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antra.ayub\Downloads\"/>
    </mc:Choice>
  </mc:AlternateContent>
  <xr:revisionPtr revIDLastSave="0" documentId="13_ncr:1_{7A8EA985-36FE-4A17-8513-F8D47D95224C}" xr6:coauthVersionLast="47" xr6:coauthVersionMax="47" xr10:uidLastSave="{00000000-0000-0000-0000-000000000000}"/>
  <bookViews>
    <workbookView xWindow="-120" yWindow="-120" windowWidth="20730" windowHeight="11160" tabRatio="859" activeTab="3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SLD" sheetId="78" r:id="rId9"/>
    <sheet name="RAB" sheetId="11" r:id="rId10"/>
    <sheet name="GAMBAR" sheetId="75" r:id="rId11"/>
    <sheet name="PETA" sheetId="7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</externalReferences>
  <definedNames>
    <definedName name="\A" localSheetId="6">#REF!</definedName>
    <definedName name="\a" localSheetId="10">#REF!</definedName>
    <definedName name="\A" localSheetId="7">#REF!</definedName>
    <definedName name="\A" localSheetId="5">#REF!</definedName>
    <definedName name="\A" localSheetId="11">#REF!</definedName>
    <definedName name="\A">#REF!</definedName>
    <definedName name="\B" localSheetId="6">#REF!</definedName>
    <definedName name="\b" localSheetId="10">#REF!</definedName>
    <definedName name="\B" localSheetId="7">#REF!</definedName>
    <definedName name="\B" localSheetId="11">#REF!</definedName>
    <definedName name="\B">#REF!</definedName>
    <definedName name="\bbsuralaya" localSheetId="10">[1]Uraian!$R$586</definedName>
    <definedName name="\bbsuralaya">[2]Uraian!$R$586</definedName>
    <definedName name="\C" localSheetId="6">#REF!</definedName>
    <definedName name="\c" localSheetId="10">#REF!</definedName>
    <definedName name="\C" localSheetId="7">#REF!</definedName>
    <definedName name="\C" localSheetId="11">#REF!</definedName>
    <definedName name="\C">#REF!</definedName>
    <definedName name="\D" localSheetId="6">#REF!</definedName>
    <definedName name="\d" localSheetId="10">#REF!</definedName>
    <definedName name="\D" localSheetId="7">#REF!</definedName>
    <definedName name="\D" localSheetId="11">#REF!</definedName>
    <definedName name="\D">#REF!</definedName>
    <definedName name="\E" localSheetId="6">#REF!</definedName>
    <definedName name="\e" localSheetId="10">#REF!</definedName>
    <definedName name="\E" localSheetId="7">#REF!</definedName>
    <definedName name="\E" localSheetId="11">#REF!</definedName>
    <definedName name="\E">#REF!</definedName>
    <definedName name="\F" localSheetId="6">#REF!</definedName>
    <definedName name="\F" localSheetId="7">#REF!</definedName>
    <definedName name="\F" localSheetId="11">#REF!</definedName>
    <definedName name="\F">#REF!</definedName>
    <definedName name="\G" localSheetId="6">#REF!</definedName>
    <definedName name="\G" localSheetId="7">#REF!</definedName>
    <definedName name="\G" localSheetId="11">#REF!</definedName>
    <definedName name="\G">#REF!</definedName>
    <definedName name="\H" localSheetId="6">#REF!</definedName>
    <definedName name="\H" localSheetId="10">[3]M!$D$126</definedName>
    <definedName name="\H" localSheetId="7">#REF!</definedName>
    <definedName name="\H" localSheetId="11">#REF!</definedName>
    <definedName name="\H" localSheetId="8">#REF!</definedName>
    <definedName name="\H">#REF!</definedName>
    <definedName name="\I" localSheetId="6">#REF!</definedName>
    <definedName name="\I" localSheetId="10">[3]M!$D$131</definedName>
    <definedName name="\I" localSheetId="7">#REF!</definedName>
    <definedName name="\I" localSheetId="11">#REF!</definedName>
    <definedName name="\I" localSheetId="8">#REF!</definedName>
    <definedName name="\I">#REF!</definedName>
    <definedName name="\J" localSheetId="6">#REF!</definedName>
    <definedName name="\J" localSheetId="10">[3]M!$D$136</definedName>
    <definedName name="\J" localSheetId="7">#REF!</definedName>
    <definedName name="\J" localSheetId="11">#REF!</definedName>
    <definedName name="\J" localSheetId="8">#REF!</definedName>
    <definedName name="\J">#REF!</definedName>
    <definedName name="\K" localSheetId="6">#REF!</definedName>
    <definedName name="\K" localSheetId="10">[3]M!$D$141</definedName>
    <definedName name="\K" localSheetId="7">#REF!</definedName>
    <definedName name="\K" localSheetId="11">#REF!</definedName>
    <definedName name="\K" localSheetId="8">#REF!</definedName>
    <definedName name="\K">#REF!</definedName>
    <definedName name="\L" localSheetId="6">#REF!</definedName>
    <definedName name="\L" localSheetId="10">[3]M!$D$146</definedName>
    <definedName name="\L" localSheetId="7">#REF!</definedName>
    <definedName name="\L" localSheetId="11">#REF!</definedName>
    <definedName name="\L" localSheetId="8">#REF!</definedName>
    <definedName name="\L">#REF!</definedName>
    <definedName name="\LX1" localSheetId="6">#REF!</definedName>
    <definedName name="\LX1" localSheetId="10">#REF!</definedName>
    <definedName name="\LX1" localSheetId="7">#REF!</definedName>
    <definedName name="\LX1" localSheetId="11">#REF!</definedName>
    <definedName name="\LX1">#REF!</definedName>
    <definedName name="\M" localSheetId="6">#REF!</definedName>
    <definedName name="\M" localSheetId="10">[3]M!$D$166</definedName>
    <definedName name="\M" localSheetId="7">#REF!</definedName>
    <definedName name="\M" localSheetId="11">#REF!</definedName>
    <definedName name="\M" localSheetId="8">#REF!</definedName>
    <definedName name="\M">#REF!</definedName>
    <definedName name="\o" localSheetId="10">#REF!</definedName>
    <definedName name="\o">#REF!</definedName>
    <definedName name="\P" localSheetId="6">#REF!</definedName>
    <definedName name="\P" localSheetId="10">[3]M!$A$228</definedName>
    <definedName name="\P" localSheetId="7">#REF!</definedName>
    <definedName name="\P" localSheetId="11">#REF!</definedName>
    <definedName name="\P" localSheetId="8">#REF!</definedName>
    <definedName name="\P">#REF!</definedName>
    <definedName name="\Q" localSheetId="6">#REF!</definedName>
    <definedName name="\Q" localSheetId="10">[3]M!$B$51</definedName>
    <definedName name="\Q" localSheetId="7">#REF!</definedName>
    <definedName name="\Q" localSheetId="11">#REF!</definedName>
    <definedName name="\Q" localSheetId="8">#REF!</definedName>
    <definedName name="\Q">#REF!</definedName>
    <definedName name="\R" localSheetId="6">#REF!</definedName>
    <definedName name="\R" localSheetId="10">[3]M!$B$40</definedName>
    <definedName name="\R" localSheetId="7">#REF!</definedName>
    <definedName name="\R" localSheetId="11">#REF!</definedName>
    <definedName name="\R" localSheetId="8">#REF!</definedName>
    <definedName name="\R">#REF!</definedName>
    <definedName name="\S" localSheetId="6">#REF!</definedName>
    <definedName name="\S" localSheetId="10">[3]M!$D$161</definedName>
    <definedName name="\S" localSheetId="7">#REF!</definedName>
    <definedName name="\S" localSheetId="11">#REF!</definedName>
    <definedName name="\S" localSheetId="8">#REF!</definedName>
    <definedName name="\S">#REF!</definedName>
    <definedName name="\T" localSheetId="6">#REF!</definedName>
    <definedName name="\T" localSheetId="10">[3]M!$D$156</definedName>
    <definedName name="\T" localSheetId="7">#REF!</definedName>
    <definedName name="\T" localSheetId="11">#REF!</definedName>
    <definedName name="\T" localSheetId="8">#REF!</definedName>
    <definedName name="\T">#REF!</definedName>
    <definedName name="\V" localSheetId="10">#REF!</definedName>
    <definedName name="\V">#REF!</definedName>
    <definedName name="\W" localSheetId="6">#REF!</definedName>
    <definedName name="\W" localSheetId="10">[3]M!$C$169</definedName>
    <definedName name="\W" localSheetId="7">#REF!</definedName>
    <definedName name="\W" localSheetId="11">#REF!</definedName>
    <definedName name="\W" localSheetId="8">#REF!</definedName>
    <definedName name="\W">#REF!</definedName>
    <definedName name="\Z" localSheetId="6">#REF!</definedName>
    <definedName name="\Z" localSheetId="10">[3]M!$D$151</definedName>
    <definedName name="\Z" localSheetId="7">#REF!</definedName>
    <definedName name="\Z" localSheetId="11">#REF!</definedName>
    <definedName name="\Z" localSheetId="8">#REF!</definedName>
    <definedName name="\Z">#REF!</definedName>
    <definedName name="_" localSheetId="6">#REF!</definedName>
    <definedName name="_" localSheetId="10">#REF!</definedName>
    <definedName name="_" localSheetId="7">#REF!</definedName>
    <definedName name="_" localSheetId="11">#REF!</definedName>
    <definedName name="_">#REF!</definedName>
    <definedName name="_?___RIGHT__RIG">#N/A</definedName>
    <definedName name="_\a" localSheetId="10">#REF!</definedName>
    <definedName name="_\a">#REF!</definedName>
    <definedName name="_\b" localSheetId="10">#REF!</definedName>
    <definedName name="_\b">#REF!</definedName>
    <definedName name="_\bbsuralaya" localSheetId="10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10">[3]M!$D$126</definedName>
    <definedName name="__\H">[4]M!$D$126</definedName>
    <definedName name="__\I" localSheetId="10">[3]M!$D$131</definedName>
    <definedName name="__\I">[4]M!$D$131</definedName>
    <definedName name="__\J" localSheetId="10">[3]M!$D$136</definedName>
    <definedName name="__\J">[4]M!$D$136</definedName>
    <definedName name="__\K" localSheetId="10">[3]M!$D$141</definedName>
    <definedName name="__\K">[4]M!$D$141</definedName>
    <definedName name="__\L" localSheetId="10">[3]M!$D$146</definedName>
    <definedName name="__\L">[4]M!$D$146</definedName>
    <definedName name="__\LX1">#REF!</definedName>
    <definedName name="__\M" localSheetId="10">[3]M!$D$166</definedName>
    <definedName name="__\M">[4]M!$D$166</definedName>
    <definedName name="__\P" localSheetId="10">[3]M!$A$228</definedName>
    <definedName name="__\P">[4]M!$A$228</definedName>
    <definedName name="__\Q" localSheetId="10">[3]M!$B$51</definedName>
    <definedName name="__\Q">[4]M!$B$51</definedName>
    <definedName name="__\R" localSheetId="10">[3]M!$B$40</definedName>
    <definedName name="__\R">[4]M!$B$40</definedName>
    <definedName name="__\S" localSheetId="10">[3]M!$D$161</definedName>
    <definedName name="__\S">[4]M!$D$161</definedName>
    <definedName name="__\T" localSheetId="10">[3]M!$D$156</definedName>
    <definedName name="__\T">[4]M!$D$156</definedName>
    <definedName name="__\W" localSheetId="10">[3]M!$C$169</definedName>
    <definedName name="__\W">[4]M!$C$169</definedName>
    <definedName name="__\Z" localSheetId="10">[3]M!$D$151</definedName>
    <definedName name="__\Z">[4]M!$D$151</definedName>
    <definedName name="____\A" localSheetId="6">#REF!</definedName>
    <definedName name="____\A" localSheetId="7">#REF!</definedName>
    <definedName name="____\A" localSheetId="11">#REF!</definedName>
    <definedName name="____\A">#REF!</definedName>
    <definedName name="____\B" localSheetId="6">#REF!</definedName>
    <definedName name="____\B" localSheetId="7">#REF!</definedName>
    <definedName name="____\B" localSheetId="11">#REF!</definedName>
    <definedName name="____\B">#REF!</definedName>
    <definedName name="____\C" localSheetId="6">#REF!</definedName>
    <definedName name="____\C" localSheetId="7">#REF!</definedName>
    <definedName name="____\C" localSheetId="11">#REF!</definedName>
    <definedName name="____\C">#REF!</definedName>
    <definedName name="____\D" localSheetId="6">#REF!</definedName>
    <definedName name="____\D" localSheetId="7">#REF!</definedName>
    <definedName name="____\D" localSheetId="11">#REF!</definedName>
    <definedName name="____\D">#REF!</definedName>
    <definedName name="____\E" localSheetId="6">#REF!</definedName>
    <definedName name="____\E" localSheetId="7">#REF!</definedName>
    <definedName name="____\E" localSheetId="11">#REF!</definedName>
    <definedName name="____\E">#REF!</definedName>
    <definedName name="____\F" localSheetId="6">#REF!</definedName>
    <definedName name="____\F" localSheetId="7">#REF!</definedName>
    <definedName name="____\F" localSheetId="11">#REF!</definedName>
    <definedName name="____\F">#REF!</definedName>
    <definedName name="____\G" localSheetId="6">#REF!</definedName>
    <definedName name="____\G" localSheetId="7">#REF!</definedName>
    <definedName name="____\G" localSheetId="11">#REF!</definedName>
    <definedName name="____\G">#REF!</definedName>
    <definedName name="____\H" localSheetId="6">#REF!</definedName>
    <definedName name="____\H" localSheetId="7">#REF!</definedName>
    <definedName name="____\H" localSheetId="11">#REF!</definedName>
    <definedName name="____\H">#REF!</definedName>
    <definedName name="____\I" localSheetId="6">#REF!</definedName>
    <definedName name="____\I" localSheetId="7">#REF!</definedName>
    <definedName name="____\I" localSheetId="11">#REF!</definedName>
    <definedName name="____\I">#REF!</definedName>
    <definedName name="____\J" localSheetId="6">#REF!</definedName>
    <definedName name="____\J" localSheetId="7">#REF!</definedName>
    <definedName name="____\J" localSheetId="11">#REF!</definedName>
    <definedName name="____\J">#REF!</definedName>
    <definedName name="____\K" localSheetId="6">#REF!</definedName>
    <definedName name="____\K" localSheetId="7">#REF!</definedName>
    <definedName name="____\K" localSheetId="11">#REF!</definedName>
    <definedName name="____\K">#REF!</definedName>
    <definedName name="____\L" localSheetId="6">#REF!</definedName>
    <definedName name="____\L" localSheetId="7">#REF!</definedName>
    <definedName name="____\L" localSheetId="11">#REF!</definedName>
    <definedName name="____\L">#REF!</definedName>
    <definedName name="____\LX1" localSheetId="6">#REF!</definedName>
    <definedName name="____\LX1" localSheetId="7">#REF!</definedName>
    <definedName name="____\LX1" localSheetId="11">#REF!</definedName>
    <definedName name="____\LX1">#REF!</definedName>
    <definedName name="____\M" localSheetId="6">#REF!</definedName>
    <definedName name="____\M" localSheetId="7">#REF!</definedName>
    <definedName name="____\M" localSheetId="11">#REF!</definedName>
    <definedName name="____\M">#REF!</definedName>
    <definedName name="____\P" localSheetId="6">#REF!</definedName>
    <definedName name="____\P" localSheetId="7">#REF!</definedName>
    <definedName name="____\P" localSheetId="11">#REF!</definedName>
    <definedName name="____\P">#REF!</definedName>
    <definedName name="____\Q" localSheetId="6">#REF!</definedName>
    <definedName name="____\Q" localSheetId="7">#REF!</definedName>
    <definedName name="____\Q" localSheetId="11">#REF!</definedName>
    <definedName name="____\Q">#REF!</definedName>
    <definedName name="____\R" localSheetId="6">#REF!</definedName>
    <definedName name="____\R" localSheetId="7">#REF!</definedName>
    <definedName name="____\R" localSheetId="11">#REF!</definedName>
    <definedName name="____\R">#REF!</definedName>
    <definedName name="____\S" localSheetId="6">#REF!</definedName>
    <definedName name="____\S" localSheetId="7">#REF!</definedName>
    <definedName name="____\S" localSheetId="11">#REF!</definedName>
    <definedName name="____\S">#REF!</definedName>
    <definedName name="____\T" localSheetId="6">#REF!</definedName>
    <definedName name="____\T" localSheetId="7">#REF!</definedName>
    <definedName name="____\T" localSheetId="11">#REF!</definedName>
    <definedName name="____\T">#REF!</definedName>
    <definedName name="____\W" localSheetId="6">#REF!</definedName>
    <definedName name="____\W" localSheetId="7">#REF!</definedName>
    <definedName name="____\W" localSheetId="11">#REF!</definedName>
    <definedName name="____\W">#REF!</definedName>
    <definedName name="____\Z" localSheetId="6">#REF!</definedName>
    <definedName name="____\Z" localSheetId="7">#REF!</definedName>
    <definedName name="____\Z" localSheetId="11">#REF!</definedName>
    <definedName name="____\Z">#REF!</definedName>
    <definedName name="__________________________________ERR1" localSheetId="10" hidden="1">{#N/A,#N/A,FALSE,"M.42"}</definedName>
    <definedName name="__________________________________ERR1" hidden="1">{#N/A,#N/A,FALSE,"M.42"}</definedName>
    <definedName name="________________________________ERR1" localSheetId="10" hidden="1">{#N/A,#N/A,FALSE,"M.42"}</definedName>
    <definedName name="________________________________ERR1" hidden="1">{#N/A,#N/A,FALSE,"M.42"}</definedName>
    <definedName name="______________________________ERR1" localSheetId="10" hidden="1">{#N/A,#N/A,FALSE,"M.42"}</definedName>
    <definedName name="______________________________ERR1" hidden="1">{#N/A,#N/A,FALSE,"M.42"}</definedName>
    <definedName name="_____________________________ERR1" localSheetId="10" hidden="1">{#N/A,#N/A,FALSE,"M.42"}</definedName>
    <definedName name="_____________________________ERR1" hidden="1">{#N/A,#N/A,FALSE,"M.42"}</definedName>
    <definedName name="___________________________ERR1" localSheetId="10" hidden="1">{#N/A,#N/A,FALSE,"M.42"}</definedName>
    <definedName name="___________________________ERR1" hidden="1">{#N/A,#N/A,FALSE,"M.42"}</definedName>
    <definedName name="__________________________ERR1" localSheetId="10" hidden="1">{#N/A,#N/A,FALSE,"M.42"}</definedName>
    <definedName name="__________________________ERR1" hidden="1">{#N/A,#N/A,FALSE,"M.42"}</definedName>
    <definedName name="_________________________ERR1" localSheetId="10" hidden="1">{#N/A,#N/A,FALSE,"M.42"}</definedName>
    <definedName name="_________________________ERR1" hidden="1">{#N/A,#N/A,FALSE,"M.42"}</definedName>
    <definedName name="________________________ERR1" localSheetId="10" hidden="1">{#N/A,#N/A,FALSE,"M.42"}</definedName>
    <definedName name="________________________ERR1" hidden="1">{#N/A,#N/A,FALSE,"M.42"}</definedName>
    <definedName name="_______________________ERR1" localSheetId="10" hidden="1">{#N/A,#N/A,FALSE,"M.42"}</definedName>
    <definedName name="_______________________ERR1" hidden="1">{#N/A,#N/A,FALSE,"M.42"}</definedName>
    <definedName name="______________________ERR1" localSheetId="10" hidden="1">{#N/A,#N/A,FALSE,"M.42"}</definedName>
    <definedName name="______________________ERR1" hidden="1">{#N/A,#N/A,FALSE,"M.42"}</definedName>
    <definedName name="_____________________ERR1" localSheetId="10" hidden="1">{#N/A,#N/A,FALSE,"M.42"}</definedName>
    <definedName name="_____________________ERR1" hidden="1">{#N/A,#N/A,FALSE,"M.42"}</definedName>
    <definedName name="____________________ERR1" localSheetId="10" hidden="1">{#N/A,#N/A,FALSE,"M.42"}</definedName>
    <definedName name="____________________ERR1" hidden="1">{#N/A,#N/A,FALSE,"M.42"}</definedName>
    <definedName name="___________________ERR1" localSheetId="10" hidden="1">{#N/A,#N/A,FALSE,"M.42"}</definedName>
    <definedName name="___________________ERR1" hidden="1">{#N/A,#N/A,FALSE,"M.42"}</definedName>
    <definedName name="__________________ERR1" localSheetId="10" hidden="1">{#N/A,#N/A,FALSE,"M.42"}</definedName>
    <definedName name="__________________ERR1" hidden="1">{#N/A,#N/A,FALSE,"M.42"}</definedName>
    <definedName name="_________________ERR1" localSheetId="10" hidden="1">{#N/A,#N/A,FALSE,"M.42"}</definedName>
    <definedName name="_________________ERR1" hidden="1">{#N/A,#N/A,FALSE,"M.42"}</definedName>
    <definedName name="________________ERR1" localSheetId="10" hidden="1">{#N/A,#N/A,FALSE,"M.42"}</definedName>
    <definedName name="________________ERR1" hidden="1">{#N/A,#N/A,FALSE,"M.42"}</definedName>
    <definedName name="_______________ERR1" localSheetId="10" hidden="1">{#N/A,#N/A,FALSE,"M.42"}</definedName>
    <definedName name="_______________ERR1" hidden="1">{#N/A,#N/A,FALSE,"M.42"}</definedName>
    <definedName name="______________ERR1" localSheetId="10" hidden="1">{#N/A,#N/A,FALSE,"M.42"}</definedName>
    <definedName name="______________ERR1" hidden="1">{#N/A,#N/A,FALSE,"M.42"}</definedName>
    <definedName name="_____________ERR1" localSheetId="10" hidden="1">{#N/A,#N/A,FALSE,"M.42"}</definedName>
    <definedName name="_____________ERR1" hidden="1">{#N/A,#N/A,FALSE,"M.42"}</definedName>
    <definedName name="_____________SKW1" localSheetId="10">[5]NRCPTK01!$A$1:$AB$42</definedName>
    <definedName name="_____________SKW1">[6]NRCPTK01!$A$1:$AB$42</definedName>
    <definedName name="____________ERR1" localSheetId="10" hidden="1">{#N/A,#N/A,FALSE,"M.42"}</definedName>
    <definedName name="____________ERR1" hidden="1">{#N/A,#N/A,FALSE,"M.42"}</definedName>
    <definedName name="____________LP2">#N/A</definedName>
    <definedName name="____________SKW1" localSheetId="10">[5]NRCPTK01!$A$1:$AB$42</definedName>
    <definedName name="____________SKW1">[6]NRCPTK01!$A$1:$AB$42</definedName>
    <definedName name="____________SLA2009" localSheetId="10" hidden="1">{#N/A,#N/A,FALSE,"M.32"}</definedName>
    <definedName name="____________SLA2009" hidden="1">{#N/A,#N/A,FALSE,"M.32"}</definedName>
    <definedName name="____________TH1" localSheetId="10" hidden="1">{#N/A,#N/A,FALSE,"M.34"}</definedName>
    <definedName name="____________TH1" hidden="1">{#N/A,#N/A,FALSE,"M.34"}</definedName>
    <definedName name="____________th2" localSheetId="10" hidden="1">{#N/A,#N/A,FALSE,"M.42"}</definedName>
    <definedName name="____________th2" hidden="1">{#N/A,#N/A,FALSE,"M.42"}</definedName>
    <definedName name="___________ERR1" localSheetId="10" hidden="1">{#N/A,#N/A,FALSE,"M.42"}</definedName>
    <definedName name="___________ERR1" hidden="1">{#N/A,#N/A,FALSE,"M.42"}</definedName>
    <definedName name="___________LP2">#N/A</definedName>
    <definedName name="___________SKW1" localSheetId="10">[5]NRCPTK01!$A$1:$AB$42</definedName>
    <definedName name="___________SKW1">[6]NRCPTK01!$A$1:$AB$42</definedName>
    <definedName name="___________SLA2009" localSheetId="10" hidden="1">{#N/A,#N/A,FALSE,"M.32"}</definedName>
    <definedName name="___________SLA2009" hidden="1">{#N/A,#N/A,FALSE,"M.32"}</definedName>
    <definedName name="___________TH1" localSheetId="10" hidden="1">{#N/A,#N/A,FALSE,"M.34"}</definedName>
    <definedName name="___________TH1" hidden="1">{#N/A,#N/A,FALSE,"M.34"}</definedName>
    <definedName name="___________th2" localSheetId="10" hidden="1">{#N/A,#N/A,FALSE,"M.42"}</definedName>
    <definedName name="___________th2" hidden="1">{#N/A,#N/A,FALSE,"M.42"}</definedName>
    <definedName name="__________ERR1" localSheetId="10" hidden="1">{#N/A,#N/A,FALSE,"M.42"}</definedName>
    <definedName name="__________ERR1" hidden="1">{#N/A,#N/A,FALSE,"M.42"}</definedName>
    <definedName name="__________kl09" localSheetId="10" hidden="1">{#N/A,#N/A,FALSE,"M.01"}</definedName>
    <definedName name="__________kl09" hidden="1">{#N/A,#N/A,FALSE,"M.01"}</definedName>
    <definedName name="__________LP2">#N/A</definedName>
    <definedName name="__________SKW1" localSheetId="10">[5]NRCPTK01!$A$1:$AB$42</definedName>
    <definedName name="__________SKW1">[6]NRCPTK01!$A$1:$AB$42</definedName>
    <definedName name="__________SLA2009" localSheetId="10" hidden="1">{#N/A,#N/A,FALSE,"M.32"}</definedName>
    <definedName name="__________SLA2009" hidden="1">{#N/A,#N/A,FALSE,"M.32"}</definedName>
    <definedName name="__________TH1" localSheetId="10" hidden="1">{#N/A,#N/A,FALSE,"M.34"}</definedName>
    <definedName name="__________TH1" hidden="1">{#N/A,#N/A,FALSE,"M.34"}</definedName>
    <definedName name="__________th2" localSheetId="10" hidden="1">{#N/A,#N/A,FALSE,"M.42"}</definedName>
    <definedName name="__________th2" hidden="1">{#N/A,#N/A,FALSE,"M.42"}</definedName>
    <definedName name="_________ERR1" localSheetId="10" hidden="1">{#N/A,#N/A,FALSE,"M.42"}</definedName>
    <definedName name="_________ERR1" hidden="1">{#N/A,#N/A,FALSE,"M.42"}</definedName>
    <definedName name="_________LP2">#N/A</definedName>
    <definedName name="_________SLA2009" localSheetId="10" hidden="1">{#N/A,#N/A,FALSE,"M.32"}</definedName>
    <definedName name="_________SLA2009" hidden="1">{#N/A,#N/A,FALSE,"M.32"}</definedName>
    <definedName name="_________TH1" localSheetId="10" hidden="1">{#N/A,#N/A,FALSE,"M.34"}</definedName>
    <definedName name="_________TH1" hidden="1">{#N/A,#N/A,FALSE,"M.34"}</definedName>
    <definedName name="_________th2" localSheetId="10" hidden="1">{#N/A,#N/A,FALSE,"M.42"}</definedName>
    <definedName name="_________th2" hidden="1">{#N/A,#N/A,FALSE,"M.42"}</definedName>
    <definedName name="________ERR1" localSheetId="10" hidden="1">{#N/A,#N/A,FALSE,"M.42"}</definedName>
    <definedName name="________ERR1" hidden="1">{#N/A,#N/A,FALSE,"M.42"}</definedName>
    <definedName name="________JBN3" localSheetId="10" hidden="1">{#N/A,#N/A,FALSE,"M.32"}</definedName>
    <definedName name="________JBN3" hidden="1">{#N/A,#N/A,FALSE,"M.32"}</definedName>
    <definedName name="________kl09" localSheetId="10" hidden="1">{#N/A,#N/A,FALSE,"M.01"}</definedName>
    <definedName name="________kl09" hidden="1">{#N/A,#N/A,FALSE,"M.01"}</definedName>
    <definedName name="________LP2">#N/A</definedName>
    <definedName name="________SLA2009" localSheetId="10" hidden="1">{#N/A,#N/A,FALSE,"M.32"}</definedName>
    <definedName name="________SLA2009" hidden="1">{#N/A,#N/A,FALSE,"M.32"}</definedName>
    <definedName name="________TH1" localSheetId="10" hidden="1">{#N/A,#N/A,FALSE,"M.34"}</definedName>
    <definedName name="________TH1" hidden="1">{#N/A,#N/A,FALSE,"M.34"}</definedName>
    <definedName name="________th2" localSheetId="10" hidden="1">{#N/A,#N/A,FALSE,"M.42"}</definedName>
    <definedName name="________th2" hidden="1">{#N/A,#N/A,FALSE,"M.42"}</definedName>
    <definedName name="________wil1" localSheetId="10" hidden="1">{#N/A,#N/A,FALSE,"M.01"}</definedName>
    <definedName name="________wil1" hidden="1">{#N/A,#N/A,FALSE,"M.01"}</definedName>
    <definedName name="_______DAF1">[7]Sheet3!$II$7944</definedName>
    <definedName name="_______ERR1" localSheetId="10" hidden="1">{#N/A,#N/A,FALSE,"M.42"}</definedName>
    <definedName name="_______ERR1" hidden="1">{#N/A,#N/A,FALSE,"M.42"}</definedName>
    <definedName name="_______JBN3" localSheetId="10" hidden="1">{#N/A,#N/A,FALSE,"M.32"}</definedName>
    <definedName name="_______JBN3" hidden="1">{#N/A,#N/A,FALSE,"M.32"}</definedName>
    <definedName name="_______kl09" localSheetId="10" hidden="1">{#N/A,#N/A,FALSE,"M.01"}</definedName>
    <definedName name="_______kl09" hidden="1">{#N/A,#N/A,FALSE,"M.01"}</definedName>
    <definedName name="_______LP2">#N/A</definedName>
    <definedName name="_______RIP2" localSheetId="10" hidden="1">{#N/A,#N/A,FALSE,"M.01"}</definedName>
    <definedName name="_______RIP2" hidden="1">{#N/A,#N/A,FALSE,"M.01"}</definedName>
    <definedName name="_______RIP3" localSheetId="10" hidden="1">{#N/A,#N/A,FALSE,"M.41"}</definedName>
    <definedName name="_______RIP3" hidden="1">{#N/A,#N/A,FALSE,"M.41"}</definedName>
    <definedName name="_______SLA2009" localSheetId="10" hidden="1">{#N/A,#N/A,FALSE,"M.32"}</definedName>
    <definedName name="_______SLA2009" hidden="1">{#N/A,#N/A,FALSE,"M.32"}</definedName>
    <definedName name="_______TH1" localSheetId="10" hidden="1">{#N/A,#N/A,FALSE,"M.34"}</definedName>
    <definedName name="_______TH1" hidden="1">{#N/A,#N/A,FALSE,"M.34"}</definedName>
    <definedName name="_______th2" localSheetId="10" hidden="1">{#N/A,#N/A,FALSE,"M.42"}</definedName>
    <definedName name="_______th2" hidden="1">{#N/A,#N/A,FALSE,"M.42"}</definedName>
    <definedName name="______DAF1">[7]Sheet3!$II$7944</definedName>
    <definedName name="______ERR1" localSheetId="10" hidden="1">{#N/A,#N/A,FALSE,"M.42"}</definedName>
    <definedName name="______ERR1" hidden="1">{#N/A,#N/A,FALSE,"M.42"}</definedName>
    <definedName name="______JBN3" localSheetId="10" hidden="1">{#N/A,#N/A,FALSE,"M.32"}</definedName>
    <definedName name="______JBN3" hidden="1">{#N/A,#N/A,FALSE,"M.32"}</definedName>
    <definedName name="______kl09" localSheetId="10" hidden="1">{#N/A,#N/A,FALSE,"M.01"}</definedName>
    <definedName name="______kl09" hidden="1">{#N/A,#N/A,FALSE,"M.01"}</definedName>
    <definedName name="______LP2">#N/A</definedName>
    <definedName name="______mp3" localSheetId="10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10" hidden="1">{#N/A,#N/A,FALSE,"M.32"}</definedName>
    <definedName name="______SLA2009" hidden="1">{#N/A,#N/A,FALSE,"M.32"}</definedName>
    <definedName name="______TH1" localSheetId="10" hidden="1">{#N/A,#N/A,FALSE,"M.34"}</definedName>
    <definedName name="______TH1" hidden="1">{#N/A,#N/A,FALSE,"M.34"}</definedName>
    <definedName name="______th2" localSheetId="10" hidden="1">{#N/A,#N/A,FALSE,"M.42"}</definedName>
    <definedName name="______th2" hidden="1">{#N/A,#N/A,FALSE,"M.42"}</definedName>
    <definedName name="______wil1" localSheetId="10" hidden="1">{#N/A,#N/A,FALSE,"M.01"}</definedName>
    <definedName name="______wil1" hidden="1">{#N/A,#N/A,FALSE,"M.01"}</definedName>
    <definedName name="_____DAF1">[7]Sheet3!$II$7944</definedName>
    <definedName name="_____ERR1" localSheetId="10" hidden="1">{#N/A,#N/A,FALSE,"M.42"}</definedName>
    <definedName name="_____ERR1" hidden="1">{#N/A,#N/A,FALSE,"M.42"}</definedName>
    <definedName name="_____JBN3" localSheetId="10" hidden="1">{#N/A,#N/A,FALSE,"M.32"}</definedName>
    <definedName name="_____JBN3" hidden="1">{#N/A,#N/A,FALSE,"M.32"}</definedName>
    <definedName name="_____kl09" localSheetId="10" hidden="1">{#N/A,#N/A,FALSE,"M.01"}</definedName>
    <definedName name="_____kl09" hidden="1">{#N/A,#N/A,FALSE,"M.01"}</definedName>
    <definedName name="_____LP2">#N/A</definedName>
    <definedName name="_____M2" localSheetId="10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10" hidden="1">{#N/A,#N/A,FALSE,"M.01"}</definedName>
    <definedName name="_____RIP2" hidden="1">{#N/A,#N/A,FALSE,"M.01"}</definedName>
    <definedName name="_____RIP3" localSheetId="10" hidden="1">{#N/A,#N/A,FALSE,"M.41"}</definedName>
    <definedName name="_____RIP3" hidden="1">{#N/A,#N/A,FALSE,"M.41"}</definedName>
    <definedName name="_____SEP92">#N/A</definedName>
    <definedName name="_____SLA2009" localSheetId="10" hidden="1">{#N/A,#N/A,FALSE,"M.32"}</definedName>
    <definedName name="_____SLA2009" hidden="1">{#N/A,#N/A,FALSE,"M.32"}</definedName>
    <definedName name="_____TH1" localSheetId="10" hidden="1">{#N/A,#N/A,FALSE,"M.34"}</definedName>
    <definedName name="_____TH1" hidden="1">{#N/A,#N/A,FALSE,"M.34"}</definedName>
    <definedName name="_____th2" localSheetId="10" hidden="1">{#N/A,#N/A,FALSE,"M.42"}</definedName>
    <definedName name="_____th2" hidden="1">{#N/A,#N/A,FALSE,"M.42"}</definedName>
    <definedName name="_____wil1" localSheetId="10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1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1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1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1">[8]prod03!#REF!</definedName>
    <definedName name="____END1">[8]prod03!#REF!</definedName>
    <definedName name="____ERR1" localSheetId="10" hidden="1">{#N/A,#N/A,FALSE,"M.42"}</definedName>
    <definedName name="____ERR1" hidden="1">{#N/A,#N/A,FALSE,"M.42"}</definedName>
    <definedName name="____JBN3" localSheetId="10" hidden="1">{#N/A,#N/A,FALSE,"M.32"}</definedName>
    <definedName name="____JBN3" hidden="1">{#N/A,#N/A,FALSE,"M.32"}</definedName>
    <definedName name="____kl09" localSheetId="10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1">[8]prod03!#REF!</definedName>
    <definedName name="____KUP1">[8]prod03!#REF!</definedName>
    <definedName name="____LP2">#N/A</definedName>
    <definedName name="____M2" localSheetId="10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1">[8]prod03!#REF!</definedName>
    <definedName name="____MAT1">[8]prod03!#REF!</definedName>
    <definedName name="____mp3" localSheetId="10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10" hidden="1">{#N/A,#N/A,FALSE,"M.01"}</definedName>
    <definedName name="____RIP2" hidden="1">{#N/A,#N/A,FALSE,"M.01"}</definedName>
    <definedName name="____RIP3" localSheetId="10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1">[8]prod03!#REF!</definedName>
    <definedName name="____SIN1">[8]prod03!#REF!</definedName>
    <definedName name="____SLA2009" localSheetId="10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1">[8]prod03!#REF!</definedName>
    <definedName name="____SUM1">[8]prod03!#REF!</definedName>
    <definedName name="____TH1" localSheetId="10" hidden="1">{#N/A,#N/A,FALSE,"M.34"}</definedName>
    <definedName name="____TH1" hidden="1">{#N/A,#N/A,FALSE,"M.34"}</definedName>
    <definedName name="____th2" localSheetId="10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1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1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1">[8]prod03!#REF!</definedName>
    <definedName name="___BIM1">[8]prod03!#REF!</definedName>
    <definedName name="___DAF1" localSheetId="10">#REF!</definedName>
    <definedName name="___DAF1">[7]Sheet3!$II$7944</definedName>
    <definedName name="___DAF11" localSheetId="10">#REF!</definedName>
    <definedName name="___DAF11">#REF!</definedName>
    <definedName name="___DAF12" localSheetId="10">#REF!</definedName>
    <definedName name="___DAF12">#REF!</definedName>
    <definedName name="___DAF13" localSheetId="10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1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1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1">[8]prod03!#REF!</definedName>
    <definedName name="___END1">[8]prod03!#REF!</definedName>
    <definedName name="___ERR1" localSheetId="10" hidden="1">{#N/A,#N/A,FALSE,"M.42"}</definedName>
    <definedName name="___ERR1" hidden="1">{#N/A,#N/A,FALSE,"M.42"}</definedName>
    <definedName name="___JBN3" localSheetId="10" hidden="1">{#N/A,#N/A,FALSE,"M.32"}</definedName>
    <definedName name="___JBN3" hidden="1">{#N/A,#N/A,FALSE,"M.32"}</definedName>
    <definedName name="___kl09" localSheetId="10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1">[8]prod03!#REF!</definedName>
    <definedName name="___KUP1">[8]prod03!#REF!</definedName>
    <definedName name="___LP2">#N/A</definedName>
    <definedName name="___M2" localSheetId="10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1">[8]prod03!#REF!</definedName>
    <definedName name="___MAT1">[8]prod03!#REF!</definedName>
    <definedName name="___MEI92" localSheetId="6">#REF!</definedName>
    <definedName name="___MEI92" localSheetId="10">#REF!</definedName>
    <definedName name="___MEI92" localSheetId="7">#REF!</definedName>
    <definedName name="___MEI92" localSheetId="5">#REF!</definedName>
    <definedName name="___MEI92" localSheetId="11">#REF!</definedName>
    <definedName name="___MEI92">#REF!</definedName>
    <definedName name="___mp3" localSheetId="10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10" hidden="1">{#N/A,#N/A,FALSE,"M.01"}</definedName>
    <definedName name="___RIP2" hidden="1">{#N/A,#N/A,FALSE,"M.01"}</definedName>
    <definedName name="___RIP3" localSheetId="10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1">[8]prod03!#REF!</definedName>
    <definedName name="___SIN1">[8]prod03!#REF!</definedName>
    <definedName name="___SLA2009" localSheetId="10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1">[8]prod03!#REF!</definedName>
    <definedName name="___SUM1">[8]prod03!#REF!</definedName>
    <definedName name="___TH1" localSheetId="10" hidden="1">{#N/A,#N/A,FALSE,"M.34"}</definedName>
    <definedName name="___TH1" hidden="1">{#N/A,#N/A,FALSE,"M.34"}</definedName>
    <definedName name="___th2" localSheetId="10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1">[8]prod03!#REF!</definedName>
    <definedName name="___WAI1">[8]prod03!#REF!</definedName>
    <definedName name="___WIL1" localSheetId="6">[8]prod03!#REF!</definedName>
    <definedName name="___wil1" localSheetId="10" hidden="1">{#N/A,#N/A,FALSE,"M.01"}</definedName>
    <definedName name="___WIL1" localSheetId="7">[8]prod03!#REF!</definedName>
    <definedName name="___WIL1" localSheetId="11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10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1" hidden="1">[12]DExp.Lmb!#REF!</definedName>
    <definedName name="__123Graph_A" localSheetId="1" hidden="1">[11]DExp.Lmb!#REF!</definedName>
    <definedName name="__123Graph_A" localSheetId="3" hidden="1">[11]DExp.Lmb!#REF!</definedName>
    <definedName name="__123Graph_A" localSheetId="2" hidden="1">[11]DExp.Lmb!#REF!</definedName>
    <definedName name="__123Graph_A" localSheetId="8" hidden="1">[13]DExp.Lmb!#REF!</definedName>
    <definedName name="__123Graph_A" hidden="1">[13]DExp.Lmb!#REF!</definedName>
    <definedName name="__123Graph_A1" localSheetId="10" hidden="1">[3]C!$D$322:$K$322</definedName>
    <definedName name="__123Graph_A1" hidden="1">[14]C!$D$322:$K$322</definedName>
    <definedName name="__123Graph_A2" localSheetId="10" hidden="1">[3]C!$D$372:$K$372</definedName>
    <definedName name="__123Graph_A2" hidden="1">[14]C!$D$372:$K$372</definedName>
    <definedName name="__123gRAPH_ab" localSheetId="6" hidden="1">[11]DExp.Lmb!#REF!</definedName>
    <definedName name="__123gRAPH_ab" localSheetId="10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1" hidden="1">[11]DExp.Lmb!#REF!</definedName>
    <definedName name="__123gRAPH_ab" hidden="1">[11]DExp.Lmb!#REF!</definedName>
    <definedName name="__123Graph_ACPEXIND" localSheetId="10" hidden="1">[3]M!$F$18:$N$18</definedName>
    <definedName name="__123Graph_ACPEXIND" hidden="1">[14]M!$F$18:$N$18</definedName>
    <definedName name="__123Graph_ACPEXJAVA" localSheetId="10" hidden="1">[3]M!$V$18:$AD$18</definedName>
    <definedName name="__123Graph_ACPEXJAVA" hidden="1">[14]M!$V$18:$AD$18</definedName>
    <definedName name="__123Graph_ACPEXOUTS" localSheetId="10" hidden="1">[3]M!$AL$18:$AT$18</definedName>
    <definedName name="__123Graph_ACPEXOUTS" hidden="1">[14]M!$AL$18:$AT$18</definedName>
    <definedName name="__123Graph_AFININDO" localSheetId="10" hidden="1">[3]M!$F$27:$N$27</definedName>
    <definedName name="__123Graph_AFININDO" hidden="1">[14]M!$F$27:$N$27</definedName>
    <definedName name="__123Graph_AFINJAVA" localSheetId="10" hidden="1">[3]M!$V$27:$AD$27</definedName>
    <definedName name="__123Graph_AFINJAVA" hidden="1">[14]M!$V$27:$AD$27</definedName>
    <definedName name="__123Graph_AFINOUTS" localSheetId="10" hidden="1">[3]M!$AL$27:$AT$27</definedName>
    <definedName name="__123Graph_AFINOUTS" hidden="1">[14]M!$AL$27:$AT$27</definedName>
    <definedName name="__123Graph_AFUELINDO" localSheetId="10" hidden="1">[3]M!$F$5:$N$5</definedName>
    <definedName name="__123Graph_AFUELINDO" hidden="1">[14]M!$F$5:$N$5</definedName>
    <definedName name="__123Graph_AFUELJAVA" localSheetId="10" hidden="1">[3]M!$V$5:$AD$5</definedName>
    <definedName name="__123Graph_AFUELJAVA" hidden="1">[14]M!$V$5:$AD$5</definedName>
    <definedName name="__123Graph_AFUELOUTS" localSheetId="10" hidden="1">[3]M!$AL$5:$AT$5</definedName>
    <definedName name="__123Graph_AFUELOUTS" hidden="1">[14]M!$AL$5:$AT$5</definedName>
    <definedName name="__123Graph_AOPEXIND" localSheetId="10" hidden="1">[3]M!$F$11:$N$11</definedName>
    <definedName name="__123Graph_AOPEXIND" hidden="1">[14]M!$F$11:$N$11</definedName>
    <definedName name="__123Graph_AOPEXJAVA" localSheetId="10" hidden="1">[3]M!$V$11:$AD$11</definedName>
    <definedName name="__123Graph_AOPEXJAVA" hidden="1">[14]M!$V$11:$AD$11</definedName>
    <definedName name="__123Graph_AOPEXOUTS" localSheetId="10" hidden="1">[3]M!$AL$11:$AT$11</definedName>
    <definedName name="__123Graph_AOPEXOUTS" hidden="1">[14]M!$AL$11:$AT$11</definedName>
    <definedName name="__123Graph_AREIND" localSheetId="10" hidden="1">[3]M!$F$23:$N$23</definedName>
    <definedName name="__123Graph_AREIND" hidden="1">[14]M!$F$23:$N$23</definedName>
    <definedName name="__123Graph_AREJAVA" localSheetId="10" hidden="1">[3]M!$V$23:$AD$23</definedName>
    <definedName name="__123Graph_AREJAVA" hidden="1">[14]M!$V$23:$AD$23</definedName>
    <definedName name="__123Graph_AREOUTSIDE" localSheetId="10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10" hidden="1">[13]DExp.Lmb!#REF!</definedName>
    <definedName name="__123Graph_B" localSheetId="7" hidden="1">[11]DExp.Lmb!#REF!</definedName>
    <definedName name="__123Graph_B" localSheetId="11" hidden="1">[12]DExp.Lmb!#REF!</definedName>
    <definedName name="__123Graph_B" localSheetId="1" hidden="1">[11]DExp.Lmb!#REF!</definedName>
    <definedName name="__123Graph_B" localSheetId="3" hidden="1">[11]DExp.Lmb!#REF!</definedName>
    <definedName name="__123Graph_B" localSheetId="2" hidden="1">[11]DExp.Lmb!#REF!</definedName>
    <definedName name="__123Graph_B" localSheetId="8" hidden="1">[13]DExp.Lmb!#REF!</definedName>
    <definedName name="__123Graph_B" hidden="1">[13]DExp.Lmb!#REF!</definedName>
    <definedName name="__123Graph_B1" localSheetId="10" hidden="1">[3]C!$D$323:$K$323</definedName>
    <definedName name="__123Graph_B1" hidden="1">[14]C!$D$323:$K$323</definedName>
    <definedName name="__123Graph_B2" localSheetId="10" hidden="1">[3]C!$D$373:$K$373</definedName>
    <definedName name="__123Graph_B2" hidden="1">[14]C!$D$373:$K$373</definedName>
    <definedName name="__123Graph_BCPEXIND" localSheetId="10" hidden="1">[3]M!$F$17:$N$17</definedName>
    <definedName name="__123Graph_BCPEXIND" hidden="1">[14]M!$F$17:$N$17</definedName>
    <definedName name="__123Graph_BCPEXJAVA" localSheetId="10" hidden="1">[3]M!$V$17:$AD$17</definedName>
    <definedName name="__123Graph_BCPEXJAVA" hidden="1">[14]M!$V$17:$AD$17</definedName>
    <definedName name="__123Graph_BCPEXOUTS" localSheetId="10" hidden="1">[3]M!$AL$17:$AT$17</definedName>
    <definedName name="__123Graph_BCPEXOUTS" hidden="1">[14]M!$AL$17:$AT$17</definedName>
    <definedName name="__123Graph_BFININDO" localSheetId="10" hidden="1">[3]M!$F$28:$N$28</definedName>
    <definedName name="__123Graph_BFININDO" hidden="1">[14]M!$F$28:$N$28</definedName>
    <definedName name="__123Graph_BFINJAVA" localSheetId="10" hidden="1">[3]M!$V$28:$AD$28</definedName>
    <definedName name="__123Graph_BFINJAVA" hidden="1">[14]M!$V$28:$AD$28</definedName>
    <definedName name="__123Graph_BFINOUTS" localSheetId="10" hidden="1">[3]M!$AL$28:$AT$28</definedName>
    <definedName name="__123Graph_BFINOUTS" hidden="1">[14]M!$AL$28:$AT$28</definedName>
    <definedName name="__123Graph_BFUELINDO" localSheetId="10" hidden="1">[3]M!$F$6:$N$6</definedName>
    <definedName name="__123Graph_BFUELINDO" hidden="1">[14]M!$F$6:$N$6</definedName>
    <definedName name="__123Graph_BFUELJAVA" localSheetId="10" hidden="1">[3]M!$V$6:$AD$6</definedName>
    <definedName name="__123Graph_BFUELJAVA" hidden="1">[14]M!$V$6:$AD$6</definedName>
    <definedName name="__123Graph_BFUELOUTS" localSheetId="10" hidden="1">[3]M!$AL$6:$AT$6</definedName>
    <definedName name="__123Graph_BFUELOUTS" hidden="1">[14]M!$AL$6:$AT$6</definedName>
    <definedName name="__123Graph_BOPEXIND" localSheetId="10" hidden="1">[3]M!$F$12:$N$12</definedName>
    <definedName name="__123Graph_BOPEXIND" hidden="1">[14]M!$F$12:$N$12</definedName>
    <definedName name="__123Graph_BOPEXJAVA" localSheetId="10" hidden="1">[3]M!$V$12:$AD$12</definedName>
    <definedName name="__123Graph_BOPEXJAVA" hidden="1">[14]M!$V$12:$AD$12</definedName>
    <definedName name="__123Graph_BOPEXOUTS" localSheetId="10" hidden="1">[3]M!$AL$12:$AT$12</definedName>
    <definedName name="__123Graph_BOPEXOUTS" hidden="1">[14]M!$AL$12:$AT$12</definedName>
    <definedName name="__123Graph_BREIND" localSheetId="10" hidden="1">[3]M!$F$24:$N$24</definedName>
    <definedName name="__123Graph_BREIND" hidden="1">[14]M!$F$24:$N$24</definedName>
    <definedName name="__123Graph_BREJAVA" localSheetId="10" hidden="1">[3]M!$V$24:$AD$24</definedName>
    <definedName name="__123Graph_BREJAVA" hidden="1">[14]M!$V$24:$AD$24</definedName>
    <definedName name="__123Graph_BREOUTSIDE" localSheetId="10" hidden="1">[3]M!$AL$24:$AT$24</definedName>
    <definedName name="__123Graph_BREOUTSIDE" hidden="1">[14]M!$AL$24:$AT$24</definedName>
    <definedName name="__123Graph_CCPEXIND" localSheetId="10" hidden="1">[3]M!$F$20:$N$20</definedName>
    <definedName name="__123Graph_CCPEXIND" hidden="1">[14]M!$F$20:$N$20</definedName>
    <definedName name="__123Graph_CCPEXJAVA" localSheetId="10" hidden="1">[3]M!$V$20:$AD$20</definedName>
    <definedName name="__123Graph_CCPEXJAVA" hidden="1">[14]M!$V$20:$AD$20</definedName>
    <definedName name="__123Graph_CCPEXOUTS" localSheetId="10" hidden="1">[3]M!$AL$20:$AT$20</definedName>
    <definedName name="__123Graph_CCPEXOUTS" hidden="1">[14]M!$AL$20:$AT$20</definedName>
    <definedName name="__123Graph_CFININDO" localSheetId="10" hidden="1">[3]M!$F$29:$N$29</definedName>
    <definedName name="__123Graph_CFININDO" hidden="1">[14]M!$F$29:$N$29</definedName>
    <definedName name="__123Graph_CFINJAVA" localSheetId="10" hidden="1">[3]M!$V$29:$AD$29</definedName>
    <definedName name="__123Graph_CFINJAVA" hidden="1">[14]M!$V$29:$AD$29</definedName>
    <definedName name="__123Graph_CFINOUTS" localSheetId="10" hidden="1">[3]M!$F$29:$N$29</definedName>
    <definedName name="__123Graph_CFINOUTS" hidden="1">[14]M!$F$29:$N$29</definedName>
    <definedName name="__123Graph_CFUELINDO" localSheetId="10" hidden="1">[3]M!$F$7:$N$7</definedName>
    <definedName name="__123Graph_CFUELINDO" hidden="1">[14]M!$F$7:$N$7</definedName>
    <definedName name="__123Graph_CFUELJAVA" localSheetId="10" hidden="1">[3]M!$V$7:$AD$7</definedName>
    <definedName name="__123Graph_CFUELJAVA" hidden="1">[14]M!$V$7:$AD$7</definedName>
    <definedName name="__123Graph_CFUELOUTS" localSheetId="10" hidden="1">[3]M!$AL$7:$AT$7</definedName>
    <definedName name="__123Graph_CFUELOUTS" hidden="1">[14]M!$AL$7:$AT$7</definedName>
    <definedName name="__123Graph_COPEXIND" localSheetId="10" hidden="1">[3]M!$F$13:$N$13</definedName>
    <definedName name="__123Graph_COPEXIND" hidden="1">[14]M!$F$13:$N$13</definedName>
    <definedName name="__123Graph_COPEXJAVA" localSheetId="10" hidden="1">[3]M!$V$13:$AD$13</definedName>
    <definedName name="__123Graph_COPEXJAVA" hidden="1">[14]M!$V$13:$AD$13</definedName>
    <definedName name="__123Graph_COPEXOUTS" localSheetId="10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10" hidden="1">[16]PkRp!#REF!</definedName>
    <definedName name="__123Graph_D" localSheetId="7" hidden="1">[15]PkRp!#REF!</definedName>
    <definedName name="__123Graph_D" localSheetId="11" hidden="1">[17]PkRp!#REF!</definedName>
    <definedName name="__123Graph_D" localSheetId="1" hidden="1">[15]PkRp!#REF!</definedName>
    <definedName name="__123Graph_D" localSheetId="3" hidden="1">[15]PkRp!#REF!</definedName>
    <definedName name="__123Graph_D" localSheetId="2" hidden="1">[15]PkRp!#REF!</definedName>
    <definedName name="__123Graph_D" localSheetId="8" hidden="1">[16]PkRp!#REF!</definedName>
    <definedName name="__123Graph_D" hidden="1">[16]PkRp!#REF!</definedName>
    <definedName name="__123Graph_DCPEXIND" localSheetId="10" hidden="1">[3]M!$F$19:$N$19</definedName>
    <definedName name="__123Graph_DCPEXIND" hidden="1">[14]M!$F$19:$N$19</definedName>
    <definedName name="__123Graph_DCPEXJAVA" localSheetId="10" hidden="1">[3]M!$V$19:$AD$19</definedName>
    <definedName name="__123Graph_DCPEXJAVA" hidden="1">[14]M!$V$19:$AD$19</definedName>
    <definedName name="__123Graph_DCPEXOUTS" localSheetId="10" hidden="1">[3]M!$AL$19:$AT$19</definedName>
    <definedName name="__123Graph_DCPEXOUTS" hidden="1">[14]M!$AL$19:$AT$19</definedName>
    <definedName name="__123Graph_DFUELINDO" localSheetId="10" hidden="1">[3]M!$F$8:$N$8</definedName>
    <definedName name="__123Graph_DFUELINDO" hidden="1">[14]M!$F$8:$N$8</definedName>
    <definedName name="__123Graph_DFUELJAVA" localSheetId="10" hidden="1">[3]M!$V$8:$AD$8</definedName>
    <definedName name="__123Graph_DFUELJAVA" hidden="1">[14]M!$V$8:$AD$8</definedName>
    <definedName name="__123Graph_DFUELOUTS" localSheetId="10" hidden="1">[3]M!$AL$8:$AT$8</definedName>
    <definedName name="__123Graph_DFUELOUTS" hidden="1">[14]M!$AL$8:$AT$8</definedName>
    <definedName name="__123Graph_DOPEXIND" localSheetId="10" hidden="1">[3]M!$F$14:$N$14</definedName>
    <definedName name="__123Graph_DOPEXIND" hidden="1">[14]M!$F$14:$N$14</definedName>
    <definedName name="__123Graph_DOPEXJAVA" localSheetId="10" hidden="1">[3]M!$V$14:$AD$14</definedName>
    <definedName name="__123Graph_DOPEXJAVA" hidden="1">[14]M!$V$14:$AD$14</definedName>
    <definedName name="__123Graph_DOPEXOUTS" localSheetId="10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10" hidden="1">[13]DExp.Lmb!#REF!</definedName>
    <definedName name="__123Graph_X" localSheetId="7" hidden="1">[11]DExp.Lmb!#REF!</definedName>
    <definedName name="__123Graph_X" localSheetId="11" hidden="1">[12]DExp.Lmb!#REF!</definedName>
    <definedName name="__123Graph_X" localSheetId="1" hidden="1">[11]DExp.Lmb!#REF!</definedName>
    <definedName name="__123Graph_X" localSheetId="3" hidden="1">[11]DExp.Lmb!#REF!</definedName>
    <definedName name="__123Graph_X" localSheetId="2" hidden="1">[11]DExp.Lmb!#REF!</definedName>
    <definedName name="__123Graph_X" localSheetId="8" hidden="1">[13]DExp.Lmb!#REF!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1" hidden="1">[11]DExp.Lmb!#REF!</definedName>
    <definedName name="__123gRAPH_x1" hidden="1">[11]DExp.Lmb!#REF!</definedName>
    <definedName name="__123Graph_XCPEXIND" localSheetId="10" hidden="1">[3]M!$F$3:$N$3</definedName>
    <definedName name="__123Graph_XCPEXIND" hidden="1">[14]M!$F$3:$N$3</definedName>
    <definedName name="__123Graph_XCPEXJAVA" localSheetId="10" hidden="1">[3]M!$V$3:$AD$3</definedName>
    <definedName name="__123Graph_XCPEXJAVA" hidden="1">[14]M!$V$3:$AD$3</definedName>
    <definedName name="__123Graph_XCPEXOUTS" localSheetId="10" hidden="1">[3]M!$AL$3:$AT$3</definedName>
    <definedName name="__123Graph_XCPEXOUTS" hidden="1">[14]M!$AL$3:$AT$3</definedName>
    <definedName name="__123Graph_XFININDO" localSheetId="10" hidden="1">[3]M!$F$3:$N$3</definedName>
    <definedName name="__123Graph_XFININDO" hidden="1">[14]M!$F$3:$N$3</definedName>
    <definedName name="__123Graph_XFINJAVA" localSheetId="10" hidden="1">[3]M!$V$3:$AD$3</definedName>
    <definedName name="__123Graph_XFINJAVA" hidden="1">[14]M!$V$3:$AD$3</definedName>
    <definedName name="__123Graph_XFUELINDO" localSheetId="10" hidden="1">[3]M!$F$3:$N$3</definedName>
    <definedName name="__123Graph_XFUELINDO" hidden="1">[14]M!$F$3:$N$3</definedName>
    <definedName name="__123Graph_XFUELJAVA" localSheetId="10" hidden="1">[3]M!$V$3:$AD$3</definedName>
    <definedName name="__123Graph_XFUELJAVA" hidden="1">[14]M!$V$3:$AD$3</definedName>
    <definedName name="__123Graph_XFUELOUTS" localSheetId="10" hidden="1">[3]M!$AL$3:$AT$3</definedName>
    <definedName name="__123Graph_XFUELOUTS" hidden="1">[14]M!$AL$3:$AT$3</definedName>
    <definedName name="__123Graph_XOPEXIND" localSheetId="10" hidden="1">[3]M!$F$3:$N$3</definedName>
    <definedName name="__123Graph_XOPEXIND" hidden="1">[14]M!$F$3:$N$3</definedName>
    <definedName name="__123Graph_XOPEXJAVA" localSheetId="10" hidden="1">[3]M!$V$3:$AD$3</definedName>
    <definedName name="__123Graph_XOPEXJAVA" hidden="1">[14]M!$V$3:$AD$3</definedName>
    <definedName name="__123Graph_XOPEXOUTS" localSheetId="10" hidden="1">[3]M!$AL$3:$AT$3</definedName>
    <definedName name="__123Graph_XOPEXOUTS" hidden="1">[14]M!$AL$3:$AT$3</definedName>
    <definedName name="__123Graph_XREJAVA" localSheetId="10" hidden="1">[3]M!$V$3:$AD$3</definedName>
    <definedName name="__123Graph_XREJAVA" hidden="1">[14]M!$V$3:$AD$3</definedName>
    <definedName name="__123Graph_XREOUTSIDE" localSheetId="10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1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1">#REF!</definedName>
    <definedName name="__cch1">#REF!</definedName>
    <definedName name="__DAF1" localSheetId="10">#REF!</definedName>
    <definedName name="__DAF1">[7]Sheet3!$II$7944</definedName>
    <definedName name="__DAF11" localSheetId="10">#REF!</definedName>
    <definedName name="__DAF11">#REF!</definedName>
    <definedName name="__DAF12" localSheetId="10">#REF!</definedName>
    <definedName name="__DAF12">#REF!</definedName>
    <definedName name="__DAF13" localSheetId="10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1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1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1">[8]prod03!#REF!</definedName>
    <definedName name="__END1">[8]prod03!#REF!</definedName>
    <definedName name="__ERR1" localSheetId="10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10" hidden="1">{#N/A,#N/A,FALSE,"M.32"}</definedName>
    <definedName name="__JBN3" hidden="1">{#N/A,#N/A,FALSE,"M.32"}</definedName>
    <definedName name="__Jh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10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1">[8]prod03!#REF!</definedName>
    <definedName name="__KUP1">[8]prod03!#REF!</definedName>
    <definedName name="__la150">'[18]HARGA SATUAN'!$B$25</definedName>
    <definedName name="__LP2">#N/A</definedName>
    <definedName name="__M2" localSheetId="10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1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1">#REF!</definedName>
    <definedName name="__mat2">#REF!</definedName>
    <definedName name="__MEI92" localSheetId="6">#REF!</definedName>
    <definedName name="__MEI92" localSheetId="10">#REF!</definedName>
    <definedName name="__MEI92" localSheetId="7">#REF!</definedName>
    <definedName name="__MEI92" localSheetId="11">#REF!</definedName>
    <definedName name="__MEI92">#REF!</definedName>
    <definedName name="__mp3" localSheetId="10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10">#REF!</definedName>
    <definedName name="__rab1">#REF!</definedName>
    <definedName name="__rab2" localSheetId="10">#REF!</definedName>
    <definedName name="__rab2">#REF!</definedName>
    <definedName name="__RIP2" localSheetId="10" hidden="1">{#N/A,#N/A,FALSE,"M.01"}</definedName>
    <definedName name="__RIP2" hidden="1">{#N/A,#N/A,FALSE,"M.01"}</definedName>
    <definedName name="__RIP3" localSheetId="10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1">[8]prod03!#REF!</definedName>
    <definedName name="__SIN1">[8]prod03!#REF!</definedName>
    <definedName name="__SLA2009" localSheetId="10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1">[8]prod03!#REF!</definedName>
    <definedName name="__SUM1">[8]prod03!#REF!</definedName>
    <definedName name="__Tab1" localSheetId="10">#REF!</definedName>
    <definedName name="__Tab1">#REF!</definedName>
    <definedName name="__Tab2" localSheetId="10">#REF!</definedName>
    <definedName name="__Tab2">#REF!</definedName>
    <definedName name="__Tab3" localSheetId="10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1">#REF!</definedName>
    <definedName name="__TGL1">#REF!</definedName>
    <definedName name="__TGL2" localSheetId="6">#REF!</definedName>
    <definedName name="__TGL2" localSheetId="7">#REF!</definedName>
    <definedName name="__TGL2" localSheetId="11">#REF!</definedName>
    <definedName name="__TGL2">#REF!</definedName>
    <definedName name="__TH1" localSheetId="10" hidden="1">{#N/A,#N/A,FALSE,"M.34"}</definedName>
    <definedName name="__TH1" hidden="1">{#N/A,#N/A,FALSE,"M.34"}</definedName>
    <definedName name="__th2" localSheetId="10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1">[8]prod03!#REF!</definedName>
    <definedName name="__WAI1">[8]prod03!#REF!</definedName>
    <definedName name="__WIL1" localSheetId="6">[8]prod03!#REF!</definedName>
    <definedName name="__wil1" localSheetId="10" hidden="1">{#N/A,#N/A,FALSE,"M.01"}</definedName>
    <definedName name="__WIL1" localSheetId="7">[8]prod03!#REF!</definedName>
    <definedName name="__WIL1" localSheetId="11">[8]prod03!#REF!</definedName>
    <definedName name="__WIL1">[8]prod03!#REF!</definedName>
    <definedName name="_1" localSheetId="6">#REF!</definedName>
    <definedName name="_1" localSheetId="10">#REF!</definedName>
    <definedName name="_1" localSheetId="7">#REF!</definedName>
    <definedName name="_1" localSheetId="5">#REF!</definedName>
    <definedName name="_1" localSheetId="11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1" hidden="1">'[20]PUNCAK-89'!$AB$1:$AB$7</definedName>
    <definedName name="_1__123Graph_BCHART_1" localSheetId="1" hidden="1">'[21]PUNCAK-89'!$AB$1:$AB$7</definedName>
    <definedName name="_1__123Graph_BCHART_1" localSheetId="8" hidden="1">'[22]PUNCAK-89'!$AB$1:$AB$7</definedName>
    <definedName name="_1__123Graph_BCHART_1" hidden="1">'[22]PUNCAK-89'!$AB$1:$AB$7</definedName>
    <definedName name="_1_2002_VS_2001" localSheetId="6">#REF!</definedName>
    <definedName name="_1_2002_VS_2001" localSheetId="10">#REF!</definedName>
    <definedName name="_1_2002_VS_2001" localSheetId="7">#REF!</definedName>
    <definedName name="_1_2002_VS_2001" localSheetId="5">#REF!</definedName>
    <definedName name="_1_2002_VS_2001" localSheetId="11">#REF!</definedName>
    <definedName name="_1_2002_VS_2001">#REF!</definedName>
    <definedName name="_10" localSheetId="10">#REF!</definedName>
    <definedName name="_10">#REF!</definedName>
    <definedName name="_10__123Graph_CCHART_2" hidden="1">[9]graf2!$D$14:$L$14</definedName>
    <definedName name="_10__123Graph_LBL_BCHART_2" localSheetId="10" hidden="1">[23]graf2!$D$12:$L$12</definedName>
    <definedName name="_10__123Graph_LBL_BCHART_2" localSheetId="11" hidden="1">[24]graf2!$D$12:$L$12</definedName>
    <definedName name="_10__123Graph_LBL_BCHART_2" localSheetId="8" hidden="1">[24]graf2!$D$12:$L$12</definedName>
    <definedName name="_10__123Graph_LBL_BCHART_2" hidden="1">[25]graf2!$D$12:$L$12</definedName>
    <definedName name="_10_INV_PERUSAHAA_2" localSheetId="6">#REF!</definedName>
    <definedName name="_10_INV_PERUSAHAA_2" localSheetId="10">#REF!</definedName>
    <definedName name="_10_INV_PERUSAHAA_2" localSheetId="7">#REF!</definedName>
    <definedName name="_10_INV_PERUSAHAA_2" localSheetId="5">#REF!</definedName>
    <definedName name="_10_INV_PERUSAHAA_2" localSheetId="11">#REF!</definedName>
    <definedName name="_10_INV_PERUSAHAA_2">#REF!</definedName>
    <definedName name="_10BAHAS_DISTURB" localSheetId="6">#REF!</definedName>
    <definedName name="_10BAHAS_DISTURB" localSheetId="10">#REF!</definedName>
    <definedName name="_10BAHAS_DISTURB" localSheetId="7">#REF!</definedName>
    <definedName name="_10BAHAS_DISTURB" localSheetId="11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1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1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1">#REF!</definedName>
    <definedName name="_11_INV_PERUSAHAAN">#REF!</definedName>
    <definedName name="_117" localSheetId="6">#REF!</definedName>
    <definedName name="_117" localSheetId="7">#REF!</definedName>
    <definedName name="_117" localSheetId="11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1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1">#REF!</definedName>
    <definedName name="_11INV_PERUSAHAAN">#REF!</definedName>
    <definedName name="_12">#REF!</definedName>
    <definedName name="_12__123Graph_LBL_ACHART_2" localSheetId="10" hidden="1">[23]graf2!$D$10:$L$10</definedName>
    <definedName name="_12__123Graph_LBL_ACHART_2" localSheetId="11" hidden="1">[24]graf2!$D$10:$L$10</definedName>
    <definedName name="_12__123Graph_LBL_ACHART_2" localSheetId="8" hidden="1">[24]graf2!$D$10:$L$10</definedName>
    <definedName name="_12__123Graph_LBL_ACHART_2" hidden="1">[25]graf2!$D$10:$L$10</definedName>
    <definedName name="_12__123Graph_LBL_BCHART_2" hidden="1">[9]graf2!$D$12:$L$12</definedName>
    <definedName name="_12__123Graph_LBL_CCHART_2" localSheetId="10" hidden="1">[23]graf2!$D$14:$L$14</definedName>
    <definedName name="_12__123Graph_LBL_CCHART_2" localSheetId="11" hidden="1">[24]graf2!$D$14:$L$14</definedName>
    <definedName name="_12__123Graph_LBL_CCHART_2" localSheetId="8" hidden="1">[24]graf2!$D$14:$L$14</definedName>
    <definedName name="_12__123Graph_LBL_CCHART_2" hidden="1">[25]graf2!$D$14:$L$14</definedName>
    <definedName name="_12_JTM_PER_TW" localSheetId="6">#REF!</definedName>
    <definedName name="_12_JTM_PER_TW" localSheetId="10">#REF!</definedName>
    <definedName name="_12_JTM_PER_TW" localSheetId="7">#REF!</definedName>
    <definedName name="_12_JTM_PER_TW" localSheetId="5">#REF!</definedName>
    <definedName name="_12_JTM_PER_TW" localSheetId="11">#REF!</definedName>
    <definedName name="_12_JTM_PER_TW">#REF!</definedName>
    <definedName name="_12FORM_A" localSheetId="6">#REF!</definedName>
    <definedName name="_12FORM_A" localSheetId="10">#REF!</definedName>
    <definedName name="_12FORM_A" localSheetId="7">#REF!</definedName>
    <definedName name="_12FORM_A" localSheetId="11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1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1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10">#REF!</definedName>
    <definedName name="_13_REKAP_KEGIATAN" localSheetId="7">#REF!</definedName>
    <definedName name="_13_REKAP_KEGIATAN" localSheetId="5">#REF!</definedName>
    <definedName name="_13_REKAP_KEGIATAN" localSheetId="11">#REF!</definedName>
    <definedName name="_13_REKAP_KEGIATAN">#REF!</definedName>
    <definedName name="_13INV_PERUSAHAAN">#REF!</definedName>
    <definedName name="_13JTM_PER_TW" localSheetId="6">#REF!</definedName>
    <definedName name="_13JTM_PER_TW" localSheetId="10">#REF!</definedName>
    <definedName name="_13JTM_PER_TW" localSheetId="7">#REF!</definedName>
    <definedName name="_13JTM_PER_TW" localSheetId="11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1">#REF!</definedName>
    <definedName name="_13REKAP_KEGIATAN">#REF!</definedName>
    <definedName name="_14">#N/A</definedName>
    <definedName name="_14__123Graph_XCHART_2" localSheetId="10" hidden="1">[23]graf2!$D$8:$L$8</definedName>
    <definedName name="_14__123Graph_XCHART_2" localSheetId="11" hidden="1">[24]graf2!$D$8:$L$8</definedName>
    <definedName name="_14__123Graph_XCHART_2" localSheetId="8" hidden="1">[24]graf2!$D$8:$L$8</definedName>
    <definedName name="_14__123Graph_XCHART_2" hidden="1">[25]graf2!$D$8:$L$8</definedName>
    <definedName name="_14_REKAP_PAK_AEP" localSheetId="6">#REF!</definedName>
    <definedName name="_14_REKAP_PAK_AEP" localSheetId="10">#REF!</definedName>
    <definedName name="_14_REKAP_PAK_AEP" localSheetId="7">#REF!</definedName>
    <definedName name="_14_REKAP_PAK_AEP" localSheetId="5">#REF!</definedName>
    <definedName name="_14_REKAP_PAK_AEP" localSheetId="11">#REF!</definedName>
    <definedName name="_14_REKAP_PAK_AEP">#REF!</definedName>
    <definedName name="_14FORM_B" localSheetId="6">#REF!</definedName>
    <definedName name="_14FORM_B" localSheetId="10">#REF!</definedName>
    <definedName name="_14FORM_B" localSheetId="7">#REF!</definedName>
    <definedName name="_14FORM_B" localSheetId="11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1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1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10" hidden="1">[23]graf2!$D$12:$L$12</definedName>
    <definedName name="_15__123Graph_LBL_BCHART_2" localSheetId="11" hidden="1">[24]graf2!$D$12:$L$12</definedName>
    <definedName name="_15__123Graph_LBL_BCHART_2" localSheetId="8" hidden="1">[24]graf2!$D$12:$L$12</definedName>
    <definedName name="_15__123Graph_LBL_BCHART_2" hidden="1">[25]graf2!$D$12:$L$12</definedName>
    <definedName name="_15_SUM_MUTDAL" localSheetId="6">#REF!</definedName>
    <definedName name="_15_SUM_MUTDAL" localSheetId="10">#REF!</definedName>
    <definedName name="_15_SUM_MUTDAL" localSheetId="7">#REF!</definedName>
    <definedName name="_15_SUM_MUTDAL" localSheetId="5">#REF!</definedName>
    <definedName name="_15_SUM_MUTDAL" localSheetId="11">#REF!</definedName>
    <definedName name="_15_SUM_MUTDAL">#REF!</definedName>
    <definedName name="_15REKAP_KEGIATAN">#REF!</definedName>
    <definedName name="_15REKAP_PAK_AEP" localSheetId="6">#REF!</definedName>
    <definedName name="_15REKAP_PAK_AEP" localSheetId="10">#REF!</definedName>
    <definedName name="_15REKAP_PAK_AEP" localSheetId="7">#REF!</definedName>
    <definedName name="_15REKAP_PAK_AEP" localSheetId="11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1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1">#REF!</definedName>
    <definedName name="_16_2002_VS_2001">#REF!</definedName>
    <definedName name="_16GD_PER_TW" localSheetId="6">#REF!</definedName>
    <definedName name="_16GD_PER_TW" localSheetId="10">#REF!</definedName>
    <definedName name="_16GD_PER_TW" localSheetId="7">#REF!</definedName>
    <definedName name="_16GD_PER_TW" localSheetId="11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1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1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1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10" hidden="1">[23]graf2!$D$14:$L$14</definedName>
    <definedName name="_18__123Graph_LBL_CCHART_2" localSheetId="11" hidden="1">[24]graf2!$D$14:$L$14</definedName>
    <definedName name="_18__123Graph_LBL_CCHART_2" localSheetId="8" hidden="1">[24]graf2!$D$14:$L$14</definedName>
    <definedName name="_18__123Graph_LBL_CCHART_2" hidden="1">[25]graf2!$D$14:$L$14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1">#REF!</definedName>
    <definedName name="_18ANGG_PERUSAHAAN">#REF!</definedName>
    <definedName name="_18GH_2_SPINDEL" localSheetId="6">#REF!</definedName>
    <definedName name="_18GH_2_SPINDEL" localSheetId="10">#REF!</definedName>
    <definedName name="_18GH_2_SPINDEL" localSheetId="7">#REF!</definedName>
    <definedName name="_18GH_2_SPINDEL" localSheetId="11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1">#REF!</definedName>
    <definedName name="_19BAHAS_ANGG.">#REF!</definedName>
    <definedName name="_1S" localSheetId="10">#REF!</definedName>
    <definedName name="_1S">#REF!</definedName>
    <definedName name="_1T" localSheetId="10">#REF!</definedName>
    <definedName name="_1T">#REF!</definedName>
    <definedName name="_2" localSheetId="6">#REF!</definedName>
    <definedName name="_2" localSheetId="10">#REF!</definedName>
    <definedName name="_2" localSheetId="7">#REF!</definedName>
    <definedName name="_2" localSheetId="11">#REF!</definedName>
    <definedName name="_2">#REF!</definedName>
    <definedName name="_2_____123Graph_BCHART_2" hidden="1">[9]graf2!$D$12:$L$12</definedName>
    <definedName name="_2__123Graph_ACHART_2" localSheetId="10" hidden="1">[23]graf2!$D$10:$L$10</definedName>
    <definedName name="_2__123Graph_ACHART_2" localSheetId="11" hidden="1">[24]graf2!$D$10:$L$10</definedName>
    <definedName name="_2__123Graph_ACHART_2" localSheetId="8" hidden="1">[24]graf2!$D$10:$L$10</definedName>
    <definedName name="_2__123Graph_ACHART_2" hidden="1">[25]graf2!$D$10:$L$10</definedName>
    <definedName name="_2__123Graph_BCHART_1" hidden="1">'[26]PUNCAK-89'!$AB$1:$AB$7</definedName>
    <definedName name="_2__123Graph_BCHART_2" hidden="1">[9]graf2!$D$12:$L$12</definedName>
    <definedName name="_2_2002_VS_2001" localSheetId="6">#REF!</definedName>
    <definedName name="_2_2002_VS_2001" localSheetId="10">#REF!</definedName>
    <definedName name="_2_2002_VS_2001" localSheetId="7">#REF!</definedName>
    <definedName name="_2_2002_VS_2001" localSheetId="5">#REF!</definedName>
    <definedName name="_2_2002_VS_2001" localSheetId="11">#REF!</definedName>
    <definedName name="_2_2002_VS_2001">#REF!</definedName>
    <definedName name="_2_ANGG_PERUSAHA_2" localSheetId="6">#REF!</definedName>
    <definedName name="_2_ANGG_PERUSAHA_2" localSheetId="10">#REF!</definedName>
    <definedName name="_2_ANGG_PERUSAHA_2" localSheetId="7">#REF!</definedName>
    <definedName name="_2_ANGG_PERUSAHA_2" localSheetId="11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1">#REF!</definedName>
    <definedName name="_20BAHAS_DISTURB">#REF!</definedName>
    <definedName name="_20INV_PERUSAHAA_2" localSheetId="6">#REF!</definedName>
    <definedName name="_20INV_PERUSAHAA_2" localSheetId="10">#REF!</definedName>
    <definedName name="_20INV_PERUSAHAA_2" localSheetId="7">#REF!</definedName>
    <definedName name="_20INV_PERUSAHAA_2" localSheetId="11">#REF!</definedName>
    <definedName name="_20INV_PERUSAHAA_2">#REF!</definedName>
    <definedName name="_21___123Graph_XCHART_2" hidden="1">[9]graf2!$D$8:$L$8</definedName>
    <definedName name="_21__123Graph_XCHART_2" localSheetId="10" hidden="1">[23]graf2!$D$8:$L$8</definedName>
    <definedName name="_21__123Graph_XCHART_2" localSheetId="11" hidden="1">[24]graf2!$D$8:$L$8</definedName>
    <definedName name="_21__123Graph_XCHART_2" localSheetId="8" hidden="1">[24]graf2!$D$8:$L$8</definedName>
    <definedName name="_21__123Graph_XCHART_2" hidden="1">[25]graf2!$D$8:$L$8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1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1">#REF!</definedName>
    <definedName name="_22FORM_B">#REF!</definedName>
    <definedName name="_22INV_PERUSAHAAN" localSheetId="6">#REF!</definedName>
    <definedName name="_22INV_PERUSAHAAN" localSheetId="10">#REF!</definedName>
    <definedName name="_22INV_PERUSAHAAN" localSheetId="7">#REF!</definedName>
    <definedName name="_22INV_PERUSAHAAN" localSheetId="11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1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1">#REF!</definedName>
    <definedName name="_24GH_2_SPINDEL">#REF!</definedName>
    <definedName name="_24JTM_PER_TW" localSheetId="6">#REF!</definedName>
    <definedName name="_24JTM_PER_TW" localSheetId="10">#REF!</definedName>
    <definedName name="_24JTM_PER_TW" localSheetId="7">#REF!</definedName>
    <definedName name="_24JTM_PER_TW" localSheetId="11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1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1">#REF!</definedName>
    <definedName name="_26INV_PERUSAHAAN">#REF!</definedName>
    <definedName name="_26REKAP_KEGIATAN" localSheetId="6">#REF!</definedName>
    <definedName name="_26REKAP_KEGIATAN" localSheetId="10">#REF!</definedName>
    <definedName name="_26REKAP_KEGIATAN" localSheetId="7">#REF!</definedName>
    <definedName name="_26REKAP_KEGIATAN" localSheetId="11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1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1">#REF!</definedName>
    <definedName name="_28REKAP_KEGIATAN">#REF!</definedName>
    <definedName name="_28REKAP_PAK_AEP" localSheetId="6">#REF!</definedName>
    <definedName name="_28REKAP_PAK_AEP" localSheetId="10">#REF!</definedName>
    <definedName name="_28REKAP_PAK_AEP" localSheetId="7">#REF!</definedName>
    <definedName name="_28REKAP_PAK_AEP" localSheetId="11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1">#REF!</definedName>
    <definedName name="_29REKAP_PAK_AEP">#REF!</definedName>
    <definedName name="_2ANGG_PERUSAHA_2" localSheetId="6">#REF!</definedName>
    <definedName name="_2ANGG_PERUSAHA_2" localSheetId="10">#REF!</definedName>
    <definedName name="_2ANGG_PERUSAHA_2" localSheetId="7">#REF!</definedName>
    <definedName name="_2ANGG_PERUSAHA_2" localSheetId="11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1">#REF!</definedName>
    <definedName name="_3">#REF!</definedName>
    <definedName name="_3_____123Graph_CCHART_2" hidden="1">[9]graf2!$D$14:$L$14</definedName>
    <definedName name="_3__123Graph_ACHART_2" localSheetId="10" hidden="1">[23]graf2!$D$10:$L$10</definedName>
    <definedName name="_3__123Graph_ACHART_2" localSheetId="11" hidden="1">[24]graf2!$D$10:$L$10</definedName>
    <definedName name="_3__123Graph_ACHART_2" localSheetId="8" hidden="1">[24]graf2!$D$10:$L$10</definedName>
    <definedName name="_3__123Graph_ACHART_2" hidden="1">[25]graf2!$D$10:$L$10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10">#REF!</definedName>
    <definedName name="_3_ANGG_PERUSAHAAN" localSheetId="7">#REF!</definedName>
    <definedName name="_3_ANGG_PERUSAHAAN" localSheetId="5">#REF!</definedName>
    <definedName name="_3_ANGG_PERUSAHAAN" localSheetId="11">#REF!</definedName>
    <definedName name="_3_ANGG_PERUSAHAAN">#REF!</definedName>
    <definedName name="_30SUM_MUTDAL" localSheetId="6">#REF!</definedName>
    <definedName name="_30SUM_MUTDAL" localSheetId="10">#REF!</definedName>
    <definedName name="_30SUM_MUTDAL" localSheetId="7">#REF!</definedName>
    <definedName name="_30SUM_MUTDAL" localSheetId="11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1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1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1">#REF!</definedName>
    <definedName name="_4">#REF!</definedName>
    <definedName name="_4_____123Graph_LBL_ACHART_2" hidden="1">[9]graf2!$D$10:$L$10</definedName>
    <definedName name="_4__123Graph_BCHART_2" localSheetId="10" hidden="1">[23]graf2!$D$12:$L$12</definedName>
    <definedName name="_4__123Graph_BCHART_2" localSheetId="11" hidden="1">[24]graf2!$D$12:$L$12</definedName>
    <definedName name="_4__123Graph_BCHART_2" localSheetId="8" hidden="1">[24]graf2!$D$12:$L$12</definedName>
    <definedName name="_4__123Graph_BCHART_2" hidden="1">[25]graf2!$D$12:$L$12</definedName>
    <definedName name="_4__123Graph_LBL_ACHART_2" hidden="1">[9]graf2!$D$10:$L$10</definedName>
    <definedName name="_4_BAHAS_ANGG." localSheetId="6">#REF!</definedName>
    <definedName name="_4_BAHAS_ANGG." localSheetId="10">#REF!</definedName>
    <definedName name="_4_BAHAS_ANGG." localSheetId="7">#REF!</definedName>
    <definedName name="_4_BAHAS_ANGG." localSheetId="5">#REF!</definedName>
    <definedName name="_4_BAHAS_ANGG." localSheetId="11">#REF!</definedName>
    <definedName name="_4_BAHAS_ANGG.">#REF!</definedName>
    <definedName name="_4ANGG_PERUSAHA_2" localSheetId="6">#REF!</definedName>
    <definedName name="_4ANGG_PERUSAHA_2" localSheetId="10">#REF!</definedName>
    <definedName name="_4ANGG_PERUSAHA_2" localSheetId="7">#REF!</definedName>
    <definedName name="_4ANGG_PERUSAHA_2" localSheetId="11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1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1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1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10">#REF!</definedName>
    <definedName name="_5_BAHAS_DISTURB" localSheetId="7">#REF!</definedName>
    <definedName name="_5_BAHAS_DISTURB" localSheetId="5">#REF!</definedName>
    <definedName name="_5_BAHAS_DISTURB" localSheetId="11">#REF!</definedName>
    <definedName name="_5_BAHAS_DISTURB">#REF!</definedName>
    <definedName name="_5ANGG_PERUSAHAAN">#REF!</definedName>
    <definedName name="_5BAHAS_ANGG." localSheetId="6">#REF!</definedName>
    <definedName name="_5BAHAS_ANGG." localSheetId="10">#REF!</definedName>
    <definedName name="_5BAHAS_ANGG." localSheetId="7">#REF!</definedName>
    <definedName name="_5BAHAS_ANGG." localSheetId="11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1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10" hidden="1">[23]graf2!$D$12:$L$12</definedName>
    <definedName name="_6__123Graph_BCHART_2" localSheetId="11" hidden="1">[24]graf2!$D$12:$L$12</definedName>
    <definedName name="_6__123Graph_BCHART_2" localSheetId="8" hidden="1">[24]graf2!$D$12:$L$12</definedName>
    <definedName name="_6__123Graph_BCHART_2" hidden="1">[25]graf2!$D$12:$L$12</definedName>
    <definedName name="_6__123Graph_CCHART_2" localSheetId="10" hidden="1">[23]graf2!$D$14:$L$14</definedName>
    <definedName name="_6__123Graph_CCHART_2" localSheetId="11" hidden="1">[24]graf2!$D$14:$L$14</definedName>
    <definedName name="_6__123Graph_CCHART_2" localSheetId="8" hidden="1">[24]graf2!$D$14:$L$14</definedName>
    <definedName name="_6__123Graph_CCHART_2" hidden="1">[25]graf2!$D$14:$L$14</definedName>
    <definedName name="_6__123Graph_LBL_CCHART_2" hidden="1">[9]graf2!$D$14:$L$14</definedName>
    <definedName name="_6_FORM_A" localSheetId="6">#REF!</definedName>
    <definedName name="_6_FORM_A" localSheetId="10">#REF!</definedName>
    <definedName name="_6_FORM_A" localSheetId="7">#REF!</definedName>
    <definedName name="_6_FORM_A" localSheetId="5">#REF!</definedName>
    <definedName name="_6_FORM_A" localSheetId="11">#REF!</definedName>
    <definedName name="_6_FORM_A">#REF!</definedName>
    <definedName name="_6A" localSheetId="10">#REF!</definedName>
    <definedName name="_6A">#REF!</definedName>
    <definedName name="_6ANGG_PERUSAHAAN" localSheetId="6">#REF!</definedName>
    <definedName name="_6ANGG_PERUSAHAAN" localSheetId="10">#REF!</definedName>
    <definedName name="_6ANGG_PERUSAHAAN" localSheetId="7">#REF!</definedName>
    <definedName name="_6ANGG_PERUSAHAAN" localSheetId="11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1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7">#REF!</definedName>
    <definedName name="_6FORM_A" localSheetId="11">#REF!</definedName>
    <definedName name="_6FORM_A">#REF!</definedName>
    <definedName name="_7" localSheetId="6">#REF!</definedName>
    <definedName name="_7" localSheetId="7">#REF!</definedName>
    <definedName name="_7" localSheetId="11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10">#REF!</definedName>
    <definedName name="_7_FORM_B" localSheetId="7">#REF!</definedName>
    <definedName name="_7_FORM_B" localSheetId="5">#REF!</definedName>
    <definedName name="_7_FORM_B" localSheetId="11">#REF!</definedName>
    <definedName name="_7_FORM_B">#REF!</definedName>
    <definedName name="_7BAHAS_DISTURB">#REF!</definedName>
    <definedName name="_7FORM_A" localSheetId="6">#REF!</definedName>
    <definedName name="_7FORM_A" localSheetId="10">#REF!</definedName>
    <definedName name="_7FORM_A" localSheetId="7">#REF!</definedName>
    <definedName name="_7FORM_A" localSheetId="11">#REF!</definedName>
    <definedName name="_7FORM_A">#REF!</definedName>
    <definedName name="_7FORM_B" localSheetId="6">#REF!</definedName>
    <definedName name="_7FORM_B" localSheetId="7">#REF!</definedName>
    <definedName name="_7FORM_B" localSheetId="11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7">#REF!</definedName>
    <definedName name="_8" localSheetId="11">#REF!</definedName>
    <definedName name="_8">#REF!</definedName>
    <definedName name="_8__123Graph_ACHART_2" hidden="1">[9]graf2!$D$10:$L$10</definedName>
    <definedName name="_8__123Graph_LBL_ACHART_2" localSheetId="10" hidden="1">[23]graf2!$D$10:$L$10</definedName>
    <definedName name="_8__123Graph_LBL_ACHART_2" localSheetId="11" hidden="1">[24]graf2!$D$10:$L$10</definedName>
    <definedName name="_8__123Graph_LBL_ACHART_2" localSheetId="8" hidden="1">[24]graf2!$D$10:$L$10</definedName>
    <definedName name="_8__123Graph_LBL_ACHART_2" hidden="1">[25]graf2!$D$10:$L$10</definedName>
    <definedName name="_8_GD_PER_TW" localSheetId="6">#REF!</definedName>
    <definedName name="_8_GD_PER_TW" localSheetId="10">#REF!</definedName>
    <definedName name="_8_GD_PER_TW" localSheetId="7">#REF!</definedName>
    <definedName name="_8_GD_PER_TW" localSheetId="5">#REF!</definedName>
    <definedName name="_8_GD_PER_TW" localSheetId="11">#REF!</definedName>
    <definedName name="_8_GD_PER_TW">#REF!</definedName>
    <definedName name="_8BAHAS_ANGG." localSheetId="6">#REF!</definedName>
    <definedName name="_8BAHAS_ANGG." localSheetId="10">#REF!</definedName>
    <definedName name="_8BAHAS_ANGG." localSheetId="7">#REF!</definedName>
    <definedName name="_8BAHAS_ANGG." localSheetId="11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1">#REF!</definedName>
    <definedName name="_8FORM_B">#REF!</definedName>
    <definedName name="_8GD_PER_TW" localSheetId="6">#REF!</definedName>
    <definedName name="_8GD_PER_TW" localSheetId="7">#REF!</definedName>
    <definedName name="_8GD_PER_TW" localSheetId="11">#REF!</definedName>
    <definedName name="_8GD_PER_TW">#REF!</definedName>
    <definedName name="_9">#REF!</definedName>
    <definedName name="_9__123Graph_BCHART_2" hidden="1">[9]graf2!$D$12:$L$12</definedName>
    <definedName name="_9__123Graph_CCHART_2" localSheetId="10" hidden="1">[23]graf2!$D$14:$L$14</definedName>
    <definedName name="_9__123Graph_CCHART_2" localSheetId="11" hidden="1">[24]graf2!$D$14:$L$14</definedName>
    <definedName name="_9__123Graph_CCHART_2" localSheetId="8" hidden="1">[24]graf2!$D$14:$L$14</definedName>
    <definedName name="_9__123Graph_CCHART_2" hidden="1">[25]graf2!$D$14:$L$14</definedName>
    <definedName name="_9_GH_2_SPINDEL" localSheetId="6">#REF!</definedName>
    <definedName name="_9_GH_2_SPINDEL" localSheetId="10">#REF!</definedName>
    <definedName name="_9_GH_2_SPINDEL" localSheetId="7">#REF!</definedName>
    <definedName name="_9_GH_2_SPINDEL" localSheetId="5">#REF!</definedName>
    <definedName name="_9_GH_2_SPINDEL" localSheetId="11">#REF!</definedName>
    <definedName name="_9_GH_2_SPINDEL">#REF!</definedName>
    <definedName name="_9FORM_B">#REF!</definedName>
    <definedName name="_9GD_PER_TW" localSheetId="6">#REF!</definedName>
    <definedName name="_9GD_PER_TW" localSheetId="10">#REF!</definedName>
    <definedName name="_9GD_PER_TW" localSheetId="7">#REF!</definedName>
    <definedName name="_9GD_PER_TW" localSheetId="11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1">#REF!</definedName>
    <definedName name="_9GH_2_SPINDEL">#REF!</definedName>
    <definedName name="_A" localSheetId="6">#REF!</definedName>
    <definedName name="_A" localSheetId="10">"'file:///E:/Book4.xls'#$aruskas.$#REF!$#REF!:$#REF!$#REF!"</definedName>
    <definedName name="_A" localSheetId="7">#REF!</definedName>
    <definedName name="_A" localSheetId="11">#REF!</definedName>
    <definedName name="_A" localSheetId="8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1">#REF!</definedName>
    <definedName name="_add55">#REF!</definedName>
    <definedName name="_B" localSheetId="6">#REF!</definedName>
    <definedName name="_B" localSheetId="10">#REF!</definedName>
    <definedName name="_B" localSheetId="7">#REF!</definedName>
    <definedName name="_B" localSheetId="11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1">#REF!</definedName>
    <definedName name="_bap22">#REF!</definedName>
    <definedName name="_bap23" localSheetId="6">#REF!</definedName>
    <definedName name="_bap23" localSheetId="7">#REF!</definedName>
    <definedName name="_bap23" localSheetId="11">#REF!</definedName>
    <definedName name="_bap23">#REF!</definedName>
    <definedName name="_bap24" localSheetId="6">#REF!</definedName>
    <definedName name="_bap24" localSheetId="7">#REF!</definedName>
    <definedName name="_bap24" localSheetId="11">#REF!</definedName>
    <definedName name="_bap24">#REF!</definedName>
    <definedName name="_bap25" localSheetId="6">#REF!</definedName>
    <definedName name="_bap25" localSheetId="7">#REF!</definedName>
    <definedName name="_bap25" localSheetId="11">#REF!</definedName>
    <definedName name="_bap25">#REF!</definedName>
    <definedName name="_bap26" localSheetId="6">#REF!</definedName>
    <definedName name="_bap26" localSheetId="7">#REF!</definedName>
    <definedName name="_bap26" localSheetId="11">#REF!</definedName>
    <definedName name="_bap26">#REF!</definedName>
    <definedName name="_bap27" localSheetId="6">#REF!</definedName>
    <definedName name="_bap27" localSheetId="7">#REF!</definedName>
    <definedName name="_bap27" localSheetId="11">#REF!</definedName>
    <definedName name="_bap27">#REF!</definedName>
    <definedName name="_bap28" localSheetId="6">#REF!</definedName>
    <definedName name="_bap28" localSheetId="7">#REF!</definedName>
    <definedName name="_bap28" localSheetId="11">#REF!</definedName>
    <definedName name="_bap28">#REF!</definedName>
    <definedName name="_bap29" localSheetId="6">#REF!</definedName>
    <definedName name="_bap29" localSheetId="7">#REF!</definedName>
    <definedName name="_bap29" localSheetId="11">#REF!</definedName>
    <definedName name="_bap29">#REF!</definedName>
    <definedName name="_bap30" localSheetId="6">#REF!</definedName>
    <definedName name="_bap30" localSheetId="7">#REF!</definedName>
    <definedName name="_bap30" localSheetId="11">#REF!</definedName>
    <definedName name="_bap30">#REF!</definedName>
    <definedName name="_bap31" localSheetId="6">#REF!</definedName>
    <definedName name="_bap31" localSheetId="7">#REF!</definedName>
    <definedName name="_bap31" localSheetId="11">#REF!</definedName>
    <definedName name="_bap31">#REF!</definedName>
    <definedName name="_bap32" localSheetId="6">#REF!</definedName>
    <definedName name="_bap32" localSheetId="7">#REF!</definedName>
    <definedName name="_bap32" localSheetId="11">#REF!</definedName>
    <definedName name="_bap32">#REF!</definedName>
    <definedName name="_bap33" localSheetId="6">#REF!</definedName>
    <definedName name="_bap33" localSheetId="7">#REF!</definedName>
    <definedName name="_bap33" localSheetId="11">#REF!</definedName>
    <definedName name="_bap33">#REF!</definedName>
    <definedName name="_bap34" localSheetId="6">#REF!</definedName>
    <definedName name="_bap34" localSheetId="7">#REF!</definedName>
    <definedName name="_bap34" localSheetId="11">#REF!</definedName>
    <definedName name="_bap34">#REF!</definedName>
    <definedName name="_bap35" localSheetId="6">#REF!</definedName>
    <definedName name="_bap35" localSheetId="7">#REF!</definedName>
    <definedName name="_bap35" localSheetId="11">#REF!</definedName>
    <definedName name="_bap35">#REF!</definedName>
    <definedName name="_bap36" localSheetId="6">#REF!</definedName>
    <definedName name="_bap36" localSheetId="7">#REF!</definedName>
    <definedName name="_bap36" localSheetId="11">#REF!</definedName>
    <definedName name="_bap36">#REF!</definedName>
    <definedName name="_bap37" localSheetId="6">#REF!</definedName>
    <definedName name="_bap37" localSheetId="7">#REF!</definedName>
    <definedName name="_bap37" localSheetId="11">#REF!</definedName>
    <definedName name="_bap37">#REF!</definedName>
    <definedName name="_bap38" localSheetId="6">#REF!</definedName>
    <definedName name="_bap38" localSheetId="7">#REF!</definedName>
    <definedName name="_bap38" localSheetId="11">#REF!</definedName>
    <definedName name="_bap38">#REF!</definedName>
    <definedName name="_bap39" localSheetId="6">#REF!</definedName>
    <definedName name="_bap39" localSheetId="7">#REF!</definedName>
    <definedName name="_bap39" localSheetId="11">#REF!</definedName>
    <definedName name="_bap39">#REF!</definedName>
    <definedName name="_bap399" localSheetId="6">#REF!</definedName>
    <definedName name="_bap399" localSheetId="7">#REF!</definedName>
    <definedName name="_bap399" localSheetId="11">#REF!</definedName>
    <definedName name="_bap399">#REF!</definedName>
    <definedName name="_bap40" localSheetId="6">#REF!</definedName>
    <definedName name="_bap40" localSheetId="7">#REF!</definedName>
    <definedName name="_bap40" localSheetId="11">#REF!</definedName>
    <definedName name="_bap40">#REF!</definedName>
    <definedName name="_bap41" localSheetId="6">#REF!</definedName>
    <definedName name="_bap41" localSheetId="7">#REF!</definedName>
    <definedName name="_bap41" localSheetId="11">#REF!</definedName>
    <definedName name="_bap41">#REF!</definedName>
    <definedName name="_bap42" localSheetId="6">#REF!</definedName>
    <definedName name="_bap42" localSheetId="7">#REF!</definedName>
    <definedName name="_bap42" localSheetId="11">#REF!</definedName>
    <definedName name="_bap42">#REF!</definedName>
    <definedName name="_BAT48100">'[18]HARGA SATUAN'!$B$13</definedName>
    <definedName name="_BIM1" localSheetId="6">[8]prod03!#REF!</definedName>
    <definedName name="_BIM1" localSheetId="7">[8]prod03!#REF!</definedName>
    <definedName name="_BIM1" localSheetId="11">[8]prod03!#REF!</definedName>
    <definedName name="_BIM1" localSheetId="8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1">#REF!</definedName>
    <definedName name="_cch1">#REF!</definedName>
    <definedName name="_d">"$#REF!.$A$201"</definedName>
    <definedName name="_DAF1" localSheetId="6">#REF!</definedName>
    <definedName name="_DAF1" localSheetId="10">#REF!</definedName>
    <definedName name="_DAF1" localSheetId="7">#REF!</definedName>
    <definedName name="_DAF1" localSheetId="11">#REF!</definedName>
    <definedName name="_DAF1">#REF!</definedName>
    <definedName name="_DAF11" localSheetId="6">#REF!</definedName>
    <definedName name="_DAF11" localSheetId="10">#REF!</definedName>
    <definedName name="_DAF11" localSheetId="7">#REF!</definedName>
    <definedName name="_DAF11" localSheetId="11">#REF!</definedName>
    <definedName name="_DAF11">#REF!</definedName>
    <definedName name="_DAF12" localSheetId="6">#REF!</definedName>
    <definedName name="_DAF12" localSheetId="10">#REF!</definedName>
    <definedName name="_DAF12" localSheetId="7">#REF!</definedName>
    <definedName name="_DAF12" localSheetId="11">#REF!</definedName>
    <definedName name="_DAF12">#REF!</definedName>
    <definedName name="_DAF13" localSheetId="6">#REF!</definedName>
    <definedName name="_DAF13" localSheetId="7">#REF!</definedName>
    <definedName name="_DAF13" localSheetId="11">#REF!</definedName>
    <definedName name="_DAF13">#REF!</definedName>
    <definedName name="_daf133" localSheetId="6">#REF!</definedName>
    <definedName name="_daf133" localSheetId="7">#REF!</definedName>
    <definedName name="_daf133" localSheetId="11">#REF!</definedName>
    <definedName name="_daf133">#REF!</definedName>
    <definedName name="_DAF14" localSheetId="6">#REF!</definedName>
    <definedName name="_DAF14" localSheetId="7">#REF!</definedName>
    <definedName name="_DAF14" localSheetId="11">#REF!</definedName>
    <definedName name="_DAF14">#REF!</definedName>
    <definedName name="_DAF15" localSheetId="6">#REF!</definedName>
    <definedName name="_DAF15" localSheetId="7">#REF!</definedName>
    <definedName name="_DAF15" localSheetId="11">#REF!</definedName>
    <definedName name="_DAF15">#REF!</definedName>
    <definedName name="_DAF16" localSheetId="6">#REF!</definedName>
    <definedName name="_DAF16" localSheetId="7">#REF!</definedName>
    <definedName name="_DAF16" localSheetId="11">#REF!</definedName>
    <definedName name="_DAF16">#REF!</definedName>
    <definedName name="_DAF17" localSheetId="6">#REF!</definedName>
    <definedName name="_DAF17" localSheetId="7">#REF!</definedName>
    <definedName name="_DAF17" localSheetId="11">#REF!</definedName>
    <definedName name="_DAF17">#REF!</definedName>
    <definedName name="_DAF2" localSheetId="6">#REF!</definedName>
    <definedName name="_DAF2" localSheetId="7">#REF!</definedName>
    <definedName name="_DAF2" localSheetId="11">#REF!</definedName>
    <definedName name="_DAF2">#REF!</definedName>
    <definedName name="_DAF3" localSheetId="6">#REF!</definedName>
    <definedName name="_DAF3" localSheetId="7">#REF!</definedName>
    <definedName name="_DAF3" localSheetId="11">#REF!</definedName>
    <definedName name="_DAF3">#REF!</definedName>
    <definedName name="_DEN1" localSheetId="6">[8]prod03!#REF!</definedName>
    <definedName name="_DEN1" localSheetId="7">[8]prod03!#REF!</definedName>
    <definedName name="_DEN1" localSheetId="11">[8]prod03!#REF!</definedName>
    <definedName name="_DEN1" localSheetId="8">[8]prod03!#REF!</definedName>
    <definedName name="_DEN1">[8]prod03!#REF!</definedName>
    <definedName name="_DIL1" localSheetId="6">[8]prod03!#REF!</definedName>
    <definedName name="_DIL1" localSheetId="7">[8]prod03!#REF!</definedName>
    <definedName name="_DIL1" localSheetId="11">[8]prod03!#REF!</definedName>
    <definedName name="_DIL1" localSheetId="8">[8]prod03!#REF!</definedName>
    <definedName name="_DIL1">[8]prod03!#REF!</definedName>
    <definedName name="_Dist_Bin" localSheetId="10" hidden="1">#REF!</definedName>
    <definedName name="_Dist_Bin" hidden="1">#REF!</definedName>
    <definedName name="_Dist_Values" localSheetId="10" hidden="1">#REF!</definedName>
    <definedName name="_Dist_Values" hidden="1">#REF!</definedName>
    <definedName name="_END1" localSheetId="6">[8]prod03!#REF!</definedName>
    <definedName name="_END1" localSheetId="7">[8]prod03!#REF!</definedName>
    <definedName name="_END1" localSheetId="11">[8]prod03!#REF!</definedName>
    <definedName name="_END1" localSheetId="8">[8]prod03!#REF!</definedName>
    <definedName name="_END1">[8]prod03!#REF!</definedName>
    <definedName name="_ERR1" localSheetId="10" hidden="1">{#N/A,#N/A,FALSE,"M.42"}</definedName>
    <definedName name="_ERR1" hidden="1">{#N/A,#N/A,FALSE,"M.42"}</definedName>
    <definedName name="_ERR2" localSheetId="10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1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1" hidden="1">#REF!</definedName>
    <definedName name="_Fill1" hidden="1">#REF!</definedName>
    <definedName name="_xlnm._FilterDatabase" localSheetId="0" hidden="1">'HARGA SATUAN'!$A$4:$IU$4</definedName>
    <definedName name="_xlnm._FilterDatabase" localSheetId="9" hidden="1">RAB!$A$11:$X$13</definedName>
    <definedName name="_xlnm._FilterDatabase" localSheetId="1" hidden="1">'REKAP MATERIAL'!$B$10:$H$41</definedName>
    <definedName name="_xlnm._FilterDatabase" localSheetId="3" hidden="1">'REKAP MDU'!$B$14:$K$165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1">#REF!</definedName>
    <definedName name="_gmb1">#REF!</definedName>
    <definedName name="_hal1" localSheetId="10">#REF!</definedName>
    <definedName name="_hal1">#REF!</definedName>
    <definedName name="_hal2" localSheetId="10">#REF!</definedName>
    <definedName name="_hal2">#REF!</definedName>
    <definedName name="_hal3" localSheetId="10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10" hidden="1">{#N/A,#N/A,FALSE,"M.33"}</definedName>
    <definedName name="_ID3" hidden="1">{#N/A,#N/A,FALSE,"M.33"}</definedName>
    <definedName name="_ID4" localSheetId="10" hidden="1">{#N/A,#N/A,FALSE,"M.43"}</definedName>
    <definedName name="_ID4" hidden="1">{#N/A,#N/A,FALSE,"M.43"}</definedName>
    <definedName name="_isi" localSheetId="6" hidden="1">#REF!</definedName>
    <definedName name="_isi" localSheetId="10" hidden="1">#REF!</definedName>
    <definedName name="_isi" localSheetId="7" hidden="1">#REF!</definedName>
    <definedName name="_isi" localSheetId="11" hidden="1">#REF!</definedName>
    <definedName name="_isi" localSheetId="1" hidden="1">#REF!</definedName>
    <definedName name="_isi" hidden="1">#REF!</definedName>
    <definedName name="_j">"$#REF!.$A$141"</definedName>
    <definedName name="_JBN3" localSheetId="10" hidden="1">{#N/A,#N/A,FALSE,"M.32"}</definedName>
    <definedName name="_JBN3" hidden="1">{#N/A,#N/A,FALSE,"M.32"}</definedName>
    <definedName name="_Jh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10" hidden="1">#REF!</definedName>
    <definedName name="_ke2" localSheetId="7" hidden="1">#REF!</definedName>
    <definedName name="_ke2" localSheetId="11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1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1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localSheetId="10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10" hidden="1">#REF!</definedName>
    <definedName name="_Kunci2" localSheetId="7" hidden="1">#REF!</definedName>
    <definedName name="_Kunci2" localSheetId="11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1">[8]prod03!#REF!</definedName>
    <definedName name="_KUP1">[8]prod03!#REF!</definedName>
    <definedName name="_la150">'[18]HARGA SATUAN'!$B$25</definedName>
    <definedName name="_LinkPic_148B9ED1F0E34034A77CBB6312C3737E" localSheetId="10">#REF!</definedName>
    <definedName name="_LinkPic_148B9ED1F0E34034A77CBB6312C3737E">#REF!</definedName>
    <definedName name="_LinkPic_3BD6DC9EA1244135BB44D10D9B947A20" localSheetId="10">#REF!</definedName>
    <definedName name="_LinkPic_3BD6DC9EA1244135BB44D10D9B947A20">#REF!</definedName>
    <definedName name="_LinkPic_450384875BDD4637926F9BC2A5B87B18" localSheetId="10">#REF!</definedName>
    <definedName name="_LinkPic_450384875BDD4637926F9BC2A5B87B18">#REF!</definedName>
    <definedName name="_LinkPic_5D9A26180F9345689881A3AD580D3F7A">'[27]Assumptions (2)'!$B$3:$H$39</definedName>
    <definedName name="_LinkPic_DC9E3C4193F340C38D569535AFB3BB77">'[27]Assumptions (2)'!$B$41:$H$81</definedName>
    <definedName name="_LinkPic_E9349935B30E48F09406EDCF5D273022" localSheetId="10">#REF!</definedName>
    <definedName name="_LinkPic_E9349935B30E48F09406EDCF5D273022">#REF!</definedName>
    <definedName name="_LinkPic_F2A3E2A02A344C94935E694361951F2D" localSheetId="10">#REF!</definedName>
    <definedName name="_LinkPic_F2A3E2A02A344C94935E694361951F2D">#REF!</definedName>
    <definedName name="_LinkPic_F92207FEB2A6436FA348F7B54826350A" localSheetId="10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1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1">#REF!</definedName>
    <definedName name="_mat2">#REF!</definedName>
    <definedName name="_MEI92" localSheetId="6">#REF!</definedName>
    <definedName name="_MEI92" localSheetId="10">#REF!</definedName>
    <definedName name="_MEI92" localSheetId="7">#REF!</definedName>
    <definedName name="_MEI92" localSheetId="11">#REF!</definedName>
    <definedName name="_MEI92">#REF!</definedName>
    <definedName name="_mp3" localSheetId="10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1">#REF!</definedName>
    <definedName name="_no23">#REF!</definedName>
    <definedName name="_no24" localSheetId="6">#REF!</definedName>
    <definedName name="_no24" localSheetId="7">#REF!</definedName>
    <definedName name="_no24" localSheetId="11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10">#REF!</definedName>
    <definedName name="_P" localSheetId="7">#REF!</definedName>
    <definedName name="_P" localSheetId="11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1">#REF!</definedName>
    <definedName name="_pot22">#REF!</definedName>
    <definedName name="_pot23" localSheetId="6">#REF!</definedName>
    <definedName name="_pot23" localSheetId="7">#REF!</definedName>
    <definedName name="_pot23" localSheetId="11">#REF!</definedName>
    <definedName name="_pot23">#REF!</definedName>
    <definedName name="_pot24" localSheetId="6">#REF!</definedName>
    <definedName name="_pot24" localSheetId="7">#REF!</definedName>
    <definedName name="_pot24" localSheetId="11">#REF!</definedName>
    <definedName name="_pot24">#REF!</definedName>
    <definedName name="_pot25" localSheetId="6">#REF!</definedName>
    <definedName name="_pot25" localSheetId="7">#REF!</definedName>
    <definedName name="_pot25" localSheetId="11">#REF!</definedName>
    <definedName name="_pot25">#REF!</definedName>
    <definedName name="_pot26" localSheetId="6">#REF!</definedName>
    <definedName name="_pot26" localSheetId="7">#REF!</definedName>
    <definedName name="_pot26" localSheetId="11">#REF!</definedName>
    <definedName name="_pot26">#REF!</definedName>
    <definedName name="_pot27" localSheetId="6">#REF!</definedName>
    <definedName name="_pot27" localSheetId="7">#REF!</definedName>
    <definedName name="_pot27" localSheetId="11">#REF!</definedName>
    <definedName name="_pot27">#REF!</definedName>
    <definedName name="_pot28" localSheetId="6">#REF!</definedName>
    <definedName name="_pot28" localSheetId="7">#REF!</definedName>
    <definedName name="_pot28" localSheetId="11">#REF!</definedName>
    <definedName name="_pot28">#REF!</definedName>
    <definedName name="_pot29" localSheetId="6">#REF!</definedName>
    <definedName name="_pot29" localSheetId="7">#REF!</definedName>
    <definedName name="_pot29" localSheetId="11">#REF!</definedName>
    <definedName name="_pot29">#REF!</definedName>
    <definedName name="_pot30" localSheetId="6">#REF!</definedName>
    <definedName name="_pot30" localSheetId="7">#REF!</definedName>
    <definedName name="_pot30" localSheetId="11">#REF!</definedName>
    <definedName name="_pot30">#REF!</definedName>
    <definedName name="_pot31" localSheetId="6">#REF!</definedName>
    <definedName name="_pot31" localSheetId="7">#REF!</definedName>
    <definedName name="_pot31" localSheetId="11">#REF!</definedName>
    <definedName name="_pot31">#REF!</definedName>
    <definedName name="_pot32" localSheetId="6">#REF!</definedName>
    <definedName name="_pot32" localSheetId="7">#REF!</definedName>
    <definedName name="_pot32" localSheetId="11">#REF!</definedName>
    <definedName name="_pot32">#REF!</definedName>
    <definedName name="_pot322" localSheetId="6">#REF!</definedName>
    <definedName name="_pot322" localSheetId="7">#REF!</definedName>
    <definedName name="_pot322" localSheetId="11">#REF!</definedName>
    <definedName name="_pot322">#REF!</definedName>
    <definedName name="_pot33" localSheetId="6">#REF!</definedName>
    <definedName name="_pot33" localSheetId="7">#REF!</definedName>
    <definedName name="_pot33" localSheetId="11">#REF!</definedName>
    <definedName name="_pot33">#REF!</definedName>
    <definedName name="_pot34" localSheetId="6">#REF!</definedName>
    <definedName name="_pot34" localSheetId="7">#REF!</definedName>
    <definedName name="_pot34" localSheetId="11">#REF!</definedName>
    <definedName name="_pot34">#REF!</definedName>
    <definedName name="_PP">#N/A</definedName>
    <definedName name="_PRSB_A11..B_O1" localSheetId="6">#REF!</definedName>
    <definedName name="_PRSB_A11..B_O1" localSheetId="10">#REF!</definedName>
    <definedName name="_PRSB_A11..B_O1" localSheetId="7">#REF!</definedName>
    <definedName name="_PRSB_A11..B_O1" localSheetId="11">#REF!</definedName>
    <definedName name="_PRSB_A11..B_O1">#REF!</definedName>
    <definedName name="_PRSS1..AD1683_" localSheetId="6">#REF!</definedName>
    <definedName name="_PRSS1..AD1683_" localSheetId="10">#REF!</definedName>
    <definedName name="_PRSS1..AD1683_" localSheetId="7">#REF!</definedName>
    <definedName name="_PRSS1..AD1683_" localSheetId="11">#REF!</definedName>
    <definedName name="_PRSS1..AD1683_">#REF!</definedName>
    <definedName name="_R" localSheetId="6">#REF!</definedName>
    <definedName name="_R" localSheetId="10">#REF!</definedName>
    <definedName name="_R" localSheetId="7">#REF!</definedName>
    <definedName name="_R" localSheetId="11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10" hidden="1">{#N/A,#N/A,FALSE,"M.01"}</definedName>
    <definedName name="_RIP2" hidden="1">{#N/A,#N/A,FALSE,"M.01"}</definedName>
    <definedName name="_RIP3" localSheetId="10" hidden="1">{#N/A,#N/A,FALSE,"M.41"}</definedName>
    <definedName name="_RIP3" hidden="1">{#N/A,#N/A,FALSE,"M.41"}</definedName>
    <definedName name="_S" localSheetId="6">#REF!</definedName>
    <definedName name="_S" localSheetId="10">#REF!</definedName>
    <definedName name="_S" localSheetId="7">#REF!</definedName>
    <definedName name="_S" localSheetId="11">#REF!</definedName>
    <definedName name="_S">#REF!</definedName>
    <definedName name="_sem1" localSheetId="10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1">[8]prod03!#REF!</definedName>
    <definedName name="_SIN1">[8]prod03!#REF!</definedName>
    <definedName name="_SLA2009" localSheetId="10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1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1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1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1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1">[8]prod03!#REF!</definedName>
    <definedName name="_SUM1">[8]prod03!#REF!</definedName>
    <definedName name="_Tab1" localSheetId="10">#REF!</definedName>
    <definedName name="_Tab1">#REF!</definedName>
    <definedName name="_Tab2" localSheetId="10">#REF!</definedName>
    <definedName name="_Tab2">#REF!</definedName>
    <definedName name="_Tab3" localSheetId="10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1">#REF!</definedName>
    <definedName name="_TGL1">#REF!</definedName>
    <definedName name="_TGL2" localSheetId="6">#REF!</definedName>
    <definedName name="_TGL2" localSheetId="7">#REF!</definedName>
    <definedName name="_TGL2" localSheetId="11">#REF!</definedName>
    <definedName name="_TGL2">#REF!</definedName>
    <definedName name="_tgl22" localSheetId="6">#REF!</definedName>
    <definedName name="_tgl22" localSheetId="7">#REF!</definedName>
    <definedName name="_tgl22" localSheetId="11">#REF!</definedName>
    <definedName name="_tgl22">#REF!</definedName>
    <definedName name="_tgl23" localSheetId="6">#REF!</definedName>
    <definedName name="_tgl23" localSheetId="7">#REF!</definedName>
    <definedName name="_tgl23" localSheetId="11">#REF!</definedName>
    <definedName name="_tgl23">#REF!</definedName>
    <definedName name="_tgl24" localSheetId="6">#REF!</definedName>
    <definedName name="_tgl24" localSheetId="7">#REF!</definedName>
    <definedName name="_tgl24" localSheetId="11">#REF!</definedName>
    <definedName name="_tgl24">#REF!</definedName>
    <definedName name="_tgl25" localSheetId="6">#REF!</definedName>
    <definedName name="_tgl25" localSheetId="7">#REF!</definedName>
    <definedName name="_tgl25" localSheetId="11">#REF!</definedName>
    <definedName name="_tgl25">#REF!</definedName>
    <definedName name="_tgl26" localSheetId="6">#REF!</definedName>
    <definedName name="_tgl26" localSheetId="7">#REF!</definedName>
    <definedName name="_tgl26" localSheetId="11">#REF!</definedName>
    <definedName name="_tgl26">#REF!</definedName>
    <definedName name="_tgl27" localSheetId="6">#REF!</definedName>
    <definedName name="_tgl27" localSheetId="7">#REF!</definedName>
    <definedName name="_tgl27" localSheetId="11">#REF!</definedName>
    <definedName name="_tgl27">#REF!</definedName>
    <definedName name="_tgl28" localSheetId="6">#REF!</definedName>
    <definedName name="_tgl28" localSheetId="7">#REF!</definedName>
    <definedName name="_tgl28" localSheetId="11">#REF!</definedName>
    <definedName name="_tgl28">#REF!</definedName>
    <definedName name="_tgl29" localSheetId="6">#REF!</definedName>
    <definedName name="_tgl29" localSheetId="7">#REF!</definedName>
    <definedName name="_tgl29" localSheetId="11">#REF!</definedName>
    <definedName name="_tgl29">#REF!</definedName>
    <definedName name="_tgl30" localSheetId="6">#REF!</definedName>
    <definedName name="_tgl30" localSheetId="7">#REF!</definedName>
    <definedName name="_tgl30" localSheetId="11">#REF!</definedName>
    <definedName name="_tgl30">#REF!</definedName>
    <definedName name="_tgl31" localSheetId="6">#REF!</definedName>
    <definedName name="_tgl31" localSheetId="7">#REF!</definedName>
    <definedName name="_tgl31" localSheetId="11">#REF!</definedName>
    <definedName name="_tgl31">#REF!</definedName>
    <definedName name="_tgl32" localSheetId="6">#REF!</definedName>
    <definedName name="_tgl32" localSheetId="7">#REF!</definedName>
    <definedName name="_tgl32" localSheetId="11">#REF!</definedName>
    <definedName name="_tgl32">#REF!</definedName>
    <definedName name="_tgl33" localSheetId="6">#REF!</definedName>
    <definedName name="_tgl33" localSheetId="7">#REF!</definedName>
    <definedName name="_tgl33" localSheetId="11">#REF!</definedName>
    <definedName name="_tgl33">#REF!</definedName>
    <definedName name="_tgl34" localSheetId="6">#REF!</definedName>
    <definedName name="_tgl34" localSheetId="7">#REF!</definedName>
    <definedName name="_tgl34" localSheetId="11">#REF!</definedName>
    <definedName name="_tgl34">#REF!</definedName>
    <definedName name="_TH1" localSheetId="6" hidden="1">{#N/A,#N/A,FALSE,"M.34"}</definedName>
    <definedName name="_TH1" localSheetId="10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1" hidden="1">{#N/A,#N/A,FALSE,"M.34"}</definedName>
    <definedName name="_TH1" localSheetId="8" hidden="1">{#N/A,#N/A,FALSE,"M.34"}</definedName>
    <definedName name="_TH1" hidden="1">{#N/A,#N/A,FALSE,"M.34"}</definedName>
    <definedName name="_TH1A" localSheetId="6" hidden="1">{#N/A,#N/A,FALSE,"M.34"}</definedName>
    <definedName name="_TH1A" localSheetId="10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1" hidden="1">{#N/A,#N/A,FALSE,"M.34"}</definedName>
    <definedName name="_TH1A" localSheetId="8" hidden="1">{#N/A,#N/A,FALSE,"M.34"}</definedName>
    <definedName name="_TH1A" hidden="1">{#N/A,#N/A,FALSE,"M.34"}</definedName>
    <definedName name="_th2" localSheetId="6" hidden="1">{#N/A,#N/A,FALSE,"M.42"}</definedName>
    <definedName name="_th2" localSheetId="10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1" hidden="1">{#N/A,#N/A,FALSE,"M.42"}</definedName>
    <definedName name="_th2" localSheetId="8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1">#REF!</definedName>
    <definedName name="_TW1">#REF!</definedName>
    <definedName name="_TW2" localSheetId="6">#REF!</definedName>
    <definedName name="_TW2" localSheetId="7">#REF!</definedName>
    <definedName name="_TW2" localSheetId="11">#REF!</definedName>
    <definedName name="_TW2">#REF!</definedName>
    <definedName name="_w">"$#REF!.$FF$3:$FF$140"</definedName>
    <definedName name="_WAI1" localSheetId="6">[8]prod03!#REF!</definedName>
    <definedName name="_WAI1" localSheetId="7">[8]prod03!#REF!</definedName>
    <definedName name="_WAI1" localSheetId="11">[8]prod03!#REF!</definedName>
    <definedName name="_WAI1" localSheetId="8">[8]prod03!#REF!</definedName>
    <definedName name="_WAI1">[8]prod03!#REF!</definedName>
    <definedName name="_WIL1" localSheetId="6">[8]prod03!#REF!</definedName>
    <definedName name="_wil1" localSheetId="10" hidden="1">{#N/A,#N/A,FALSE,"M.01"}</definedName>
    <definedName name="_WIL1" localSheetId="7">[8]prod03!#REF!</definedName>
    <definedName name="_WIL1" localSheetId="11">[8]prod03!#REF!</definedName>
    <definedName name="_WIL1">[8]prod03!#REF!</definedName>
    <definedName name="_xlcn.WorksheetConnection_20200913RekapRevisi2020RJBTPaguDIVANG.xlsxLRPA1" hidden="1">[28]!LRPA[#Data]</definedName>
    <definedName name="_xlcn.WorksheetConnection_20200913RekapRevisi2020RJBTPaguDIVANG.xlsxRevisiRKAP20201" hidden="1">[29]!RevisiRKAP2020[#Data]</definedName>
    <definedName name="_Z" localSheetId="6">#REF!</definedName>
    <definedName name="_Z" localSheetId="10">#REF!</definedName>
    <definedName name="_Z" localSheetId="7">#REF!</definedName>
    <definedName name="_Z" localSheetId="11">#REF!</definedName>
    <definedName name="_Z">#REF!</definedName>
    <definedName name="a" localSheetId="6">[30]JAN07!#REF!</definedName>
    <definedName name="A" localSheetId="10">'[31]W-NAD'!#REF!</definedName>
    <definedName name="a" localSheetId="7">[30]JAN07!#REF!</definedName>
    <definedName name="a" localSheetId="11">#REF!</definedName>
    <definedName name="a" localSheetId="8">#REF!</definedName>
    <definedName name="a">#REF!</definedName>
    <definedName name="a\" localSheetId="10">#REF!</definedName>
    <definedName name="a\">#REF!</definedName>
    <definedName name="a3c" localSheetId="6">#REF!</definedName>
    <definedName name="a3c" localSheetId="7">#REF!</definedName>
    <definedName name="a3c" localSheetId="11">#REF!</definedName>
    <definedName name="a3c">#REF!</definedName>
    <definedName name="aa" localSheetId="6">#REF!</definedName>
    <definedName name="aa" localSheetId="10">#REF!</definedName>
    <definedName name="aa" localSheetId="7">#REF!</definedName>
    <definedName name="AA" localSheetId="11">#REF!</definedName>
    <definedName name="AA">#REF!</definedName>
    <definedName name="aaa" localSheetId="6">#REF!</definedName>
    <definedName name="AAA" localSheetId="10" hidden="1">{#N/A,#N/A,FALSE,"M.42"}</definedName>
    <definedName name="aaa" localSheetId="7">#REF!</definedName>
    <definedName name="aaa" localSheetId="11">#REF!</definedName>
    <definedName name="aaa" localSheetId="8">#REF!</definedName>
    <definedName name="aaa">#REF!</definedName>
    <definedName name="AAAA" localSheetId="6">#REF!</definedName>
    <definedName name="aaaa" localSheetId="10" hidden="1">{#N/A,#N/A,FALSE,"M.42"}</definedName>
    <definedName name="AAAA" localSheetId="7">#REF!</definedName>
    <definedName name="AAAA" localSheetId="11">#REF!</definedName>
    <definedName name="AAAA" localSheetId="8">#REF!</definedName>
    <definedName name="AAAA">#REF!</definedName>
    <definedName name="aaaaa" localSheetId="10" hidden="1">{#N/A,#N/A,FALSE,"M.31"}</definedName>
    <definedName name="AAAAA">[32]x!$H$9:$H$47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1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1" hidden="1">#REF!</definedName>
    <definedName name="aaaaaaaaaaaaaa" hidden="1">#REF!</definedName>
    <definedName name="aaaaaaaaaaaaaaaa" localSheetId="10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1">#REF!</definedName>
    <definedName name="AAAB">#REF!</definedName>
    <definedName name="AAAC" localSheetId="6">#REF!</definedName>
    <definedName name="AAAC" localSheetId="7">#REF!</definedName>
    <definedName name="AAAC" localSheetId="11">#REF!</definedName>
    <definedName name="AAAC">#REF!</definedName>
    <definedName name="AAAD" localSheetId="6">#REF!</definedName>
    <definedName name="AAAD" localSheetId="7">#REF!</definedName>
    <definedName name="AAAD" localSheetId="11">#REF!</definedName>
    <definedName name="AAAD">#REF!</definedName>
    <definedName name="AAAE" localSheetId="6">#REF!</definedName>
    <definedName name="AAAE" localSheetId="7">#REF!</definedName>
    <definedName name="AAAE" localSheetId="11">#REF!</definedName>
    <definedName name="AAAE">#REF!</definedName>
    <definedName name="AAAF" localSheetId="6">#REF!</definedName>
    <definedName name="AAAF" localSheetId="7">#REF!</definedName>
    <definedName name="AAAF" localSheetId="11">#REF!</definedName>
    <definedName name="AAAF">#REF!</definedName>
    <definedName name="AAAG" localSheetId="6">#REF!</definedName>
    <definedName name="AAAG" localSheetId="7">#REF!</definedName>
    <definedName name="AAAG" localSheetId="11">#REF!</definedName>
    <definedName name="AAAG">#REF!</definedName>
    <definedName name="AAAH" localSheetId="6">#REF!</definedName>
    <definedName name="AAAH" localSheetId="7">#REF!</definedName>
    <definedName name="AAAH" localSheetId="11">#REF!</definedName>
    <definedName name="AAAH">#REF!</definedName>
    <definedName name="AAAI" localSheetId="6">#REF!</definedName>
    <definedName name="AAAI" localSheetId="7">#REF!</definedName>
    <definedName name="AAAI" localSheetId="11">#REF!</definedName>
    <definedName name="AAAI">#REF!</definedName>
    <definedName name="AAAJ" localSheetId="6">#REF!</definedName>
    <definedName name="AAAJ" localSheetId="7">#REF!</definedName>
    <definedName name="AAAJ" localSheetId="11">#REF!</definedName>
    <definedName name="AAAJ">#REF!</definedName>
    <definedName name="AABA" localSheetId="6">#REF!</definedName>
    <definedName name="AABA" localSheetId="7">#REF!</definedName>
    <definedName name="AABA" localSheetId="11">#REF!</definedName>
    <definedName name="AABA">#REF!</definedName>
    <definedName name="AABB" localSheetId="6">#REF!</definedName>
    <definedName name="AABB" localSheetId="7">#REF!</definedName>
    <definedName name="AABB" localSheetId="11">#REF!</definedName>
    <definedName name="AABB">#REF!</definedName>
    <definedName name="AABC" localSheetId="6">#REF!</definedName>
    <definedName name="AABC" localSheetId="7">#REF!</definedName>
    <definedName name="AABC" localSheetId="11">#REF!</definedName>
    <definedName name="AABC">#REF!</definedName>
    <definedName name="AABD" localSheetId="6">#REF!</definedName>
    <definedName name="AABD" localSheetId="7">#REF!</definedName>
    <definedName name="AABD" localSheetId="11">#REF!</definedName>
    <definedName name="AABD">#REF!</definedName>
    <definedName name="AABE" localSheetId="6">#REF!</definedName>
    <definedName name="AABE" localSheetId="7">#REF!</definedName>
    <definedName name="AABE" localSheetId="11">#REF!</definedName>
    <definedName name="AABE">#REF!</definedName>
    <definedName name="AABF" localSheetId="6">#REF!</definedName>
    <definedName name="AABF" localSheetId="7">#REF!</definedName>
    <definedName name="AABF" localSheetId="11">#REF!</definedName>
    <definedName name="AABF">#REF!</definedName>
    <definedName name="AABG" localSheetId="6">#REF!</definedName>
    <definedName name="AABG" localSheetId="7">#REF!</definedName>
    <definedName name="AABG" localSheetId="11">#REF!</definedName>
    <definedName name="AABG">#REF!</definedName>
    <definedName name="AABH" localSheetId="6">#REF!</definedName>
    <definedName name="AABH" localSheetId="7">#REF!</definedName>
    <definedName name="AABH" localSheetId="11">#REF!</definedName>
    <definedName name="AABH">#REF!</definedName>
    <definedName name="AABI" localSheetId="6">#REF!</definedName>
    <definedName name="AABI" localSheetId="7">#REF!</definedName>
    <definedName name="AABI" localSheetId="11">#REF!</definedName>
    <definedName name="AABI">#REF!</definedName>
    <definedName name="AABJ" localSheetId="6">#REF!</definedName>
    <definedName name="AABJ" localSheetId="7">#REF!</definedName>
    <definedName name="AABJ" localSheetId="11">#REF!</definedName>
    <definedName name="AABJ">#REF!</definedName>
    <definedName name="AACA" localSheetId="6">#REF!</definedName>
    <definedName name="AACA" localSheetId="7">#REF!</definedName>
    <definedName name="AACA" localSheetId="11">#REF!</definedName>
    <definedName name="AACA">#REF!</definedName>
    <definedName name="AACB" localSheetId="6">#REF!</definedName>
    <definedName name="AACB" localSheetId="7">#REF!</definedName>
    <definedName name="AACB" localSheetId="11">#REF!</definedName>
    <definedName name="AACB">#REF!</definedName>
    <definedName name="AACC" localSheetId="6">#REF!</definedName>
    <definedName name="AACC" localSheetId="7">#REF!</definedName>
    <definedName name="AACC" localSheetId="11">#REF!</definedName>
    <definedName name="AACC">#REF!</definedName>
    <definedName name="AACD" localSheetId="6">#REF!</definedName>
    <definedName name="AACD" localSheetId="7">#REF!</definedName>
    <definedName name="AACD" localSheetId="11">#REF!</definedName>
    <definedName name="AACD">#REF!</definedName>
    <definedName name="AACE" localSheetId="6">#REF!</definedName>
    <definedName name="AACE" localSheetId="7">#REF!</definedName>
    <definedName name="AACE" localSheetId="11">#REF!</definedName>
    <definedName name="AACE">#REF!</definedName>
    <definedName name="AACF" localSheetId="6">#REF!</definedName>
    <definedName name="AACF" localSheetId="7">#REF!</definedName>
    <definedName name="AACF" localSheetId="11">#REF!</definedName>
    <definedName name="AACF">#REF!</definedName>
    <definedName name="AACG" localSheetId="6">#REF!</definedName>
    <definedName name="AACG" localSheetId="7">#REF!</definedName>
    <definedName name="AACG" localSheetId="11">#REF!</definedName>
    <definedName name="AACG">#REF!</definedName>
    <definedName name="AACH" localSheetId="6">#REF!</definedName>
    <definedName name="AACH" localSheetId="7">#REF!</definedName>
    <definedName name="AACH" localSheetId="11">#REF!</definedName>
    <definedName name="AACH">#REF!</definedName>
    <definedName name="AACI" localSheetId="6">#REF!</definedName>
    <definedName name="AACI" localSheetId="7">#REF!</definedName>
    <definedName name="AACI" localSheetId="11">#REF!</definedName>
    <definedName name="AACI">#REF!</definedName>
    <definedName name="AACJ" localSheetId="6">#REF!</definedName>
    <definedName name="AACJ" localSheetId="7">#REF!</definedName>
    <definedName name="AACJ" localSheetId="11">#REF!</definedName>
    <definedName name="AACJ">#REF!</definedName>
    <definedName name="AADA" localSheetId="6">#REF!</definedName>
    <definedName name="AADA" localSheetId="7">#REF!</definedName>
    <definedName name="AADA" localSheetId="11">#REF!</definedName>
    <definedName name="AADA">#REF!</definedName>
    <definedName name="AADB" localSheetId="6">#REF!</definedName>
    <definedName name="AADB" localSheetId="7">#REF!</definedName>
    <definedName name="AADB" localSheetId="11">#REF!</definedName>
    <definedName name="AADB">#REF!</definedName>
    <definedName name="AADC" localSheetId="6">#REF!</definedName>
    <definedName name="AADC" localSheetId="7">#REF!</definedName>
    <definedName name="AADC" localSheetId="11">#REF!</definedName>
    <definedName name="AADC">#REF!</definedName>
    <definedName name="AADD" localSheetId="6">#REF!</definedName>
    <definedName name="AADD" localSheetId="7">#REF!</definedName>
    <definedName name="AADD" localSheetId="11">#REF!</definedName>
    <definedName name="AADD">#REF!</definedName>
    <definedName name="AADE" localSheetId="6">#REF!</definedName>
    <definedName name="AADE" localSheetId="7">#REF!</definedName>
    <definedName name="AADE" localSheetId="11">#REF!</definedName>
    <definedName name="AADE">#REF!</definedName>
    <definedName name="AADF" localSheetId="6">#REF!</definedName>
    <definedName name="AADF" localSheetId="7">#REF!</definedName>
    <definedName name="AADF" localSheetId="11">#REF!</definedName>
    <definedName name="AADF">#REF!</definedName>
    <definedName name="AADG" localSheetId="6">#REF!</definedName>
    <definedName name="AADG" localSheetId="7">#REF!</definedName>
    <definedName name="AADG" localSheetId="11">#REF!</definedName>
    <definedName name="AADG">#REF!</definedName>
    <definedName name="AADH" localSheetId="6">#REF!</definedName>
    <definedName name="AADH" localSheetId="7">#REF!</definedName>
    <definedName name="AADH" localSheetId="11">#REF!</definedName>
    <definedName name="AADH">#REF!</definedName>
    <definedName name="AADI" localSheetId="6">#REF!</definedName>
    <definedName name="AADI" localSheetId="7">#REF!</definedName>
    <definedName name="AADI" localSheetId="11">#REF!</definedName>
    <definedName name="AADI">#REF!</definedName>
    <definedName name="AADJ" localSheetId="6">#REF!</definedName>
    <definedName name="AADJ" localSheetId="7">#REF!</definedName>
    <definedName name="AADJ" localSheetId="11">#REF!</definedName>
    <definedName name="AADJ">#REF!</definedName>
    <definedName name="AAEA" localSheetId="6">#REF!</definedName>
    <definedName name="AAEA" localSheetId="7">#REF!</definedName>
    <definedName name="AAEA" localSheetId="11">#REF!</definedName>
    <definedName name="AAEA">#REF!</definedName>
    <definedName name="AAEB" localSheetId="6">#REF!</definedName>
    <definedName name="AAEB" localSheetId="7">#REF!</definedName>
    <definedName name="AAEB" localSheetId="11">#REF!</definedName>
    <definedName name="AAEB">#REF!</definedName>
    <definedName name="AAEC" localSheetId="6">#REF!</definedName>
    <definedName name="AAEC" localSheetId="7">#REF!</definedName>
    <definedName name="AAEC" localSheetId="11">#REF!</definedName>
    <definedName name="AAEC">#REF!</definedName>
    <definedName name="AAED" localSheetId="6">#REF!</definedName>
    <definedName name="AAED" localSheetId="7">#REF!</definedName>
    <definedName name="AAED" localSheetId="11">#REF!</definedName>
    <definedName name="AAED">#REF!</definedName>
    <definedName name="AAEE" localSheetId="6">#REF!</definedName>
    <definedName name="AAEE" localSheetId="7">#REF!</definedName>
    <definedName name="AAEE" localSheetId="11">#REF!</definedName>
    <definedName name="AAEE">#REF!</definedName>
    <definedName name="AAEF" localSheetId="6">#REF!</definedName>
    <definedName name="AAEF" localSheetId="7">#REF!</definedName>
    <definedName name="AAEF" localSheetId="11">#REF!</definedName>
    <definedName name="AAEF">#REF!</definedName>
    <definedName name="AAEG" localSheetId="6">#REF!</definedName>
    <definedName name="AAEG" localSheetId="7">#REF!</definedName>
    <definedName name="AAEG" localSheetId="11">#REF!</definedName>
    <definedName name="AAEG">#REF!</definedName>
    <definedName name="AAEH" localSheetId="6">#REF!</definedName>
    <definedName name="AAEH" localSheetId="7">#REF!</definedName>
    <definedName name="AAEH" localSheetId="11">#REF!</definedName>
    <definedName name="AAEH">#REF!</definedName>
    <definedName name="AAEI" localSheetId="6">#REF!</definedName>
    <definedName name="AAEI" localSheetId="7">#REF!</definedName>
    <definedName name="AAEI" localSheetId="11">#REF!</definedName>
    <definedName name="AAEI">#REF!</definedName>
    <definedName name="AAEJ" localSheetId="6">#REF!</definedName>
    <definedName name="AAEJ" localSheetId="7">#REF!</definedName>
    <definedName name="AAEJ" localSheetId="11">#REF!</definedName>
    <definedName name="AAEJ">#REF!</definedName>
    <definedName name="AAFA" localSheetId="6">#REF!</definedName>
    <definedName name="AAFA" localSheetId="7">#REF!</definedName>
    <definedName name="AAFA" localSheetId="11">#REF!</definedName>
    <definedName name="AAFA">#REF!</definedName>
    <definedName name="AAFB" localSheetId="6">#REF!</definedName>
    <definedName name="AAFB" localSheetId="7">#REF!</definedName>
    <definedName name="AAFB" localSheetId="11">#REF!</definedName>
    <definedName name="AAFB">#REF!</definedName>
    <definedName name="AAFC" localSheetId="6">#REF!</definedName>
    <definedName name="AAFC" localSheetId="7">#REF!</definedName>
    <definedName name="AAFC" localSheetId="11">#REF!</definedName>
    <definedName name="AAFC">#REF!</definedName>
    <definedName name="AAFD" localSheetId="6">#REF!</definedName>
    <definedName name="AAFD" localSheetId="7">#REF!</definedName>
    <definedName name="AAFD" localSheetId="11">#REF!</definedName>
    <definedName name="AAFD">#REF!</definedName>
    <definedName name="AAFE" localSheetId="6">#REF!</definedName>
    <definedName name="AAFE" localSheetId="7">#REF!</definedName>
    <definedName name="AAFE" localSheetId="11">#REF!</definedName>
    <definedName name="AAFE">#REF!</definedName>
    <definedName name="AAFF" localSheetId="6">#REF!</definedName>
    <definedName name="AAFF" localSheetId="7">#REF!</definedName>
    <definedName name="AAFF" localSheetId="11">#REF!</definedName>
    <definedName name="AAFF">#REF!</definedName>
    <definedName name="AAFG" localSheetId="6">#REF!</definedName>
    <definedName name="AAFG" localSheetId="7">#REF!</definedName>
    <definedName name="AAFG" localSheetId="11">#REF!</definedName>
    <definedName name="AAFG">#REF!</definedName>
    <definedName name="AAFH" localSheetId="6">#REF!</definedName>
    <definedName name="AAFH" localSheetId="7">#REF!</definedName>
    <definedName name="AAFH" localSheetId="11">#REF!</definedName>
    <definedName name="AAFH">#REF!</definedName>
    <definedName name="AAFI" localSheetId="6">#REF!</definedName>
    <definedName name="AAFI" localSheetId="7">#REF!</definedName>
    <definedName name="AAFI" localSheetId="11">#REF!</definedName>
    <definedName name="AAFI">#REF!</definedName>
    <definedName name="AAFJ" localSheetId="6">#REF!</definedName>
    <definedName name="AAFJ" localSheetId="7">#REF!</definedName>
    <definedName name="AAFJ" localSheetId="11">#REF!</definedName>
    <definedName name="AAFJ">#REF!</definedName>
    <definedName name="AAGA" localSheetId="6">#REF!</definedName>
    <definedName name="AAGA" localSheetId="7">#REF!</definedName>
    <definedName name="AAGA" localSheetId="11">#REF!</definedName>
    <definedName name="AAGA">#REF!</definedName>
    <definedName name="AAGB" localSheetId="6">#REF!</definedName>
    <definedName name="AAGB" localSheetId="7">#REF!</definedName>
    <definedName name="AAGB" localSheetId="11">#REF!</definedName>
    <definedName name="AAGB">#REF!</definedName>
    <definedName name="AAGC" localSheetId="6">#REF!</definedName>
    <definedName name="AAGC" localSheetId="7">#REF!</definedName>
    <definedName name="AAGC" localSheetId="11">#REF!</definedName>
    <definedName name="AAGC">#REF!</definedName>
    <definedName name="AAGD" localSheetId="6">#REF!</definedName>
    <definedName name="AAGD" localSheetId="7">#REF!</definedName>
    <definedName name="AAGD" localSheetId="11">#REF!</definedName>
    <definedName name="AAGD">#REF!</definedName>
    <definedName name="AAGE" localSheetId="6">#REF!</definedName>
    <definedName name="AAGE" localSheetId="7">#REF!</definedName>
    <definedName name="AAGE" localSheetId="11">#REF!</definedName>
    <definedName name="AAGE">#REF!</definedName>
    <definedName name="AAGF" localSheetId="6">#REF!</definedName>
    <definedName name="AAGF" localSheetId="7">#REF!</definedName>
    <definedName name="AAGF" localSheetId="11">#REF!</definedName>
    <definedName name="AAGF">#REF!</definedName>
    <definedName name="AAGG" localSheetId="6">#REF!</definedName>
    <definedName name="AAGG" localSheetId="7">#REF!</definedName>
    <definedName name="AAGG" localSheetId="11">#REF!</definedName>
    <definedName name="AAGG">#REF!</definedName>
    <definedName name="AAGH" localSheetId="6">#REF!</definedName>
    <definedName name="AAGH" localSheetId="7">#REF!</definedName>
    <definedName name="AAGH" localSheetId="11">#REF!</definedName>
    <definedName name="AAGH">#REF!</definedName>
    <definedName name="AAGI" localSheetId="6">#REF!</definedName>
    <definedName name="AAGI" localSheetId="7">#REF!</definedName>
    <definedName name="AAGI" localSheetId="11">#REF!</definedName>
    <definedName name="AAGI">#REF!</definedName>
    <definedName name="AAGJ" localSheetId="6">#REF!</definedName>
    <definedName name="AAGJ" localSheetId="7">#REF!</definedName>
    <definedName name="AAGJ" localSheetId="11">#REF!</definedName>
    <definedName name="AAGJ">#REF!</definedName>
    <definedName name="AAHA" localSheetId="6">#REF!</definedName>
    <definedName name="AAHA" localSheetId="7">#REF!</definedName>
    <definedName name="AAHA" localSheetId="11">#REF!</definedName>
    <definedName name="AAHA">#REF!</definedName>
    <definedName name="AAHB" localSheetId="6">#REF!</definedName>
    <definedName name="AAHB" localSheetId="7">#REF!</definedName>
    <definedName name="AAHB" localSheetId="11">#REF!</definedName>
    <definedName name="AAHB">#REF!</definedName>
    <definedName name="AAHC" localSheetId="6">#REF!</definedName>
    <definedName name="AAHC" localSheetId="7">#REF!</definedName>
    <definedName name="AAHC" localSheetId="11">#REF!</definedName>
    <definedName name="AAHC">#REF!</definedName>
    <definedName name="AAHD" localSheetId="6">#REF!</definedName>
    <definedName name="AAHD" localSheetId="7">#REF!</definedName>
    <definedName name="AAHD" localSheetId="11">#REF!</definedName>
    <definedName name="AAHD">#REF!</definedName>
    <definedName name="AAHE" localSheetId="6">#REF!</definedName>
    <definedName name="AAHE" localSheetId="7">#REF!</definedName>
    <definedName name="AAHE" localSheetId="11">#REF!</definedName>
    <definedName name="AAHE">#REF!</definedName>
    <definedName name="AAHF" localSheetId="6">#REF!</definedName>
    <definedName name="AAHF" localSheetId="7">#REF!</definedName>
    <definedName name="AAHF" localSheetId="11">#REF!</definedName>
    <definedName name="AAHF">#REF!</definedName>
    <definedName name="AAHG" localSheetId="6">#REF!</definedName>
    <definedName name="AAHG" localSheetId="7">#REF!</definedName>
    <definedName name="AAHG" localSheetId="11">#REF!</definedName>
    <definedName name="AAHG">#REF!</definedName>
    <definedName name="AAHH" localSheetId="6">#REF!</definedName>
    <definedName name="AAHH" localSheetId="7">#REF!</definedName>
    <definedName name="AAHH" localSheetId="11">#REF!</definedName>
    <definedName name="AAHH">#REF!</definedName>
    <definedName name="AAHI" localSheetId="6">#REF!</definedName>
    <definedName name="AAHI" localSheetId="7">#REF!</definedName>
    <definedName name="AAHI" localSheetId="11">#REF!</definedName>
    <definedName name="AAHI">#REF!</definedName>
    <definedName name="AAHJ" localSheetId="6">#REF!</definedName>
    <definedName name="AAHJ" localSheetId="7">#REF!</definedName>
    <definedName name="AAHJ" localSheetId="11">#REF!</definedName>
    <definedName name="AAHJ">#REF!</definedName>
    <definedName name="AAIA" localSheetId="6">#REF!</definedName>
    <definedName name="AAIA" localSheetId="7">#REF!</definedName>
    <definedName name="AAIA" localSheetId="11">#REF!</definedName>
    <definedName name="AAIA">#REF!</definedName>
    <definedName name="AAIB" localSheetId="6">#REF!</definedName>
    <definedName name="AAIB" localSheetId="7">#REF!</definedName>
    <definedName name="AAIB" localSheetId="11">#REF!</definedName>
    <definedName name="AAIB">#REF!</definedName>
    <definedName name="AAIC" localSheetId="6">#REF!</definedName>
    <definedName name="AAIC" localSheetId="7">#REF!</definedName>
    <definedName name="AAIC" localSheetId="11">#REF!</definedName>
    <definedName name="AAIC">#REF!</definedName>
    <definedName name="AAID" localSheetId="6">#REF!</definedName>
    <definedName name="AAID" localSheetId="7">#REF!</definedName>
    <definedName name="AAID" localSheetId="11">#REF!</definedName>
    <definedName name="AAID">#REF!</definedName>
    <definedName name="AAIE" localSheetId="6">#REF!</definedName>
    <definedName name="AAIE" localSheetId="7">#REF!</definedName>
    <definedName name="AAIE" localSheetId="11">#REF!</definedName>
    <definedName name="AAIE">#REF!</definedName>
    <definedName name="AAIF" localSheetId="6">#REF!</definedName>
    <definedName name="AAIF" localSheetId="7">#REF!</definedName>
    <definedName name="AAIF" localSheetId="11">#REF!</definedName>
    <definedName name="AAIF">#REF!</definedName>
    <definedName name="AAIG" localSheetId="6">#REF!</definedName>
    <definedName name="AAIG" localSheetId="7">#REF!</definedName>
    <definedName name="AAIG" localSheetId="11">#REF!</definedName>
    <definedName name="AAIG">#REF!</definedName>
    <definedName name="AAIH" localSheetId="6">#REF!</definedName>
    <definedName name="AAIH" localSheetId="7">#REF!</definedName>
    <definedName name="AAIH" localSheetId="11">#REF!</definedName>
    <definedName name="AAIH">#REF!</definedName>
    <definedName name="AAII" localSheetId="6">#REF!</definedName>
    <definedName name="AAII" localSheetId="7">#REF!</definedName>
    <definedName name="AAII" localSheetId="11">#REF!</definedName>
    <definedName name="AAII">#REF!</definedName>
    <definedName name="AAIJ" localSheetId="6">#REF!</definedName>
    <definedName name="AAIJ" localSheetId="7">#REF!</definedName>
    <definedName name="AAIJ" localSheetId="11">#REF!</definedName>
    <definedName name="AAIJ">#REF!</definedName>
    <definedName name="AAJA" localSheetId="6">#REF!</definedName>
    <definedName name="AAJA" localSheetId="7">#REF!</definedName>
    <definedName name="AAJA" localSheetId="11">#REF!</definedName>
    <definedName name="AAJA">#REF!</definedName>
    <definedName name="AAJB" localSheetId="6">#REF!</definedName>
    <definedName name="AAJB" localSheetId="7">#REF!</definedName>
    <definedName name="AAJB" localSheetId="11">#REF!</definedName>
    <definedName name="AAJB">#REF!</definedName>
    <definedName name="AAJC" localSheetId="6">#REF!</definedName>
    <definedName name="AAJC" localSheetId="7">#REF!</definedName>
    <definedName name="AAJC" localSheetId="11">#REF!</definedName>
    <definedName name="AAJC">#REF!</definedName>
    <definedName name="AAJD" localSheetId="6">#REF!</definedName>
    <definedName name="AAJD" localSheetId="7">#REF!</definedName>
    <definedName name="AAJD" localSheetId="11">#REF!</definedName>
    <definedName name="AAJD">#REF!</definedName>
    <definedName name="AAJE" localSheetId="6">#REF!</definedName>
    <definedName name="AAJE" localSheetId="7">#REF!</definedName>
    <definedName name="AAJE" localSheetId="11">#REF!</definedName>
    <definedName name="AAJE">#REF!</definedName>
    <definedName name="AAJF" localSheetId="6">#REF!</definedName>
    <definedName name="AAJF" localSheetId="7">#REF!</definedName>
    <definedName name="AAJF" localSheetId="11">#REF!</definedName>
    <definedName name="AAJF">#REF!</definedName>
    <definedName name="AAJG" localSheetId="6">#REF!</definedName>
    <definedName name="AAJG" localSheetId="7">#REF!</definedName>
    <definedName name="AAJG" localSheetId="11">#REF!</definedName>
    <definedName name="AAJG">#REF!</definedName>
    <definedName name="AAJH" localSheetId="6">#REF!</definedName>
    <definedName name="AAJH" localSheetId="7">#REF!</definedName>
    <definedName name="AAJH" localSheetId="11">#REF!</definedName>
    <definedName name="AAJH">#REF!</definedName>
    <definedName name="AAJI" localSheetId="6">#REF!</definedName>
    <definedName name="AAJI" localSheetId="7">#REF!</definedName>
    <definedName name="AAJI" localSheetId="11">#REF!</definedName>
    <definedName name="AAJI">#REF!</definedName>
    <definedName name="AAJJ" localSheetId="6">#REF!</definedName>
    <definedName name="AAJJ" localSheetId="7">#REF!</definedName>
    <definedName name="AAJJ" localSheetId="11">#REF!</definedName>
    <definedName name="AAJJ">#REF!</definedName>
    <definedName name="AASS">[8]prod03!#REF!</definedName>
    <definedName name="ab" localSheetId="6" hidden="1">{#N/A,#N/A,FALSE,"M.01"}</definedName>
    <definedName name="ab" localSheetId="10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1" hidden="1">{#N/A,#N/A,FALSE,"M.01"}</definedName>
    <definedName name="ab" localSheetId="8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1">#REF!</definedName>
    <definedName name="ABAA">#REF!</definedName>
    <definedName name="ABAB" localSheetId="6">#REF!</definedName>
    <definedName name="ABAB" localSheetId="7">#REF!</definedName>
    <definedName name="ABAB" localSheetId="11">#REF!</definedName>
    <definedName name="ABAB">#REF!</definedName>
    <definedName name="ABAC" localSheetId="6">#REF!</definedName>
    <definedName name="ABAC" localSheetId="7">#REF!</definedName>
    <definedName name="ABAC" localSheetId="11">#REF!</definedName>
    <definedName name="ABAC">#REF!</definedName>
    <definedName name="ABAD" localSheetId="6">#REF!</definedName>
    <definedName name="ABAD" localSheetId="7">#REF!</definedName>
    <definedName name="ABAD" localSheetId="11">#REF!</definedName>
    <definedName name="ABAD">#REF!</definedName>
    <definedName name="ABAE" localSheetId="6">#REF!</definedName>
    <definedName name="ABAE" localSheetId="7">#REF!</definedName>
    <definedName name="ABAE" localSheetId="11">#REF!</definedName>
    <definedName name="ABAE">#REF!</definedName>
    <definedName name="ABAF" localSheetId="6">#REF!</definedName>
    <definedName name="ABAF" localSheetId="7">#REF!</definedName>
    <definedName name="ABAF" localSheetId="11">#REF!</definedName>
    <definedName name="ABAF">#REF!</definedName>
    <definedName name="ABAG" localSheetId="6">#REF!</definedName>
    <definedName name="ABAG" localSheetId="7">#REF!</definedName>
    <definedName name="ABAG" localSheetId="11">#REF!</definedName>
    <definedName name="ABAG">#REF!</definedName>
    <definedName name="ABAH" localSheetId="6">#REF!</definedName>
    <definedName name="ABAH" localSheetId="7">#REF!</definedName>
    <definedName name="ABAH" localSheetId="11">#REF!</definedName>
    <definedName name="ABAH">#REF!</definedName>
    <definedName name="ABAI" localSheetId="6">#REF!</definedName>
    <definedName name="ABAI" localSheetId="7">#REF!</definedName>
    <definedName name="ABAI" localSheetId="11">#REF!</definedName>
    <definedName name="ABAI">#REF!</definedName>
    <definedName name="ABAJ" localSheetId="6">#REF!</definedName>
    <definedName name="ABAJ" localSheetId="7">#REF!</definedName>
    <definedName name="ABAJ" localSheetId="11">#REF!</definedName>
    <definedName name="ABAJ">#REF!</definedName>
    <definedName name="ABBA" localSheetId="6">#REF!</definedName>
    <definedName name="ABBA" localSheetId="7">#REF!</definedName>
    <definedName name="ABBA" localSheetId="11">#REF!</definedName>
    <definedName name="ABBA">#REF!</definedName>
    <definedName name="ABBB" localSheetId="6">#REF!</definedName>
    <definedName name="ABBB" localSheetId="7">#REF!</definedName>
    <definedName name="ABBB" localSheetId="11">#REF!</definedName>
    <definedName name="ABBB">#REF!</definedName>
    <definedName name="ABBC" localSheetId="6">#REF!</definedName>
    <definedName name="ABBC" localSheetId="7">#REF!</definedName>
    <definedName name="ABBC" localSheetId="11">#REF!</definedName>
    <definedName name="ABBC">#REF!</definedName>
    <definedName name="ABBD" localSheetId="6">#REF!</definedName>
    <definedName name="ABBD" localSheetId="7">#REF!</definedName>
    <definedName name="ABBD" localSheetId="11">#REF!</definedName>
    <definedName name="ABBD">#REF!</definedName>
    <definedName name="ABBE" localSheetId="6">#REF!</definedName>
    <definedName name="ABBE" localSheetId="7">#REF!</definedName>
    <definedName name="ABBE" localSheetId="11">#REF!</definedName>
    <definedName name="ABBE">#REF!</definedName>
    <definedName name="ABBF" localSheetId="6">#REF!</definedName>
    <definedName name="ABBF" localSheetId="7">#REF!</definedName>
    <definedName name="ABBF" localSheetId="11">#REF!</definedName>
    <definedName name="ABBF">#REF!</definedName>
    <definedName name="ABBG" localSheetId="6">#REF!</definedName>
    <definedName name="ABBG" localSheetId="7">#REF!</definedName>
    <definedName name="ABBG" localSheetId="11">#REF!</definedName>
    <definedName name="ABBG">#REF!</definedName>
    <definedName name="ABBH" localSheetId="6">#REF!</definedName>
    <definedName name="ABBH" localSheetId="7">#REF!</definedName>
    <definedName name="ABBH" localSheetId="11">#REF!</definedName>
    <definedName name="ABBH">#REF!</definedName>
    <definedName name="ABBI" localSheetId="6">#REF!</definedName>
    <definedName name="ABBI" localSheetId="7">#REF!</definedName>
    <definedName name="ABBI" localSheetId="11">#REF!</definedName>
    <definedName name="ABBI">#REF!</definedName>
    <definedName name="ABBJ" localSheetId="6">#REF!</definedName>
    <definedName name="ABBJ" localSheetId="7">#REF!</definedName>
    <definedName name="ABBJ" localSheetId="11">#REF!</definedName>
    <definedName name="ABBJ">#REF!</definedName>
    <definedName name="ABC" localSheetId="6">#REF!</definedName>
    <definedName name="abc" localSheetId="10" hidden="1">#REF!</definedName>
    <definedName name="ABC" localSheetId="7">#REF!</definedName>
    <definedName name="ABC" localSheetId="11">#REF!</definedName>
    <definedName name="ABC">#REF!</definedName>
    <definedName name="ABCA" localSheetId="6">#REF!</definedName>
    <definedName name="ABCA" localSheetId="7">#REF!</definedName>
    <definedName name="ABCA" localSheetId="11">#REF!</definedName>
    <definedName name="ABCA">#REF!</definedName>
    <definedName name="ABCB" localSheetId="6">#REF!</definedName>
    <definedName name="ABCB" localSheetId="7">#REF!</definedName>
    <definedName name="ABCB" localSheetId="11">#REF!</definedName>
    <definedName name="ABCB">#REF!</definedName>
    <definedName name="ABCC" localSheetId="6">#REF!</definedName>
    <definedName name="ABCC" localSheetId="7">#REF!</definedName>
    <definedName name="ABCC" localSheetId="11">#REF!</definedName>
    <definedName name="ABCC">#REF!</definedName>
    <definedName name="ABCD" localSheetId="10">[33]x!$B$100:$B$101</definedName>
    <definedName name="ABCD">[32]x!$B$100:$B$101</definedName>
    <definedName name="ABCE" localSheetId="6">#REF!</definedName>
    <definedName name="ABCE" localSheetId="7">#REF!</definedName>
    <definedName name="ABCE" localSheetId="5">#REF!</definedName>
    <definedName name="ABCE" localSheetId="11">#REF!</definedName>
    <definedName name="ABCE">#REF!</definedName>
    <definedName name="ABCF" localSheetId="6">#REF!</definedName>
    <definedName name="ABCF" localSheetId="7">#REF!</definedName>
    <definedName name="ABCF" localSheetId="11">#REF!</definedName>
    <definedName name="ABCF">#REF!</definedName>
    <definedName name="ABCG" localSheetId="6">#REF!</definedName>
    <definedName name="ABCG" localSheetId="7">#REF!</definedName>
    <definedName name="ABCG" localSheetId="11">#REF!</definedName>
    <definedName name="ABCG">#REF!</definedName>
    <definedName name="ABCH" localSheetId="6">#REF!</definedName>
    <definedName name="ABCH" localSheetId="7">#REF!</definedName>
    <definedName name="ABCH" localSheetId="11">#REF!</definedName>
    <definedName name="ABCH">#REF!</definedName>
    <definedName name="ABCI" localSheetId="6">#REF!</definedName>
    <definedName name="ABCI" localSheetId="7">#REF!</definedName>
    <definedName name="ABCI" localSheetId="11">#REF!</definedName>
    <definedName name="ABCI">#REF!</definedName>
    <definedName name="ABCJ" localSheetId="6">#REF!</definedName>
    <definedName name="ABCJ" localSheetId="7">#REF!</definedName>
    <definedName name="ABCJ" localSheetId="11">#REF!</definedName>
    <definedName name="ABCJ">#REF!</definedName>
    <definedName name="ABDA" localSheetId="6">#REF!</definedName>
    <definedName name="ABDA" localSheetId="7">#REF!</definedName>
    <definedName name="ABDA" localSheetId="11">#REF!</definedName>
    <definedName name="ABDA">#REF!</definedName>
    <definedName name="ABDB" localSheetId="6">#REF!</definedName>
    <definedName name="ABDB" localSheetId="7">#REF!</definedName>
    <definedName name="ABDB" localSheetId="11">#REF!</definedName>
    <definedName name="ABDB">#REF!</definedName>
    <definedName name="ABDC" localSheetId="6">#REF!</definedName>
    <definedName name="ABDC" localSheetId="7">#REF!</definedName>
    <definedName name="ABDC" localSheetId="11">#REF!</definedName>
    <definedName name="ABDC">#REF!</definedName>
    <definedName name="ABDD" localSheetId="6">#REF!</definedName>
    <definedName name="ABDD" localSheetId="7">#REF!</definedName>
    <definedName name="ABDD" localSheetId="11">#REF!</definedName>
    <definedName name="ABDD">#REF!</definedName>
    <definedName name="ABDE" localSheetId="6">#REF!</definedName>
    <definedName name="ABDE" localSheetId="7">#REF!</definedName>
    <definedName name="ABDE" localSheetId="11">#REF!</definedName>
    <definedName name="ABDE">#REF!</definedName>
    <definedName name="ABDF" localSheetId="6">#REF!</definedName>
    <definedName name="ABDF" localSheetId="7">#REF!</definedName>
    <definedName name="ABDF" localSheetId="11">#REF!</definedName>
    <definedName name="ABDF">#REF!</definedName>
    <definedName name="ABDG" localSheetId="6">#REF!</definedName>
    <definedName name="ABDG" localSheetId="7">#REF!</definedName>
    <definedName name="ABDG" localSheetId="11">#REF!</definedName>
    <definedName name="ABDG">#REF!</definedName>
    <definedName name="ABDH" localSheetId="6">#REF!</definedName>
    <definedName name="ABDH" localSheetId="7">#REF!</definedName>
    <definedName name="ABDH" localSheetId="11">#REF!</definedName>
    <definedName name="ABDH">#REF!</definedName>
    <definedName name="ABDI" localSheetId="6">#REF!</definedName>
    <definedName name="ABDI" localSheetId="7">#REF!</definedName>
    <definedName name="ABDI" localSheetId="11">#REF!</definedName>
    <definedName name="ABDI">#REF!</definedName>
    <definedName name="ABDJ" localSheetId="6">#REF!</definedName>
    <definedName name="ABDJ" localSheetId="7">#REF!</definedName>
    <definedName name="ABDJ" localSheetId="11">#REF!</definedName>
    <definedName name="ABDJ">#REF!</definedName>
    <definedName name="ABEA" localSheetId="6">#REF!</definedName>
    <definedName name="ABEA" localSheetId="7">#REF!</definedName>
    <definedName name="ABEA" localSheetId="11">#REF!</definedName>
    <definedName name="ABEA">#REF!</definedName>
    <definedName name="ABEB" localSheetId="6">#REF!</definedName>
    <definedName name="ABEB" localSheetId="7">#REF!</definedName>
    <definedName name="ABEB" localSheetId="11">#REF!</definedName>
    <definedName name="ABEB">#REF!</definedName>
    <definedName name="ABEC" localSheetId="6">#REF!</definedName>
    <definedName name="ABEC" localSheetId="7">#REF!</definedName>
    <definedName name="ABEC" localSheetId="11">#REF!</definedName>
    <definedName name="ABEC">#REF!</definedName>
    <definedName name="ABED" localSheetId="6">#REF!</definedName>
    <definedName name="ABED" localSheetId="7">#REF!</definedName>
    <definedName name="ABED" localSheetId="11">#REF!</definedName>
    <definedName name="ABED">#REF!</definedName>
    <definedName name="ABEE" localSheetId="6">#REF!</definedName>
    <definedName name="ABEE" localSheetId="7">#REF!</definedName>
    <definedName name="ABEE" localSheetId="11">#REF!</definedName>
    <definedName name="ABEE">#REF!</definedName>
    <definedName name="ABEF" localSheetId="6">#REF!</definedName>
    <definedName name="ABEF" localSheetId="7">#REF!</definedName>
    <definedName name="ABEF" localSheetId="11">#REF!</definedName>
    <definedName name="ABEF">#REF!</definedName>
    <definedName name="ABEG" localSheetId="6">#REF!</definedName>
    <definedName name="ABEG" localSheetId="7">#REF!</definedName>
    <definedName name="ABEG" localSheetId="11">#REF!</definedName>
    <definedName name="ABEG">#REF!</definedName>
    <definedName name="ABEH" localSheetId="6">#REF!</definedName>
    <definedName name="ABEH" localSheetId="7">#REF!</definedName>
    <definedName name="ABEH" localSheetId="11">#REF!</definedName>
    <definedName name="ABEH">#REF!</definedName>
    <definedName name="ABEI" localSheetId="6">#REF!</definedName>
    <definedName name="ABEI" localSheetId="7">#REF!</definedName>
    <definedName name="ABEI" localSheetId="11">#REF!</definedName>
    <definedName name="ABEI">#REF!</definedName>
    <definedName name="ABEJ" localSheetId="6">#REF!</definedName>
    <definedName name="ABEJ" localSheetId="7">#REF!</definedName>
    <definedName name="ABEJ" localSheetId="11">#REF!</definedName>
    <definedName name="ABEJ">#REF!</definedName>
    <definedName name="ABFA" localSheetId="6">#REF!</definedName>
    <definedName name="ABFA" localSheetId="7">#REF!</definedName>
    <definedName name="ABFA" localSheetId="11">#REF!</definedName>
    <definedName name="ABFA">#REF!</definedName>
    <definedName name="ABFB" localSheetId="6">#REF!</definedName>
    <definedName name="ABFB" localSheetId="7">#REF!</definedName>
    <definedName name="ABFB" localSheetId="11">#REF!</definedName>
    <definedName name="ABFB">#REF!</definedName>
    <definedName name="ABFC" localSheetId="6">#REF!</definedName>
    <definedName name="ABFC" localSheetId="7">#REF!</definedName>
    <definedName name="ABFC" localSheetId="11">#REF!</definedName>
    <definedName name="ABFC">#REF!</definedName>
    <definedName name="ABFD" localSheetId="6">#REF!</definedName>
    <definedName name="ABFD" localSheetId="7">#REF!</definedName>
    <definedName name="ABFD" localSheetId="11">#REF!</definedName>
    <definedName name="ABFD">#REF!</definedName>
    <definedName name="ABFE" localSheetId="6">#REF!</definedName>
    <definedName name="ABFE" localSheetId="7">#REF!</definedName>
    <definedName name="ABFE" localSheetId="11">#REF!</definedName>
    <definedName name="ABFE">#REF!</definedName>
    <definedName name="ABFF" localSheetId="6">#REF!</definedName>
    <definedName name="ABFF" localSheetId="7">#REF!</definedName>
    <definedName name="ABFF" localSheetId="11">#REF!</definedName>
    <definedName name="ABFF">#REF!</definedName>
    <definedName name="ABFG" localSheetId="6">#REF!</definedName>
    <definedName name="ABFG" localSheetId="7">#REF!</definedName>
    <definedName name="ABFG" localSheetId="11">#REF!</definedName>
    <definedName name="ABFG">#REF!</definedName>
    <definedName name="ABFH" localSheetId="6">#REF!</definedName>
    <definedName name="ABFH" localSheetId="7">#REF!</definedName>
    <definedName name="ABFH" localSheetId="11">#REF!</definedName>
    <definedName name="ABFH">#REF!</definedName>
    <definedName name="ABFI" localSheetId="6">#REF!</definedName>
    <definedName name="ABFI" localSheetId="7">#REF!</definedName>
    <definedName name="ABFI" localSheetId="11">#REF!</definedName>
    <definedName name="ABFI">#REF!</definedName>
    <definedName name="ABFJ" localSheetId="6">#REF!</definedName>
    <definedName name="ABFJ" localSheetId="7">#REF!</definedName>
    <definedName name="ABFJ" localSheetId="11">#REF!</definedName>
    <definedName name="ABFJ">#REF!</definedName>
    <definedName name="ABGA" localSheetId="6">#REF!</definedName>
    <definedName name="ABGA" localSheetId="7">#REF!</definedName>
    <definedName name="ABGA" localSheetId="11">#REF!</definedName>
    <definedName name="ABGA">#REF!</definedName>
    <definedName name="ABGB" localSheetId="6">#REF!</definedName>
    <definedName name="ABGB" localSheetId="7">#REF!</definedName>
    <definedName name="ABGB" localSheetId="11">#REF!</definedName>
    <definedName name="ABGB">#REF!</definedName>
    <definedName name="ABGC" localSheetId="6">#REF!</definedName>
    <definedName name="ABGC" localSheetId="7">#REF!</definedName>
    <definedName name="ABGC" localSheetId="11">#REF!</definedName>
    <definedName name="ABGC">#REF!</definedName>
    <definedName name="ABGD" localSheetId="6">#REF!</definedName>
    <definedName name="ABGD" localSheetId="7">#REF!</definedName>
    <definedName name="ABGD" localSheetId="11">#REF!</definedName>
    <definedName name="ABGD">#REF!</definedName>
    <definedName name="ABGE" localSheetId="6">#REF!</definedName>
    <definedName name="ABGE" localSheetId="7">#REF!</definedName>
    <definedName name="ABGE" localSheetId="11">#REF!</definedName>
    <definedName name="ABGE">#REF!</definedName>
    <definedName name="ABGF" localSheetId="6">#REF!</definedName>
    <definedName name="ABGF" localSheetId="7">#REF!</definedName>
    <definedName name="ABGF" localSheetId="11">#REF!</definedName>
    <definedName name="ABGF">#REF!</definedName>
    <definedName name="ABGG" localSheetId="6">#REF!</definedName>
    <definedName name="ABGG" localSheetId="7">#REF!</definedName>
    <definedName name="ABGG" localSheetId="11">#REF!</definedName>
    <definedName name="ABGG">#REF!</definedName>
    <definedName name="ABGH" localSheetId="6">#REF!</definedName>
    <definedName name="ABGH" localSheetId="7">#REF!</definedName>
    <definedName name="ABGH" localSheetId="11">#REF!</definedName>
    <definedName name="ABGH">#REF!</definedName>
    <definedName name="ABGI" localSheetId="6">#REF!</definedName>
    <definedName name="ABGI" localSheetId="7">#REF!</definedName>
    <definedName name="ABGI" localSheetId="11">#REF!</definedName>
    <definedName name="ABGI">#REF!</definedName>
    <definedName name="ABGJ" localSheetId="6">#REF!</definedName>
    <definedName name="ABGJ" localSheetId="7">#REF!</definedName>
    <definedName name="ABGJ" localSheetId="11">#REF!</definedName>
    <definedName name="ABGJ">#REF!</definedName>
    <definedName name="ABHA" localSheetId="6">#REF!</definedName>
    <definedName name="ABHA" localSheetId="7">#REF!</definedName>
    <definedName name="ABHA" localSheetId="11">#REF!</definedName>
    <definedName name="ABHA">#REF!</definedName>
    <definedName name="ABHB" localSheetId="6">#REF!</definedName>
    <definedName name="ABHB" localSheetId="7">#REF!</definedName>
    <definedName name="ABHB" localSheetId="11">#REF!</definedName>
    <definedName name="ABHB">#REF!</definedName>
    <definedName name="ABHC" localSheetId="6">#REF!</definedName>
    <definedName name="ABHC" localSheetId="7">#REF!</definedName>
    <definedName name="ABHC" localSheetId="11">#REF!</definedName>
    <definedName name="ABHC">#REF!</definedName>
    <definedName name="ABHD" localSheetId="6">#REF!</definedName>
    <definedName name="ABHD" localSheetId="7">#REF!</definedName>
    <definedName name="ABHD" localSheetId="11">#REF!</definedName>
    <definedName name="ABHD">#REF!</definedName>
    <definedName name="ABHE" localSheetId="6">#REF!</definedName>
    <definedName name="ABHE" localSheetId="7">#REF!</definedName>
    <definedName name="ABHE" localSheetId="11">#REF!</definedName>
    <definedName name="ABHE">#REF!</definedName>
    <definedName name="ABHF" localSheetId="6">#REF!</definedName>
    <definedName name="ABHF" localSheetId="7">#REF!</definedName>
    <definedName name="ABHF" localSheetId="11">#REF!</definedName>
    <definedName name="ABHF">#REF!</definedName>
    <definedName name="ABHG" localSheetId="6">#REF!</definedName>
    <definedName name="ABHG" localSheetId="7">#REF!</definedName>
    <definedName name="ABHG" localSheetId="11">#REF!</definedName>
    <definedName name="ABHG">#REF!</definedName>
    <definedName name="ABHH" localSheetId="6">#REF!</definedName>
    <definedName name="ABHH" localSheetId="7">#REF!</definedName>
    <definedName name="ABHH" localSheetId="11">#REF!</definedName>
    <definedName name="ABHH">#REF!</definedName>
    <definedName name="ABHI" localSheetId="6">#REF!</definedName>
    <definedName name="ABHI" localSheetId="7">#REF!</definedName>
    <definedName name="ABHI" localSheetId="11">#REF!</definedName>
    <definedName name="ABHI">#REF!</definedName>
    <definedName name="ABHJ" localSheetId="6">#REF!</definedName>
    <definedName name="ABHJ" localSheetId="7">#REF!</definedName>
    <definedName name="ABHJ" localSheetId="11">#REF!</definedName>
    <definedName name="ABHJ">#REF!</definedName>
    <definedName name="ABIA" localSheetId="6">#REF!</definedName>
    <definedName name="ABIA" localSheetId="7">#REF!</definedName>
    <definedName name="ABIA" localSheetId="11">#REF!</definedName>
    <definedName name="ABIA">#REF!</definedName>
    <definedName name="ABIB" localSheetId="6">#REF!</definedName>
    <definedName name="ABIB" localSheetId="7">#REF!</definedName>
    <definedName name="ABIB" localSheetId="11">#REF!</definedName>
    <definedName name="ABIB">#REF!</definedName>
    <definedName name="ABIC" localSheetId="6">#REF!</definedName>
    <definedName name="ABIC" localSheetId="7">#REF!</definedName>
    <definedName name="ABIC" localSheetId="11">#REF!</definedName>
    <definedName name="ABIC">#REF!</definedName>
    <definedName name="ABID" localSheetId="6">#REF!</definedName>
    <definedName name="ABID" localSheetId="7">#REF!</definedName>
    <definedName name="ABID" localSheetId="11">#REF!</definedName>
    <definedName name="ABID">#REF!</definedName>
    <definedName name="ABIE" localSheetId="6">#REF!</definedName>
    <definedName name="ABIE" localSheetId="7">#REF!</definedName>
    <definedName name="ABIE" localSheetId="11">#REF!</definedName>
    <definedName name="ABIE">#REF!</definedName>
    <definedName name="ABIF" localSheetId="6">#REF!</definedName>
    <definedName name="ABIF" localSheetId="7">#REF!</definedName>
    <definedName name="ABIF" localSheetId="11">#REF!</definedName>
    <definedName name="ABIF">#REF!</definedName>
    <definedName name="ABIG" localSheetId="6">#REF!</definedName>
    <definedName name="ABIG" localSheetId="7">#REF!</definedName>
    <definedName name="ABIG" localSheetId="11">#REF!</definedName>
    <definedName name="ABIG">#REF!</definedName>
    <definedName name="ABIH" localSheetId="6">#REF!</definedName>
    <definedName name="ABIH" localSheetId="7">#REF!</definedName>
    <definedName name="ABIH" localSheetId="11">#REF!</definedName>
    <definedName name="ABIH">#REF!</definedName>
    <definedName name="ABII" localSheetId="6">#REF!</definedName>
    <definedName name="ABII" localSheetId="7">#REF!</definedName>
    <definedName name="ABII" localSheetId="11">#REF!</definedName>
    <definedName name="ABII">#REF!</definedName>
    <definedName name="ABIJ" localSheetId="6">#REF!</definedName>
    <definedName name="ABIJ" localSheetId="7">#REF!</definedName>
    <definedName name="ABIJ" localSheetId="11">#REF!</definedName>
    <definedName name="ABIJ">#REF!</definedName>
    <definedName name="ABJA" localSheetId="6">#REF!</definedName>
    <definedName name="ABJA" localSheetId="7">#REF!</definedName>
    <definedName name="ABJA" localSheetId="11">#REF!</definedName>
    <definedName name="ABJA">#REF!</definedName>
    <definedName name="ABJAD" localSheetId="11">[34]MEMO!$A:$B</definedName>
    <definedName name="ABJAD" localSheetId="8">[34]MEMO!$A$1:$B$65536</definedName>
    <definedName name="ABJAD">[34]MEMO!$A$1:$B$65536</definedName>
    <definedName name="ABJB" localSheetId="6">#REF!</definedName>
    <definedName name="ABJB" localSheetId="7">#REF!</definedName>
    <definedName name="ABJB" localSheetId="5">#REF!</definedName>
    <definedName name="ABJB" localSheetId="11">#REF!</definedName>
    <definedName name="ABJB">#REF!</definedName>
    <definedName name="ABJC" localSheetId="6">#REF!</definedName>
    <definedName name="ABJC" localSheetId="7">#REF!</definedName>
    <definedName name="ABJC" localSheetId="11">#REF!</definedName>
    <definedName name="ABJC">#REF!</definedName>
    <definedName name="ABJD" localSheetId="6">#REF!</definedName>
    <definedName name="ABJD" localSheetId="7">#REF!</definedName>
    <definedName name="ABJD" localSheetId="11">#REF!</definedName>
    <definedName name="ABJD">#REF!</definedName>
    <definedName name="ABJE" localSheetId="6">#REF!</definedName>
    <definedName name="ABJE" localSheetId="7">#REF!</definedName>
    <definedName name="ABJE" localSheetId="11">#REF!</definedName>
    <definedName name="ABJE">#REF!</definedName>
    <definedName name="ABJF" localSheetId="6">#REF!</definedName>
    <definedName name="ABJF" localSheetId="7">#REF!</definedName>
    <definedName name="ABJF" localSheetId="11">#REF!</definedName>
    <definedName name="ABJF">#REF!</definedName>
    <definedName name="ABJG" localSheetId="6">#REF!</definedName>
    <definedName name="ABJG" localSheetId="7">#REF!</definedName>
    <definedName name="ABJG" localSheetId="11">#REF!</definedName>
    <definedName name="ABJG">#REF!</definedName>
    <definedName name="ABJH" localSheetId="6">#REF!</definedName>
    <definedName name="ABJH" localSheetId="7">#REF!</definedName>
    <definedName name="ABJH" localSheetId="11">#REF!</definedName>
    <definedName name="ABJH">#REF!</definedName>
    <definedName name="ABJI" localSheetId="6">#REF!</definedName>
    <definedName name="ABJI" localSheetId="7">#REF!</definedName>
    <definedName name="ABJI" localSheetId="11">#REF!</definedName>
    <definedName name="ABJI">#REF!</definedName>
    <definedName name="ABJJ" localSheetId="6">#REF!</definedName>
    <definedName name="ABJJ" localSheetId="7">#REF!</definedName>
    <definedName name="ABJJ" localSheetId="11">#REF!</definedName>
    <definedName name="ABJJ">#REF!</definedName>
    <definedName name="ABSW" localSheetId="6">#REF!</definedName>
    <definedName name="ABSW" localSheetId="7">#REF!</definedName>
    <definedName name="ABSW" localSheetId="11">#REF!</definedName>
    <definedName name="ABSW">#REF!</definedName>
    <definedName name="acaa" localSheetId="6">#REF!</definedName>
    <definedName name="acaa" localSheetId="7">#REF!</definedName>
    <definedName name="acaa" localSheetId="11">#REF!</definedName>
    <definedName name="acaa">#REF!</definedName>
    <definedName name="ACAB" localSheetId="6">#REF!</definedName>
    <definedName name="ACAB" localSheetId="7">#REF!</definedName>
    <definedName name="ACAB" localSheetId="11">#REF!</definedName>
    <definedName name="ACAB">#REF!</definedName>
    <definedName name="ACAC" localSheetId="6">#REF!</definedName>
    <definedName name="ACAC" localSheetId="7">#REF!</definedName>
    <definedName name="ACAC" localSheetId="11">#REF!</definedName>
    <definedName name="ACAC">#REF!</definedName>
    <definedName name="acad" localSheetId="6">#REF!</definedName>
    <definedName name="acad" localSheetId="7">#REF!</definedName>
    <definedName name="acad" localSheetId="11">#REF!</definedName>
    <definedName name="acad">#REF!</definedName>
    <definedName name="acae" localSheetId="6">#REF!</definedName>
    <definedName name="acae" localSheetId="7">#REF!</definedName>
    <definedName name="acae" localSheetId="11">#REF!</definedName>
    <definedName name="acae">#REF!</definedName>
    <definedName name="acaf" localSheetId="6">#REF!</definedName>
    <definedName name="acaf" localSheetId="7">#REF!</definedName>
    <definedName name="acaf" localSheetId="11">#REF!</definedName>
    <definedName name="acaf">#REF!</definedName>
    <definedName name="acag" localSheetId="6">#REF!</definedName>
    <definedName name="acag" localSheetId="7">#REF!</definedName>
    <definedName name="acag" localSheetId="11">#REF!</definedName>
    <definedName name="acag">#REF!</definedName>
    <definedName name="ACAH" localSheetId="6">#REF!</definedName>
    <definedName name="ACAH" localSheetId="7">#REF!</definedName>
    <definedName name="ACAH" localSheetId="11">#REF!</definedName>
    <definedName name="ACAH">#REF!</definedName>
    <definedName name="ACAI" localSheetId="6">#REF!</definedName>
    <definedName name="ACAI" localSheetId="7">#REF!</definedName>
    <definedName name="ACAI" localSheetId="11">#REF!</definedName>
    <definedName name="ACAI">#REF!</definedName>
    <definedName name="ACAJ" localSheetId="6">#REF!</definedName>
    <definedName name="ACAJ" localSheetId="7">#REF!</definedName>
    <definedName name="ACAJ" localSheetId="11">#REF!</definedName>
    <definedName name="ACAJ">#REF!</definedName>
    <definedName name="ACBA" localSheetId="6">#REF!</definedName>
    <definedName name="ACBA" localSheetId="7">#REF!</definedName>
    <definedName name="ACBA" localSheetId="11">#REF!</definedName>
    <definedName name="ACBA">#REF!</definedName>
    <definedName name="ACBB" localSheetId="6">#REF!</definedName>
    <definedName name="ACBB" localSheetId="7">#REF!</definedName>
    <definedName name="ACBB" localSheetId="11">#REF!</definedName>
    <definedName name="ACBB">#REF!</definedName>
    <definedName name="ACBC" localSheetId="6">#REF!</definedName>
    <definedName name="ACBC" localSheetId="7">#REF!</definedName>
    <definedName name="ACBC" localSheetId="11">#REF!</definedName>
    <definedName name="ACBC">#REF!</definedName>
    <definedName name="ACBD" localSheetId="6">#REF!</definedName>
    <definedName name="ACBD" localSheetId="7">#REF!</definedName>
    <definedName name="ACBD" localSheetId="11">#REF!</definedName>
    <definedName name="ACBD">#REF!</definedName>
    <definedName name="acbe" localSheetId="6">#REF!</definedName>
    <definedName name="acbe" localSheetId="7">#REF!</definedName>
    <definedName name="acbe" localSheetId="11">#REF!</definedName>
    <definedName name="acbe">#REF!</definedName>
    <definedName name="ACBF" localSheetId="6">#REF!</definedName>
    <definedName name="ACBF" localSheetId="7">#REF!</definedName>
    <definedName name="ACBF" localSheetId="11">#REF!</definedName>
    <definedName name="ACBF">#REF!</definedName>
    <definedName name="ACBG" localSheetId="6">#REF!</definedName>
    <definedName name="ACBG" localSheetId="7">#REF!</definedName>
    <definedName name="ACBG" localSheetId="11">#REF!</definedName>
    <definedName name="ACBG">#REF!</definedName>
    <definedName name="ACBH" localSheetId="6">#REF!</definedName>
    <definedName name="ACBH" localSheetId="7">#REF!</definedName>
    <definedName name="ACBH" localSheetId="11">#REF!</definedName>
    <definedName name="ACBH">#REF!</definedName>
    <definedName name="ACBI" localSheetId="6">#REF!</definedName>
    <definedName name="ACBI" localSheetId="7">#REF!</definedName>
    <definedName name="ACBI" localSheetId="11">#REF!</definedName>
    <definedName name="ACBI">#REF!</definedName>
    <definedName name="ACBJ" localSheetId="6">#REF!</definedName>
    <definedName name="ACBJ" localSheetId="7">#REF!</definedName>
    <definedName name="ACBJ" localSheetId="11">#REF!</definedName>
    <definedName name="ACBJ">#REF!</definedName>
    <definedName name="ACCA" localSheetId="6">#REF!</definedName>
    <definedName name="ACCA" localSheetId="7">#REF!</definedName>
    <definedName name="ACCA" localSheetId="11">#REF!</definedName>
    <definedName name="ACCA">#REF!</definedName>
    <definedName name="ACCB" localSheetId="6">#REF!</definedName>
    <definedName name="ACCB" localSheetId="7">#REF!</definedName>
    <definedName name="ACCB" localSheetId="11">#REF!</definedName>
    <definedName name="ACCB">#REF!</definedName>
    <definedName name="ACCC" localSheetId="6">#REF!</definedName>
    <definedName name="ACCC" localSheetId="7">#REF!</definedName>
    <definedName name="ACCC" localSheetId="11">#REF!</definedName>
    <definedName name="ACCC">#REF!</definedName>
    <definedName name="ACCD" localSheetId="6">#REF!</definedName>
    <definedName name="ACCD" localSheetId="7">#REF!</definedName>
    <definedName name="ACCD" localSheetId="11">#REF!</definedName>
    <definedName name="ACCD">#REF!</definedName>
    <definedName name="ACCE" localSheetId="6">#REF!</definedName>
    <definedName name="ACCE" localSheetId="7">#REF!</definedName>
    <definedName name="ACCE" localSheetId="11">#REF!</definedName>
    <definedName name="ACCE">#REF!</definedName>
    <definedName name="ACCF" localSheetId="6">#REF!</definedName>
    <definedName name="ACCF" localSheetId="7">#REF!</definedName>
    <definedName name="ACCF" localSheetId="11">#REF!</definedName>
    <definedName name="ACCF">#REF!</definedName>
    <definedName name="ACCG" localSheetId="6">#REF!</definedName>
    <definedName name="ACCG" localSheetId="7">#REF!</definedName>
    <definedName name="ACCG" localSheetId="11">#REF!</definedName>
    <definedName name="ACCG">#REF!</definedName>
    <definedName name="ACCH" localSheetId="6">#REF!</definedName>
    <definedName name="ACCH" localSheetId="7">#REF!</definedName>
    <definedName name="ACCH" localSheetId="11">#REF!</definedName>
    <definedName name="ACCH">#REF!</definedName>
    <definedName name="ACCI" localSheetId="6">#REF!</definedName>
    <definedName name="ACCI" localSheetId="7">#REF!</definedName>
    <definedName name="ACCI" localSheetId="11">#REF!</definedName>
    <definedName name="ACCI">#REF!</definedName>
    <definedName name="ACCJ" localSheetId="6">#REF!</definedName>
    <definedName name="ACCJ" localSheetId="7">#REF!</definedName>
    <definedName name="ACCJ" localSheetId="11">#REF!</definedName>
    <definedName name="ACCJ">#REF!</definedName>
    <definedName name="ACDA" localSheetId="6">#REF!</definedName>
    <definedName name="ACDA" localSheetId="7">#REF!</definedName>
    <definedName name="ACDA" localSheetId="11">#REF!</definedName>
    <definedName name="ACDA">#REF!</definedName>
    <definedName name="ACDB" localSheetId="6">#REF!</definedName>
    <definedName name="ACDB" localSheetId="7">#REF!</definedName>
    <definedName name="ACDB" localSheetId="11">#REF!</definedName>
    <definedName name="ACDB">#REF!</definedName>
    <definedName name="ACDC" localSheetId="6">#REF!</definedName>
    <definedName name="ACDC" localSheetId="7">#REF!</definedName>
    <definedName name="ACDC" localSheetId="11">#REF!</definedName>
    <definedName name="ACDC">#REF!</definedName>
    <definedName name="ACDD" localSheetId="6">#REF!</definedName>
    <definedName name="ACDD" localSheetId="7">#REF!</definedName>
    <definedName name="ACDD" localSheetId="11">#REF!</definedName>
    <definedName name="ACDD">#REF!</definedName>
    <definedName name="ACDE" localSheetId="6">#REF!</definedName>
    <definedName name="ACDE" localSheetId="7">#REF!</definedName>
    <definedName name="ACDE" localSheetId="11">#REF!</definedName>
    <definedName name="ACDE">#REF!</definedName>
    <definedName name="ACDF" localSheetId="6">#REF!</definedName>
    <definedName name="ACDF" localSheetId="7">#REF!</definedName>
    <definedName name="ACDF" localSheetId="11">#REF!</definedName>
    <definedName name="ACDF">#REF!</definedName>
    <definedName name="ACDG" localSheetId="6">#REF!</definedName>
    <definedName name="ACDG" localSheetId="7">#REF!</definedName>
    <definedName name="ACDG" localSheetId="11">#REF!</definedName>
    <definedName name="ACDG">#REF!</definedName>
    <definedName name="ACDH" localSheetId="6">#REF!</definedName>
    <definedName name="ACDH" localSheetId="7">#REF!</definedName>
    <definedName name="ACDH" localSheetId="11">#REF!</definedName>
    <definedName name="ACDH">#REF!</definedName>
    <definedName name="ACDI" localSheetId="6">#REF!</definedName>
    <definedName name="ACDI" localSheetId="7">#REF!</definedName>
    <definedName name="ACDI" localSheetId="11">#REF!</definedName>
    <definedName name="ACDI">#REF!</definedName>
    <definedName name="ACDJ" localSheetId="6">#REF!</definedName>
    <definedName name="ACDJ" localSheetId="7">#REF!</definedName>
    <definedName name="ACDJ" localSheetId="11">#REF!</definedName>
    <definedName name="ACDJ">#REF!</definedName>
    <definedName name="ACEA" localSheetId="6">#REF!</definedName>
    <definedName name="ACEA" localSheetId="7">#REF!</definedName>
    <definedName name="ACEA" localSheetId="11">#REF!</definedName>
    <definedName name="ACEA">#REF!</definedName>
    <definedName name="ACEB" localSheetId="6">#REF!</definedName>
    <definedName name="ACEB" localSheetId="7">#REF!</definedName>
    <definedName name="ACEB" localSheetId="11">#REF!</definedName>
    <definedName name="ACEB">#REF!</definedName>
    <definedName name="ACEC" localSheetId="6">#REF!</definedName>
    <definedName name="ACEC" localSheetId="7">#REF!</definedName>
    <definedName name="ACEC" localSheetId="11">#REF!</definedName>
    <definedName name="ACEC">#REF!</definedName>
    <definedName name="ACED" localSheetId="6">#REF!</definedName>
    <definedName name="ACED" localSheetId="7">#REF!</definedName>
    <definedName name="ACED" localSheetId="11">#REF!</definedName>
    <definedName name="ACED">#REF!</definedName>
    <definedName name="ACEE" localSheetId="6">#REF!</definedName>
    <definedName name="ACEE" localSheetId="7">#REF!</definedName>
    <definedName name="ACEE" localSheetId="11">#REF!</definedName>
    <definedName name="ACEE">#REF!</definedName>
    <definedName name="ACEF" localSheetId="6">#REF!</definedName>
    <definedName name="ACEF" localSheetId="7">#REF!</definedName>
    <definedName name="ACEF" localSheetId="11">#REF!</definedName>
    <definedName name="ACEF">#REF!</definedName>
    <definedName name="ACEG" localSheetId="6">#REF!</definedName>
    <definedName name="ACEG" localSheetId="7">#REF!</definedName>
    <definedName name="ACEG" localSheetId="11">#REF!</definedName>
    <definedName name="ACEG">#REF!</definedName>
    <definedName name="ACEH" localSheetId="6">#REF!</definedName>
    <definedName name="ACEH" localSheetId="7">#REF!</definedName>
    <definedName name="ACEH" localSheetId="11">#REF!</definedName>
    <definedName name="ACEH">#REF!</definedName>
    <definedName name="ACEI" localSheetId="6">#REF!</definedName>
    <definedName name="ACEI" localSheetId="7">#REF!</definedName>
    <definedName name="ACEI" localSheetId="11">#REF!</definedName>
    <definedName name="ACEI">#REF!</definedName>
    <definedName name="ACEJ" localSheetId="6">#REF!</definedName>
    <definedName name="ACEJ" localSheetId="7">#REF!</definedName>
    <definedName name="ACEJ" localSheetId="11">#REF!</definedName>
    <definedName name="ACEJ">#REF!</definedName>
    <definedName name="ACFA" localSheetId="6">#REF!</definedName>
    <definedName name="ACFA" localSheetId="7">#REF!</definedName>
    <definedName name="ACFA" localSheetId="11">#REF!</definedName>
    <definedName name="ACFA">#REF!</definedName>
    <definedName name="ACFB" localSheetId="6">#REF!</definedName>
    <definedName name="ACFB" localSheetId="7">#REF!</definedName>
    <definedName name="ACFB" localSheetId="11">#REF!</definedName>
    <definedName name="ACFB">#REF!</definedName>
    <definedName name="ACFC" localSheetId="6">#REF!</definedName>
    <definedName name="ACFC" localSheetId="7">#REF!</definedName>
    <definedName name="ACFC" localSheetId="11">#REF!</definedName>
    <definedName name="ACFC">#REF!</definedName>
    <definedName name="ACFD" localSheetId="6">#REF!</definedName>
    <definedName name="ACFD" localSheetId="7">#REF!</definedName>
    <definedName name="ACFD" localSheetId="11">#REF!</definedName>
    <definedName name="ACFD">#REF!</definedName>
    <definedName name="ACFE" localSheetId="6">#REF!</definedName>
    <definedName name="ACFE" localSheetId="7">#REF!</definedName>
    <definedName name="ACFE" localSheetId="11">#REF!</definedName>
    <definedName name="ACFE">#REF!</definedName>
    <definedName name="ACFF" localSheetId="6">#REF!</definedName>
    <definedName name="ACFF" localSheetId="7">#REF!</definedName>
    <definedName name="ACFF" localSheetId="11">#REF!</definedName>
    <definedName name="ACFF">#REF!</definedName>
    <definedName name="ACFG" localSheetId="6">#REF!</definedName>
    <definedName name="ACFG" localSheetId="7">#REF!</definedName>
    <definedName name="ACFG" localSheetId="11">#REF!</definedName>
    <definedName name="ACFG">#REF!</definedName>
    <definedName name="ACFH" localSheetId="6">#REF!</definedName>
    <definedName name="ACFH" localSheetId="7">#REF!</definedName>
    <definedName name="ACFH" localSheetId="11">#REF!</definedName>
    <definedName name="ACFH">#REF!</definedName>
    <definedName name="ACFI" localSheetId="6">#REF!</definedName>
    <definedName name="ACFI" localSheetId="7">#REF!</definedName>
    <definedName name="ACFI" localSheetId="11">#REF!</definedName>
    <definedName name="ACFI">#REF!</definedName>
    <definedName name="ACFJ" localSheetId="6">#REF!</definedName>
    <definedName name="ACFJ" localSheetId="7">#REF!</definedName>
    <definedName name="ACFJ" localSheetId="11">#REF!</definedName>
    <definedName name="ACFJ">#REF!</definedName>
    <definedName name="ACGA" localSheetId="6">#REF!</definedName>
    <definedName name="ACGA" localSheetId="7">#REF!</definedName>
    <definedName name="ACGA" localSheetId="11">#REF!</definedName>
    <definedName name="ACGA">#REF!</definedName>
    <definedName name="ACGB" localSheetId="6">#REF!</definedName>
    <definedName name="ACGB" localSheetId="7">#REF!</definedName>
    <definedName name="ACGB" localSheetId="11">#REF!</definedName>
    <definedName name="ACGB">#REF!</definedName>
    <definedName name="ACGC" localSheetId="6">#REF!</definedName>
    <definedName name="ACGC" localSheetId="7">#REF!</definedName>
    <definedName name="ACGC" localSheetId="11">#REF!</definedName>
    <definedName name="ACGC">#REF!</definedName>
    <definedName name="ACGD" localSheetId="6">#REF!</definedName>
    <definedName name="ACGD" localSheetId="7">#REF!</definedName>
    <definedName name="ACGD" localSheetId="11">#REF!</definedName>
    <definedName name="ACGD">#REF!</definedName>
    <definedName name="ACGE" localSheetId="6">#REF!</definedName>
    <definedName name="ACGE" localSheetId="7">#REF!</definedName>
    <definedName name="ACGE" localSheetId="11">#REF!</definedName>
    <definedName name="ACGE">#REF!</definedName>
    <definedName name="ACGF" localSheetId="6">#REF!</definedName>
    <definedName name="ACGF" localSheetId="7">#REF!</definedName>
    <definedName name="ACGF" localSheetId="11">#REF!</definedName>
    <definedName name="ACGF">#REF!</definedName>
    <definedName name="ACGG" localSheetId="6">#REF!</definedName>
    <definedName name="ACGG" localSheetId="7">#REF!</definedName>
    <definedName name="ACGG" localSheetId="11">#REF!</definedName>
    <definedName name="ACGG">#REF!</definedName>
    <definedName name="ACGH" localSheetId="6">#REF!</definedName>
    <definedName name="ACGH" localSheetId="7">#REF!</definedName>
    <definedName name="ACGH" localSheetId="11">#REF!</definedName>
    <definedName name="ACGH">#REF!</definedName>
    <definedName name="ACGI" localSheetId="6">#REF!</definedName>
    <definedName name="ACGI" localSheetId="7">#REF!</definedName>
    <definedName name="ACGI" localSheetId="11">#REF!</definedName>
    <definedName name="ACGI">#REF!</definedName>
    <definedName name="ACGJ" localSheetId="6">#REF!</definedName>
    <definedName name="ACGJ" localSheetId="7">#REF!</definedName>
    <definedName name="ACGJ" localSheetId="11">#REF!</definedName>
    <definedName name="ACGJ">#REF!</definedName>
    <definedName name="ACHA" localSheetId="6">#REF!</definedName>
    <definedName name="ACHA" localSheetId="7">#REF!</definedName>
    <definedName name="ACHA" localSheetId="11">#REF!</definedName>
    <definedName name="ACHA">#REF!</definedName>
    <definedName name="ACHB" localSheetId="6">#REF!</definedName>
    <definedName name="ACHB" localSheetId="7">#REF!</definedName>
    <definedName name="ACHB" localSheetId="11">#REF!</definedName>
    <definedName name="ACHB">#REF!</definedName>
    <definedName name="ACHC" localSheetId="6">#REF!</definedName>
    <definedName name="ACHC" localSheetId="7">#REF!</definedName>
    <definedName name="ACHC" localSheetId="11">#REF!</definedName>
    <definedName name="ACHC">#REF!</definedName>
    <definedName name="ACHD" localSheetId="6">#REF!</definedName>
    <definedName name="ACHD" localSheetId="7">#REF!</definedName>
    <definedName name="ACHD" localSheetId="11">#REF!</definedName>
    <definedName name="ACHD">#REF!</definedName>
    <definedName name="ACHE" localSheetId="6">#REF!</definedName>
    <definedName name="ACHE" localSheetId="7">#REF!</definedName>
    <definedName name="ACHE" localSheetId="11">#REF!</definedName>
    <definedName name="ACHE">#REF!</definedName>
    <definedName name="ACHF" localSheetId="6">#REF!</definedName>
    <definedName name="ACHF" localSheetId="7">#REF!</definedName>
    <definedName name="ACHF" localSheetId="11">#REF!</definedName>
    <definedName name="ACHF">#REF!</definedName>
    <definedName name="ACHG" localSheetId="6">#REF!</definedName>
    <definedName name="ACHG" localSheetId="7">#REF!</definedName>
    <definedName name="ACHG" localSheetId="11">#REF!</definedName>
    <definedName name="ACHG">#REF!</definedName>
    <definedName name="ACHH" localSheetId="6">#REF!</definedName>
    <definedName name="ACHH" localSheetId="7">#REF!</definedName>
    <definedName name="ACHH" localSheetId="11">#REF!</definedName>
    <definedName name="ACHH">#REF!</definedName>
    <definedName name="ACHI" localSheetId="6">#REF!</definedName>
    <definedName name="ACHI" localSheetId="7">#REF!</definedName>
    <definedName name="ACHI" localSheetId="11">#REF!</definedName>
    <definedName name="ACHI">#REF!</definedName>
    <definedName name="ACHJ" localSheetId="6">#REF!</definedName>
    <definedName name="ACHJ" localSheetId="7">#REF!</definedName>
    <definedName name="ACHJ" localSheetId="11">#REF!</definedName>
    <definedName name="ACHJ">#REF!</definedName>
    <definedName name="ACIA" localSheetId="6">#REF!</definedName>
    <definedName name="ACIA" localSheetId="7">#REF!</definedName>
    <definedName name="ACIA" localSheetId="11">#REF!</definedName>
    <definedName name="ACIA">#REF!</definedName>
    <definedName name="ACIB" localSheetId="6">#REF!</definedName>
    <definedName name="ACIB" localSheetId="7">#REF!</definedName>
    <definedName name="ACIB" localSheetId="11">#REF!</definedName>
    <definedName name="ACIB">#REF!</definedName>
    <definedName name="ACIC" localSheetId="6">#REF!</definedName>
    <definedName name="ACIC" localSheetId="7">#REF!</definedName>
    <definedName name="ACIC" localSheetId="11">#REF!</definedName>
    <definedName name="ACIC">#REF!</definedName>
    <definedName name="ACID" localSheetId="6">#REF!</definedName>
    <definedName name="ACID" localSheetId="7">#REF!</definedName>
    <definedName name="ACID" localSheetId="11">#REF!</definedName>
    <definedName name="ACID">#REF!</definedName>
    <definedName name="ACIE" localSheetId="6">#REF!</definedName>
    <definedName name="ACIE" localSheetId="7">#REF!</definedName>
    <definedName name="ACIE" localSheetId="11">#REF!</definedName>
    <definedName name="ACIE">#REF!</definedName>
    <definedName name="ACIF" localSheetId="6">#REF!</definedName>
    <definedName name="ACIF" localSheetId="7">#REF!</definedName>
    <definedName name="ACIF" localSheetId="11">#REF!</definedName>
    <definedName name="ACIF">#REF!</definedName>
    <definedName name="ACIG" localSheetId="6">#REF!</definedName>
    <definedName name="ACIG" localSheetId="7">#REF!</definedName>
    <definedName name="ACIG" localSheetId="11">#REF!</definedName>
    <definedName name="ACIG">#REF!</definedName>
    <definedName name="ACIH" localSheetId="6">#REF!</definedName>
    <definedName name="ACIH" localSheetId="7">#REF!</definedName>
    <definedName name="ACIH" localSheetId="11">#REF!</definedName>
    <definedName name="ACIH">#REF!</definedName>
    <definedName name="ACII" localSheetId="6">#REF!</definedName>
    <definedName name="ACII" localSheetId="7">#REF!</definedName>
    <definedName name="ACII" localSheetId="11">#REF!</definedName>
    <definedName name="ACII">#REF!</definedName>
    <definedName name="ACIJ" localSheetId="6">#REF!</definedName>
    <definedName name="ACIJ" localSheetId="7">#REF!</definedName>
    <definedName name="ACIJ" localSheetId="11">#REF!</definedName>
    <definedName name="ACIJ">#REF!</definedName>
    <definedName name="ACJA" localSheetId="6">#REF!</definedName>
    <definedName name="ACJA" localSheetId="7">#REF!</definedName>
    <definedName name="ACJA" localSheetId="11">#REF!</definedName>
    <definedName name="ACJA">#REF!</definedName>
    <definedName name="ACJB" localSheetId="6">#REF!</definedName>
    <definedName name="ACJB" localSheetId="7">#REF!</definedName>
    <definedName name="ACJB" localSheetId="11">#REF!</definedName>
    <definedName name="ACJB">#REF!</definedName>
    <definedName name="ACJC" localSheetId="6">#REF!</definedName>
    <definedName name="ACJC" localSheetId="7">#REF!</definedName>
    <definedName name="ACJC" localSheetId="11">#REF!</definedName>
    <definedName name="ACJC">#REF!</definedName>
    <definedName name="ACJD" localSheetId="6">#REF!</definedName>
    <definedName name="ACJD" localSheetId="7">#REF!</definedName>
    <definedName name="ACJD" localSheetId="11">#REF!</definedName>
    <definedName name="ACJD">#REF!</definedName>
    <definedName name="ACJE" localSheetId="6">#REF!</definedName>
    <definedName name="ACJE" localSheetId="7">#REF!</definedName>
    <definedName name="ACJE" localSheetId="11">#REF!</definedName>
    <definedName name="ACJE">#REF!</definedName>
    <definedName name="ACJF" localSheetId="6">#REF!</definedName>
    <definedName name="ACJF" localSheetId="7">#REF!</definedName>
    <definedName name="ACJF" localSheetId="11">#REF!</definedName>
    <definedName name="ACJF">#REF!</definedName>
    <definedName name="ACJG" localSheetId="6">#REF!</definedName>
    <definedName name="ACJG" localSheetId="7">#REF!</definedName>
    <definedName name="ACJG" localSheetId="11">#REF!</definedName>
    <definedName name="ACJG">#REF!</definedName>
    <definedName name="ACJH" localSheetId="6">#REF!</definedName>
    <definedName name="ACJH" localSheetId="7">#REF!</definedName>
    <definedName name="ACJH" localSheetId="11">#REF!</definedName>
    <definedName name="ACJH">#REF!</definedName>
    <definedName name="ACJI" localSheetId="6">#REF!</definedName>
    <definedName name="ACJI" localSheetId="7">#REF!</definedName>
    <definedName name="ACJI" localSheetId="11">#REF!</definedName>
    <definedName name="ACJI">#REF!</definedName>
    <definedName name="ACJJ" localSheetId="6">#REF!</definedName>
    <definedName name="ACJJ" localSheetId="7">#REF!</definedName>
    <definedName name="ACJJ" localSheetId="11">#REF!</definedName>
    <definedName name="ACJJ">#REF!</definedName>
    <definedName name="ACUAN1" localSheetId="10">#REF!</definedName>
    <definedName name="ACUAN1">#REF!</definedName>
    <definedName name="ACUAN2" localSheetId="10">#REF!</definedName>
    <definedName name="ACUAN2">#REF!</definedName>
    <definedName name="ad" localSheetId="6">[35]JAN09!#REF!</definedName>
    <definedName name="ad" localSheetId="10" hidden="1">{#N/A,#N/A,FALSE,"M.33"}</definedName>
    <definedName name="ad" localSheetId="7">[35]JAN09!#REF!</definedName>
    <definedName name="ad" localSheetId="11">[35]JAN09!#REF!</definedName>
    <definedName name="ad" localSheetId="8">[35]JAN09!#REF!</definedName>
    <definedName name="ad">[35]JAN09!#REF!</definedName>
    <definedName name="ADAA" localSheetId="6">#REF!</definedName>
    <definedName name="ADAA" localSheetId="7">#REF!</definedName>
    <definedName name="ADAA" localSheetId="5">#REF!</definedName>
    <definedName name="ADAA" localSheetId="11">#REF!</definedName>
    <definedName name="ADAA">#REF!</definedName>
    <definedName name="ADAB" localSheetId="6">#REF!</definedName>
    <definedName name="ADAB" localSheetId="7">#REF!</definedName>
    <definedName name="ADAB" localSheetId="11">#REF!</definedName>
    <definedName name="ADAB">#REF!</definedName>
    <definedName name="ADAC" localSheetId="6">#REF!</definedName>
    <definedName name="ADAC" localSheetId="7">#REF!</definedName>
    <definedName name="ADAC" localSheetId="11">#REF!</definedName>
    <definedName name="ADAC">#REF!</definedName>
    <definedName name="ADAD" localSheetId="6">#REF!</definedName>
    <definedName name="ADAD" localSheetId="7">#REF!</definedName>
    <definedName name="ADAD" localSheetId="11">#REF!</definedName>
    <definedName name="ADAD">#REF!</definedName>
    <definedName name="adadd" localSheetId="11">#REF!</definedName>
    <definedName name="adadd">#REF!</definedName>
    <definedName name="ADAE" localSheetId="6">#REF!</definedName>
    <definedName name="ADAE" localSheetId="7">#REF!</definedName>
    <definedName name="ADAE" localSheetId="11">#REF!</definedName>
    <definedName name="ADAE">#REF!</definedName>
    <definedName name="ADAF" localSheetId="6">#REF!</definedName>
    <definedName name="ADAF" localSheetId="7">#REF!</definedName>
    <definedName name="ADAF" localSheetId="11">#REF!</definedName>
    <definedName name="ADAF">#REF!</definedName>
    <definedName name="ADAG" localSheetId="6">#REF!</definedName>
    <definedName name="ADAG" localSheetId="7">#REF!</definedName>
    <definedName name="ADAG" localSheetId="11">#REF!</definedName>
    <definedName name="ADAG">#REF!</definedName>
    <definedName name="ADAH" localSheetId="6">#REF!</definedName>
    <definedName name="ADAH" localSheetId="7">#REF!</definedName>
    <definedName name="ADAH" localSheetId="11">#REF!</definedName>
    <definedName name="ADAH">#REF!</definedName>
    <definedName name="ADAI" localSheetId="6">#REF!</definedName>
    <definedName name="ADAI" localSheetId="7">#REF!</definedName>
    <definedName name="ADAI" localSheetId="11">#REF!</definedName>
    <definedName name="ADAI">#REF!</definedName>
    <definedName name="ADAJ" localSheetId="6">#REF!</definedName>
    <definedName name="ADAJ" localSheetId="7">#REF!</definedName>
    <definedName name="ADAJ" localSheetId="11">#REF!</definedName>
    <definedName name="ADAJ">#REF!</definedName>
    <definedName name="ADB" localSheetId="10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1">#REF!</definedName>
    <definedName name="ADBA">#REF!</definedName>
    <definedName name="ADBB" localSheetId="6">#REF!</definedName>
    <definedName name="ADBB" localSheetId="7">#REF!</definedName>
    <definedName name="ADBB" localSheetId="11">#REF!</definedName>
    <definedName name="ADBB">#REF!</definedName>
    <definedName name="ADBC" localSheetId="6">#REF!</definedName>
    <definedName name="ADBC" localSheetId="7">#REF!</definedName>
    <definedName name="ADBC" localSheetId="11">#REF!</definedName>
    <definedName name="ADBC">#REF!</definedName>
    <definedName name="ADBD" localSheetId="6">#REF!</definedName>
    <definedName name="ADBD" localSheetId="7">#REF!</definedName>
    <definedName name="ADBD" localSheetId="11">#REF!</definedName>
    <definedName name="ADBD">#REF!</definedName>
    <definedName name="ADBE" localSheetId="6">#REF!</definedName>
    <definedName name="ADBE" localSheetId="7">#REF!</definedName>
    <definedName name="ADBE" localSheetId="11">#REF!</definedName>
    <definedName name="ADBE">#REF!</definedName>
    <definedName name="ADBF" localSheetId="6">#REF!</definedName>
    <definedName name="ADBF" localSheetId="7">#REF!</definedName>
    <definedName name="ADBF" localSheetId="11">#REF!</definedName>
    <definedName name="ADBF">#REF!</definedName>
    <definedName name="ADBG" localSheetId="6">#REF!</definedName>
    <definedName name="ADBG" localSheetId="7">#REF!</definedName>
    <definedName name="ADBG" localSheetId="11">#REF!</definedName>
    <definedName name="ADBG">#REF!</definedName>
    <definedName name="ADBH" localSheetId="6">#REF!</definedName>
    <definedName name="ADBH" localSheetId="7">#REF!</definedName>
    <definedName name="ADBH" localSheetId="11">#REF!</definedName>
    <definedName name="ADBH">#REF!</definedName>
    <definedName name="ADBI" localSheetId="6">#REF!</definedName>
    <definedName name="ADBI" localSheetId="7">#REF!</definedName>
    <definedName name="ADBI" localSheetId="11">#REF!</definedName>
    <definedName name="ADBI">#REF!</definedName>
    <definedName name="ADBJ" localSheetId="6">#REF!</definedName>
    <definedName name="ADBJ" localSheetId="7">#REF!</definedName>
    <definedName name="ADBJ" localSheetId="11">#REF!</definedName>
    <definedName name="ADBJ">#REF!</definedName>
    <definedName name="ADCA" localSheetId="6">#REF!</definedName>
    <definedName name="ADCA" localSheetId="7">#REF!</definedName>
    <definedName name="ADCA" localSheetId="11">#REF!</definedName>
    <definedName name="ADCA">#REF!</definedName>
    <definedName name="ADCJ" localSheetId="6">#REF!</definedName>
    <definedName name="ADCJ" localSheetId="7">#REF!</definedName>
    <definedName name="ADCJ" localSheetId="11">#REF!</definedName>
    <definedName name="ADCJ">#REF!</definedName>
    <definedName name="adfasf" localSheetId="6">#REF!</definedName>
    <definedName name="adfasf" localSheetId="7">#REF!</definedName>
    <definedName name="adfasf" localSheetId="11">#REF!</definedName>
    <definedName name="adfasf">#REF!</definedName>
    <definedName name="ADJA" localSheetId="6">#REF!</definedName>
    <definedName name="ADJA" localSheetId="7">#REF!</definedName>
    <definedName name="ADJA" localSheetId="11">#REF!</definedName>
    <definedName name="ADJA">#REF!</definedName>
    <definedName name="ADJB" localSheetId="6">#REF!</definedName>
    <definedName name="ADJB" localSheetId="7">#REF!</definedName>
    <definedName name="ADJB" localSheetId="11">#REF!</definedName>
    <definedName name="ADJB">#REF!</definedName>
    <definedName name="ADJC" localSheetId="6">#REF!</definedName>
    <definedName name="ADJC" localSheetId="7">#REF!</definedName>
    <definedName name="ADJC" localSheetId="11">#REF!</definedName>
    <definedName name="ADJC">#REF!</definedName>
    <definedName name="ADJD" localSheetId="6">#REF!</definedName>
    <definedName name="ADJD" localSheetId="7">#REF!</definedName>
    <definedName name="ADJD" localSheetId="11">#REF!</definedName>
    <definedName name="ADJD">#REF!</definedName>
    <definedName name="ADJE" localSheetId="6">#REF!</definedName>
    <definedName name="ADJE" localSheetId="7">#REF!</definedName>
    <definedName name="ADJE" localSheetId="11">#REF!</definedName>
    <definedName name="ADJE">#REF!</definedName>
    <definedName name="ADJF" localSheetId="6">#REF!</definedName>
    <definedName name="ADJF" localSheetId="7">#REF!</definedName>
    <definedName name="ADJF" localSheetId="11">#REF!</definedName>
    <definedName name="ADJF">#REF!</definedName>
    <definedName name="ADJG" localSheetId="6">#REF!</definedName>
    <definedName name="ADJG" localSheetId="7">#REF!</definedName>
    <definedName name="ADJG" localSheetId="11">#REF!</definedName>
    <definedName name="ADJG">#REF!</definedName>
    <definedName name="ADJH" localSheetId="6">#REF!</definedName>
    <definedName name="ADJH" localSheetId="7">#REF!</definedName>
    <definedName name="ADJH" localSheetId="11">#REF!</definedName>
    <definedName name="ADJH">#REF!</definedName>
    <definedName name="ADJI" localSheetId="6">#REF!</definedName>
    <definedName name="ADJI" localSheetId="7">#REF!</definedName>
    <definedName name="ADJI" localSheetId="11">#REF!</definedName>
    <definedName name="ADJI">#REF!</definedName>
    <definedName name="ADJJ" localSheetId="6">#REF!</definedName>
    <definedName name="ADJJ" localSheetId="7">#REF!</definedName>
    <definedName name="ADJJ" localSheetId="11">#REF!</definedName>
    <definedName name="ADJJ">#REF!</definedName>
    <definedName name="AdmProBln" localSheetId="11">#N/A</definedName>
    <definedName name="AdmProBln" localSheetId="8">'[36]AHS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1">#REF!</definedName>
    <definedName name="aegbn">#REF!</definedName>
    <definedName name="aep" localSheetId="10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1">#REF!</definedName>
    <definedName name="afag">#REF!</definedName>
    <definedName name="afasdf" localSheetId="11" hidden="1">[11]DExp.Lmb!#REF!</definedName>
    <definedName name="afasdf" hidden="1">[11]DExp.Lmb!#REF!</definedName>
    <definedName name="afgggg" localSheetId="6" hidden="1">{#N/A,#N/A,FALSE,"M.43"}</definedName>
    <definedName name="afgggg" localSheetId="10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1" hidden="1">{#N/A,#N/A,FALSE,"M.43"}</definedName>
    <definedName name="afgggg" localSheetId="8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10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1">#REF!</definedName>
    <definedName name="AJAA">#REF!</definedName>
    <definedName name="AJAB" localSheetId="6">#REF!</definedName>
    <definedName name="AJAB" localSheetId="7">#REF!</definedName>
    <definedName name="AJAB" localSheetId="11">#REF!</definedName>
    <definedName name="AJAB">#REF!</definedName>
    <definedName name="AJAC" localSheetId="6">#REF!</definedName>
    <definedName name="AJAC" localSheetId="7">#REF!</definedName>
    <definedName name="AJAC" localSheetId="11">#REF!</definedName>
    <definedName name="AJAC">#REF!</definedName>
    <definedName name="AJAD" localSheetId="6">#REF!</definedName>
    <definedName name="AJAD" localSheetId="7">#REF!</definedName>
    <definedName name="AJAD" localSheetId="11">#REF!</definedName>
    <definedName name="AJAD">#REF!</definedName>
    <definedName name="AJAE" localSheetId="6">#REF!</definedName>
    <definedName name="AJAE" localSheetId="7">#REF!</definedName>
    <definedName name="AJAE" localSheetId="11">#REF!</definedName>
    <definedName name="AJAE">#REF!</definedName>
    <definedName name="AJAF" localSheetId="6">#REF!</definedName>
    <definedName name="AJAF" localSheetId="7">#REF!</definedName>
    <definedName name="AJAF" localSheetId="11">#REF!</definedName>
    <definedName name="AJAF">#REF!</definedName>
    <definedName name="AJAG" localSheetId="6">#REF!</definedName>
    <definedName name="AJAG" localSheetId="7">#REF!</definedName>
    <definedName name="AJAG" localSheetId="11">#REF!</definedName>
    <definedName name="AJAG">#REF!</definedName>
    <definedName name="AJAH" localSheetId="6">#REF!</definedName>
    <definedName name="AJAH" localSheetId="7">#REF!</definedName>
    <definedName name="AJAH" localSheetId="11">#REF!</definedName>
    <definedName name="AJAH">#REF!</definedName>
    <definedName name="AJAI" localSheetId="6">#REF!</definedName>
    <definedName name="AJAI" localSheetId="7">#REF!</definedName>
    <definedName name="AJAI" localSheetId="11">#REF!</definedName>
    <definedName name="AJAI">#REF!</definedName>
    <definedName name="AJAJ" localSheetId="6">#REF!</definedName>
    <definedName name="AJAJ" localSheetId="7">#REF!</definedName>
    <definedName name="AJAJ" localSheetId="11">#REF!</definedName>
    <definedName name="AJAJ">#REF!</definedName>
    <definedName name="AJBA" localSheetId="6">#REF!</definedName>
    <definedName name="AJBA" localSheetId="7">#REF!</definedName>
    <definedName name="AJBA" localSheetId="11">#REF!</definedName>
    <definedName name="AJBA">#REF!</definedName>
    <definedName name="AJBB" localSheetId="6">#REF!</definedName>
    <definedName name="AJBB" localSheetId="7">#REF!</definedName>
    <definedName name="AJBB" localSheetId="11">#REF!</definedName>
    <definedName name="AJBB">#REF!</definedName>
    <definedName name="AJBC" localSheetId="6">#REF!</definedName>
    <definedName name="AJBC" localSheetId="7">#REF!</definedName>
    <definedName name="AJBC" localSheetId="11">#REF!</definedName>
    <definedName name="AJBC">#REF!</definedName>
    <definedName name="AJBD" localSheetId="6">#REF!</definedName>
    <definedName name="AJBD" localSheetId="7">#REF!</definedName>
    <definedName name="AJBD" localSheetId="11">#REF!</definedName>
    <definedName name="AJBD">#REF!</definedName>
    <definedName name="AJBE" localSheetId="6">#REF!</definedName>
    <definedName name="AJBE" localSheetId="7">#REF!</definedName>
    <definedName name="AJBE" localSheetId="11">#REF!</definedName>
    <definedName name="AJBE">#REF!</definedName>
    <definedName name="AJBF" localSheetId="6">#REF!</definedName>
    <definedName name="AJBF" localSheetId="7">#REF!</definedName>
    <definedName name="AJBF" localSheetId="11">#REF!</definedName>
    <definedName name="AJBF">#REF!</definedName>
    <definedName name="AJBG" localSheetId="6">#REF!</definedName>
    <definedName name="AJBG" localSheetId="7">#REF!</definedName>
    <definedName name="AJBG" localSheetId="11">#REF!</definedName>
    <definedName name="AJBG">#REF!</definedName>
    <definedName name="AJBH" localSheetId="6">#REF!</definedName>
    <definedName name="AJBH" localSheetId="7">#REF!</definedName>
    <definedName name="AJBH" localSheetId="11">#REF!</definedName>
    <definedName name="AJBH">#REF!</definedName>
    <definedName name="AJBI" localSheetId="6">#REF!</definedName>
    <definedName name="AJBI" localSheetId="7">#REF!</definedName>
    <definedName name="AJBI" localSheetId="11">#REF!</definedName>
    <definedName name="AJBI">#REF!</definedName>
    <definedName name="AJBJ" localSheetId="6">#REF!</definedName>
    <definedName name="AJBJ" localSheetId="7">#REF!</definedName>
    <definedName name="AJBJ" localSheetId="11">#REF!</definedName>
    <definedName name="AJBJ">#REF!</definedName>
    <definedName name="AJCA" localSheetId="6">#REF!</definedName>
    <definedName name="AJCA" localSheetId="7">#REF!</definedName>
    <definedName name="AJCA" localSheetId="11">#REF!</definedName>
    <definedName name="AJCA">#REF!</definedName>
    <definedName name="AJCB" localSheetId="6">#REF!</definedName>
    <definedName name="AJCB" localSheetId="7">#REF!</definedName>
    <definedName name="AJCB" localSheetId="11">#REF!</definedName>
    <definedName name="AJCB">#REF!</definedName>
    <definedName name="AJCC" localSheetId="6">#REF!</definedName>
    <definedName name="AJCC" localSheetId="7">#REF!</definedName>
    <definedName name="AJCC" localSheetId="11">#REF!</definedName>
    <definedName name="AJCC">#REF!</definedName>
    <definedName name="AJCD" localSheetId="6">#REF!</definedName>
    <definedName name="AJCD" localSheetId="7">#REF!</definedName>
    <definedName name="AJCD" localSheetId="11">#REF!</definedName>
    <definedName name="AJCD">#REF!</definedName>
    <definedName name="AJCE" localSheetId="6">#REF!</definedName>
    <definedName name="AJCE" localSheetId="7">#REF!</definedName>
    <definedName name="AJCE" localSheetId="11">#REF!</definedName>
    <definedName name="AJCE">#REF!</definedName>
    <definedName name="AJCF" localSheetId="6">#REF!</definedName>
    <definedName name="AJCF" localSheetId="7">#REF!</definedName>
    <definedName name="AJCF" localSheetId="11">#REF!</definedName>
    <definedName name="AJCF">#REF!</definedName>
    <definedName name="AJCG" localSheetId="6">#REF!</definedName>
    <definedName name="AJCG" localSheetId="7">#REF!</definedName>
    <definedName name="AJCG" localSheetId="11">#REF!</definedName>
    <definedName name="AJCG">#REF!</definedName>
    <definedName name="AJCH" localSheetId="6">#REF!</definedName>
    <definedName name="AJCH" localSheetId="7">#REF!</definedName>
    <definedName name="AJCH" localSheetId="11">#REF!</definedName>
    <definedName name="AJCH">#REF!</definedName>
    <definedName name="AJCI" localSheetId="6">#REF!</definedName>
    <definedName name="AJCI" localSheetId="7">#REF!</definedName>
    <definedName name="AJCI" localSheetId="11">#REF!</definedName>
    <definedName name="AJCI">#REF!</definedName>
    <definedName name="AJCJ" localSheetId="6">#REF!</definedName>
    <definedName name="AJCJ" localSheetId="7">#REF!</definedName>
    <definedName name="AJCJ" localSheetId="11">#REF!</definedName>
    <definedName name="AJCJ">#REF!</definedName>
    <definedName name="AJDA" localSheetId="6">#REF!</definedName>
    <definedName name="AJDA" localSheetId="7">#REF!</definedName>
    <definedName name="AJDA" localSheetId="11">#REF!</definedName>
    <definedName name="AJDA">#REF!</definedName>
    <definedName name="AJDB" localSheetId="6">#REF!</definedName>
    <definedName name="AJDB" localSheetId="7">#REF!</definedName>
    <definedName name="AJDB" localSheetId="11">#REF!</definedName>
    <definedName name="AJDB">#REF!</definedName>
    <definedName name="AJDC" localSheetId="6">#REF!</definedName>
    <definedName name="AJDC" localSheetId="7">#REF!</definedName>
    <definedName name="AJDC" localSheetId="11">#REF!</definedName>
    <definedName name="AJDC">#REF!</definedName>
    <definedName name="AJDD" localSheetId="6">#REF!</definedName>
    <definedName name="AJDD" localSheetId="7">#REF!</definedName>
    <definedName name="AJDD" localSheetId="11">#REF!</definedName>
    <definedName name="AJDD">#REF!</definedName>
    <definedName name="AJDE" localSheetId="6">#REF!</definedName>
    <definedName name="AJDE" localSheetId="7">#REF!</definedName>
    <definedName name="AJDE" localSheetId="11">#REF!</definedName>
    <definedName name="AJDE">#REF!</definedName>
    <definedName name="AJDF" localSheetId="6">#REF!</definedName>
    <definedName name="AJDF" localSheetId="7">#REF!</definedName>
    <definedName name="AJDF" localSheetId="11">#REF!</definedName>
    <definedName name="AJDF">#REF!</definedName>
    <definedName name="AJDG" localSheetId="6">#REF!</definedName>
    <definedName name="AJDG" localSheetId="7">#REF!</definedName>
    <definedName name="AJDG" localSheetId="11">#REF!</definedName>
    <definedName name="AJDG">#REF!</definedName>
    <definedName name="AJDH" localSheetId="6">#REF!</definedName>
    <definedName name="AJDH" localSheetId="7">#REF!</definedName>
    <definedName name="AJDH" localSheetId="11">#REF!</definedName>
    <definedName name="AJDH">#REF!</definedName>
    <definedName name="AJDI" localSheetId="6">#REF!</definedName>
    <definedName name="AJDI" localSheetId="7">#REF!</definedName>
    <definedName name="AJDI" localSheetId="11">#REF!</definedName>
    <definedName name="AJDI">#REF!</definedName>
    <definedName name="AJDJ" localSheetId="6">#REF!</definedName>
    <definedName name="AJDJ" localSheetId="7">#REF!</definedName>
    <definedName name="AJDJ" localSheetId="11">#REF!</definedName>
    <definedName name="AJDJ">#REF!</definedName>
    <definedName name="AJEA" localSheetId="6">#REF!</definedName>
    <definedName name="AJEA" localSheetId="7">#REF!</definedName>
    <definedName name="AJEA" localSheetId="11">#REF!</definedName>
    <definedName name="AJEA">#REF!</definedName>
    <definedName name="AJEB" localSheetId="6">#REF!</definedName>
    <definedName name="AJEB" localSheetId="7">#REF!</definedName>
    <definedName name="AJEB" localSheetId="11">#REF!</definedName>
    <definedName name="AJEB">#REF!</definedName>
    <definedName name="AJEC" localSheetId="6">#REF!</definedName>
    <definedName name="AJEC" localSheetId="7">#REF!</definedName>
    <definedName name="AJEC" localSheetId="11">#REF!</definedName>
    <definedName name="AJEC">#REF!</definedName>
    <definedName name="AJED" localSheetId="6">#REF!</definedName>
    <definedName name="AJED" localSheetId="7">#REF!</definedName>
    <definedName name="AJED" localSheetId="11">#REF!</definedName>
    <definedName name="AJED">#REF!</definedName>
    <definedName name="AJEE" localSheetId="6">#REF!</definedName>
    <definedName name="AJEE" localSheetId="7">#REF!</definedName>
    <definedName name="AJEE" localSheetId="11">#REF!</definedName>
    <definedName name="AJEE">#REF!</definedName>
    <definedName name="AJEF" localSheetId="6">#REF!</definedName>
    <definedName name="AJEF" localSheetId="7">#REF!</definedName>
    <definedName name="AJEF" localSheetId="11">#REF!</definedName>
    <definedName name="AJEF">#REF!</definedName>
    <definedName name="AJEG" localSheetId="6">#REF!</definedName>
    <definedName name="AJEG" localSheetId="7">#REF!</definedName>
    <definedName name="AJEG" localSheetId="11">#REF!</definedName>
    <definedName name="AJEG">#REF!</definedName>
    <definedName name="AJEH" localSheetId="6">#REF!</definedName>
    <definedName name="AJEH" localSheetId="7">#REF!</definedName>
    <definedName name="AJEH" localSheetId="11">#REF!</definedName>
    <definedName name="AJEH">#REF!</definedName>
    <definedName name="AJEI" localSheetId="6">#REF!</definedName>
    <definedName name="AJEI" localSheetId="7">#REF!</definedName>
    <definedName name="AJEI" localSheetId="11">#REF!</definedName>
    <definedName name="AJEI">#REF!</definedName>
    <definedName name="AJEJ" localSheetId="6">#REF!</definedName>
    <definedName name="AJEJ" localSheetId="7">#REF!</definedName>
    <definedName name="AJEJ" localSheetId="11">#REF!</definedName>
    <definedName name="AJEJ">#REF!</definedName>
    <definedName name="AJFA" localSheetId="6">#REF!</definedName>
    <definedName name="AJFA" localSheetId="7">#REF!</definedName>
    <definedName name="AJFA" localSheetId="11">#REF!</definedName>
    <definedName name="AJFA">#REF!</definedName>
    <definedName name="AJFB" localSheetId="6">#REF!</definedName>
    <definedName name="AJFB" localSheetId="7">#REF!</definedName>
    <definedName name="AJFB" localSheetId="11">#REF!</definedName>
    <definedName name="AJFB">#REF!</definedName>
    <definedName name="AJFC" localSheetId="6">#REF!</definedName>
    <definedName name="AJFC" localSheetId="7">#REF!</definedName>
    <definedName name="AJFC" localSheetId="11">#REF!</definedName>
    <definedName name="AJFC">#REF!</definedName>
    <definedName name="AJFD" localSheetId="6">#REF!</definedName>
    <definedName name="AJFD" localSheetId="7">#REF!</definedName>
    <definedName name="AJFD" localSheetId="11">#REF!</definedName>
    <definedName name="AJFD">#REF!</definedName>
    <definedName name="AJFE" localSheetId="6">#REF!</definedName>
    <definedName name="AJFE" localSheetId="7">#REF!</definedName>
    <definedName name="AJFE" localSheetId="11">#REF!</definedName>
    <definedName name="AJFE">#REF!</definedName>
    <definedName name="AJFF" localSheetId="6">#REF!</definedName>
    <definedName name="AJFF" localSheetId="7">#REF!</definedName>
    <definedName name="AJFF" localSheetId="11">#REF!</definedName>
    <definedName name="AJFF">#REF!</definedName>
    <definedName name="AJFG" localSheetId="6">#REF!</definedName>
    <definedName name="AJFG" localSheetId="7">#REF!</definedName>
    <definedName name="AJFG" localSheetId="11">#REF!</definedName>
    <definedName name="AJFG">#REF!</definedName>
    <definedName name="AJFH" localSheetId="6">#REF!</definedName>
    <definedName name="AJFH" localSheetId="7">#REF!</definedName>
    <definedName name="AJFH" localSheetId="11">#REF!</definedName>
    <definedName name="AJFH">#REF!</definedName>
    <definedName name="AJFI" localSheetId="6">#REF!</definedName>
    <definedName name="AJFI" localSheetId="7">#REF!</definedName>
    <definedName name="AJFI" localSheetId="11">#REF!</definedName>
    <definedName name="AJFI">#REF!</definedName>
    <definedName name="AJFJ" localSheetId="6">#REF!</definedName>
    <definedName name="AJFJ" localSheetId="7">#REF!</definedName>
    <definedName name="AJFJ" localSheetId="11">#REF!</definedName>
    <definedName name="AJFJ">#REF!</definedName>
    <definedName name="AJGA" localSheetId="6">#REF!</definedName>
    <definedName name="AJGA" localSheetId="7">#REF!</definedName>
    <definedName name="AJGA" localSheetId="11">#REF!</definedName>
    <definedName name="AJGA">#REF!</definedName>
    <definedName name="AJGB" localSheetId="6">#REF!</definedName>
    <definedName name="AJGB" localSheetId="7">#REF!</definedName>
    <definedName name="AJGB" localSheetId="11">#REF!</definedName>
    <definedName name="AJGB">#REF!</definedName>
    <definedName name="AJGC" localSheetId="6">#REF!</definedName>
    <definedName name="AJGC" localSheetId="7">#REF!</definedName>
    <definedName name="AJGC" localSheetId="11">#REF!</definedName>
    <definedName name="AJGC">#REF!</definedName>
    <definedName name="AJGD" localSheetId="6">#REF!</definedName>
    <definedName name="AJGD" localSheetId="7">#REF!</definedName>
    <definedName name="AJGD" localSheetId="11">#REF!</definedName>
    <definedName name="AJGD">#REF!</definedName>
    <definedName name="AJGE" localSheetId="6">#REF!</definedName>
    <definedName name="AJGE" localSheetId="7">#REF!</definedName>
    <definedName name="AJGE" localSheetId="11">#REF!</definedName>
    <definedName name="AJGE">#REF!</definedName>
    <definedName name="AJGF" localSheetId="6">#REF!</definedName>
    <definedName name="AJGF" localSheetId="7">#REF!</definedName>
    <definedName name="AJGF" localSheetId="11">#REF!</definedName>
    <definedName name="AJGF">#REF!</definedName>
    <definedName name="AJGG" localSheetId="6">#REF!</definedName>
    <definedName name="AJGG" localSheetId="7">#REF!</definedName>
    <definedName name="AJGG" localSheetId="11">#REF!</definedName>
    <definedName name="AJGG">#REF!</definedName>
    <definedName name="AJGH" localSheetId="6">#REF!</definedName>
    <definedName name="AJGH" localSheetId="7">#REF!</definedName>
    <definedName name="AJGH" localSheetId="11">#REF!</definedName>
    <definedName name="AJGH">#REF!</definedName>
    <definedName name="AJGI" localSheetId="6">#REF!</definedName>
    <definedName name="AJGI" localSheetId="7">#REF!</definedName>
    <definedName name="AJGI" localSheetId="11">#REF!</definedName>
    <definedName name="AJGI">#REF!</definedName>
    <definedName name="AJGJ" localSheetId="6">#REF!</definedName>
    <definedName name="AJGJ" localSheetId="7">#REF!</definedName>
    <definedName name="AJGJ" localSheetId="11">#REF!</definedName>
    <definedName name="AJGJ">#REF!</definedName>
    <definedName name="AJHA" localSheetId="6">#REF!</definedName>
    <definedName name="AJHA" localSheetId="7">#REF!</definedName>
    <definedName name="AJHA" localSheetId="11">#REF!</definedName>
    <definedName name="AJHA">#REF!</definedName>
    <definedName name="AJHB" localSheetId="6">#REF!</definedName>
    <definedName name="AJHB" localSheetId="7">#REF!</definedName>
    <definedName name="AJHB" localSheetId="11">#REF!</definedName>
    <definedName name="AJHB">#REF!</definedName>
    <definedName name="AJHC" localSheetId="6">#REF!</definedName>
    <definedName name="AJHC" localSheetId="7">#REF!</definedName>
    <definedName name="AJHC" localSheetId="11">#REF!</definedName>
    <definedName name="AJHC">#REF!</definedName>
    <definedName name="AJHD" localSheetId="6">#REF!</definedName>
    <definedName name="AJHD" localSheetId="7">#REF!</definedName>
    <definedName name="AJHD" localSheetId="11">#REF!</definedName>
    <definedName name="AJHD">#REF!</definedName>
    <definedName name="AJHE" localSheetId="6">#REF!</definedName>
    <definedName name="AJHE" localSheetId="7">#REF!</definedName>
    <definedName name="AJHE" localSheetId="11">#REF!</definedName>
    <definedName name="AJHE">#REF!</definedName>
    <definedName name="AJHF" localSheetId="6">#REF!</definedName>
    <definedName name="AJHF" localSheetId="7">#REF!</definedName>
    <definedName name="AJHF" localSheetId="11">#REF!</definedName>
    <definedName name="AJHF">#REF!</definedName>
    <definedName name="AJHG" localSheetId="6">#REF!</definedName>
    <definedName name="AJHG" localSheetId="7">#REF!</definedName>
    <definedName name="AJHG" localSheetId="11">#REF!</definedName>
    <definedName name="AJHG">#REF!</definedName>
    <definedName name="AJHH" localSheetId="6">#REF!</definedName>
    <definedName name="AJHH" localSheetId="7">#REF!</definedName>
    <definedName name="AJHH" localSheetId="11">#REF!</definedName>
    <definedName name="AJHH">#REF!</definedName>
    <definedName name="AJHI" localSheetId="6">#REF!</definedName>
    <definedName name="AJHI" localSheetId="7">#REF!</definedName>
    <definedName name="AJHI" localSheetId="11">#REF!</definedName>
    <definedName name="AJHI">#REF!</definedName>
    <definedName name="AJHJ" localSheetId="6">#REF!</definedName>
    <definedName name="AJHJ" localSheetId="7">#REF!</definedName>
    <definedName name="AJHJ" localSheetId="11">#REF!</definedName>
    <definedName name="AJHJ">#REF!</definedName>
    <definedName name="AJI" localSheetId="11">#REF!</definedName>
    <definedName name="AJI">#REF!</definedName>
    <definedName name="AJIA" localSheetId="6">#REF!</definedName>
    <definedName name="AJIA" localSheetId="7">#REF!</definedName>
    <definedName name="AJIA" localSheetId="11">#REF!</definedName>
    <definedName name="AJIA">#REF!</definedName>
    <definedName name="AJIB" localSheetId="6">#REF!</definedName>
    <definedName name="AJIB" localSheetId="7">#REF!</definedName>
    <definedName name="AJIB" localSheetId="11">#REF!</definedName>
    <definedName name="AJIB">#REF!</definedName>
    <definedName name="AJIC" localSheetId="6">#REF!</definedName>
    <definedName name="AJIC" localSheetId="7">#REF!</definedName>
    <definedName name="AJIC" localSheetId="11">#REF!</definedName>
    <definedName name="AJIC">#REF!</definedName>
    <definedName name="AJID" localSheetId="6">#REF!</definedName>
    <definedName name="AJID" localSheetId="7">#REF!</definedName>
    <definedName name="AJID" localSheetId="11">#REF!</definedName>
    <definedName name="AJID">#REF!</definedName>
    <definedName name="AJIE" localSheetId="6">#REF!</definedName>
    <definedName name="AJIE" localSheetId="7">#REF!</definedName>
    <definedName name="AJIE" localSheetId="11">#REF!</definedName>
    <definedName name="AJIE">#REF!</definedName>
    <definedName name="AJIF" localSheetId="6">#REF!</definedName>
    <definedName name="AJIF" localSheetId="7">#REF!</definedName>
    <definedName name="AJIF" localSheetId="11">#REF!</definedName>
    <definedName name="AJIF">#REF!</definedName>
    <definedName name="AJIG" localSheetId="6">#REF!</definedName>
    <definedName name="AJIG" localSheetId="7">#REF!</definedName>
    <definedName name="AJIG" localSheetId="11">#REF!</definedName>
    <definedName name="AJIG">#REF!</definedName>
    <definedName name="AJIH" localSheetId="6">#REF!</definedName>
    <definedName name="AJIH" localSheetId="7">#REF!</definedName>
    <definedName name="AJIH" localSheetId="11">#REF!</definedName>
    <definedName name="AJIH">#REF!</definedName>
    <definedName name="AJII" localSheetId="6">#REF!</definedName>
    <definedName name="AJII" localSheetId="7">#REF!</definedName>
    <definedName name="AJII" localSheetId="11">#REF!</definedName>
    <definedName name="AJII">#REF!</definedName>
    <definedName name="AJIJ" localSheetId="6">#REF!</definedName>
    <definedName name="AJIJ" localSheetId="7">#REF!</definedName>
    <definedName name="AJIJ" localSheetId="11">#REF!</definedName>
    <definedName name="AJIJ">#REF!</definedName>
    <definedName name="AJJA" localSheetId="6">#REF!</definedName>
    <definedName name="AJJA" localSheetId="7">#REF!</definedName>
    <definedName name="AJJA" localSheetId="11">#REF!</definedName>
    <definedName name="AJJA">#REF!</definedName>
    <definedName name="AJJB" localSheetId="6">#REF!</definedName>
    <definedName name="AJJB" localSheetId="7">#REF!</definedName>
    <definedName name="AJJB" localSheetId="11">#REF!</definedName>
    <definedName name="AJJB">#REF!</definedName>
    <definedName name="AJJC" localSheetId="6">#REF!</definedName>
    <definedName name="AJJC" localSheetId="7">#REF!</definedName>
    <definedName name="AJJC" localSheetId="11">#REF!</definedName>
    <definedName name="AJJC">#REF!</definedName>
    <definedName name="AJJD" localSheetId="6">#REF!</definedName>
    <definedName name="AJJD" localSheetId="7">#REF!</definedName>
    <definedName name="AJJD" localSheetId="11">#REF!</definedName>
    <definedName name="AJJD">#REF!</definedName>
    <definedName name="AJJE" localSheetId="6">#REF!</definedName>
    <definedName name="AJJE" localSheetId="7">#REF!</definedName>
    <definedName name="AJJE" localSheetId="11">#REF!</definedName>
    <definedName name="AJJE">#REF!</definedName>
    <definedName name="AJJF" localSheetId="6">#REF!</definedName>
    <definedName name="AJJF" localSheetId="7">#REF!</definedName>
    <definedName name="AJJF" localSheetId="11">#REF!</definedName>
    <definedName name="AJJF">#REF!</definedName>
    <definedName name="AJJG" localSheetId="6">#REF!</definedName>
    <definedName name="AJJG" localSheetId="7">#REF!</definedName>
    <definedName name="AJJG" localSheetId="11">#REF!</definedName>
    <definedName name="AJJG">#REF!</definedName>
    <definedName name="AJJH" localSheetId="6">#REF!</definedName>
    <definedName name="AJJH" localSheetId="7">#REF!</definedName>
    <definedName name="AJJH" localSheetId="11">#REF!</definedName>
    <definedName name="AJJH">#REF!</definedName>
    <definedName name="AJJI" localSheetId="6">#REF!</definedName>
    <definedName name="AJJI" localSheetId="7">#REF!</definedName>
    <definedName name="AJJI" localSheetId="11">#REF!</definedName>
    <definedName name="AJJI">#REF!</definedName>
    <definedName name="aku" localSheetId="10" hidden="1">{#N/A,#N/A,FALSE,"M.43"}</definedName>
    <definedName name="aku" hidden="1">{#N/A,#N/A,FALSE,"M.43"}</definedName>
    <definedName name="AkumATFungsi" localSheetId="6">#REF!</definedName>
    <definedName name="AkumATFungsi" localSheetId="10">#REF!</definedName>
    <definedName name="AkumATFungsi" localSheetId="7">#REF!</definedName>
    <definedName name="AkumATFungsi" localSheetId="11">#REF!</definedName>
    <definedName name="AkumATFungsi">#REF!</definedName>
    <definedName name="AkumATJenis" localSheetId="6">#REF!</definedName>
    <definedName name="AkumATJenis" localSheetId="10">#REF!</definedName>
    <definedName name="AkumATJenis" localSheetId="7">#REF!</definedName>
    <definedName name="AkumATJenis" localSheetId="11">#REF!</definedName>
    <definedName name="AkumATJenis">#REF!</definedName>
    <definedName name="ALAMAT" localSheetId="6">#REF!</definedName>
    <definedName name="ALAMAT" localSheetId="7">#REF!</definedName>
    <definedName name="ALAMAT" localSheetId="11">#REF!</definedName>
    <definedName name="ALAMAT">#REF!</definedName>
    <definedName name="AMPE" localSheetId="10" hidden="1">{#N/A,#N/A,FALSE,"M.31"}</definedName>
    <definedName name="AMPE" hidden="1">{#N/A,#N/A,FALSE,"M.31"}</definedName>
    <definedName name="an" localSheetId="6">[35]JAN09!#REF!</definedName>
    <definedName name="an" localSheetId="7">[35]JAN09!#REF!</definedName>
    <definedName name="an" localSheetId="11">[35]JAN09!#REF!</definedName>
    <definedName name="an">[35]JAN09!#REF!</definedName>
    <definedName name="anal" localSheetId="10" hidden="1">{#N/A,#N/A,FALSE,"M.31"}</definedName>
    <definedName name="anal" hidden="1">{#N/A,#N/A,FALSE,"M.31"}</definedName>
    <definedName name="analisa" localSheetId="6">#REF!</definedName>
    <definedName name="analisa" localSheetId="10">#REF!</definedName>
    <definedName name="analisa" localSheetId="7">#REF!</definedName>
    <definedName name="analisa" localSheetId="5">#REF!</definedName>
    <definedName name="analisa" localSheetId="11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1">#REF!</definedName>
    <definedName name="AnalisaPenjualan">#REF!</definedName>
    <definedName name="AnalisHari" localSheetId="11">#N/A</definedName>
    <definedName name="AnalisHari" localSheetId="8">'[36]AHS - Personel'!$G$10</definedName>
    <definedName name="AnalisHari">#N/A</definedName>
    <definedName name="and" localSheetId="6">[37]JAN09!#REF!</definedName>
    <definedName name="and" localSheetId="7">[37]JAN09!#REF!</definedName>
    <definedName name="and" localSheetId="11">[37]JAN09!#REF!</definedName>
    <definedName name="and">[37]JAN09!#REF!</definedName>
    <definedName name="andrea" localSheetId="6">[35]JAN09!#REF!</definedName>
    <definedName name="andrea" localSheetId="7">[35]JAN09!#REF!</definedName>
    <definedName name="andrea" localSheetId="11">[35]JAN09!#REF!</definedName>
    <definedName name="andrea">[35]JAN09!#REF!</definedName>
    <definedName name="ANYA" localSheetId="10" hidden="1">{#N/A,#N/A,FALSE,"M.43"}</definedName>
    <definedName name="ANYA" hidden="1">{#N/A,#N/A,FALSE,"M.43"}</definedName>
    <definedName name="APA" localSheetId="10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10">#REF!</definedName>
    <definedName name="APRIL92" localSheetId="7">#REF!</definedName>
    <definedName name="APRIL92" localSheetId="5">#REF!</definedName>
    <definedName name="APRIL92" localSheetId="11">#REF!</definedName>
    <definedName name="APRIL92">#REF!</definedName>
    <definedName name="aqa" localSheetId="11">#REF!</definedName>
    <definedName name="aqa">#REF!</definedName>
    <definedName name="aqDAD" localSheetId="11">#REF!</definedName>
    <definedName name="aqDAD">#REF!</definedName>
    <definedName name="Area_data">[38]Area_Data!$C$7:$Y$29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1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1">#REF!</definedName>
    <definedName name="Area_print_Mi">#REF!</definedName>
    <definedName name="area_print1" localSheetId="6">#REF!</definedName>
    <definedName name="area_print1" localSheetId="7">#REF!</definedName>
    <definedName name="area_print1" localSheetId="11">#REF!</definedName>
    <definedName name="area_print1">#REF!</definedName>
    <definedName name="Area_type">OFFSET('[38]Working Page'!$K$8,0,0,COUNTA('[38]Working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1">#REF!</definedName>
    <definedName name="AREATAPRKAP">#REF!</definedName>
    <definedName name="arest" localSheetId="6">#REF!</definedName>
    <definedName name="arest" localSheetId="7">#REF!</definedName>
    <definedName name="arest" localSheetId="11">#REF!</definedName>
    <definedName name="arest">#REF!</definedName>
    <definedName name="ART">#REF!</definedName>
    <definedName name="arus" localSheetId="6">#REF!</definedName>
    <definedName name="Arus" localSheetId="10" hidden="1">{#N/A,#N/A,FALSE,"M.42"}</definedName>
    <definedName name="arus" localSheetId="7">#REF!</definedName>
    <definedName name="arus" localSheetId="11">#REF!</definedName>
    <definedName name="arus" localSheetId="8">#REF!</definedName>
    <definedName name="arus">#REF!</definedName>
    <definedName name="ArusKas" localSheetId="6">#REF!</definedName>
    <definedName name="ArusKas" localSheetId="10">#REF!</definedName>
    <definedName name="ArusKas" localSheetId="7">#REF!</definedName>
    <definedName name="ArusKas" localSheetId="11">#REF!</definedName>
    <definedName name="ArusKas">#REF!</definedName>
    <definedName name="AS2DocOpenMode" hidden="1">"AS2DocumentBrowse"</definedName>
    <definedName name="asal" localSheetId="10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1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1" hidden="1">{#N/A,#N/A,FALSE,"M.42"}</definedName>
    <definedName name="asasdasd" localSheetId="8" hidden="1">{#N/A,#N/A,FALSE,"M.42"}</definedName>
    <definedName name="asasdasd" hidden="1">{#N/A,#N/A,FALSE,"M.42"}</definedName>
    <definedName name="asd" localSheetId="10" hidden="1">{#N/A,#N/A,FALSE,"M.43"}</definedName>
    <definedName name="asd" hidden="1">{#N/A,#N/A,FALSE,"M.43"}</definedName>
    <definedName name="asDddd" localSheetId="10" hidden="1">{#N/A,#N/A,FALSE,"M.33"}</definedName>
    <definedName name="asDddd" hidden="1">{#N/A,#N/A,FALSE,"M.33"}</definedName>
    <definedName name="asdfsaf" localSheetId="10" hidden="1">{#N/A,#N/A,FALSE,"M.01"}</definedName>
    <definedName name="asdfsaf" hidden="1">{#N/A,#N/A,FALSE,"M.01"}</definedName>
    <definedName name="asdhfla" localSheetId="10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10">#REF!</definedName>
    <definedName name="assumptions">#REF!</definedName>
    <definedName name="Asumsi" localSheetId="6">#REF!</definedName>
    <definedName name="Asumsi" localSheetId="7">#REF!</definedName>
    <definedName name="Asumsi" localSheetId="11">#REF!</definedName>
    <definedName name="Asumsi">#REF!</definedName>
    <definedName name="ATFungsi" localSheetId="6">#REF!</definedName>
    <definedName name="ATFungsi" localSheetId="7">#REF!</definedName>
    <definedName name="ATFungsi" localSheetId="11">#REF!</definedName>
    <definedName name="ATFungsi">#REF!</definedName>
    <definedName name="ATJenis" localSheetId="6">#REF!</definedName>
    <definedName name="ATJenis" localSheetId="7">#REF!</definedName>
    <definedName name="ATJenis" localSheetId="11">#REF!</definedName>
    <definedName name="ATJenis">#REF!</definedName>
    <definedName name="AUD" localSheetId="10">[39]L20Keu!$O$6</definedName>
    <definedName name="AUD">[40]L20Keu!$O$6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1" hidden="1">{#N/A,#N/A,FALSE,"M.42"}</definedName>
    <definedName name="aw" localSheetId="8" hidden="1">{#N/A,#N/A,FALSE,"M.42"}</definedName>
    <definedName name="aw" hidden="1">{#N/A,#N/A,FALSE,"M.42"}</definedName>
    <definedName name="awal" localSheetId="10">#REF!</definedName>
    <definedName name="awal">#REF!</definedName>
    <definedName name="awsl" localSheetId="10" hidden="1">{#N/A,#N/A,FALSE,"M.42"}</definedName>
    <definedName name="awsl" hidden="1">{#N/A,#N/A,FALSE,"M.42"}</definedName>
    <definedName name="B" localSheetId="6">#REF!</definedName>
    <definedName name="B" localSheetId="10">'[31]W-NAD'!#REF!</definedName>
    <definedName name="B" localSheetId="7">#REF!</definedName>
    <definedName name="B" localSheetId="5">#REF!</definedName>
    <definedName name="B" localSheetId="11">#REF!</definedName>
    <definedName name="B">#REF!</definedName>
    <definedName name="ba" localSheetId="6">[41]Usulan!#REF!</definedName>
    <definedName name="ba" localSheetId="7">[41]Usulan!#REF!</definedName>
    <definedName name="ba" localSheetId="5">[41]Usulan!#REF!</definedName>
    <definedName name="ba" localSheetId="11">[41]Usulan!#REF!</definedName>
    <definedName name="ba">[41]Usulan!#REF!</definedName>
    <definedName name="baba" localSheetId="6">#REF!</definedName>
    <definedName name="baba" localSheetId="5">#REF!</definedName>
    <definedName name="baba" localSheetId="11">#REF!</definedName>
    <definedName name="baba">#REF!</definedName>
    <definedName name="BALU" localSheetId="10" hidden="1">{#N/A,#N/A,FALSE,"M.31"}</definedName>
    <definedName name="BALU" hidden="1">{#N/A,#N/A,FALSE,"M.31"}</definedName>
    <definedName name="Bangsri" localSheetId="6" hidden="1">#REF!</definedName>
    <definedName name="Bangsri" localSheetId="10" hidden="1">#REF!</definedName>
    <definedName name="Bangsri" localSheetId="7" hidden="1">#REF!</definedName>
    <definedName name="Bangsri" localSheetId="11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 localSheetId="11">#REF!</definedName>
    <definedName name="bank">#REF!</definedName>
    <definedName name="banyu" localSheetId="10" hidden="1">{#N/A,#N/A,FALSE,"M.01"}</definedName>
    <definedName name="banyu" hidden="1">{#N/A,#N/A,FALSE,"M.01"}</definedName>
    <definedName name="BAR" localSheetId="6">'[42]FORM-B'!#REF!</definedName>
    <definedName name="BAR" localSheetId="10">'[43]FORM-B'!#REF!</definedName>
    <definedName name="BAR" localSheetId="7">'[42]FORM-B'!#REF!</definedName>
    <definedName name="BAR" localSheetId="11">'[42]FORM-B'!#REF!</definedName>
    <definedName name="BAR">'[42]FORM-B'!#REF!</definedName>
    <definedName name="BAR_19" localSheetId="6">'[42]FORM-B'!#REF!</definedName>
    <definedName name="BAR_19" localSheetId="10">'[43]FORM-B'!#REF!</definedName>
    <definedName name="BAR_19" localSheetId="7">'[42]FORM-B'!#REF!</definedName>
    <definedName name="BAR_19" localSheetId="11">'[42]FORM-B'!#REF!</definedName>
    <definedName name="BAR_19">'[42]FORM-B'!#REF!</definedName>
    <definedName name="BARU" localSheetId="6">#REF!</definedName>
    <definedName name="BARU" localSheetId="10" hidden="1">{#N/A,#N/A,FALSE,"M.01"}</definedName>
    <definedName name="BARU" localSheetId="7">#REF!</definedName>
    <definedName name="BARU" localSheetId="5">#REF!</definedName>
    <definedName name="BARU" localSheetId="11">#REF!</definedName>
    <definedName name="BARU" localSheetId="8">#REF!</definedName>
    <definedName name="BARU">#REF!</definedName>
    <definedName name="Baru_19" localSheetId="6">'[42]FORM-B'!#REF!</definedName>
    <definedName name="Baru_19" localSheetId="10">'[43]FORM-B'!#REF!</definedName>
    <definedName name="Baru_19" localSheetId="7">'[42]FORM-B'!#REF!</definedName>
    <definedName name="Baru_19" localSheetId="5">'[42]FORM-B'!#REF!</definedName>
    <definedName name="Baru_19" localSheetId="11">'[42]FORM-B'!#REF!</definedName>
    <definedName name="Baru_19">'[42]FORM-B'!#REF!</definedName>
    <definedName name="Bases_of_absorption">OFFSET('[38]Working Page'!$J$8,0,0,COUNTA('[38]Working Page'!$J$8:$J$31),1)</definedName>
    <definedName name="Basis_of_absorption_Area_Overheads">'[38]Regional Overhead Allocation_WJ'!$C$381:$U$404</definedName>
    <definedName name="Basket" localSheetId="10">[44]Kamus!$D$2:$D$8</definedName>
    <definedName name="Basket">[45]Kamus!$D$2:$D$8</definedName>
    <definedName name="BATAL">#N/A</definedName>
    <definedName name="Batt.110V300ah">'[18]HARGA SATUAN'!$B$9</definedName>
    <definedName name="Battere48V300">'[18]HARGA SATUAN'!$B$13</definedName>
    <definedName name="batu" localSheetId="10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1">#REF!</definedName>
    <definedName name="Bayar_Tepsco_jpy">#REF!</definedName>
    <definedName name="BBakuTRWI" localSheetId="10">'[46]BBaku(12C3)'!$B$1:$S$46</definedName>
    <definedName name="BBakuTRWI">'[47]BBaku(12C3)'!$B$1:$S$46</definedName>
    <definedName name="BBakuTRWII" localSheetId="10">'[46]BBaku(12C3)'!$B$47:$S$93</definedName>
    <definedName name="BBakuTRWII">'[47]BBaku(12C3)'!$B$47:$S$93</definedName>
    <definedName name="BBakuTRWIII" localSheetId="10">'[46]BBaku(12C3)'!$B$94:$S$140</definedName>
    <definedName name="BBakuTRWIII">'[47]BBaku(12C3)'!$B$94:$S$140</definedName>
    <definedName name="BBakuTRWIV" localSheetId="10">'[46]BBaku(12C3)'!$B$141:$S$187</definedName>
    <definedName name="BBakuTRWIV">'[47]BBaku(12C3)'!$B$141:$S$187</definedName>
    <definedName name="bbb" localSheetId="6" hidden="1">{#N/A,#N/A,FALSE,"M.41"}</definedName>
    <definedName name="BBB" localSheetId="10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1" hidden="1">{#N/A,#N/A,FALSE,"M.41"}</definedName>
    <definedName name="bbb" localSheetId="8" hidden="1">{#N/A,#N/A,FALSE,"M.41"}</definedName>
    <definedName name="bbb" hidden="1">{#N/A,#N/A,FALSE,"M.41"}</definedName>
    <definedName name="BBMJenisTRWI" localSheetId="10">'[46]BBMJenis(12B1)'!$B$1:$K$38</definedName>
    <definedName name="BBMJenisTRWI">'[48]BBMJenis(12B1)'!$B$1:$K$38</definedName>
    <definedName name="BBMJenisTRWII" localSheetId="10">'[46]BBMJenis(12B1)'!$B$40:$K$77</definedName>
    <definedName name="BBMJenisTRWII">'[48]BBMJenis(12B1)'!$B$40:$K$77</definedName>
    <definedName name="BBMJenisTRWIII" localSheetId="10">'[46]BBMJenis(12B1)'!$B$79:$K$116</definedName>
    <definedName name="BBMJenisTRWIII">'[48]BBMJenis(12B1)'!$B$79:$K$116</definedName>
    <definedName name="BBMJenisTRWIV" localSheetId="10">'[46]BBMJenis(12B1)'!$B$118:$K$155</definedName>
    <definedName name="BBMJenisTRWIV">'[48]BBMJenis(12B1)'!$B$118:$K$155</definedName>
    <definedName name="BDR" localSheetId="10" hidden="1">{#N/A,#N/A,FALSE,"M.01";#N/A,#N/A,FALSE,"M.01"}</definedName>
    <definedName name="BDR" hidden="1">{#N/A,#N/A,FALSE,"M.01";#N/A,#N/A,FALSE,"M.01"}</definedName>
    <definedName name="BDR_PLB" localSheetId="10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10">#REF!</definedName>
    <definedName name="BEBANKDS" localSheetId="7">#REF!</definedName>
    <definedName name="BEBANKDS" localSheetId="5">#REF!</definedName>
    <definedName name="BEBANKDS" localSheetId="11">#REF!</definedName>
    <definedName name="BEBANKDS">#REF!</definedName>
    <definedName name="BEBANSLG" localSheetId="6">#REF!</definedName>
    <definedName name="BEBANSLG" localSheetId="7">#REF!</definedName>
    <definedName name="BEBANSLG" localSheetId="11">#REF!</definedName>
    <definedName name="BEBANSLG">#REF!</definedName>
    <definedName name="BEBANSMG" localSheetId="6">#REF!</definedName>
    <definedName name="BEBANSMG" localSheetId="7">#REF!</definedName>
    <definedName name="BEBANSMG" localSheetId="11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1" hidden="1">{#N/A,#N/A,FALSE,"M.01";#N/A,#N/A,FALSE,"M.01"}</definedName>
    <definedName name="bf" localSheetId="8" hidden="1">{#N/A,#N/A,FALSE,"M.01";#N/A,#N/A,FALSE,"M.01"}</definedName>
    <definedName name="bf" hidden="1">{#N/A,#N/A,FALSE,"M.01";#N/A,#N/A,FALSE,"M.01"}</definedName>
    <definedName name="BFGF" localSheetId="10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1" hidden="1">{#N/A,#N/A,FALSE,"M.01";#N/A,#N/A,FALSE,"M.01"}</definedName>
    <definedName name="bg" localSheetId="8" hidden="1">{#N/A,#N/A,FALSE,"M.01";#N/A,#N/A,FALSE,"M.01"}</definedName>
    <definedName name="bg" hidden="1">{#N/A,#N/A,FALSE,"M.01";#N/A,#N/A,FALSE,"M.01"}</definedName>
    <definedName name="bgkjhljlj" localSheetId="10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10">#REF!</definedName>
    <definedName name="BHVHY" localSheetId="7">#REF!</definedName>
    <definedName name="BHVHY" localSheetId="5">#REF!</definedName>
    <definedName name="BHVHY" localSheetId="11">#REF!</definedName>
    <definedName name="BHVHY">#REF!</definedName>
    <definedName name="Biak" localSheetId="6" hidden="1">{#N/A,#N/A,FALSE,"M.31"}</definedName>
    <definedName name="Biak" localSheetId="10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1" hidden="1">{#N/A,#N/A,FALSE,"M.31"}</definedName>
    <definedName name="Biak" localSheetId="8" hidden="1">{#N/A,#N/A,FALSE,"M.31"}</definedName>
    <definedName name="Biak" hidden="1">{#N/A,#N/A,FALSE,"M.31"}</definedName>
    <definedName name="BIAYA" localSheetId="6" hidden="1">{#N/A,#N/A,FALSE,"M.01"}</definedName>
    <definedName name="BIAYA" localSheetId="10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1" hidden="1">{#N/A,#N/A,FALSE,"M.01"}</definedName>
    <definedName name="BIAYA" localSheetId="8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10">#REF!</definedName>
    <definedName name="BiInvest" localSheetId="7">#REF!</definedName>
    <definedName name="BiInvest" localSheetId="5">#REF!</definedName>
    <definedName name="BiInvest" localSheetId="11">#REF!</definedName>
    <definedName name="BiInvest">#REF!</definedName>
    <definedName name="BiLuOp" localSheetId="10">'[46]BiLuOp(14)'!$B$1:$G$49</definedName>
    <definedName name="BiLuOp">'[47]BiLuOp(14)'!$B$1:$G$49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1">#REF!</definedName>
    <definedName name="BIM" localSheetId="8">#REF!</definedName>
    <definedName name="BIM">#REF!</definedName>
    <definedName name="bima3" localSheetId="6" hidden="1">{#N/A,#N/A,FALSE,"M.02"}</definedName>
    <definedName name="bima3" localSheetId="10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1" hidden="1">{#N/A,#N/A,FALSE,"M.02"}</definedName>
    <definedName name="bima3" localSheetId="8" hidden="1">{#N/A,#N/A,FALSE,"M.02"}</definedName>
    <definedName name="bima3" hidden="1">{#N/A,#N/A,FALSE,"M.02"}</definedName>
    <definedName name="BiPegUTRWI" localSheetId="10">'[46]Bipeg-U(12D2)'!$B$1:$G$53</definedName>
    <definedName name="BiPegUTRWI">'[47]Bipeg-U(12D2)'!$B$1:$G$53</definedName>
    <definedName name="BiPegUTRWII">'[49]Bipeg-U(12D2)'!#REF!</definedName>
    <definedName name="BiPegUTRWIII">'[49]Bipeg-U(12D2)'!#REF!</definedName>
    <definedName name="BiPegUTRWIV">'[49]Bipeg-U(12D2)'!#REF!</definedName>
    <definedName name="BiPinjamin" localSheetId="10">'[46]BiPinjamin(15)'!$B$1:$G$49</definedName>
    <definedName name="BiPinjamin">'[48]BiPinjamin(15)'!$B$1:$G$49</definedName>
    <definedName name="bjm" localSheetId="6" hidden="1">{#N/A,#N/A,FALSE,"M.02"}</definedName>
    <definedName name="bjm" localSheetId="10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1" hidden="1">{#N/A,#N/A,FALSE,"M.02"}</definedName>
    <definedName name="bjm" localSheetId="8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1" hidden="1">{#N/A,#N/A,FALSE,"M.32"}</definedName>
    <definedName name="bk" localSheetId="8" hidden="1">{#N/A,#N/A,FALSE,"M.32"}</definedName>
    <definedName name="bk" hidden="1">{#N/A,#N/A,FALSE,"M.32"}</definedName>
    <definedName name="bkimia4tb" localSheetId="10">[1]Uraian!$AB$121</definedName>
    <definedName name="bkimia4tb">[2]Uraian!$AB$121</definedName>
    <definedName name="bkimia4v" localSheetId="6">[50]Uraian!#REF!</definedName>
    <definedName name="bkimia4v" localSheetId="10">[51]Uraian!#REF!</definedName>
    <definedName name="bkimia4v" localSheetId="7">[50]Uraian!#REF!</definedName>
    <definedName name="bkimia4v" localSheetId="11">[50]Uraian!#REF!</definedName>
    <definedName name="bkimia4v">[50]Uraian!#REF!</definedName>
    <definedName name="bkimia6tb" localSheetId="10">[1]Uraian!$AB$289</definedName>
    <definedName name="bkimia6tb">[2]Uraian!$AB$289</definedName>
    <definedName name="bkimia7tb" localSheetId="10">[1]Uraian!$AB$380</definedName>
    <definedName name="bkimia7tb">[2]Uraian!$AB$380</definedName>
    <definedName name="bkimiapjb1tb" localSheetId="10">[1]Uraian!$AB$625</definedName>
    <definedName name="bkimiapjb1tb">[2]Uraian!$AB$625</definedName>
    <definedName name="bkimiapjb2tb" localSheetId="10">[1]Uraian!$AB$684</definedName>
    <definedName name="bkimiapjb2tb">[2]Uraian!$AB$684</definedName>
    <definedName name="BlanksRange">'[38]Working Page'!$F$53:$F$85</definedName>
    <definedName name="bln">[52]bantu!$A$1:$A$12</definedName>
    <definedName name="bn" localSheetId="6">#REF!</definedName>
    <definedName name="bn" localSheetId="7">#REF!</definedName>
    <definedName name="bn" localSheetId="5">#REF!</definedName>
    <definedName name="bn" localSheetId="11">#REF!</definedName>
    <definedName name="bn">#REF!</definedName>
    <definedName name="bnn" localSheetId="10">[19]ca!#REF!</definedName>
    <definedName name="bnn">[19]ca!#REF!</definedName>
    <definedName name="BOLain" localSheetId="10">'[46]BOLain(12E2)'!$B$1:$G$43</definedName>
    <definedName name="BOLain">'[47]BOLain(12E2)'!$B$1:$G$43</definedName>
    <definedName name="BoLainTRWI" localSheetId="10">'[46]BOLain(12E2)'!$B$1:$L$44</definedName>
    <definedName name="BoLainTRWI">'[47]BOLain(12E2)'!$B$1:$L$44</definedName>
    <definedName name="BoLainTRWII" localSheetId="10">'[46]BOLain(12E2)'!$B$45:$L$88</definedName>
    <definedName name="BoLainTRWII">'[47]BOLain(12E2)'!$B$45:$L$88</definedName>
    <definedName name="BoLainTRWIII" localSheetId="10">'[46]BOLain(12E2)'!$B$89:$L$132</definedName>
    <definedName name="BoLainTRWIII">'[47]BOLain(12E2)'!$B$89:$L$132</definedName>
    <definedName name="BoLainTRWIV" localSheetId="10">'[46]BOLain(12E2)'!$B$133:$L$175</definedName>
    <definedName name="BoLainTRWIV">'[47]BOLain(12E2)'!$B$133:$L$175</definedName>
    <definedName name="Boq" hidden="1">#REF!</definedName>
    <definedName name="bp" localSheetId="10">#REF!</definedName>
    <definedName name="bp">[32]x!$H$9:$H$47</definedName>
    <definedName name="BPegFTRWI" localSheetId="10">'[46]BPeg-F(12D1)'!$B$1:$H$45</definedName>
    <definedName name="BPegFTRWI">'[47]BPeg-F(12D1)'!$B$1:$H$45</definedName>
    <definedName name="BPegFTRWII" localSheetId="10">'[46]BPeg-F(12D1)'!$B$47:$H$92</definedName>
    <definedName name="BPegFTRWII">'[47]BPeg-F(12D1)'!$B$47:$H$92</definedName>
    <definedName name="BPegFTRWIII" localSheetId="10">'[46]BPeg-F(12D1)'!$B$93:$H$138</definedName>
    <definedName name="BPegFTRWIII">'[47]BPeg-F(12D1)'!$B$93:$H$138</definedName>
    <definedName name="BPegFTRWIV" localSheetId="10">'[46]BPeg-F(12D1)'!$B$139:$H$184</definedName>
    <definedName name="BPegFTRWIV">'[47]BPeg-F(12D1)'!$B$139:$H$184</definedName>
    <definedName name="BPP" localSheetId="10">'[53]W-NAD'!#REF!</definedName>
    <definedName name="BPP">'[54]W-NAD'!#REF!</definedName>
    <definedName name="BSK">#REF!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1" hidden="1">{#N/A,#N/A,FALSE,"M.01";#N/A,#N/A,FALSE,"M.01"}</definedName>
    <definedName name="BUANG" localSheetId="8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1" hidden="1">{#N/A,#N/A,FALSE,"M.01";#N/A,#N/A,FALSE,"M.01"}</definedName>
    <definedName name="BUANG1" localSheetId="8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0">#REF!</definedName>
    <definedName name="BukuBesar" localSheetId="7">#REF!</definedName>
    <definedName name="BukuBesar" localSheetId="5">#REF!</definedName>
    <definedName name="BukuBesar" localSheetId="11">#REF!</definedName>
    <definedName name="BukuBesar">#REF!</definedName>
    <definedName name="BukuBesarJawa" localSheetId="10">[55]LK2004!#REF!</definedName>
    <definedName name="BukuBesarJawa">[56]LK2004!#REF!</definedName>
    <definedName name="BULAN" localSheetId="5">[57]MENU1!$D$4:$T$15</definedName>
    <definedName name="BULAN">[57]MENU1!$D$4:$T$15</definedName>
    <definedName name="Bulan_Ke" localSheetId="11">#N/A</definedName>
    <definedName name="Bulan_Ke" localSheetId="8">[58]CashFlow!$H$46</definedName>
    <definedName name="Bulan_Ke">#N/A</definedName>
    <definedName name="Bulan_lengkap">[52]Monitoring_Harian!$A$2:$A$13</definedName>
    <definedName name="Business_Revenue">'[38]Service Mapping'!$C$46:$Y$80</definedName>
    <definedName name="BYL" localSheetId="10" hidden="1">{#N/A,#N/A,FALSE,"M.01"}</definedName>
    <definedName name="BYL" hidden="1">{#N/A,#N/A,FALSE,"M.01"}</definedName>
    <definedName name="C_" localSheetId="6">#REF!</definedName>
    <definedName name="C_" localSheetId="10">#REF!</definedName>
    <definedName name="C_" localSheetId="7">#REF!</definedName>
    <definedName name="C_" localSheetId="5">#REF!</definedName>
    <definedName name="C_" localSheetId="11">#REF!</definedName>
    <definedName name="C_">#REF!</definedName>
    <definedName name="Cab_APJ_3" localSheetId="6" hidden="1">{#N/A,#N/A,FALSE,"M.41"}</definedName>
    <definedName name="Cab_APJ_3" localSheetId="10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1" hidden="1">{#N/A,#N/A,FALSE,"M.41"}</definedName>
    <definedName name="Cab_APJ_3" localSheetId="8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0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1" hidden="1">{#N/A,#N/A,FALSE,"M.41"}</definedName>
    <definedName name="Cab_APJ4" localSheetId="8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0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1" hidden="1">{#N/A,#N/A,FALSE,"M.41"}</definedName>
    <definedName name="CAB_BRB1" localSheetId="8" hidden="1">{#N/A,#N/A,FALSE,"M.41"}</definedName>
    <definedName name="CAB_BRB1" hidden="1">{#N/A,#N/A,FALSE,"M.41"}</definedName>
    <definedName name="CABANG" localSheetId="6">#REF!</definedName>
    <definedName name="CABANG" localSheetId="10">#REF!</definedName>
    <definedName name="CABANG" localSheetId="7">#REF!</definedName>
    <definedName name="CABANG" localSheetId="5">#REF!</definedName>
    <definedName name="CABANG" localSheetId="11">#REF!</definedName>
    <definedName name="CABANG">#REF!</definedName>
    <definedName name="cancel" localSheetId="10" hidden="1">{#N/A,#N/A,FALSE,"M.01"}</definedName>
    <definedName name="cancel" hidden="1">{#N/A,#N/A,FALSE,"M.01"}</definedName>
    <definedName name="CAPASITOR">'[18]HARGA SATUAN'!$B$39</definedName>
    <definedName name="cash" localSheetId="10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10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1" hidden="1">{#N/A,#N/A,FALSE,"M.01";#N/A,#N/A,FALSE,"M.01"}</definedName>
    <definedName name="CBJM" localSheetId="8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0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1" hidden="1">{#N/A,#N/A,FALSE,"M.02"}</definedName>
    <definedName name="CBRB" localSheetId="8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1">#REF!</definedName>
    <definedName name="cccccccccc">#REF!</definedName>
    <definedName name="Central_Overhead">'[38]Central Overhead Allocation'!$C$432:$AL$455</definedName>
    <definedName name="cetak" localSheetId="6">#REF!</definedName>
    <definedName name="cetak" localSheetId="10">#REF!</definedName>
    <definedName name="cetak" localSheetId="7">#REF!</definedName>
    <definedName name="cetak" localSheetId="5">#REF!</definedName>
    <definedName name="cetak" localSheetId="11">#REF!</definedName>
    <definedName name="cetak">#REF!</definedName>
    <definedName name="cf" localSheetId="10">#REF!</definedName>
    <definedName name="cf">#REF!</definedName>
    <definedName name="Charger75">'[18]HARGA SATUAN'!$B$16</definedName>
    <definedName name="Chart1">OFFSET('[38]Working Page'!$C$115,0,0,33-COUNTIF('[38]Working Page'!$C$115:$C$147,"=#N/A"),1)</definedName>
    <definedName name="Chart1_data">OFFSET('[38]Working Page'!$N$115,0,0,33-COUNTIF('[38]Working Page'!$C$115:$C$147,"=#N/A"),1)</definedName>
    <definedName name="Chart2_data">OFFSET('[38]Working Page'!$G$151,0,0,33-COUNTIF('[38]Working Page'!$C$115:$C$147,"=#N/A"),1)</definedName>
    <definedName name="cibinong" localSheetId="6">#REF!</definedName>
    <definedName name="cibinong" localSheetId="10">#REF!</definedName>
    <definedName name="cibinong" localSheetId="7">#REF!</definedName>
    <definedName name="cibinong" localSheetId="5">#REF!</definedName>
    <definedName name="cibinong" localSheetId="11">#REF!</definedName>
    <definedName name="cibinong">#REF!</definedName>
    <definedName name="CITRA" localSheetId="6">#REF!</definedName>
    <definedName name="CITRA" localSheetId="7">#REF!</definedName>
    <definedName name="CITRA" localSheetId="11">#REF!</definedName>
    <definedName name="CITRA">#REF!</definedName>
    <definedName name="CKTB" localSheetId="6" hidden="1">{#N/A,#N/A,FALSE,"M.31"}</definedName>
    <definedName name="CKTB" localSheetId="10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1" hidden="1">{#N/A,#N/A,FALSE,"M.31"}</definedName>
    <definedName name="CKTB" localSheetId="8" hidden="1">{#N/A,#N/A,FALSE,"M.31"}</definedName>
    <definedName name="CKTB" hidden="1">{#N/A,#N/A,FALSE,"M.31"}</definedName>
    <definedName name="coba" localSheetId="6" hidden="1">{#N/A,#N/A,FALSE,"M.41"}</definedName>
    <definedName name="coba" localSheetId="10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1" hidden="1">{#N/A,#N/A,FALSE,"M.41"}</definedName>
    <definedName name="coba" localSheetId="8" hidden="1">{#N/A,#N/A,FALSE,"M.41"}</definedName>
    <definedName name="coba" hidden="1">{#N/A,#N/A,FALSE,"M.41"}</definedName>
    <definedName name="COLR" localSheetId="6">#REF!</definedName>
    <definedName name="COLR" localSheetId="10">#REF!</definedName>
    <definedName name="COLR" localSheetId="7">#REF!</definedName>
    <definedName name="COLR" localSheetId="5">#REF!</definedName>
    <definedName name="COLR" localSheetId="11">#REF!</definedName>
    <definedName name="COLR">#REF!</definedName>
    <definedName name="Contracted_Revenue">'[38]Service Mapping'!$C$46:$Y$79</definedName>
    <definedName name="COP_UNIT" localSheetId="10" hidden="1">{#N/A,#N/A,FALSE,"M.42"}</definedName>
    <definedName name="COP_UNIT" hidden="1">{#N/A,#N/A,FALSE,"M.42"}</definedName>
    <definedName name="COPY">'[59]REAL-LR'!$G$17:$G$54</definedName>
    <definedName name="COREALLR" localSheetId="6">#REF!</definedName>
    <definedName name="COREALLR" localSheetId="10">#REF!</definedName>
    <definedName name="COREALLR" localSheetId="7">#REF!</definedName>
    <definedName name="COREALLR" localSheetId="5">#REF!</definedName>
    <definedName name="COREALLR" localSheetId="11">#REF!</definedName>
    <definedName name="COREALLR">#REF!</definedName>
    <definedName name="COUNTER" localSheetId="6">#REF!</definedName>
    <definedName name="COUNTER" localSheetId="10">#REF!</definedName>
    <definedName name="COUNTER" localSheetId="7">#REF!</definedName>
    <definedName name="COUNTER" localSheetId="11">#REF!</definedName>
    <definedName name="COUNTER">#REF!</definedName>
    <definedName name="COUNTER_CHECK" localSheetId="10">#REF!</definedName>
    <definedName name="COUNTER_CHECK">#REF!</definedName>
    <definedName name="Cover" localSheetId="6">#REF!</definedName>
    <definedName name="Cover" localSheetId="7">#REF!</definedName>
    <definedName name="Cover" localSheetId="11">#REF!</definedName>
    <definedName name="Cover">#REF!</definedName>
    <definedName name="Crit" localSheetId="11">#N/A</definedName>
    <definedName name="Crit" localSheetId="8">[58]CashFlow!$I$56:$J$57</definedName>
    <definedName name="Crit">#N/A</definedName>
    <definedName name="_xlnm.Criteria" localSheetId="6">#REF!</definedName>
    <definedName name="_xlnm.Criteria" localSheetId="10">#REF!</definedName>
    <definedName name="_xlnm.Criteria" localSheetId="7">#REF!</definedName>
    <definedName name="_xlnm.Criteria" localSheetId="11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7">#REF!</definedName>
    <definedName name="Criteria_MI" localSheetId="11">#REF!</definedName>
    <definedName name="Criteria_MI">#REF!</definedName>
    <definedName name="csa" localSheetId="6">[35]JAN09!#REF!</definedName>
    <definedName name="csa" localSheetId="7">[35]JAN09!#REF!</definedName>
    <definedName name="csa" localSheetId="11">[35]JAN09!#REF!</definedName>
    <definedName name="csa">[35]JAN09!#REF!</definedName>
    <definedName name="csDesignMode">1</definedName>
    <definedName name="ct150kv">'[18]HARGA SATUAN'!$B$27</definedName>
    <definedName name="cus" localSheetId="10">[60]Resume!$E$54</definedName>
    <definedName name="cus">[61]Resume!$E$54</definedName>
    <definedName name="Customer_data">'[38]Service Mapping'!$C$85:$Y$119</definedName>
    <definedName name="D" localSheetId="6">#REF!</definedName>
    <definedName name="D" localSheetId="10" hidden="1">{#N/A,#N/A,FALSE,"M.33"}</definedName>
    <definedName name="D" localSheetId="7">#REF!</definedName>
    <definedName name="D" localSheetId="5">#REF!</definedName>
    <definedName name="D" localSheetId="11">#REF!</definedName>
    <definedName name="D">#REF!</definedName>
    <definedName name="DAF13A" localSheetId="6">#REF!</definedName>
    <definedName name="DAF13A" localSheetId="10">#REF!</definedName>
    <definedName name="DAF13A" localSheetId="7">#REF!</definedName>
    <definedName name="DAF13A" localSheetId="11">#REF!</definedName>
    <definedName name="DAF13A">#REF!</definedName>
    <definedName name="DAF13B" localSheetId="6">#REF!</definedName>
    <definedName name="DAF13B" localSheetId="10">#REF!</definedName>
    <definedName name="DAF13B" localSheetId="7">#REF!</definedName>
    <definedName name="DAF13B" localSheetId="11">#REF!</definedName>
    <definedName name="DAF13B">#REF!</definedName>
    <definedName name="DAF14A" localSheetId="6">#REF!</definedName>
    <definedName name="DAF14A" localSheetId="10">#REF!</definedName>
    <definedName name="DAF14A" localSheetId="7">#REF!</definedName>
    <definedName name="DAF14A" localSheetId="11">#REF!</definedName>
    <definedName name="DAF14A">#REF!</definedName>
    <definedName name="DAF14B" localSheetId="6">#REF!</definedName>
    <definedName name="DAF14B" localSheetId="7">#REF!</definedName>
    <definedName name="DAF14B" localSheetId="11">#REF!</definedName>
    <definedName name="DAF14B">#REF!</definedName>
    <definedName name="DAF14C" localSheetId="6">#REF!</definedName>
    <definedName name="DAF14C" localSheetId="7">#REF!</definedName>
    <definedName name="DAF14C" localSheetId="11">#REF!</definedName>
    <definedName name="DAF14C">#REF!</definedName>
    <definedName name="DAF14D" localSheetId="6">#REF!</definedName>
    <definedName name="DAF14D" localSheetId="7">#REF!</definedName>
    <definedName name="DAF14D" localSheetId="11">#REF!</definedName>
    <definedName name="DAF14D">#REF!</definedName>
    <definedName name="DAF14E" localSheetId="6">#REF!</definedName>
    <definedName name="DAF14E" localSheetId="7">#REF!</definedName>
    <definedName name="DAF14E" localSheetId="11">#REF!</definedName>
    <definedName name="DAF14E">#REF!</definedName>
    <definedName name="DAFT.SIB" localSheetId="10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10">#REF!</definedName>
    <definedName name="Dampak" localSheetId="7">#REF!</definedName>
    <definedName name="Dampak" localSheetId="11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1">#REF!</definedName>
    <definedName name="dasf">#REF!</definedName>
    <definedName name="DATA" localSheetId="10">[62]Data!$A$8:$AB$19</definedName>
    <definedName name="DATA">[63]item!$C$2:$C$550</definedName>
    <definedName name="data_sebar">#REF!</definedName>
    <definedName name="data_tarif">[64]tarif_baru!$B$8:$J$34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1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10">#REF!</definedName>
    <definedName name="_xlnm.Database" localSheetId="7">#REF!</definedName>
    <definedName name="_xlnm.Database" localSheetId="11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7">#REF!</definedName>
    <definedName name="Database_MI" localSheetId="11">#REF!</definedName>
    <definedName name="Database_MI">#REF!</definedName>
    <definedName name="DATES" localSheetId="10">'[65]Harga BBM Indonesia'!$A$8:$A$60</definedName>
    <definedName name="DATES">'[66]Harga BBM Indonesia'!$A$8:$A$60</definedName>
    <definedName name="dave" localSheetId="10" hidden="1">{#N/A,#N/A,FALSE,"M.41"}</definedName>
    <definedName name="dave" hidden="1">{#N/A,#N/A,FALSE,"M.41"}</definedName>
    <definedName name="DAWDFAFD" localSheetId="6">[67]Sheet5!#REF!</definedName>
    <definedName name="DAWDFAFD" localSheetId="7">[67]Sheet5!#REF!</definedName>
    <definedName name="DAWDFAFD" localSheetId="11">[67]Sheet5!#REF!</definedName>
    <definedName name="DAWDFAFD">[67]Sheet5!#REF!</definedName>
    <definedName name="daya" localSheetId="10">#REF!</definedName>
    <definedName name="daya">#REF!</definedName>
    <definedName name="DBGGNSMG" localSheetId="6">#REF!</definedName>
    <definedName name="DBGGNSMG" localSheetId="10">#REF!</definedName>
    <definedName name="DBGGNSMG" localSheetId="7">#REF!</definedName>
    <definedName name="DBGGNSMG" localSheetId="5">#REF!</definedName>
    <definedName name="DBGGNSMG" localSheetId="11">#REF!</definedName>
    <definedName name="DBGGNSMG">#REF!</definedName>
    <definedName name="DBSend" localSheetId="10">[68]Asumsi!$S$10</definedName>
    <definedName name="DBSend" localSheetId="11">[69]Asumsi!$S$10</definedName>
    <definedName name="DBSend" localSheetId="8">[69]Asumsi!$S$10</definedName>
    <definedName name="DBSend">[69]Asumsi!$S$10</definedName>
    <definedName name="DBSend_2" localSheetId="10">[70]Asumsi!$T$4</definedName>
    <definedName name="DBSend_2">[71]Asumsi!$T$4</definedName>
    <definedName name="DBSend_3" localSheetId="10">[72]Asumsi!$U$4</definedName>
    <definedName name="DBSend_3">[73]Asumsi!$U$4</definedName>
    <definedName name="dc" localSheetId="6">[74]JAN07!#REF!</definedName>
    <definedName name="dc" localSheetId="10">[75]JAN07!#REF!</definedName>
    <definedName name="dc" localSheetId="7">[74]JAN07!#REF!</definedName>
    <definedName name="dc" localSheetId="5">[76]JAN07!#REF!</definedName>
    <definedName name="dc" localSheetId="11">[76]JAN07!#REF!</definedName>
    <definedName name="dc">[76]JAN07!#REF!</definedName>
    <definedName name="dd" localSheetId="6" hidden="1">{#N/A,#N/A,FALSE,"M.42"}</definedName>
    <definedName name="DD" localSheetId="10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1" hidden="1">{#N/A,#N/A,FALSE,"M.42"}</definedName>
    <definedName name="dd" localSheetId="8" hidden="1">{#N/A,#N/A,FALSE,"M.42"}</definedName>
    <definedName name="dd" hidden="1">{#N/A,#N/A,FALSE,"M.42"}</definedName>
    <definedName name="DDD" localSheetId="6" hidden="1">[11]DExp.Lmb!#REF!</definedName>
    <definedName name="DDD" localSheetId="10">#REF!</definedName>
    <definedName name="DDD" localSheetId="7" hidden="1">[11]DExp.Lmb!#REF!</definedName>
    <definedName name="DDD" localSheetId="11" hidden="1">[11]DExp.Lmb!#REF!</definedName>
    <definedName name="DDD" hidden="1">[11]DExp.Lmb!#REF!</definedName>
    <definedName name="ddddddddddd" localSheetId="10">#REF!</definedName>
    <definedName name="ddddddddddd">#REF!</definedName>
    <definedName name="de" localSheetId="10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1">[8]prod03!#REF!</definedName>
    <definedName name="DEN">[8]prod03!#REF!</definedName>
    <definedName name="DENPASAR">[77]DENPASAR!$A$5:$AG$436</definedName>
    <definedName name="deposito" localSheetId="10">#REF!</definedName>
    <definedName name="deposito">#REF!</definedName>
    <definedName name="DER" localSheetId="10" hidden="1">{#N/A,#N/A,FALSE,"M.01"}</definedName>
    <definedName name="DER" hidden="1">{#N/A,#N/A,FALSE,"M.01"}</definedName>
    <definedName name="des">#REF!</definedName>
    <definedName name="deviasi" localSheetId="10">[78]DeVIASI!$A$4:$AC$20</definedName>
    <definedName name="deviasi">[79]DeVIASI!$A$4:$AC$20</definedName>
    <definedName name="DFG" localSheetId="10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10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1" hidden="1">{#N/A,#N/A,FALSE,"M.42"}</definedName>
    <definedName name="dfssfdhn" localSheetId="8" hidden="1">{#N/A,#N/A,FALSE,"M.42"}</definedName>
    <definedName name="dfssfdhn" hidden="1">{#N/A,#N/A,FALSE,"M.42"}</definedName>
    <definedName name="DFWSA" localSheetId="10" hidden="1">{#N/A,#N/A,FALSE,"M.33"}</definedName>
    <definedName name="DFWSA" hidden="1">{#N/A,#N/A,FALSE,"M.33"}</definedName>
    <definedName name="dgx" localSheetId="6" hidden="1">{#N/A,#N/A,FALSE,"M.41"}</definedName>
    <definedName name="dgx" localSheetId="10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1" hidden="1">{#N/A,#N/A,FALSE,"M.41"}</definedName>
    <definedName name="dgx" localSheetId="8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1">[8]prod03!#REF!</definedName>
    <definedName name="DIL">[8]prod03!#REF!</definedName>
    <definedName name="discount" localSheetId="10">#REF!</definedName>
    <definedName name="discount">#REF!</definedName>
    <definedName name="discount1" localSheetId="10">#REF!</definedName>
    <definedName name="discount1">#REF!</definedName>
    <definedName name="discount2" localSheetId="10">#REF!</definedName>
    <definedName name="discount2">#REF!</definedName>
    <definedName name="DISPATCHER" localSheetId="10">[80]MENU!$H$17:$H$35</definedName>
    <definedName name="DISPATCHER" localSheetId="11">#N/A</definedName>
    <definedName name="DISPATCHER" localSheetId="8">[81]MENU!$H$17:$H$35</definedName>
    <definedName name="DISPATCHER">#N/A</definedName>
    <definedName name="Dist.rele">'[18]HARGA SATUAN'!$B$15</definedName>
    <definedName name="dpt" localSheetId="10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1">#REF!</definedName>
    <definedName name="DQDQWDQWDQWD">#REF!</definedName>
    <definedName name="DrafterHari" localSheetId="11">#N/A</definedName>
    <definedName name="DrafterHari" localSheetId="8">'[36]AHS - Personel'!$G$17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1" hidden="1">{#N/A,#N/A,FALSE,"M.02"}</definedName>
    <definedName name="ds" localSheetId="8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1" hidden="1">{#N/A,#N/A,FALSE,"M.31"}</definedName>
    <definedName name="DSD" localSheetId="8" hidden="1">{#N/A,#N/A,FALSE,"M.31"}</definedName>
    <definedName name="DSD" hidden="1">{#N/A,#N/A,FALSE,"M.31"}</definedName>
    <definedName name="dtrf">#REF!</definedName>
    <definedName name="DUIT" localSheetId="10" hidden="1">{#N/A,#N/A,FALSE,"M.34"}</definedName>
    <definedName name="DUIT" hidden="1">{#N/A,#N/A,FALSE,"M.34"}</definedName>
    <definedName name="dyah" localSheetId="6" hidden="1">{#N/A,#N/A,FALSE,"M.31"}</definedName>
    <definedName name="dyah" localSheetId="10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1" hidden="1">{#N/A,#N/A,FALSE,"M.31"}</definedName>
    <definedName name="dyah" localSheetId="8" hidden="1">{#N/A,#N/A,FALSE,"M.31"}</definedName>
    <definedName name="dyah" hidden="1">{#N/A,#N/A,FALSE,"M.31"}</definedName>
    <definedName name="E" localSheetId="6">#REF!</definedName>
    <definedName name="E" localSheetId="10" hidden="1">{#N/A,#N/A,FALSE,"M.34"}</definedName>
    <definedName name="E" localSheetId="7">#REF!</definedName>
    <definedName name="E" localSheetId="5">#REF!</definedName>
    <definedName name="E" localSheetId="11">#REF!</definedName>
    <definedName name="E">#REF!</definedName>
    <definedName name="EDFSADG" localSheetId="10" hidden="1">{#N/A,#N/A,FALSE,"M.02"}</definedName>
    <definedName name="EDFSADG" hidden="1">{#N/A,#N/A,FALSE,"M.02"}</definedName>
    <definedName name="ee" localSheetId="10" hidden="1">{#N/A,#N/A,FALSE,"M.42"}</definedName>
    <definedName name="ee" hidden="1">{#N/A,#N/A,FALSE,"M.42"}</definedName>
    <definedName name="eee" localSheetId="10" hidden="1">{#N/A,#N/A,FALSE,"M.31"}</definedName>
    <definedName name="eee" hidden="1">{#N/A,#N/A,FALSE,"M.31"}</definedName>
    <definedName name="eeee" localSheetId="10" hidden="1">{#N/A,#N/A,FALSE,"M.01"}</definedName>
    <definedName name="eeee" hidden="1">{#N/A,#N/A,FALSE,"M.01"}</definedName>
    <definedName name="egfegrg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1" hidden="1">#REF!</definedName>
    <definedName name="EHM" hidden="1">#REF!</definedName>
    <definedName name="ehs" localSheetId="10" hidden="1">{#N/A,#N/A,FALSE,"M.41"}</definedName>
    <definedName name="ehs" hidden="1">{#N/A,#N/A,FALSE,"M.41"}</definedName>
    <definedName name="Employee_data">'[38]Service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1">[8]prod03!#REF!</definedName>
    <definedName name="END">[8]prod03!#REF!</definedName>
    <definedName name="Epltaapln4" localSheetId="10">#REF!</definedName>
    <definedName name="Epltaapln4">#REF!</definedName>
    <definedName name="Epltdapln1" localSheetId="10">#REF!</definedName>
    <definedName name="Epltdapln1">#REF!</definedName>
    <definedName name="Epltdapln4" localSheetId="10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10">[1]Uraian!$U$689</definedName>
    <definedName name="eppjb2tb">[2]Uraian!$U$689</definedName>
    <definedName name="er" localSheetId="6" hidden="1">{#N/A,#N/A,FALSE,"M.41"}</definedName>
    <definedName name="ER" localSheetId="10">[39]ASUMSI!$C$8</definedName>
    <definedName name="er" localSheetId="7" hidden="1">{#N/A,#N/A,FALSE,"M.41"}</definedName>
    <definedName name="er" localSheetId="5" hidden="1">{#N/A,#N/A,FALSE,"M.41"}</definedName>
    <definedName name="er" localSheetId="11" hidden="1">{#N/A,#N/A,FALSE,"M.41"}</definedName>
    <definedName name="er" localSheetId="8" hidden="1">{#N/A,#N/A,FALSE,"M.41"}</definedName>
    <definedName name="er" hidden="1">{#N/A,#N/A,FALSE,"M.41"}</definedName>
    <definedName name="ERA">#N/A</definedName>
    <definedName name="erri" localSheetId="10" hidden="1">{#N/A,#N/A,FALSE,"M.42"}</definedName>
    <definedName name="erri" hidden="1">{#N/A,#N/A,FALSE,"M.42"}</definedName>
    <definedName name="ert" localSheetId="10" hidden="1">{#N/A,#N/A,FALSE,"M.01"}</definedName>
    <definedName name="ert" hidden="1">{#N/A,#N/A,FALSE,"M.01"}</definedName>
    <definedName name="ERWER" localSheetId="10" hidden="1">{#N/A,#N/A,FALSE,"M.42"}</definedName>
    <definedName name="ERWER" hidden="1">{#N/A,#N/A,FALSE,"M.42"}</definedName>
    <definedName name="ESTIMASIKINERJA2004" localSheetId="10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10">[39]L20Keu!$O$7</definedName>
    <definedName name="EUR">[40]L20Keu!$O$7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1" hidden="1">{#N/A,#N/A,FALSE,"M.34"}</definedName>
    <definedName name="ew" localSheetId="8" hidden="1">{#N/A,#N/A,FALSE,"M.34"}</definedName>
    <definedName name="ew" hidden="1">{#N/A,#N/A,FALSE,"M.34"}</definedName>
    <definedName name="ewr" localSheetId="6">#REF!</definedName>
    <definedName name="EWR" localSheetId="10" hidden="1">{#N/A,#N/A,FALSE,"M.32"}</definedName>
    <definedName name="ewr" localSheetId="7">#REF!</definedName>
    <definedName name="ewr" localSheetId="5">#REF!</definedName>
    <definedName name="ewr" localSheetId="11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1" hidden="1">{#N/A,#N/A,FALSE,"M.33"}</definedName>
    <definedName name="ewrt" localSheetId="8" hidden="1">{#N/A,#N/A,FALSE,"M.33"}</definedName>
    <definedName name="ewrt" hidden="1">{#N/A,#N/A,FALSE,"M.33"}</definedName>
    <definedName name="ewrwef" localSheetId="10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0">#REF!</definedName>
    <definedName name="Excel_BuiltIn_Print_Area" localSheetId="7">#REF!</definedName>
    <definedName name="Excel_BuiltIn_Print_Area" localSheetId="5">#REF!</definedName>
    <definedName name="Excel_BuiltIn_Print_Area" localSheetId="11">#REF!</definedName>
    <definedName name="Excel_BuiltIn_Print_Area">#REF!</definedName>
    <definedName name="Excel_BuiltIn_Print_Area_1" localSheetId="6">#REF!</definedName>
    <definedName name="Excel_BuiltIn_Print_Area_1" localSheetId="10">#REF!</definedName>
    <definedName name="Excel_BuiltIn_Print_Area_1" localSheetId="7">#REF!</definedName>
    <definedName name="Excel_BuiltIn_Print_Area_1" localSheetId="11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1">#REF!</definedName>
    <definedName name="Excel_BuiltIn_Print_Area_2">#REF!</definedName>
    <definedName name="Excel_BuiltIn_Print_Area_3" localSheetId="6">#REF!</definedName>
    <definedName name="Excel_BuiltIn_Print_Area_3" localSheetId="10">#REF!</definedName>
    <definedName name="Excel_BuiltIn_Print_Area_3" localSheetId="7">#REF!</definedName>
    <definedName name="Excel_BuiltIn_Print_Area_3" localSheetId="11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1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1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1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1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1">#REF!</definedName>
    <definedName name="Excel_BuiltIn_Print_Area_8">#REF!</definedName>
    <definedName name="Excel_BuiltIn_Print_Titles" localSheetId="6">#REF!</definedName>
    <definedName name="Excel_BuiltIn_Print_Titles" localSheetId="10">"$#REF!.$A$8101:$IC$8112"</definedName>
    <definedName name="Excel_BuiltIn_Print_Titles" localSheetId="7">#REF!</definedName>
    <definedName name="Excel_BuiltIn_Print_Titles" localSheetId="11">#REF!</definedName>
    <definedName name="Excel_BuiltIn_Print_Titles" localSheetId="8">#REF!</definedName>
    <definedName name="Excel_BuiltIn_Print_Titles">#REF!</definedName>
    <definedName name="Excel_BuiltIn_Print_Titles_1" localSheetId="6">#REF!</definedName>
    <definedName name="Excel_BuiltIn_Print_Titles_1" localSheetId="10">#REF!</definedName>
    <definedName name="Excel_BuiltIn_Print_Titles_1" localSheetId="7">#REF!</definedName>
    <definedName name="Excel_BuiltIn_Print_Titles_1" localSheetId="11">#REF!</definedName>
    <definedName name="Excel_BuiltIn_Print_Titles_1">#REF!</definedName>
    <definedName name="Excel_BuiltIn_Print_Titles_19" localSheetId="6">#REF!</definedName>
    <definedName name="Excel_BuiltIn_Print_Titles_19" localSheetId="10">#REF!</definedName>
    <definedName name="Excel_BuiltIn_Print_Titles_19" localSheetId="7">#REF!</definedName>
    <definedName name="Excel_BuiltIn_Print_Titles_19" localSheetId="11">#REF!</definedName>
    <definedName name="Excel_BuiltIn_Print_Titles_19">#REF!</definedName>
    <definedName name="Excel_BuiltIn_Print_Titles_2" localSheetId="6">(#REF!,#REF!)</definedName>
    <definedName name="Excel_BuiltIn_Print_Titles_2" localSheetId="10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1">(#REF!,#REF!)</definedName>
    <definedName name="Excel_BuiltIn_Print_Titles_2">(#REF!,#REF!)</definedName>
    <definedName name="Exchange_Rate">'[82]O &amp; M'!$F$2</definedName>
    <definedName name="exis" localSheetId="10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10">#REF!</definedName>
    <definedName name="_xlnm.Extract" localSheetId="7">#REF!</definedName>
    <definedName name="_xlnm.Extract" localSheetId="11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7">#REF!</definedName>
    <definedName name="Extract_MI" localSheetId="11">#REF!</definedName>
    <definedName name="Extract_MI">#REF!</definedName>
    <definedName name="F" localSheetId="6">#REF!</definedName>
    <definedName name="F" localSheetId="10" hidden="1">{#N/A,#N/A,FALSE,"M.41"}</definedName>
    <definedName name="F" localSheetId="7">#REF!</definedName>
    <definedName name="F" localSheetId="11">#REF!</definedName>
    <definedName name="F" localSheetId="8">#REF!</definedName>
    <definedName name="F">#REF!</definedName>
    <definedName name="FAD" localSheetId="6">#REF!</definedName>
    <definedName name="FAD" localSheetId="10">#REF!</definedName>
    <definedName name="FAD" localSheetId="7">#REF!</definedName>
    <definedName name="FAD" localSheetId="11">#REF!</definedName>
    <definedName name="FAD">#REF!</definedName>
    <definedName name="FADF" localSheetId="6">#REF!</definedName>
    <definedName name="FADF" localSheetId="10">#REF!</definedName>
    <definedName name="FADF" localSheetId="7">#REF!</definedName>
    <definedName name="FADF" localSheetId="11">#REF!</definedName>
    <definedName name="FADF">#REF!</definedName>
    <definedName name="FADS" localSheetId="6">#REF!</definedName>
    <definedName name="FADS" localSheetId="10">#REF!</definedName>
    <definedName name="FADS" localSheetId="7">#REF!</definedName>
    <definedName name="FADS" localSheetId="11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1">#REF!</definedName>
    <definedName name="FASDF">#REF!</definedName>
    <definedName name="FCO" localSheetId="6">#REF!</definedName>
    <definedName name="FCO" localSheetId="7">#REF!</definedName>
    <definedName name="FCO" localSheetId="11">#REF!</definedName>
    <definedName name="FCO">#REF!</definedName>
    <definedName name="fd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1" hidden="1">{#N/A,#N/A,FALSE,"M.31"}</definedName>
    <definedName name="fdf" localSheetId="8" hidden="1">{#N/A,#N/A,FALSE,"M.31"}</definedName>
    <definedName name="fdf" hidden="1">{#N/A,#N/A,FALSE,"M.31"}</definedName>
    <definedName name="FEEDERGGNKDS" localSheetId="6">[30]JAN07!#REF!</definedName>
    <definedName name="FEEDERGGNKDS" localSheetId="10">[35]JAN09!#REF!</definedName>
    <definedName name="FEEDERGGNKDS" localSheetId="7">[30]JAN07!#REF!</definedName>
    <definedName name="FEEDERGGNKDS" localSheetId="11">[83]JAN07!#REF!</definedName>
    <definedName name="FEEDERGGNKDS">[83]JAN07!#REF!</definedName>
    <definedName name="FEEDERGGNSLG" localSheetId="6">[30]JAN07!#REF!</definedName>
    <definedName name="FEEDERGGNSLG" localSheetId="10">[35]JAN09!#REF!</definedName>
    <definedName name="FEEDERGGNSLG" localSheetId="7">[30]JAN07!#REF!</definedName>
    <definedName name="FEEDERGGNSLG" localSheetId="11">[83]JAN07!#REF!</definedName>
    <definedName name="FEEDERGGNSLG">[83]JAN07!#REF!</definedName>
    <definedName name="FEEDERKDS" localSheetId="6">#REF!</definedName>
    <definedName name="FEEDERKDS" localSheetId="10">#REF!</definedName>
    <definedName name="FEEDERKDS" localSheetId="7">#REF!</definedName>
    <definedName name="FEEDERKDS" localSheetId="5">#REF!</definedName>
    <definedName name="FEEDERKDS" localSheetId="11">#REF!</definedName>
    <definedName name="FEEDERKDS">#REF!</definedName>
    <definedName name="FEEDERSLG" localSheetId="6">#REF!</definedName>
    <definedName name="FEEDERSLG" localSheetId="7">#REF!</definedName>
    <definedName name="FEEDERSLG" localSheetId="11">#REF!</definedName>
    <definedName name="FEEDERSLG">#REF!</definedName>
    <definedName name="FEEDERSMG" localSheetId="6">#REF!</definedName>
    <definedName name="FEEDERSMG" localSheetId="10">[84]Smg!$A$1:$A$968</definedName>
    <definedName name="FEEDERSMG" localSheetId="7">#REF!</definedName>
    <definedName name="FEEDERSMG" localSheetId="11">#REF!</definedName>
    <definedName name="FEEDERSMG" localSheetId="8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1" hidden="1">{#N/A,#N/A,FALSE,"M.01"}</definedName>
    <definedName name="ff" localSheetId="8" hidden="1">{#N/A,#N/A,FALSE,"M.01"}</definedName>
    <definedName name="ff" hidden="1">{#N/A,#N/A,FALSE,"M.01"}</definedName>
    <definedName name="ffe" localSheetId="6">#REF!</definedName>
    <definedName name="ffe" localSheetId="10">#REF!</definedName>
    <definedName name="ffe" localSheetId="7">#REF!</definedName>
    <definedName name="ffe" localSheetId="5">#REF!</definedName>
    <definedName name="ffe" localSheetId="11">#REF!</definedName>
    <definedName name="ffe">#REF!</definedName>
    <definedName name="FFF" localSheetId="10" hidden="1">{#N/A,#N/A,FALSE,"M.31"}</definedName>
    <definedName name="FFF" hidden="1">{#N/A,#N/A,FALSE,"M.31"}</definedName>
    <definedName name="fffff" localSheetId="6">#REF!</definedName>
    <definedName name="fffff" localSheetId="10">#REF!</definedName>
    <definedName name="fffff" localSheetId="7">#REF!</definedName>
    <definedName name="fffff" localSheetId="11">#REF!</definedName>
    <definedName name="fffff">#REF!</definedName>
    <definedName name="fghd" localSheetId="10" hidden="1">{#N/A,#N/A,FALSE,"M.43"}</definedName>
    <definedName name="fghd" hidden="1">{#N/A,#N/A,FALSE,"M.43"}</definedName>
    <definedName name="fghfghdh">#REF!</definedName>
    <definedName name="FILL" localSheetId="10" hidden="1">[85]UshDeb00!#REF!</definedName>
    <definedName name="FILL" hidden="1">[86]UshDeb00!#REF!</definedName>
    <definedName name="final" localSheetId="6" hidden="1">{#N/A,#N/A,FALSE,"M.34"}</definedName>
    <definedName name="final" localSheetId="10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1" hidden="1">{#N/A,#N/A,FALSE,"M.34"}</definedName>
    <definedName name="final" localSheetId="8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10" hidden="1">{#N/A,#N/A,FALSE,"M.42"}</definedName>
    <definedName name="FOF" hidden="1">{#N/A,#N/A,FALSE,"M.42"}</definedName>
    <definedName name="FOREX">'[87]Resource Plan (2)'!$H$120</definedName>
    <definedName name="fp" localSheetId="10">[33]x!$G$9:$G$47</definedName>
    <definedName name="fp">[32]x!$G$9:$G$47</definedName>
    <definedName name="fr" localSheetId="10" hidden="1">{#N/A,#N/A,FALSE,"M.31"}</definedName>
    <definedName name="fr" hidden="1">{#N/A,#N/A,FALSE,"M.31"}</definedName>
    <definedName name="FRD" localSheetId="10" hidden="1">{#N/A,#N/A,FALSE,"M.32"}</definedName>
    <definedName name="FRD" hidden="1">{#N/A,#N/A,FALSE,"M.32"}</definedName>
    <definedName name="Frekuensi" localSheetId="6">#REF!</definedName>
    <definedName name="Frekuensi" localSheetId="10">#REF!</definedName>
    <definedName name="Frekuensi" localSheetId="7">#REF!</definedName>
    <definedName name="Frekuensi" localSheetId="5">#REF!</definedName>
    <definedName name="Frekuensi" localSheetId="11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1">#REF!</definedName>
    <definedName name="FSDF">#REF!</definedName>
    <definedName name="FXXHBGH" localSheetId="6" hidden="1">#REF!</definedName>
    <definedName name="FXXHBGH" localSheetId="7" hidden="1">#REF!</definedName>
    <definedName name="FXXHBGH" localSheetId="11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 localSheetId="10" hidden="1">{#N/A,#N/A,FALSE,"M.42"}</definedName>
    <definedName name="G">[88]Smg!$I$1:$I$863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1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1" hidden="1">{#N/A,#N/A,FALSE,"M.02"}</definedName>
    <definedName name="Gambar_2" localSheetId="8" hidden="1">{#N/A,#N/A,FALSE,"M.02"}</definedName>
    <definedName name="Gambar_2" hidden="1">{#N/A,#N/A,FALSE,"M.02"}</definedName>
    <definedName name="GANGGUAN" localSheetId="10">[80]MENU!$M$11:$M$124</definedName>
    <definedName name="GANGGUAN" localSheetId="11">#N/A</definedName>
    <definedName name="GANGGUAN" localSheetId="8">[81]MENU!$M$11:$M$124</definedName>
    <definedName name="GANGGUAN">#N/A</definedName>
    <definedName name="GARDU" localSheetId="10">[80]PARAMETER!$A$11:$A$1059</definedName>
    <definedName name="GARDU" localSheetId="11">#N/A</definedName>
    <definedName name="GARDU" localSheetId="8">[81]PARAMETER!$A$11:$A$1059</definedName>
    <definedName name="GARDU">#N/A</definedName>
    <definedName name="GARDU1" localSheetId="10">[80]MENU!$A$11:$A$110</definedName>
    <definedName name="GARDU1" localSheetId="11">#N/A</definedName>
    <definedName name="GARDU1" localSheetId="8">[81]MENU!$A$11:$A$110</definedName>
    <definedName name="GARDU1">#N/A</definedName>
    <definedName name="GBP" localSheetId="10">[39]L20Keu!$O$8</definedName>
    <definedName name="GBP">[40]L20Keu!$O$8</definedName>
    <definedName name="GBR">INDEX(KKO!#REF!,MATCH(KKO!#REF!:KKO!#REF!,0)*2)</definedName>
    <definedName name="gdfg" localSheetId="10">#REF!</definedName>
    <definedName name="gdfg">#REF!</definedName>
    <definedName name="gdt" localSheetId="10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1">#REF!</definedName>
    <definedName name="gf">#REF!</definedName>
    <definedName name="GFAFGFD" localSheetId="10" hidden="1">{#N/A,#N/A,FALSE,"M.34"}</definedName>
    <definedName name="GFAFGFD" hidden="1">{#N/A,#N/A,FALSE,"M.34"}</definedName>
    <definedName name="GFHHG" localSheetId="6">#REF!</definedName>
    <definedName name="GFHHG" localSheetId="10">#REF!</definedName>
    <definedName name="GFHHG" localSheetId="7">#REF!</definedName>
    <definedName name="GFHHG" localSheetId="11">#REF!</definedName>
    <definedName name="GFHHG">#REF!</definedName>
    <definedName name="GFRKDS" localSheetId="6">#REF!</definedName>
    <definedName name="GFRKDS" localSheetId="7">#REF!</definedName>
    <definedName name="GFRKDS" localSheetId="11">#REF!</definedName>
    <definedName name="GFRKDS">#REF!</definedName>
    <definedName name="GFRSLG" localSheetId="6">#REF!</definedName>
    <definedName name="GFRSLG" localSheetId="7">#REF!</definedName>
    <definedName name="GFRSLG" localSheetId="11">#REF!</definedName>
    <definedName name="GFRSLG">#REF!</definedName>
    <definedName name="GFRSMG" localSheetId="6">#REF!</definedName>
    <definedName name="GFRSMG" localSheetId="10">[84]Smg!$I$1:$I$968</definedName>
    <definedName name="GFRSMG" localSheetId="7">#REF!</definedName>
    <definedName name="GFRSMG" localSheetId="11">#REF!</definedName>
    <definedName name="GFRSMG" localSheetId="8">#REF!</definedName>
    <definedName name="GFRSMG">#REF!</definedName>
    <definedName name="gg" localSheetId="6">#REF!</definedName>
    <definedName name="gg" localSheetId="10">#REF!</definedName>
    <definedName name="gg" localSheetId="7">#REF!</definedName>
    <definedName name="gg" localSheetId="11">#REF!</definedName>
    <definedName name="gg">#REF!</definedName>
    <definedName name="ggg" localSheetId="6">#REF!</definedName>
    <definedName name="ggg" localSheetId="7">#REF!</definedName>
    <definedName name="ggg" localSheetId="11">#REF!</definedName>
    <definedName name="ggg">#REF!</definedName>
    <definedName name="giapbn1" localSheetId="10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1" hidden="1">{#N/A,#N/A,FALSE,"M.41"}</definedName>
    <definedName name="grafik" localSheetId="8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1" hidden="1">#REF!</definedName>
    <definedName name="GRAIK" hidden="1">#REF!</definedName>
    <definedName name="GT" localSheetId="10" hidden="1">{#N/A,#N/A,FALSE,"M.34"}</definedName>
    <definedName name="GT" hidden="1">{#N/A,#N/A,FALSE,"M.34"}</definedName>
    <definedName name="H" localSheetId="6">#REF!</definedName>
    <definedName name="h" localSheetId="10" hidden="1">{#N/A,#N/A,FALSE,"M.43"}</definedName>
    <definedName name="H" localSheetId="7">#REF!</definedName>
    <definedName name="H" localSheetId="11">#REF!</definedName>
    <definedName name="H" localSheetId="8">#REF!</definedName>
    <definedName name="H">#REF!</definedName>
    <definedName name="harga" localSheetId="10">#REF!</definedName>
    <definedName name="harga">[89]RAB!$F$12:$J$175</definedName>
    <definedName name="hari" localSheetId="10">#REF!</definedName>
    <definedName name="hari" localSheetId="11">[90]Format!$AA$1:$AG$1</definedName>
    <definedName name="hari" localSheetId="8">[90]Format!$AA$1:$AG$1</definedName>
    <definedName name="hari">[91]Format!$AA$1:$AG$1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1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1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1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1">#REF!</definedName>
    <definedName name="HarJaborTRWIV">#REF!</definedName>
    <definedName name="HarMatTRWI" localSheetId="6">#REF!</definedName>
    <definedName name="HarMatTRWI" localSheetId="7">#REF!</definedName>
    <definedName name="HarMatTRWI" localSheetId="11">#REF!</definedName>
    <definedName name="HarMatTRWI">#REF!</definedName>
    <definedName name="HarMatTRWII" localSheetId="6">#REF!</definedName>
    <definedName name="HarMatTRWII" localSheetId="7">#REF!</definedName>
    <definedName name="HarMatTRWII" localSheetId="11">#REF!</definedName>
    <definedName name="HarMatTRWII">#REF!</definedName>
    <definedName name="HarMatTRWIII" localSheetId="6">#REF!</definedName>
    <definedName name="HarMatTRWIII" localSheetId="7">#REF!</definedName>
    <definedName name="HarMatTRWIII" localSheetId="11">#REF!</definedName>
    <definedName name="HarMatTRWIII">#REF!</definedName>
    <definedName name="HarMatTRWIV" localSheetId="6">#REF!</definedName>
    <definedName name="HarMatTRWIV" localSheetId="7">#REF!</definedName>
    <definedName name="HarMatTRWIV" localSheetId="11">#REF!</definedName>
    <definedName name="HarMatTRWIV">#REF!</definedName>
    <definedName name="HARTO" localSheetId="6">#REF!</definedName>
    <definedName name="HARTO" localSheetId="7">#REF!</definedName>
    <definedName name="HARTO" localSheetId="11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1">#REF!</definedName>
    <definedName name="HB">#REF!</definedName>
    <definedName name="HBDUA" localSheetId="6">#REF!</definedName>
    <definedName name="HBDUA" localSheetId="7">#REF!</definedName>
    <definedName name="HBDUA" localSheetId="11">#REF!</definedName>
    <definedName name="HBDUA">#REF!</definedName>
    <definedName name="HBsatu" localSheetId="6">#REF!</definedName>
    <definedName name="HBsatu" localSheetId="7">#REF!</definedName>
    <definedName name="HBsatu" localSheetId="11">#REF!</definedName>
    <definedName name="HBsatu">#REF!</definedName>
    <definedName name="HEXING">#REF!</definedName>
    <definedName name="hg" localSheetId="10" hidden="1">{#N/A,#N/A,FALSE,"M.42"}</definedName>
    <definedName name="hg" hidden="1">{#N/A,#N/A,FALSE,"M.42"}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1" hidden="1">{#N/A,#N/A,FALSE,"M.32"}</definedName>
    <definedName name="hh" localSheetId="8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1">#REF!</definedName>
    <definedName name="hhhhhhhhhhh">#REF!</definedName>
    <definedName name="hist" localSheetId="10" hidden="1">{#N/A,#N/A,FALSE,"M.42"}</definedName>
    <definedName name="hist" hidden="1">{#N/A,#N/A,FALSE,"M.42"}</definedName>
    <definedName name="hjk" localSheetId="10" hidden="1">{#N/A,#N/A,FALSE,"M.01"}</definedName>
    <definedName name="hjk" hidden="1">{#N/A,#N/A,FALSE,"M.01"}</definedName>
    <definedName name="hjkkj">#REF!</definedName>
    <definedName name="HMAT" localSheetId="11">'[92]MATERIAL juni 05'!$A:$AH</definedName>
    <definedName name="HMAT" localSheetId="8">'[92]MATERIAL juni 05'!$A$1:$AH$65536</definedName>
    <definedName name="HMAT">'[92]MATERIAL juni 05'!$A$1:$AH$65536</definedName>
    <definedName name="HMRIEL" localSheetId="10">'[92]UPDATE 25 JANUARI 2007'!$1:$1048576</definedName>
    <definedName name="HMRIEL" localSheetId="11">'[92]UPDATE 25 JANUARI 2007'!$1:$1048576</definedName>
    <definedName name="HMRIEL" localSheetId="8">'[92]UPDATE 25 JANUARI 2007'!$A:$IV</definedName>
    <definedName name="HMRIEL">'[92]UPDATE 25 JANUARI 2007'!$A:$IV</definedName>
    <definedName name="HOE" localSheetId="10" hidden="1">{#N/A,#N/A,FALSE,"M.31"}</definedName>
    <definedName name="HOE" hidden="1">{#N/A,#N/A,FALSE,"M.31"}</definedName>
    <definedName name="HOUOUOUO" localSheetId="5" hidden="1">{#N/A,#N/A,FALSE,"M.31"}</definedName>
    <definedName name="HOUOUOUO" localSheetId="11" hidden="1">{#N/A,#N/A,FALSE,"M.31"}</definedName>
    <definedName name="HOUOUOUO" localSheetId="8" hidden="1">{#N/A,#N/A,FALSE,"M.31"}</definedName>
    <definedName name="HOUOUOUO" hidden="1">{#N/A,#N/A,FALSE,"M.31"}</definedName>
    <definedName name="HR" localSheetId="6">#REF!</definedName>
    <definedName name="HR" localSheetId="10">#REF!</definedName>
    <definedName name="HR" localSheetId="7">#REF!</definedName>
    <definedName name="HR" localSheetId="5">#REF!</definedName>
    <definedName name="HR" localSheetId="11">#REF!</definedName>
    <definedName name="HR">#REF!</definedName>
    <definedName name="HSCT3">0.1</definedName>
    <definedName name="hsdbaru" localSheetId="10">[1]Catatan!$C$142</definedName>
    <definedName name="hsdbaru">[2]Catatan!$C$142</definedName>
    <definedName name="HTML_CodePage" hidden="1">1252</definedName>
    <definedName name="HTML_Control" localSheetId="10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10" hidden="1">{#N/A,#N/A,FALSE,"M.01"}</definedName>
    <definedName name="HUTANG" hidden="1">{#N/A,#N/A,FALSE,"M.01"}</definedName>
    <definedName name="i" localSheetId="6">#REF!</definedName>
    <definedName name="i" localSheetId="10" hidden="1">{#N/A,#N/A,FALSE,"M.31"}</definedName>
    <definedName name="i" localSheetId="7">#REF!</definedName>
    <definedName name="i" localSheetId="5">#REF!</definedName>
    <definedName name="i" localSheetId="11">#REF!</definedName>
    <definedName name="i">#REF!</definedName>
    <definedName name="I_Acc" localSheetId="10">#REF!</definedName>
    <definedName name="I_Acc">#REF!</definedName>
    <definedName name="idobaru" localSheetId="10">[1]Catatan!$C$143</definedName>
    <definedName name="idobaru">[2]Catatan!$C$143</definedName>
    <definedName name="IDS" localSheetId="10">'[65]Harga BBM Indonesia'!$B$5:$D$5</definedName>
    <definedName name="IDS">'[66]Harga BBM Indonesia'!$B$5:$D$5</definedName>
    <definedName name="IK" localSheetId="10">#REF!</definedName>
    <definedName name="IK">#REF!</definedName>
    <definedName name="ike" localSheetId="6">#REF!</definedName>
    <definedName name="ike" localSheetId="10">#REF!</definedName>
    <definedName name="ike" localSheetId="7">#REF!</definedName>
    <definedName name="ike" localSheetId="11">#REF!</definedName>
    <definedName name="ike">#REF!</definedName>
    <definedName name="IkhtBiopTRWI" localSheetId="10">'[46]IkhtisarBiop(12.0)'!$B$1:$M$49</definedName>
    <definedName name="IkhtBiopTRWI">'[48]IkhtisarBiop(12.0)'!$B$1:$M$49</definedName>
    <definedName name="IkhtBiopTRWII" localSheetId="10">'[46]IkhtisarBiop(12.0)'!$B$51:$M$99</definedName>
    <definedName name="IkhtBiopTRWII">'[48]IkhtisarBiop(12.0)'!$B$51:$M$99</definedName>
    <definedName name="IkhtBiopTRWIII" localSheetId="10">'[46]IkhtisarBiop(12.0)'!$B$101:$M$149</definedName>
    <definedName name="IkhtBiopTRWIII">'[48]IkhtisarBiop(12.0)'!$B$101:$M$149</definedName>
    <definedName name="IkhtBiopTRWIV" localSheetId="10">'[46]IkhtisarBiop(12.0)'!$B$151:$M$199</definedName>
    <definedName name="IkhtBiopTRWIV">'[48]IkhtisarBiop(12.0)'!$B$151:$M$199</definedName>
    <definedName name="Impor_W1_W2" localSheetId="10">[93]NerSubsis!$D$41</definedName>
    <definedName name="Impor_W1_W2">[94]NerSubsis!$D$41</definedName>
    <definedName name="INDEX_KODE" localSheetId="10">[80]MENU!$O$11:$O$124</definedName>
    <definedName name="INDEX_KODE" localSheetId="11">#N/A</definedName>
    <definedName name="INDEX_KODE" localSheetId="8">[81]MENU!$O$11:$O$124</definedName>
    <definedName name="INDEX_KODE">#N/A</definedName>
    <definedName name="INDEX1" localSheetId="10">[80]MENU!$C$11:$C$110</definedName>
    <definedName name="INDEX1" localSheetId="11">#N/A</definedName>
    <definedName name="INDEX1" localSheetId="8">[81]MENU!$C$11:$C$110</definedName>
    <definedName name="INDEX1">#N/A</definedName>
    <definedName name="indi" localSheetId="10" hidden="1">{#N/A,#N/A,FALSE,"M.02"}</definedName>
    <definedName name="indi" hidden="1">{#N/A,#N/A,FALSE,"M.02"}</definedName>
    <definedName name="Indikator210" localSheetId="6">#REF!</definedName>
    <definedName name="Indikator210" localSheetId="10">#REF!</definedName>
    <definedName name="Indikator210" localSheetId="7">#REF!</definedName>
    <definedName name="Indikator210" localSheetId="5">#REF!</definedName>
    <definedName name="Indikator210" localSheetId="11">#REF!</definedName>
    <definedName name="Indikator210">#REF!</definedName>
    <definedName name="Indikator215" localSheetId="6">#REF!</definedName>
    <definedName name="Indikator215" localSheetId="7">#REF!</definedName>
    <definedName name="Indikator215" localSheetId="11">#REF!</definedName>
    <definedName name="Indikator215">#REF!</definedName>
    <definedName name="indikatorlurruptl" localSheetId="10" hidden="1">{#N/A,#N/A,FALSE,"M.31"}</definedName>
    <definedName name="indikatorlurruptl" hidden="1">{#N/A,#N/A,FALSE,"M.31"}</definedName>
    <definedName name="INDUK">[95]DTU!$B$2:$D$48</definedName>
    <definedName name="inflasi" localSheetId="10">#REF!</definedName>
    <definedName name="inflasi">#REF!</definedName>
    <definedName name="inflasi1" localSheetId="10">#REF!</definedName>
    <definedName name="inflasi1">#REF!</definedName>
    <definedName name="inflasi2" localSheetId="10">#REF!</definedName>
    <definedName name="inflasi2">#REF!</definedName>
    <definedName name="input" localSheetId="6">'[96]Neraca seAPJ'!#REF!</definedName>
    <definedName name="input" localSheetId="10">'[96]Neraca seAPJ'!#REF!</definedName>
    <definedName name="input" localSheetId="7">'[96]Neraca seAPJ'!#REF!</definedName>
    <definedName name="input" localSheetId="5">'[96]Neraca seAPJ'!#REF!</definedName>
    <definedName name="input" localSheetId="11">'[96]Neraca seAPJ'!#REF!</definedName>
    <definedName name="input">'[96]Neraca seAPJ'!#REF!</definedName>
    <definedName name="INTAKE" localSheetId="10">#REF!</definedName>
    <definedName name="INTAKE">#REF!</definedName>
    <definedName name="inves1" localSheetId="10">#REF!</definedName>
    <definedName name="inves1">#REF!</definedName>
    <definedName name="inves2" localSheetId="10">[19]ca!#REF!</definedName>
    <definedName name="inves2">[19]ca!#REF!</definedName>
    <definedName name="INVMlgNew">#N/A</definedName>
    <definedName name="iopl" localSheetId="10" hidden="1">{#N/A,#N/A,FALSE,"M.34"}</definedName>
    <definedName name="iopl" hidden="1">{#N/A,#N/A,FALSE,"M.34"}</definedName>
    <definedName name="Ipo" localSheetId="10" hidden="1">{#N/A,#N/A,FALSE,"M.02"}</definedName>
    <definedName name="Ipo" hidden="1">{#N/A,#N/A,FALSE,"M.02"}</definedName>
    <definedName name="IPP" localSheetId="6">#REF!</definedName>
    <definedName name="IPP" localSheetId="10" hidden="1">{#N/A,#N/A,FALSE,"M.01";#N/A,#N/A,FALSE,"M.01"}</definedName>
    <definedName name="IPP" localSheetId="7">#REF!</definedName>
    <definedName name="IPP" localSheetId="5">#REF!</definedName>
    <definedName name="IPP" localSheetId="11">#REF!</definedName>
    <definedName name="IPP">#REF!</definedName>
    <definedName name="ips" localSheetId="6">[35]JAN09!#REF!</definedName>
    <definedName name="ips" localSheetId="5">[35]JAN09!#REF!</definedName>
    <definedName name="ips" localSheetId="11">[35]JAN09!#REF!</definedName>
    <definedName name="ips">[35]JAN09!#REF!</definedName>
    <definedName name="IS" localSheetId="6">#REF!</definedName>
    <definedName name="IS" localSheetId="10">#REF!</definedName>
    <definedName name="IS" localSheetId="7">#REF!</definedName>
    <definedName name="IS" localSheetId="5">#REF!</definedName>
    <definedName name="IS" localSheetId="11">#REF!</definedName>
    <definedName name="IS">#REF!</definedName>
    <definedName name="IS1TRWI" localSheetId="10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1">#REF!</definedName>
    <definedName name="itung">#REF!</definedName>
    <definedName name="iujnyhnuh" localSheetId="6">#REF!</definedName>
    <definedName name="iujnyhnuh" localSheetId="7">#REF!</definedName>
    <definedName name="iujnyhnuh" localSheetId="11">#REF!</definedName>
    <definedName name="iujnyhnuh">#REF!</definedName>
    <definedName name="j" localSheetId="6">#REF!</definedName>
    <definedName name="j" localSheetId="10" hidden="1">{#N/A,#N/A,FALSE,"M.42"}</definedName>
    <definedName name="j" localSheetId="7">#REF!</definedName>
    <definedName name="j" localSheetId="11">#REF!</definedName>
    <definedName name="j" localSheetId="8">#REF!</definedName>
    <definedName name="j">#REF!</definedName>
    <definedName name="JAJA" localSheetId="6">'[97]W-NAD'!#REF!</definedName>
    <definedName name="JAJA" localSheetId="10">'[31]W-NAD'!#REF!</definedName>
    <definedName name="JAJA" localSheetId="7">'[97]W-NAD'!#REF!</definedName>
    <definedName name="JAJA" localSheetId="11">'[97]W-NAD'!#REF!</definedName>
    <definedName name="JAJA">'[97]W-NAD'!#REF!</definedName>
    <definedName name="jamkerja">'[98]D2. ANALISA HS INSHAR'!$D$2</definedName>
    <definedName name="JamKerja01">'[99]E3. ANALISA HS HAR TEK SUTM'!$D$2</definedName>
    <definedName name="jamkerjaentri" localSheetId="6">'[98]D2. ANALISA HS INSHAR'!#REF!</definedName>
    <definedName name="jamkerjaentri" localSheetId="7">'[98]D2. ANALISA HS INSHAR'!#REF!</definedName>
    <definedName name="jamkerjaentri" localSheetId="5">'[98]D2. ANALISA HS INSHAR'!#REF!</definedName>
    <definedName name="jamkerjaentri" localSheetId="11">'[98]D2. ANALISA HS INSHAR'!#REF!</definedName>
    <definedName name="jamkerjaentri">'[98]D2. ANALISA HS INSHAR'!#REF!</definedName>
    <definedName name="jamkerjahar">'[99]E6. ANALISA HS HAR'!$D$2</definedName>
    <definedName name="JARDIST" localSheetId="6">#REF!</definedName>
    <definedName name="JARDIST" localSheetId="10">#REF!</definedName>
    <definedName name="JARDIST" localSheetId="7">#REF!</definedName>
    <definedName name="JARDIST" localSheetId="5">#REF!</definedName>
    <definedName name="JARDIST" localSheetId="11">#REF!</definedName>
    <definedName name="JARDIST">#REF!</definedName>
    <definedName name="jasa" localSheetId="10">[100]Jasa!$B:$F</definedName>
    <definedName name="jasa" localSheetId="11">[100]Jasa!$B:$F</definedName>
    <definedName name="jasa" localSheetId="8">[100]Jasa!$B$1:$F$65536</definedName>
    <definedName name="jasa">[100]Jasa!$B$1:$F$65536</definedName>
    <definedName name="jasa." localSheetId="11">[100]Jasa!$B:$F</definedName>
    <definedName name="jasa." localSheetId="8">[100]Jasa!$B$1:$F$65536</definedName>
    <definedName name="jasa.">[100]Jasa!$B$1:$F$65536</definedName>
    <definedName name="jawa" localSheetId="10" hidden="1">{#N/A,#N/A,FALSE,"M.41"}</definedName>
    <definedName name="jawa" hidden="1">{#N/A,#N/A,FALSE,"M.41"}</definedName>
    <definedName name="jawabali" localSheetId="10" hidden="1">{#N/A,#N/A,FALSE,"M.31"}</definedName>
    <definedName name="jawabali" hidden="1">{#N/A,#N/A,FALSE,"M.31"}</definedName>
    <definedName name="jbnrev2" localSheetId="10" hidden="1">{#N/A,#N/A,FALSE,"M.32"}</definedName>
    <definedName name="jbnrev2" hidden="1">{#N/A,#N/A,FALSE,"M.32"}</definedName>
    <definedName name="JBRpst" localSheetId="6" hidden="1">{#N/A,#N/A,FALSE,"M.31"}</definedName>
    <definedName name="JBRpst" localSheetId="10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1" hidden="1">{#N/A,#N/A,FALSE,"M.31"}</definedName>
    <definedName name="JBRpst" localSheetId="8" hidden="1">{#N/A,#N/A,FALSE,"M.31"}</definedName>
    <definedName name="JBRpst" hidden="1">{#N/A,#N/A,FALSE,"M.31"}</definedName>
    <definedName name="jbrpst2" localSheetId="6" hidden="1">{#N/A,#N/A,FALSE,"M.31"}</definedName>
    <definedName name="jbrpst2" localSheetId="10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1" hidden="1">{#N/A,#N/A,FALSE,"M.31"}</definedName>
    <definedName name="jbrpst2" localSheetId="8" hidden="1">{#N/A,#N/A,FALSE,"M.31"}</definedName>
    <definedName name="jbrpst2" hidden="1">{#N/A,#N/A,FALSE,"M.31"}</definedName>
    <definedName name="jenis_kontrak">[101]data!$F$2:$F$4</definedName>
    <definedName name="jenis_pph">[101]data!$E$2:$E$7</definedName>
    <definedName name="jesi">#REF!</definedName>
    <definedName name="JFYDYFG" hidden="1">[102]PkRp!#REF!</definedName>
    <definedName name="jg" localSheetId="10" hidden="1">{#N/A,#N/A,FALSE,"M.33"}</definedName>
    <definedName name="jg" hidden="1">{#N/A,#N/A,FALSE,"M.33"}</definedName>
    <definedName name="jgdgj">#REF!</definedName>
    <definedName name="jh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1">#REF!</definedName>
    <definedName name="JHKJ">#REF!</definedName>
    <definedName name="ji" localSheetId="10">#REF!</definedName>
    <definedName name="ji">#REF!</definedName>
    <definedName name="JILHK">#REF!</definedName>
    <definedName name="jj" localSheetId="6" hidden="1">{#N/A,#N/A,FALSE,"M.42"}</definedName>
    <definedName name="jj" localSheetId="10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1" hidden="1">{#N/A,#N/A,FALSE,"M.42"}</definedName>
    <definedName name="jj" localSheetId="8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1">#REF!</definedName>
    <definedName name="jjjj">#REF!</definedName>
    <definedName name="jk" localSheetId="10">#REF!</definedName>
    <definedName name="jk">#REF!</definedName>
    <definedName name="JKL" localSheetId="10" hidden="1">{#N/A,#N/A,FALSE,"M.32"}</definedName>
    <definedName name="JKL" hidden="1">{#N/A,#N/A,FALSE,"M.32"}</definedName>
    <definedName name="JKLJL" localSheetId="6">#REF!</definedName>
    <definedName name="JKLJL" localSheetId="10">#REF!</definedName>
    <definedName name="JKLJL" localSheetId="7">#REF!</definedName>
    <definedName name="JKLJL" localSheetId="11">#REF!</definedName>
    <definedName name="JKLJL">#REF!</definedName>
    <definedName name="JL">#N/A</definedName>
    <definedName name="jmlh2" localSheetId="10" hidden="1">{#N/A,#N/A,FALSE,"M.01"}</definedName>
    <definedName name="jmlh2" hidden="1">{#N/A,#N/A,FALSE,"M.01"}</definedName>
    <definedName name="JP" localSheetId="6">#REF!</definedName>
    <definedName name="JP" localSheetId="10">#REF!</definedName>
    <definedName name="JP" localSheetId="7">#REF!</definedName>
    <definedName name="JP" localSheetId="11">#REF!</definedName>
    <definedName name="JP">#REF!</definedName>
    <definedName name="JPY" localSheetId="10">[39]L20Keu!$O$9</definedName>
    <definedName name="JPY">[40]L20Keu!$O$9</definedName>
    <definedName name="JTG" localSheetId="10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1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10">#REF!</definedName>
    <definedName name="JualGLangTRWI" localSheetId="7">#REF!</definedName>
    <definedName name="JualGLangTRWI" localSheetId="11">#REF!</definedName>
    <definedName name="JualGLangTRWI">#REF!</definedName>
    <definedName name="JualGLangTRWII" localSheetId="6">#REF!</definedName>
    <definedName name="JualGLangTRWII" localSheetId="10">#REF!</definedName>
    <definedName name="JualGLangTRWII" localSheetId="7">#REF!</definedName>
    <definedName name="JualGLangTRWII" localSheetId="11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1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1">#REF!</definedName>
    <definedName name="JualGLangTRWIV">#REF!</definedName>
    <definedName name="JualGTarifTRWI" localSheetId="10">'[46]JualGTarif(11A)'!$B$1:$I$59</definedName>
    <definedName name="JualGTarifTRWI">'[48]JualGTarif(11A)'!$B$1:$I$59</definedName>
    <definedName name="JualGTarifTRWII" localSheetId="10">'[46]JualGTarif(11A)'!$B$61:$I$119</definedName>
    <definedName name="JualGTarifTRWII">'[48]JualGTarif(11A)'!$B$61:$I$119</definedName>
    <definedName name="JualGTarifTRWIII" localSheetId="10">'[46]JualGTarif(11A)'!$B$121:$I$178</definedName>
    <definedName name="JualGTarifTRWIII">'[48]JualGTarif(11A)'!$B$121:$I$178</definedName>
    <definedName name="JualGTarifTRWIV" localSheetId="10">'[46]JualGTarif(11A)'!$B$180:$I$237</definedName>
    <definedName name="JualGTarifTRWIV">'[48]JualGTarif(11A)'!$B$180:$I$237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1">#REF!</definedName>
    <definedName name="JUMLAH">#REF!</definedName>
    <definedName name="jun" localSheetId="10">#REF!</definedName>
    <definedName name="jun">#REF!</definedName>
    <definedName name="JUNI92" localSheetId="6">#REF!</definedName>
    <definedName name="JUNI92" localSheetId="10">#REF!</definedName>
    <definedName name="JUNI92" localSheetId="7">#REF!</definedName>
    <definedName name="JUNI92" localSheetId="11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1" hidden="1">{#N/A,#N/A,FALSE,"M.41"}</definedName>
    <definedName name="jus" localSheetId="8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1" hidden="1">{#N/A,#N/A,FALSE,"M.02"}</definedName>
    <definedName name="Justy2" localSheetId="8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1">#REF!</definedName>
    <definedName name="jx">#REF!</definedName>
    <definedName name="jy" localSheetId="10" hidden="1">{#N/A,#N/A,FALSE,"M.32"}</definedName>
    <definedName name="jy" hidden="1">{#N/A,#N/A,FALSE,"M.32"}</definedName>
    <definedName name="JYJYTJ" localSheetId="6">#REF!</definedName>
    <definedName name="JYJYTJ" localSheetId="10">#REF!</definedName>
    <definedName name="JYJYTJ" localSheetId="7">#REF!</definedName>
    <definedName name="JYJYTJ" localSheetId="11">#REF!</definedName>
    <definedName name="JYJYTJ">#REF!</definedName>
    <definedName name="K">#N/A</definedName>
    <definedName name="kal" localSheetId="6">[37]JAN09!#REF!</definedName>
    <definedName name="kal" localSheetId="7">[37]JAN09!#REF!</definedName>
    <definedName name="kal" localSheetId="11">[37]JAN09!#REF!</definedName>
    <definedName name="kal">[37]JAN09!#REF!</definedName>
    <definedName name="KALIKDS" localSheetId="6">[30]JAN07!#REF!</definedName>
    <definedName name="KALIKDS" localSheetId="10">[35]JAN09!#REF!</definedName>
    <definedName name="KALIKDS" localSheetId="7">[30]JAN07!#REF!</definedName>
    <definedName name="KALIKDS" localSheetId="11">[83]JAN07!#REF!</definedName>
    <definedName name="KALIKDS">[83]JAN07!#REF!</definedName>
    <definedName name="KALISLG" localSheetId="6">[30]JAN07!#REF!</definedName>
    <definedName name="KALISLG" localSheetId="10">[35]JAN09!#REF!</definedName>
    <definedName name="KALISLG" localSheetId="7">[30]JAN07!#REF!</definedName>
    <definedName name="KALISLG" localSheetId="11">[83]JAN07!#REF!</definedName>
    <definedName name="KALISLG">[83]JAN07!#REF!</definedName>
    <definedName name="KARANGAN">#N/A</definedName>
    <definedName name="Kategori" localSheetId="6">#REF!</definedName>
    <definedName name="Kategori" localSheetId="10">#REF!</definedName>
    <definedName name="Kategori" localSheetId="7">#REF!</definedName>
    <definedName name="Kategori" localSheetId="5">#REF!</definedName>
    <definedName name="Kategori" localSheetId="11">#REF!</definedName>
    <definedName name="Kategori">#REF!</definedName>
    <definedName name="KDI" localSheetId="10" hidden="1">{#N/A,#N/A,FALSE,"M.41"}</definedName>
    <definedName name="KDI" hidden="1">{#N/A,#N/A,FALSE,"M.41"}</definedName>
    <definedName name="KDJH" localSheetId="10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10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1" hidden="1">{#N/A,#N/A,FALSE,"M.31"}</definedName>
    <definedName name="KDRpst" localSheetId="8" hidden="1">{#N/A,#N/A,FALSE,"M.31"}</definedName>
    <definedName name="KDRpst" hidden="1">{#N/A,#N/A,FALSE,"M.31"}</definedName>
    <definedName name="kdrtpst" localSheetId="6" hidden="1">{#N/A,#N/A,FALSE,"M.31"}</definedName>
    <definedName name="kdrtpst" localSheetId="10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1" hidden="1">{#N/A,#N/A,FALSE,"M.31"}</definedName>
    <definedName name="kdrtpst" localSheetId="8" hidden="1">{#N/A,#N/A,FALSE,"M.31"}</definedName>
    <definedName name="kdrtpst" hidden="1">{#N/A,#N/A,FALSE,"M.31"}</definedName>
    <definedName name="KDY" localSheetId="10" hidden="1">{#N/A,#N/A,FALSE,"M.31"}</definedName>
    <definedName name="KDY" hidden="1">{#N/A,#N/A,FALSE,"M.31"}</definedName>
    <definedName name="Kebutuhan">#REF!</definedName>
    <definedName name="KEG" localSheetId="10" hidden="1">{#N/A,#N/A,FALSE,"M.34"}</definedName>
    <definedName name="KEG" hidden="1">{#N/A,#N/A,FALSE,"M.34"}</definedName>
    <definedName name="Kemungkinan" localSheetId="6">#REF!</definedName>
    <definedName name="Kemungkinan" localSheetId="10">#REF!</definedName>
    <definedName name="Kemungkinan" localSheetId="7">#REF!</definedName>
    <definedName name="Kemungkinan" localSheetId="5">#REF!</definedName>
    <definedName name="Kemungkinan" localSheetId="11">#REF!</definedName>
    <definedName name="Kemungkinan">#REF!</definedName>
    <definedName name="kertas" localSheetId="10" hidden="1">{#N/A,#N/A,FALSE,"M.32"}</definedName>
    <definedName name="kertas" hidden="1">{#N/A,#N/A,FALSE,"M.32"}</definedName>
    <definedName name="KETAPANG">#N/A</definedName>
    <definedName name="KGJH" localSheetId="10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10" hidden="1">{#N/A,#N/A,FALSE,"M.32"}</definedName>
    <definedName name="kiijiji" hidden="1">{#N/A,#N/A,FALSE,"M.32"}</definedName>
    <definedName name="kinerja" localSheetId="10" hidden="1">{#N/A,#N/A,FALSE,"M.32"}</definedName>
    <definedName name="kinerja" hidden="1">{#N/A,#N/A,FALSE,"M.32"}</definedName>
    <definedName name="kinerja_1" localSheetId="10" hidden="1">{#N/A,#N/A,FALSE,"M.42"}</definedName>
    <definedName name="kinerja_1" hidden="1">{#N/A,#N/A,FALSE,"M.42"}</definedName>
    <definedName name="KINERJA2004ESTIMASI" localSheetId="10" hidden="1">{#N/A,#N/A,FALSE,"M.02"}</definedName>
    <definedName name="KINERJA2004ESTIMASI" hidden="1">{#N/A,#N/A,FALSE,"M.02"}</definedName>
    <definedName name="kit" localSheetId="10" hidden="1">{#N/A,#N/A,FALSE,"M.42"}</definedName>
    <definedName name="kit" hidden="1">{#N/A,#N/A,FALSE,"M.42"}</definedName>
    <definedName name="kit_1" localSheetId="10" hidden="1">{#N/A,#N/A,FALSE,"M.31"}</definedName>
    <definedName name="kit_1" hidden="1">{#N/A,#N/A,FALSE,"M.31"}</definedName>
    <definedName name="kitlur" localSheetId="10" hidden="1">{#N/A,#N/A,FALSE,"M.43"}</definedName>
    <definedName name="kitlur" hidden="1">{#N/A,#N/A,FALSE,"M.43"}</definedName>
    <definedName name="kitlur1" localSheetId="10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0" hidden="1">{#N/A,#N/A,FALSE,"M.41"}</definedName>
    <definedName name="kj" localSheetId="11">#REF!</definedName>
    <definedName name="kj" localSheetId="8">#REF!</definedName>
    <definedName name="kj">#REF!</definedName>
    <definedName name="kjdhgf" localSheetId="6">#REF!</definedName>
    <definedName name="kjdhgf" localSheetId="7">#REF!</definedName>
    <definedName name="kjdhgf" localSheetId="11">#REF!</definedName>
    <definedName name="kjdhgf">#REF!</definedName>
    <definedName name="kjgjhg" localSheetId="6">#REF!</definedName>
    <definedName name="kjgjhg" localSheetId="7">#REF!</definedName>
    <definedName name="kjgjhg" localSheetId="11">#REF!</definedName>
    <definedName name="kjgjhg">#REF!</definedName>
    <definedName name="KK" localSheetId="6">[41]Usulan!#REF!</definedName>
    <definedName name="KK" localSheetId="7">[41]Usulan!#REF!</definedName>
    <definedName name="KK" localSheetId="11">[41]Usulan!#REF!</definedName>
    <definedName name="KK">[41]Usulan!#REF!</definedName>
    <definedName name="kkk" localSheetId="10" hidden="1">{#N/A,#N/A,FALSE,"M.32"}</definedName>
    <definedName name="kkk" hidden="1">{#N/A,#N/A,FALSE,"M.32"}</definedName>
    <definedName name="kkkkk" localSheetId="10" hidden="1">{#N/A,#N/A,FALSE,"M.33"}</definedName>
    <definedName name="kkkkk" hidden="1">{#N/A,#N/A,FALSE,"M.33"}</definedName>
    <definedName name="kl" localSheetId="10" hidden="1">{#N/A,#N/A,FALSE,"M.43"}</definedName>
    <definedName name="kl" hidden="1">{#N/A,#N/A,FALSE,"M.43"}</definedName>
    <definedName name="klarifikasi" localSheetId="10">'[53]W-NAD'!#REF!</definedName>
    <definedName name="klarifikasi">'[54]W-NAD'!#REF!</definedName>
    <definedName name="ko" localSheetId="10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10">#REF!</definedName>
    <definedName name="KODE" localSheetId="7">#REF!</definedName>
    <definedName name="KODE" localSheetId="5">#REF!</definedName>
    <definedName name="KODE" localSheetId="11">#REF!</definedName>
    <definedName name="KODE">#REF!</definedName>
    <definedName name="kode_Cabang" localSheetId="6">#REF!</definedName>
    <definedName name="kode_Cabang" localSheetId="10">#REF!</definedName>
    <definedName name="kode_Cabang" localSheetId="7">#REF!</definedName>
    <definedName name="kode_Cabang" localSheetId="11">#REF!</definedName>
    <definedName name="kode_Cabang">#REF!</definedName>
    <definedName name="KODE_GANGGUAN" localSheetId="10">[80]MENU!$N$11:$N$124</definedName>
    <definedName name="KODE_GANGGUAN" localSheetId="11">#N/A</definedName>
    <definedName name="KODE_GANGGUAN" localSheetId="8">[81]MENU!$N$11:$N$124</definedName>
    <definedName name="KODE_GANGGUAN">#N/A</definedName>
    <definedName name="kode_Kabupaten" localSheetId="6">#REF!</definedName>
    <definedName name="kode_Kabupaten" localSheetId="10">#REF!</definedName>
    <definedName name="kode_Kabupaten" localSheetId="7">#REF!</definedName>
    <definedName name="kode_Kabupaten" localSheetId="5">#REF!</definedName>
    <definedName name="kode_Kabupaten" localSheetId="11">#REF!</definedName>
    <definedName name="kode_Kabupaten">#REF!</definedName>
    <definedName name="Kode_Kecamatan" localSheetId="6">#REF!</definedName>
    <definedName name="Kode_Kecamatan" localSheetId="10">#REF!</definedName>
    <definedName name="Kode_Kecamatan" localSheetId="7">#REF!</definedName>
    <definedName name="Kode_Kecamatan" localSheetId="11">#REF!</definedName>
    <definedName name="Kode_Kecamatan">#REF!</definedName>
    <definedName name="KODE_OUTGOING" localSheetId="10">[80]PARAMETER!$D$11:$D$1059</definedName>
    <definedName name="KODE_OUTGOING" localSheetId="11">#N/A</definedName>
    <definedName name="KODE_OUTGOING" localSheetId="8">[81]PARAMETER!$D$11:$D$1059</definedName>
    <definedName name="KODE_OUTGOING">#N/A</definedName>
    <definedName name="KODE1" localSheetId="10">[80]MENU!$B$11:$B$110</definedName>
    <definedName name="KODE1" localSheetId="11">#N/A</definedName>
    <definedName name="KODE1" localSheetId="8">[81]MENU!$B$11:$B$110</definedName>
    <definedName name="KODE1">#N/A</definedName>
    <definedName name="kokp" localSheetId="6">#REF!</definedName>
    <definedName name="kokp" localSheetId="5">#REF!</definedName>
    <definedName name="kokp" localSheetId="11">#REF!</definedName>
    <definedName name="kokp">#REF!</definedName>
    <definedName name="komposisi" localSheetId="10">[78]KoMposisi!$A$6:$BV$22</definedName>
    <definedName name="komposisi">[79]KoMposisi!$A$6:$BV$22</definedName>
    <definedName name="KomunikasiBulan" localSheetId="11">#N/A</definedName>
    <definedName name="KomunikasiBulan" localSheetId="8">'[36]AHS - Non Personel'!$D$22</definedName>
    <definedName name="KomunikasiBulan">#N/A</definedName>
    <definedName name="KomunikasiHari" localSheetId="11">#N/A</definedName>
    <definedName name="KomunikasiHari" localSheetId="8">'[36]AHS - Non Personel'!$D$21</definedName>
    <definedName name="KomunikasiHari">#N/A</definedName>
    <definedName name="konsolidasi1" localSheetId="10">[103]W1!$A$1:$K$35</definedName>
    <definedName name="konsolidasi1">[104]W1!$A$1:$K$35</definedName>
    <definedName name="Kontrol" localSheetId="6">#REF!</definedName>
    <definedName name="Kontrol" localSheetId="10">#REF!</definedName>
    <definedName name="Kontrol" localSheetId="7">#REF!</definedName>
    <definedName name="Kontrol" localSheetId="5">#REF!</definedName>
    <definedName name="Kontrol" localSheetId="11">#REF!</definedName>
    <definedName name="Kontrol">#REF!</definedName>
    <definedName name="KontrolBukuBesar" localSheetId="6">#REF!</definedName>
    <definedName name="KontrolBukuBesar" localSheetId="10">#REF!</definedName>
    <definedName name="KontrolBukuBesar" localSheetId="7">#REF!</definedName>
    <definedName name="KontrolBukuBesar" localSheetId="11">#REF!</definedName>
    <definedName name="KontrolBukuBesar">#REF!</definedName>
    <definedName name="KontrolPP" localSheetId="6">#REF!</definedName>
    <definedName name="KontrolPP" localSheetId="7">#REF!</definedName>
    <definedName name="KontrolPP" localSheetId="11">#REF!</definedName>
    <definedName name="KontrolPP">#REF!</definedName>
    <definedName name="koroperator_hari" localSheetId="11">#N/A</definedName>
    <definedName name="koroperator_hari" localSheetId="8">'[36]AHS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1">#REF!</definedName>
    <definedName name="KorPajak">#REF!</definedName>
    <definedName name="Kost" localSheetId="11">#N/A</definedName>
    <definedName name="Kost" localSheetId="8">'[36]AHS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1">#REF!</definedName>
    <definedName name="KOTA">#REF!</definedName>
    <definedName name="KPP" localSheetId="6">#REF!</definedName>
    <definedName name="KPP" localSheetId="7">#REF!</definedName>
    <definedName name="KPP" localSheetId="11">#REF!</definedName>
    <definedName name="KPP">#REF!</definedName>
    <definedName name="KRP" localSheetId="10" hidden="1">{#N/A,#N/A,FALSE,"M.32"}</definedName>
    <definedName name="KRP" hidden="1">{#N/A,#N/A,FALSE,"M.32"}</definedName>
    <definedName name="Kuat" localSheetId="6">#REF!</definedName>
    <definedName name="Kuat" localSheetId="10">#REF!</definedName>
    <definedName name="Kuat" localSheetId="7">#REF!</definedName>
    <definedName name="Kuat" localSheetId="11">#REF!</definedName>
    <definedName name="Kuat">#REF!</definedName>
    <definedName name="Kuat1" localSheetId="6">#REF!</definedName>
    <definedName name="Kuat1" localSheetId="10">#REF!</definedName>
    <definedName name="Kuat1" localSheetId="7">#REF!</definedName>
    <definedName name="Kuat1" localSheetId="11">#REF!</definedName>
    <definedName name="Kuat1">#REF!</definedName>
    <definedName name="kuh" localSheetId="6" hidden="1">{#N/A,#N/A,FALSE,"M.33"}</definedName>
    <definedName name="kuh" localSheetId="10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1" hidden="1">{#N/A,#N/A,FALSE,"M.33"}</definedName>
    <definedName name="kuh" localSheetId="8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1">[8]prod03!#REF!</definedName>
    <definedName name="KUP">[8]prod03!#REF!</definedName>
    <definedName name="KURS" localSheetId="10">[105]LR!$W$9</definedName>
    <definedName name="Kurs">[106]Cover!$C$5</definedName>
    <definedName name="KursUSD">[107]Asumsi!$E$9</definedName>
    <definedName name="kurva" localSheetId="6">#REF!</definedName>
    <definedName name="kurva" localSheetId="10">#REF!</definedName>
    <definedName name="kurva" localSheetId="7">#REF!</definedName>
    <definedName name="kurva" localSheetId="5">#REF!</definedName>
    <definedName name="kurva" localSheetId="11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 localSheetId="10">#REF!</definedName>
    <definedName name="kva">#REF!</definedName>
    <definedName name="kw" localSheetId="10">#REF!</definedName>
    <definedName name="kw">#REF!</definedName>
    <definedName name="kwh" localSheetId="10">#REF!</definedName>
    <definedName name="kwh">#REF!</definedName>
    <definedName name="KWHKDS" localSheetId="6">#REF!</definedName>
    <definedName name="KWHKDS" localSheetId="7">#REF!</definedName>
    <definedName name="KWHKDS" localSheetId="11">#REF!</definedName>
    <definedName name="KWHKDS">#REF!</definedName>
    <definedName name="KWHSLG" localSheetId="6">#REF!</definedName>
    <definedName name="KWHSLG" localSheetId="7">#REF!</definedName>
    <definedName name="KWHSLG" localSheetId="11">#REF!</definedName>
    <definedName name="KWHSLG">#REF!</definedName>
    <definedName name="KWHSMG" localSheetId="6">#REF!</definedName>
    <definedName name="KWHSMG" localSheetId="10">[84]Smg!$G$1:$G$968</definedName>
    <definedName name="KWHSMG" localSheetId="7">#REF!</definedName>
    <definedName name="KWHSMG" localSheetId="11">#REF!</definedName>
    <definedName name="KWHSMG" localSheetId="8">#REF!</definedName>
    <definedName name="KWHSMG">#REF!</definedName>
    <definedName name="l" localSheetId="6">[108]PMT!#REF!</definedName>
    <definedName name="l" localSheetId="10" hidden="1">{#N/A,#N/A,FALSE,"M.42"}</definedName>
    <definedName name="l" localSheetId="7">[108]PMT!#REF!</definedName>
    <definedName name="l" localSheetId="11">[108]PMT!#REF!</definedName>
    <definedName name="l">[108]PMT!#REF!</definedName>
    <definedName name="L_19" localSheetId="6">'[109]FORM-B'!#REF!</definedName>
    <definedName name="L_19" localSheetId="10">'[110]FORM-B'!#REF!</definedName>
    <definedName name="L_19" localSheetId="7">'[109]FORM-B'!#REF!</definedName>
    <definedName name="L_19" localSheetId="11">'[109]FORM-B'!#REF!</definedName>
    <definedName name="L_19">'[109]FORM-B'!#REF!</definedName>
    <definedName name="LabaRugi" localSheetId="6">#REF!</definedName>
    <definedName name="LabaRugi" localSheetId="10">#REF!</definedName>
    <definedName name="LabaRugi" localSheetId="7">#REF!</definedName>
    <definedName name="LabaRugi" localSheetId="5">#REF!</definedName>
    <definedName name="LabaRugi" localSheetId="11">#REF!</definedName>
    <definedName name="LabaRugi">#REF!</definedName>
    <definedName name="LabaRugiFungsi" localSheetId="10">'[46]LabaRugi Fungsi'!$B$1:$J$60</definedName>
    <definedName name="LabaRugiFungsi">'[48]LabaRugi Fungsi'!$B$1:$J$60</definedName>
    <definedName name="LabaRugiFungsi2004" localSheetId="10">'[46]LabaRugi Fungsi2004(21B)'!$B$1:$E$46</definedName>
    <definedName name="LabaRugiFungsi2004">'[48]LabaRugi Fungsi2004(21B)'!$B$1:$E$46</definedName>
    <definedName name="LabaRugiLainnya" localSheetId="10">'[46]LabaRugi Lainnya 2005(20)'!$B$1:$G$30</definedName>
    <definedName name="LabaRugiLainnya">'[48]LabaRugi Lainnya 2005(20)'!$B$1:$G$30</definedName>
    <definedName name="LabaRugiUnsur2004" localSheetId="10">'[46]LabaRugi Unsur2004(21A)'!$D$1:$G$91</definedName>
    <definedName name="LabaRugiUnsur2004">'[48]LabaRugi Unsur2004(21A)'!$D$1:$G$91</definedName>
    <definedName name="LABARUGIYR">[111]Asumsi!$V$2</definedName>
    <definedName name="LAHTA52101_CTPTKLS_OK" localSheetId="6">#REF!</definedName>
    <definedName name="LAHTA52101_CTPTKLS_OK" localSheetId="10">#REF!</definedName>
    <definedName name="LAHTA52101_CTPTKLS_OK" localSheetId="7">#REF!</definedName>
    <definedName name="LAHTA52101_CTPTKLS_OK" localSheetId="5">#REF!</definedName>
    <definedName name="LAHTA52101_CTPTKLS_OK" localSheetId="11">#REF!</definedName>
    <definedName name="LAHTA52101_CTPTKLS_OK">#REF!</definedName>
    <definedName name="LAMAKDS" localSheetId="6">#REF!</definedName>
    <definedName name="LAMAKDS" localSheetId="7">#REF!</definedName>
    <definedName name="LAMAKDS" localSheetId="11">#REF!</definedName>
    <definedName name="LAMAKDS">#REF!</definedName>
    <definedName name="LAMASLG" localSheetId="6">#REF!</definedName>
    <definedName name="LAMASLG" localSheetId="7">#REF!</definedName>
    <definedName name="LAMASLG" localSheetId="11">#REF!</definedName>
    <definedName name="LAMASLG">#REF!</definedName>
    <definedName name="LAMASMG" localSheetId="6">#REF!</definedName>
    <definedName name="LAMASMG" localSheetId="10">[84]Smg!$E$1:$E$968</definedName>
    <definedName name="LAMASMG" localSheetId="7">#REF!</definedName>
    <definedName name="LAMASMG" localSheetId="11">#REF!</definedName>
    <definedName name="LAMASMG" localSheetId="8">#REF!</definedName>
    <definedName name="LAMASMG">#REF!</definedName>
    <definedName name="LAMP_1" localSheetId="6">#REF!</definedName>
    <definedName name="LAMP_1" localSheetId="10">#REF!</definedName>
    <definedName name="LAMP_1" localSheetId="7">#REF!</definedName>
    <definedName name="LAMP_1" localSheetId="11">#REF!</definedName>
    <definedName name="LAMP_1">#REF!</definedName>
    <definedName name="Lamp_10" localSheetId="6">#REF!</definedName>
    <definedName name="Lamp_10" localSheetId="10">#REF!</definedName>
    <definedName name="Lamp_10" localSheetId="7">#REF!</definedName>
    <definedName name="Lamp_10" localSheetId="11">#REF!</definedName>
    <definedName name="Lamp_10">#REF!</definedName>
    <definedName name="Lamp_11" localSheetId="6">#REF!</definedName>
    <definedName name="Lamp_11" localSheetId="7">#REF!</definedName>
    <definedName name="Lamp_11" localSheetId="11">#REF!</definedName>
    <definedName name="Lamp_11">#REF!</definedName>
    <definedName name="Lamp_12" localSheetId="6">#REF!</definedName>
    <definedName name="Lamp_12" localSheetId="7">#REF!</definedName>
    <definedName name="Lamp_12" localSheetId="11">#REF!</definedName>
    <definedName name="Lamp_12">#REF!</definedName>
    <definedName name="Lamp_13" localSheetId="6">#REF!</definedName>
    <definedName name="Lamp_13" localSheetId="7">#REF!</definedName>
    <definedName name="Lamp_13" localSheetId="11">#REF!</definedName>
    <definedName name="Lamp_13">#REF!</definedName>
    <definedName name="Lamp_14" localSheetId="6">#REF!</definedName>
    <definedName name="Lamp_14" localSheetId="7">#REF!</definedName>
    <definedName name="Lamp_14" localSheetId="11">#REF!</definedName>
    <definedName name="Lamp_14">#REF!</definedName>
    <definedName name="Lamp_15" localSheetId="6">#REF!</definedName>
    <definedName name="Lamp_15" localSheetId="7">#REF!</definedName>
    <definedName name="Lamp_15" localSheetId="11">#REF!</definedName>
    <definedName name="Lamp_15">#REF!</definedName>
    <definedName name="Lamp_16" localSheetId="6">#REF!</definedName>
    <definedName name="Lamp_16" localSheetId="7">#REF!</definedName>
    <definedName name="Lamp_16" localSheetId="11">#REF!</definedName>
    <definedName name="Lamp_16">#REF!</definedName>
    <definedName name="Lamp_1a" localSheetId="6">#REF!</definedName>
    <definedName name="Lamp_1a" localSheetId="7">#REF!</definedName>
    <definedName name="Lamp_1a" localSheetId="11">#REF!</definedName>
    <definedName name="Lamp_1a">#REF!</definedName>
    <definedName name="Lamp_1b" localSheetId="6">#REF!</definedName>
    <definedName name="Lamp_1b" localSheetId="7">#REF!</definedName>
    <definedName name="Lamp_1b" localSheetId="11">#REF!</definedName>
    <definedName name="Lamp_1b">#REF!</definedName>
    <definedName name="LAMP_2" localSheetId="6">#REF!</definedName>
    <definedName name="LAMP_2" localSheetId="7">#REF!</definedName>
    <definedName name="LAMP_2" localSheetId="11">#REF!</definedName>
    <definedName name="LAMP_2">#REF!</definedName>
    <definedName name="Lamp_2a" localSheetId="6">#REF!</definedName>
    <definedName name="Lamp_2a" localSheetId="7">#REF!</definedName>
    <definedName name="Lamp_2a" localSheetId="11">#REF!</definedName>
    <definedName name="Lamp_2a">#REF!</definedName>
    <definedName name="Lamp_2b" localSheetId="6">#REF!</definedName>
    <definedName name="Lamp_2b" localSheetId="7">#REF!</definedName>
    <definedName name="Lamp_2b" localSheetId="11">#REF!</definedName>
    <definedName name="Lamp_2b">#REF!</definedName>
    <definedName name="LAMP_3" localSheetId="6">#REF!</definedName>
    <definedName name="LAMP_3" localSheetId="7">#REF!</definedName>
    <definedName name="LAMP_3" localSheetId="11">#REF!</definedName>
    <definedName name="LAMP_3">#REF!</definedName>
    <definedName name="Lamp_3a" localSheetId="6">#REF!</definedName>
    <definedName name="Lamp_3a" localSheetId="7">#REF!</definedName>
    <definedName name="Lamp_3a" localSheetId="11">#REF!</definedName>
    <definedName name="Lamp_3a">#REF!</definedName>
    <definedName name="Lamp_3b" localSheetId="6">#REF!</definedName>
    <definedName name="Lamp_3b" localSheetId="7">#REF!</definedName>
    <definedName name="Lamp_3b" localSheetId="11">#REF!</definedName>
    <definedName name="Lamp_3b">#REF!</definedName>
    <definedName name="LAMP_4" localSheetId="6">#REF!</definedName>
    <definedName name="LAMP_4" localSheetId="7">#REF!</definedName>
    <definedName name="LAMP_4" localSheetId="11">#REF!</definedName>
    <definedName name="LAMP_4">#REF!</definedName>
    <definedName name="Lamp_4a" localSheetId="6">#REF!</definedName>
    <definedName name="Lamp_4a" localSheetId="7">#REF!</definedName>
    <definedName name="Lamp_4a" localSheetId="11">#REF!</definedName>
    <definedName name="Lamp_4a">#REF!</definedName>
    <definedName name="Lamp_4b" localSheetId="6">#REF!</definedName>
    <definedName name="Lamp_4b" localSheetId="7">#REF!</definedName>
    <definedName name="Lamp_4b" localSheetId="11">#REF!</definedName>
    <definedName name="Lamp_4b">#REF!</definedName>
    <definedName name="LAMP_5" localSheetId="6">#REF!</definedName>
    <definedName name="LAMP_5" localSheetId="7">#REF!</definedName>
    <definedName name="LAMP_5" localSheetId="11">#REF!</definedName>
    <definedName name="LAMP_5">#REF!</definedName>
    <definedName name="Lamp_5a" localSheetId="6">#REF!</definedName>
    <definedName name="Lamp_5a" localSheetId="7">#REF!</definedName>
    <definedName name="Lamp_5a" localSheetId="11">#REF!</definedName>
    <definedName name="Lamp_5a">#REF!</definedName>
    <definedName name="Lamp_5b" localSheetId="6">#REF!</definedName>
    <definedName name="Lamp_5b" localSheetId="7">#REF!</definedName>
    <definedName name="Lamp_5b" localSheetId="11">#REF!</definedName>
    <definedName name="Lamp_5b">#REF!</definedName>
    <definedName name="Lamp_6a" localSheetId="6">#REF!</definedName>
    <definedName name="Lamp_6a" localSheetId="7">#REF!</definedName>
    <definedName name="Lamp_6a" localSheetId="11">#REF!</definedName>
    <definedName name="Lamp_6a">#REF!</definedName>
    <definedName name="Lamp_6b" localSheetId="6">#REF!</definedName>
    <definedName name="Lamp_6b" localSheetId="7">#REF!</definedName>
    <definedName name="Lamp_6b" localSheetId="11">#REF!</definedName>
    <definedName name="Lamp_6b">#REF!</definedName>
    <definedName name="LAMP_7" localSheetId="6">#REF!</definedName>
    <definedName name="LAMP_7" localSheetId="7">#REF!</definedName>
    <definedName name="LAMP_7" localSheetId="11">#REF!</definedName>
    <definedName name="LAMP_7">#REF!</definedName>
    <definedName name="Lamp_7a" localSheetId="6">#REF!</definedName>
    <definedName name="Lamp_7a" localSheetId="7">#REF!</definedName>
    <definedName name="Lamp_7a" localSheetId="11">#REF!</definedName>
    <definedName name="Lamp_7a">#REF!</definedName>
    <definedName name="Lamp_7b" localSheetId="6">#REF!</definedName>
    <definedName name="Lamp_7b" localSheetId="7">#REF!</definedName>
    <definedName name="Lamp_7b" localSheetId="11">#REF!</definedName>
    <definedName name="Lamp_7b">#REF!</definedName>
    <definedName name="Lamp_7c" localSheetId="6">#REF!</definedName>
    <definedName name="Lamp_7c" localSheetId="7">#REF!</definedName>
    <definedName name="Lamp_7c" localSheetId="11">#REF!</definedName>
    <definedName name="Lamp_7c">#REF!</definedName>
    <definedName name="Lamp_8a" localSheetId="6">#REF!</definedName>
    <definedName name="Lamp_8a" localSheetId="7">#REF!</definedName>
    <definedName name="Lamp_8a" localSheetId="11">#REF!</definedName>
    <definedName name="Lamp_8a">#REF!</definedName>
    <definedName name="Lamp_8b" localSheetId="6">#REF!</definedName>
    <definedName name="Lamp_8b" localSheetId="7">#REF!</definedName>
    <definedName name="Lamp_8b" localSheetId="11">#REF!</definedName>
    <definedName name="Lamp_8b">#REF!</definedName>
    <definedName name="Lamp_9" localSheetId="6">#REF!</definedName>
    <definedName name="Lamp_9" localSheetId="7">#REF!</definedName>
    <definedName name="Lamp_9" localSheetId="11">#REF!</definedName>
    <definedName name="Lamp_9">#REF!</definedName>
    <definedName name="LAP_12RB">[112]INPBA!$F$2</definedName>
    <definedName name="LaporanAnak" localSheetId="10">#REF!</definedName>
    <definedName name="LaporanAnak">#REF!</definedName>
    <definedName name="LaporanJawa" localSheetId="10">#REF!</definedName>
    <definedName name="LaporanJawa">#REF!</definedName>
    <definedName name="LaporanKonsolidasi" localSheetId="10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1">#REF!</definedName>
    <definedName name="LaporanUtama">#REF!</definedName>
    <definedName name="ldkfg" localSheetId="6">#REF!</definedName>
    <definedName name="ldkfg" localSheetId="7">#REF!</definedName>
    <definedName name="ldkfg" localSheetId="11">#REF!</definedName>
    <definedName name="ldkfg">#REF!</definedName>
    <definedName name="Least">#REF!</definedName>
    <definedName name="LEDO">#N/A</definedName>
    <definedName name="level2_options">INDIRECT("Areas_"&amp;'[38]Working Page'!$B$47)</definedName>
    <definedName name="lincuran" localSheetId="10">#REF!</definedName>
    <definedName name="lincuran">#REF!</definedName>
    <definedName name="Listrik">'[113]AHS - Non Personel'!$D$33</definedName>
    <definedName name="LJ" localSheetId="10" hidden="1">{#N/A,#N/A,FALSE,"M.32"}</definedName>
    <definedName name="LJ" hidden="1">{#N/A,#N/A,FALSE,"M.32"}</definedName>
    <definedName name="lk" localSheetId="6">[35]JAN09!#REF!</definedName>
    <definedName name="lk" localSheetId="5">[35]JAN09!#REF!</definedName>
    <definedName name="lk" localSheetId="11">[35]JAN09!#REF!</definedName>
    <definedName name="lk" localSheetId="8">[35]JAN09!#REF!</definedName>
    <definedName name="lk">[35]JAN09!#REF!</definedName>
    <definedName name="LKH" localSheetId="10" hidden="1">{#N/A,#N/A,FALSE,"M.41"}</definedName>
    <definedName name="LKH" hidden="1">{#N/A,#N/A,FALSE,"M.41"}</definedName>
    <definedName name="LKI" localSheetId="10" hidden="1">{#N/A,#N/A,FALSE,"M.42"}</definedName>
    <definedName name="LKI" hidden="1">{#N/A,#N/A,FALSE,"M.42"}</definedName>
    <definedName name="lkj" localSheetId="10" hidden="1">{#N/A,#N/A,FALSE,"M.31"}</definedName>
    <definedName name="lkj" hidden="1">{#N/A,#N/A,FALSE,"M.31"}</definedName>
    <definedName name="LKR" localSheetId="10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1">#REF!</definedName>
    <definedName name="ll">#REF!</definedName>
    <definedName name="lll" localSheetId="10" hidden="1">{#N/A,#N/A,FALSE,"M.42"}</definedName>
    <definedName name="lll" hidden="1">{#N/A,#N/A,FALSE,"M.42"}</definedName>
    <definedName name="lllll" localSheetId="10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10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10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1" hidden="1">{#N/A,#N/A,FALSE,"M.02"}</definedName>
    <definedName name="LOPK" localSheetId="8" hidden="1">{#N/A,#N/A,FALSE,"M.02"}</definedName>
    <definedName name="LOPK" hidden="1">{#N/A,#N/A,FALSE,"M.02"}</definedName>
    <definedName name="LOSS_GAB" localSheetId="10" hidden="1">{#N/A,#N/A,FALSE,"M.01";#N/A,#N/A,FALSE,"M.01"}</definedName>
    <definedName name="LOSS_GAB" hidden="1">{#N/A,#N/A,FALSE,"M.01";#N/A,#N/A,FALSE,"M.01"}</definedName>
    <definedName name="LOSS_UNIT" localSheetId="10" hidden="1">{#N/A,#N/A,FALSE,"M.43"}</definedName>
    <definedName name="LOSS_UNIT" hidden="1">{#N/A,#N/A,FALSE,"M.43"}</definedName>
    <definedName name="LOSSES_UNIT" localSheetId="10" hidden="1">{#N/A,#N/A,FALSE,"M.32"}</definedName>
    <definedName name="LOSSES_UNIT" hidden="1">{#N/A,#N/A,FALSE,"M.32"}</definedName>
    <definedName name="LP" localSheetId="6">#REF!</definedName>
    <definedName name="LP" localSheetId="10">#N/A</definedName>
    <definedName name="LP" localSheetId="7">#REF!</definedName>
    <definedName name="LP" localSheetId="5">#REF!</definedName>
    <definedName name="LP" localSheetId="11">#REF!</definedName>
    <definedName name="LP">#REF!</definedName>
    <definedName name="lpo" localSheetId="10" hidden="1">{#N/A,#N/A,FALSE,"M.02"}</definedName>
    <definedName name="lpo" hidden="1">{#N/A,#N/A,FALSE,"M.02"}</definedName>
    <definedName name="LRFungsi" localSheetId="6">#REF!</definedName>
    <definedName name="LRFungsi" localSheetId="10">#REF!</definedName>
    <definedName name="LRFungsi" localSheetId="7">#REF!</definedName>
    <definedName name="LRFungsi" localSheetId="11">#REF!</definedName>
    <definedName name="LRFungsi">#REF!</definedName>
    <definedName name="LRUnsur" localSheetId="6">#REF!</definedName>
    <definedName name="LRUnsur" localSheetId="10">#REF!</definedName>
    <definedName name="LRUnsur" localSheetId="7">#REF!</definedName>
    <definedName name="LRUnsur" localSheetId="11">#REF!</definedName>
    <definedName name="LRUnsur">#REF!</definedName>
    <definedName name="luncur" localSheetId="10">[114]Sheet3!$D$15</definedName>
    <definedName name="luncur">[115]Sheet3!$D$15</definedName>
    <definedName name="luncuran" localSheetId="10">[114]Sheet3!$D$15</definedName>
    <definedName name="luncuran">[115]Sheet3!$D$15</definedName>
    <definedName name="M" localSheetId="6">#REF!</definedName>
    <definedName name="M" localSheetId="10">#REF!</definedName>
    <definedName name="M" localSheetId="7">#REF!</definedName>
    <definedName name="M" localSheetId="11">#REF!</definedName>
    <definedName name="M">#REF!</definedName>
    <definedName name="M_19" localSheetId="6">'[109]FORM-B'!#REF!</definedName>
    <definedName name="M_19" localSheetId="10">'[110]FORM-B'!#REF!</definedName>
    <definedName name="M_19" localSheetId="7">'[109]FORM-B'!#REF!</definedName>
    <definedName name="M_19" localSheetId="11">'[109]FORM-B'!#REF!</definedName>
    <definedName name="M_19">'[109]FORM-B'!#REF!</definedName>
    <definedName name="ma" localSheetId="10" hidden="1">{#N/A,#N/A,FALSE,"M.31"}</definedName>
    <definedName name="ma" hidden="1">{#N/A,#N/A,FALSE,"M.31"}</definedName>
    <definedName name="MANBUNG" localSheetId="6">[67]Sheet5!#REF!</definedName>
    <definedName name="MANBUNG" localSheetId="7">[67]Sheet5!#REF!</definedName>
    <definedName name="MANBUNG" localSheetId="11">[67]Sheet5!#REF!</definedName>
    <definedName name="MANBUNG">[67]Sheet5!#REF!</definedName>
    <definedName name="ManProBln" localSheetId="11">#N/A</definedName>
    <definedName name="ManProBln" localSheetId="8">'[36]AHS - Personel'!$F$8</definedName>
    <definedName name="ManProBln">#N/A</definedName>
    <definedName name="marwan" localSheetId="6" hidden="1">{#N/A,#N/A,FALSE,"M.02"}</definedName>
    <definedName name="marwan" localSheetId="10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1" hidden="1">{#N/A,#N/A,FALSE,"M.02"}</definedName>
    <definedName name="marwan" localSheetId="8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10">[100]Mat!$B:$L</definedName>
    <definedName name="mat" localSheetId="11">[100]Mat!$B:$L</definedName>
    <definedName name="mat" localSheetId="8">[100]Mat!$B$1:$L$65536</definedName>
    <definedName name="mat">[100]Mat!$B$1:$L$65536</definedName>
    <definedName name="mat." localSheetId="11">[100]Mat!$B:$L</definedName>
    <definedName name="mat." localSheetId="8">[100]Mat!$B$1:$L$65536</definedName>
    <definedName name="mat.">[100]Mat!$B$1:$L$65536</definedName>
    <definedName name="mate" localSheetId="6">#REF!</definedName>
    <definedName name="mate" localSheetId="7">#REF!</definedName>
    <definedName name="mate" localSheetId="5">#REF!</definedName>
    <definedName name="mate" localSheetId="11">#REF!</definedName>
    <definedName name="mate">#REF!</definedName>
    <definedName name="mathar3" localSheetId="10" hidden="1">{#N/A,#N/A,FALSE,"M.31"}</definedName>
    <definedName name="mathar3" hidden="1">{#N/A,#N/A,FALSE,"M.31"}</definedName>
    <definedName name="mau" localSheetId="10" hidden="1">{#N/A,#N/A,FALSE,"M.31"}</definedName>
    <definedName name="mau" hidden="1">{#N/A,#N/A,FALSE,"M.31"}</definedName>
    <definedName name="MBL" localSheetId="10" hidden="1">{#N/A,#N/A,FALSE,"M.32"}</definedName>
    <definedName name="MBL" hidden="1">{#N/A,#N/A,FALSE,"M.32"}</definedName>
    <definedName name="mbo" localSheetId="6" hidden="1">{#N/A,#N/A,FALSE,"M.34"}</definedName>
    <definedName name="mbo" localSheetId="10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1" hidden="1">{#N/A,#N/A,FALSE,"M.34"}</definedName>
    <definedName name="mbo" localSheetId="8" hidden="1">{#N/A,#N/A,FALSE,"M.34"}</definedName>
    <definedName name="mbo" hidden="1">{#N/A,#N/A,FALSE,"M.34"}</definedName>
    <definedName name="mcperiod" localSheetId="6">#REF!</definedName>
    <definedName name="mcperiod" localSheetId="10">#REF!</definedName>
    <definedName name="mcperiod" localSheetId="7">#REF!</definedName>
    <definedName name="mcperiod" localSheetId="5">#REF!</definedName>
    <definedName name="mcperiod" localSheetId="11">#REF!</definedName>
    <definedName name="mcperiod">#REF!</definedName>
    <definedName name="MD">[116]aruskas!$A$110:$T$180</definedName>
    <definedName name="MD_19" localSheetId="10">[117]aruskas!$A$110:$T$180</definedName>
    <definedName name="MD_19">[118]aruskas!$A$110:$T$180</definedName>
    <definedName name="MDNpst" localSheetId="6" hidden="1">{#N/A,#N/A,FALSE,"M.33"}</definedName>
    <definedName name="MDNpst" localSheetId="10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1" hidden="1">{#N/A,#N/A,FALSE,"M.33"}</definedName>
    <definedName name="MDNpst" localSheetId="8" hidden="1">{#N/A,#N/A,FALSE,"M.33"}</definedName>
    <definedName name="MDNpst" hidden="1">{#N/A,#N/A,FALSE,"M.33"}</definedName>
    <definedName name="MDUA" localSheetId="10" hidden="1">{#N/A,#N/A,FALSE,"M.02"}</definedName>
    <definedName name="MDUA" hidden="1">{#N/A,#N/A,FALSE,"M.02"}</definedName>
    <definedName name="mei">#REF!</definedName>
    <definedName name="MENU_GARDU" localSheetId="10">[80]MENU!$D$11:$D$110</definedName>
    <definedName name="MENU_GARDU" localSheetId="11">#N/A</definedName>
    <definedName name="MENU_GARDU" localSheetId="8">[81]MENU!$D$11:$D$110</definedName>
    <definedName name="MENU_GARDU">#N/A</definedName>
    <definedName name="MENU_PENYULANG" localSheetId="10">[80]MENU!$F$11:$F$40</definedName>
    <definedName name="MENU_PENYULANG" localSheetId="11">#N/A</definedName>
    <definedName name="MENU_PENYULANG" localSheetId="8">[81]MENU!$F$11:$F$40</definedName>
    <definedName name="MENU_PENYULANG">#N/A</definedName>
    <definedName name="MFKJ" localSheetId="10" hidden="1">{#N/A,#N/A,FALSE,"M.34"}</definedName>
    <definedName name="MFKJ" hidden="1">{#N/A,#N/A,FALSE,"M.34"}</definedName>
    <definedName name="mfo" localSheetId="10">[119]Resume!$E$55</definedName>
    <definedName name="mfo">[120]Resume!$E$55</definedName>
    <definedName name="mfobaru" localSheetId="10">[1]Catatan!$C$144</definedName>
    <definedName name="mfobaru">[2]Catatan!$C$144</definedName>
    <definedName name="mi_print_area" localSheetId="6">#REF!</definedName>
    <definedName name="mi_print_area" localSheetId="10">#REF!</definedName>
    <definedName name="mi_print_area" localSheetId="7">#REF!</definedName>
    <definedName name="mi_print_area" localSheetId="5">#REF!</definedName>
    <definedName name="mi_print_area" localSheetId="11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10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1" hidden="1">{#N/A,#N/A,FALSE,"M.34"}</definedName>
    <definedName name="MJKpst" localSheetId="8" hidden="1">{#N/A,#N/A,FALSE,"M.34"}</definedName>
    <definedName name="MJKpst" hidden="1">{#N/A,#N/A,FALSE,"M.34"}</definedName>
    <definedName name="mmc" localSheetId="10" hidden="1">{#N/A,#N/A,FALSE,"M.42"}</definedName>
    <definedName name="mmc" hidden="1">{#N/A,#N/A,FALSE,"M.42"}</definedName>
    <definedName name="mmd" localSheetId="10" hidden="1">{#N/A,#N/A,FALSE,"M.32"}</definedName>
    <definedName name="mmd" hidden="1">{#N/A,#N/A,FALSE,"M.32"}</definedName>
    <definedName name="MmExcelLinker_56E02BF7_1622_44A2_A1B4_91C09D796B1E" localSheetId="6">DATA!RAB-PER '[121]Standar Konstruksi'!$G$29:$G$29</definedName>
    <definedName name="MmExcelLinker_56E02BF7_1622_44A2_A1B4_91C09D796B1E" localSheetId="7">KKF!RAB-PER '[121]Standar Konstruksi'!$G$29:$G$29</definedName>
    <definedName name="MmExcelLinker_56E02BF7_1622_44A2_A1B4_91C09D796B1E">#N/A</definedName>
    <definedName name="mnjk.l" localSheetId="10" hidden="1">{#N/A,#N/A,FALSE,"M.33"}</definedName>
    <definedName name="mnjk.l" hidden="1">{#N/A,#N/A,FALSE,"M.33"}</definedName>
    <definedName name="moodys" localSheetId="10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10">#REF!</definedName>
    <definedName name="MRISI" localSheetId="7">#REF!</definedName>
    <definedName name="MRISI" localSheetId="5">#REF!</definedName>
    <definedName name="MRISI" localSheetId="11">#REF!</definedName>
    <definedName name="MRISI">#REF!</definedName>
    <definedName name="mtrafoksutb" localSheetId="10">[1]Uraian!$AB$72</definedName>
    <definedName name="mtrafoksutb">[2]Uraian!$AB$72</definedName>
    <definedName name="musuk">#REF!</definedName>
    <definedName name="MutasiMatPDP" localSheetId="6">#REF!</definedName>
    <definedName name="MutasiMatPDP" localSheetId="10">#REF!</definedName>
    <definedName name="MutasiMatPDP" localSheetId="7">#REF!</definedName>
    <definedName name="MutasiMatPDP" localSheetId="11">#REF!</definedName>
    <definedName name="MutasiMatPDP">#REF!</definedName>
    <definedName name="nad" localSheetId="10" hidden="1">{#N/A,#N/A,FALSE,"M.41"}</definedName>
    <definedName name="nad" hidden="1">{#N/A,#N/A,FALSE,"M.41"}</definedName>
    <definedName name="NAMA" localSheetId="6">#REF!</definedName>
    <definedName name="nama" localSheetId="10" hidden="1">{#N/A,#N/A,FALSE,"M.31"}</definedName>
    <definedName name="NAMA" localSheetId="7">#REF!</definedName>
    <definedName name="NAMA" localSheetId="11">#REF!</definedName>
    <definedName name="NAMA" localSheetId="8">#REF!</definedName>
    <definedName name="NAMA">#REF!</definedName>
    <definedName name="nama_kabupaten" localSheetId="6">#REF!</definedName>
    <definedName name="nama_kabupaten" localSheetId="10">#REF!</definedName>
    <definedName name="nama_kabupaten" localSheetId="7">#REF!</definedName>
    <definedName name="nama_kabupaten" localSheetId="11">#REF!</definedName>
    <definedName name="nama_kabupaten">#REF!</definedName>
    <definedName name="NAMA1" localSheetId="6">#REF!</definedName>
    <definedName name="NAMA1" localSheetId="7">#REF!</definedName>
    <definedName name="NAMA1" localSheetId="11">#REF!</definedName>
    <definedName name="NAMA1">#REF!</definedName>
    <definedName name="NAMA2" localSheetId="6">#REF!</definedName>
    <definedName name="NAMA2" localSheetId="7">#REF!</definedName>
    <definedName name="NAMA2" localSheetId="11">#REF!</definedName>
    <definedName name="NAMA2">#REF!</definedName>
    <definedName name="NAMABARU" localSheetId="6">#REF!</definedName>
    <definedName name="NAMABARU" localSheetId="7">#REF!</definedName>
    <definedName name="NAMABARU" localSheetId="11">#REF!</definedName>
    <definedName name="NAMABARU">#REF!</definedName>
    <definedName name="NamaWil" localSheetId="10">[122]Cover!$B$7</definedName>
    <definedName name="NamaWil">[122]Cover!$B$7</definedName>
    <definedName name="NDANHA">#REF!</definedName>
    <definedName name="NEGO" localSheetId="6">[41]Usulan!#REF!</definedName>
    <definedName name="NEGO" localSheetId="7">[41]Usulan!#REF!</definedName>
    <definedName name="NEGO" localSheetId="5">[41]Usulan!#REF!</definedName>
    <definedName name="NEGO" localSheetId="11">[41]Usulan!#REF!</definedName>
    <definedName name="NEGO">[41]Usulan!#REF!</definedName>
    <definedName name="NEKO" localSheetId="10" hidden="1">{#N/A,#N/A,FALSE,"M.32"}</definedName>
    <definedName name="NEKO" hidden="1">{#N/A,#N/A,FALSE,"M.32"}</definedName>
    <definedName name="neraca" localSheetId="6">#REF!</definedName>
    <definedName name="Neraca" localSheetId="10">#REF!</definedName>
    <definedName name="neraca" localSheetId="7">#REF!</definedName>
    <definedName name="neraca" localSheetId="5">#REF!</definedName>
    <definedName name="neraca" localSheetId="11">#REF!</definedName>
    <definedName name="neraca">#REF!</definedName>
    <definedName name="neraca_kertakerja" localSheetId="10" hidden="1">{#N/A,#N/A,FALSE,"M.01";#N/A,#N/A,FALSE,"M.01"}</definedName>
    <definedName name="neraca_kertakerja" hidden="1">{#N/A,#N/A,FALSE,"M.01";#N/A,#N/A,FALSE,"M.01"}</definedName>
    <definedName name="neraca_kk" localSheetId="10" hidden="1">{#N/A,#N/A,FALSE,"M.31"}</definedName>
    <definedName name="neraca_kk" hidden="1">{#N/A,#N/A,FALSE,"M.31"}</definedName>
    <definedName name="neracareal" localSheetId="6">#REF!</definedName>
    <definedName name="neracareal" localSheetId="10">#REF!</definedName>
    <definedName name="neracareal" localSheetId="7">#REF!</definedName>
    <definedName name="neracareal" localSheetId="11">#REF!</definedName>
    <definedName name="neracareal">#REF!</definedName>
    <definedName name="nerc" localSheetId="10" hidden="1">{#N/A,#N/A,FALSE,"M.31"}</definedName>
    <definedName name="nerc" hidden="1">{#N/A,#N/A,FALSE,"M.31"}</definedName>
    <definedName name="netmargim" localSheetId="6">#REF!</definedName>
    <definedName name="netmargim" localSheetId="10">#REF!</definedName>
    <definedName name="netmargim" localSheetId="7">#REF!</definedName>
    <definedName name="netmargim" localSheetId="11">#REF!</definedName>
    <definedName name="netmargim">#REF!</definedName>
    <definedName name="new" localSheetId="10">#REF!</definedName>
    <definedName name="new">#REF!</definedName>
    <definedName name="NGABANG">#N/A</definedName>
    <definedName name="ni" localSheetId="10" hidden="1">{#N/A,#N/A,FALSE,"M.42"}</definedName>
    <definedName name="ni" hidden="1">{#N/A,#N/A,FALSE,"M.42"}</definedName>
    <definedName name="NILAI_UNIT_1" localSheetId="10" hidden="1">{#N/A,#N/A,FALSE,"M.32"}</definedName>
    <definedName name="NILAI_UNIT_1" hidden="1">{#N/A,#N/A,FALSE,"M.32"}</definedName>
    <definedName name="nilty" localSheetId="10" hidden="1">{#N/A,#N/A,FALSE,"M.32"}</definedName>
    <definedName name="nilty" hidden="1">{#N/A,#N/A,FALSE,"M.32"}</definedName>
    <definedName name="njjk" localSheetId="10" hidden="1">{#N/A,#N/A,FALSE,"M.42"}</definedName>
    <definedName name="njjk" hidden="1">{#N/A,#N/A,FALSE,"M.42"}</definedName>
    <definedName name="NK" localSheetId="10" hidden="1">{#N/A,#N/A,FALSE,"M.33"}</definedName>
    <definedName name="NK" hidden="1">{#N/A,#N/A,FALSE,"M.33"}</definedName>
    <definedName name="nmcabang" localSheetId="6">#REF!</definedName>
    <definedName name="nmcabang" localSheetId="10">#REF!</definedName>
    <definedName name="nmcabang" localSheetId="7">#REF!</definedName>
    <definedName name="nmcabang" localSheetId="11">#REF!</definedName>
    <definedName name="nmcabang">#REF!</definedName>
    <definedName name="nn">[19]ca!#REF!</definedName>
    <definedName name="NNG" localSheetId="10">#REF!</definedName>
    <definedName name="NNG">#REF!</definedName>
    <definedName name="nnm" localSheetId="10" hidden="1">{#N/A,#N/A,FALSE,"M.43"}</definedName>
    <definedName name="nnm" hidden="1">{#N/A,#N/A,FALSE,"M.43"}</definedName>
    <definedName name="nnnm" localSheetId="10" hidden="1">{#N/A,#N/A,FALSE,"M.42"}</definedName>
    <definedName name="nnnm" hidden="1">{#N/A,#N/A,FALSE,"M.42"}</definedName>
    <definedName name="no" localSheetId="10">[33]x!$A$9:$A$47</definedName>
    <definedName name="no">[32]x!$A$9:$A$47</definedName>
    <definedName name="NO_KODE" localSheetId="6">#N/A</definedName>
    <definedName name="NO_KODE" localSheetId="10">[80]MENU!#REF!</definedName>
    <definedName name="NO_KODE" localSheetId="7">#N/A</definedName>
    <definedName name="NO_KODE" localSheetId="11">#N/A</definedName>
    <definedName name="NO_KODE" localSheetId="8">[81]MENU!#REF!</definedName>
    <definedName name="NO_KODE">#N/A</definedName>
    <definedName name="NoBlanksRange">OFFSET('[38]Working Page'!$G$53,0,0,SUMPRODUCT(--(TRIM('[38]Working Page'!$G$53:$G$85)&lt;&gt;"")),1)</definedName>
    <definedName name="nop" localSheetId="10">#REF!</definedName>
    <definedName name="nop">[32]x!$A$100:$A$101</definedName>
    <definedName name="NRCGABSTLH" localSheetId="10" hidden="1">{#N/A,#N/A,FALSE,"M.01";#N/A,#N/A,FALSE,"M.01"}</definedName>
    <definedName name="NRCGABSTLH" hidden="1">{#N/A,#N/A,FALSE,"M.01";#N/A,#N/A,FALSE,"M.01"}</definedName>
    <definedName name="nrec" localSheetId="10" hidden="1">{#N/A,#N/A,FALSE,"M.01"}</definedName>
    <definedName name="nrec" hidden="1">{#N/A,#N/A,FALSE,"M.01"}</definedName>
    <definedName name="NVHGF" localSheetId="10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1">#REF!</definedName>
    <definedName name="o">#REF!</definedName>
    <definedName name="o_m">[123]ca!#REF!</definedName>
    <definedName name="ob_1_phasa" localSheetId="6">#REF!</definedName>
    <definedName name="ob_1_phasa" localSheetId="10">#REF!</definedName>
    <definedName name="ob_1_phasa" localSheetId="7">#REF!</definedName>
    <definedName name="ob_1_phasa" localSheetId="11">#REF!</definedName>
    <definedName name="ob_1_phasa">#REF!</definedName>
    <definedName name="OBS" localSheetId="10">'[65]Harga BBM Indonesia'!$B$8:$D$60</definedName>
    <definedName name="OBS">'[66]Harga BBM Indonesia'!$B$8:$D$60</definedName>
    <definedName name="OCGHSE" localSheetId="6">#REF!</definedName>
    <definedName name="OCGHSE" localSheetId="7">#REF!</definedName>
    <definedName name="OCGHSE" localSheetId="11">#REF!</definedName>
    <definedName name="OCGHSE">#REF!</definedName>
    <definedName name="OCRKDS" localSheetId="6">#REF!</definedName>
    <definedName name="OCRKDS" localSheetId="10">#REF!</definedName>
    <definedName name="OCRKDS" localSheetId="7">#REF!</definedName>
    <definedName name="OCRKDS" localSheetId="11">#REF!</definedName>
    <definedName name="OCRKDS">#REF!</definedName>
    <definedName name="OCRSLG" localSheetId="6">#REF!</definedName>
    <definedName name="OCRSLG" localSheetId="7">#REF!</definedName>
    <definedName name="OCRSLG" localSheetId="11">#REF!</definedName>
    <definedName name="OCRSLG">#REF!</definedName>
    <definedName name="OCRSMG" localSheetId="6">#REF!</definedName>
    <definedName name="OCRSMG" localSheetId="10">[84]Smg!$H$1:$H$968</definedName>
    <definedName name="OCRSMG" localSheetId="7">#REF!</definedName>
    <definedName name="OCRSMG" localSheetId="11">#REF!</definedName>
    <definedName name="OCRSMG" localSheetId="8">#REF!</definedName>
    <definedName name="OCRSMG">#REF!</definedName>
    <definedName name="OILTEST">'[18]HARGA SATUAN'!$B$19</definedName>
    <definedName name="ok" localSheetId="11">#REF!</definedName>
    <definedName name="ok" localSheetId="8">#REF!</definedName>
    <definedName name="ok">#REF!</definedName>
    <definedName name="okl" localSheetId="11">#REF!</definedName>
    <definedName name="okl">#REF!</definedName>
    <definedName name="okt" localSheetId="10">#REF!</definedName>
    <definedName name="okt">#REF!</definedName>
    <definedName name="okto" localSheetId="10">#REF!</definedName>
    <definedName name="okto">#REF!</definedName>
    <definedName name="oo" localSheetId="6">#REF!</definedName>
    <definedName name="oo" localSheetId="7">#REF!</definedName>
    <definedName name="oo" localSheetId="11">#REF!</definedName>
    <definedName name="oo">#REF!</definedName>
    <definedName name="OPERASI">#REF!</definedName>
    <definedName name="opgw" localSheetId="10" hidden="1">{#N/A,#N/A,FALSE,"M.31"}</definedName>
    <definedName name="opgw" hidden="1">{#N/A,#N/A,FALSE,"M.31"}</definedName>
    <definedName name="opi" localSheetId="11">#REF!</definedName>
    <definedName name="opi" localSheetId="8">#REF!</definedName>
    <definedName name="opi">#REF!</definedName>
    <definedName name="Opr_Hari" localSheetId="11">#N/A</definedName>
    <definedName name="Opr_Hari" localSheetId="8">'[36]AHS - Personel'!$G$19</definedName>
    <definedName name="Opr_Hari">#N/A</definedName>
    <definedName name="opv">[124]Valuation!$I$53</definedName>
    <definedName name="ORA" localSheetId="10" hidden="1">{#N/A,#N/A,FALSE,"M.32"}</definedName>
    <definedName name="ORA" hidden="1">{#N/A,#N/A,FALSE,"M.32"}</definedName>
    <definedName name="OUTGOING" localSheetId="10">[80]PARAMETER!$B$11:$B$1059</definedName>
    <definedName name="OUTGOING" localSheetId="11">#N/A</definedName>
    <definedName name="OUTGOING" localSheetId="8">[81]PARAMETER!$B$11:$B$1059</definedName>
    <definedName name="OUTGOING">#N/A</definedName>
    <definedName name="P" localSheetId="6">#REF!</definedName>
    <definedName name="p" localSheetId="10" hidden="1">{#N/A,#N/A,FALSE,"M.43"}</definedName>
    <definedName name="P" localSheetId="7">#REF!</definedName>
    <definedName name="P" localSheetId="5">#REF!</definedName>
    <definedName name="P" localSheetId="11">#REF!</definedName>
    <definedName name="P">#REF!</definedName>
    <definedName name="Panah" localSheetId="6">#REF!</definedName>
    <definedName name="Panah" localSheetId="10">#REF!</definedName>
    <definedName name="Panah" localSheetId="7">#REF!</definedName>
    <definedName name="Panah" localSheetId="11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10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1" hidden="1">{#N/A,#N/A,FALSE,"M.33"}</definedName>
    <definedName name="PasPst" localSheetId="8" hidden="1">{#N/A,#N/A,FALSE,"M.33"}</definedName>
    <definedName name="PasPst" hidden="1">{#N/A,#N/A,FALSE,"M.33"}</definedName>
    <definedName name="pdi" localSheetId="10" hidden="1">[125]UshDeb00!#REF!</definedName>
    <definedName name="pdi" hidden="1">[126]UshDeb00!#REF!</definedName>
    <definedName name="pdp" localSheetId="10" hidden="1">{#N/A,#N/A,FALSE,"M.31"}</definedName>
    <definedName name="pdp" hidden="1">{#N/A,#N/A,FALSE,"M.31"}</definedName>
    <definedName name="PDPKons" localSheetId="6">#REF!</definedName>
    <definedName name="PDPKons" localSheetId="10">#REF!</definedName>
    <definedName name="PDPKons" localSheetId="7">#REF!</definedName>
    <definedName name="PDPKons" localSheetId="5">#REF!</definedName>
    <definedName name="PDPKons" localSheetId="11">#REF!</definedName>
    <definedName name="PDPKons">#REF!</definedName>
    <definedName name="PDPMaterial" localSheetId="6">#REF!</definedName>
    <definedName name="PDPMaterial" localSheetId="10">#REF!</definedName>
    <definedName name="PDPMaterial" localSheetId="7">#REF!</definedName>
    <definedName name="PDPMaterial" localSheetId="11">#REF!</definedName>
    <definedName name="PDPMaterial">#REF!</definedName>
    <definedName name="PDPPembDimuka" localSheetId="6">#REF!</definedName>
    <definedName name="PDPPembDimuka" localSheetId="10">#REF!</definedName>
    <definedName name="PDPPembDimuka" localSheetId="7">#REF!</definedName>
    <definedName name="PDPPembDimuka" localSheetId="11">#REF!</definedName>
    <definedName name="PDPPembDimuka">#REF!</definedName>
    <definedName name="PDPT" localSheetId="10" hidden="1">{#N/A,#N/A,FALSE,"M.31"}</definedName>
    <definedName name="PDPT" hidden="1">{#N/A,#N/A,FALSE,"M.31"}</definedName>
    <definedName name="pe" localSheetId="10">[33]x!$B$100:$B$101</definedName>
    <definedName name="pe">[32]x!$B$100:$B$101</definedName>
    <definedName name="Pelumas" localSheetId="10" hidden="1">{#N/A,#N/A,FALSE,"M.31"}</definedName>
    <definedName name="Pelumas" hidden="1">{#N/A,#N/A,FALSE,"M.31"}</definedName>
    <definedName name="PembelianiTRWI" localSheetId="10">'[46]PembelianiTL(12A1'!$B$1:$S$55</definedName>
    <definedName name="PembelianiTRWI">'[48]PembelianiTL(12A1'!$B$1:$S$55</definedName>
    <definedName name="PembelianiTRWII" localSheetId="10">'[46]PembelianiTL(12A1'!$B$56:$S$110</definedName>
    <definedName name="PembelianiTRWII">'[48]PembelianiTL(12A1'!$B$56:$S$110</definedName>
    <definedName name="PembelianiTRWIII" localSheetId="10">'[46]PembelianiTL(12A1'!$B$111:$S$165</definedName>
    <definedName name="PembelianiTRWIII">'[48]PembelianiTL(12A1'!$B$111:$S$165</definedName>
    <definedName name="PembelianiTRWIV" localSheetId="10">'[46]PembelianiTL(12A1'!$B$166:$S$220</definedName>
    <definedName name="PembelianiTRWIV">'[48]PembelianiTL(12A1'!$B$166:$S$220</definedName>
    <definedName name="pembiayaan" localSheetId="10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1">#REF!</definedName>
    <definedName name="PemeABSW">#REF!</definedName>
    <definedName name="pemel09" localSheetId="6">#REF!</definedName>
    <definedName name="pemel09" localSheetId="7">#REF!</definedName>
    <definedName name="pemel09" localSheetId="11">#REF!</definedName>
    <definedName name="pemel09">#REF!</definedName>
    <definedName name="PendaLuOp" localSheetId="10">'[46]PendaLuOp(13)'!$B$1:$G$58</definedName>
    <definedName name="PendaLuOp">'[47]PendaLuOp(13)'!$B$1:$G$58</definedName>
    <definedName name="PENDAOP" localSheetId="10" hidden="1">{#N/A,#N/A,FALSE,"M.32"}</definedName>
    <definedName name="PENDAOP" hidden="1">{#N/A,#N/A,FALSE,"M.32"}</definedName>
    <definedName name="PendOpLain" localSheetId="10">'[46]PendOpLain(11B)'!$B$1:$G$33</definedName>
    <definedName name="PendOpLain">'[48]PendOpLain(11B)'!$B$1:$G$33</definedName>
    <definedName name="Pendukung" localSheetId="6" hidden="1">{#N/A,#N/A,FALSE,"M.41"}</definedName>
    <definedName name="Pendukung" localSheetId="10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1" hidden="1">{#N/A,#N/A,FALSE,"M.41"}</definedName>
    <definedName name="Pendukung" localSheetId="8" hidden="1">{#N/A,#N/A,FALSE,"M.41"}</definedName>
    <definedName name="Pendukung" hidden="1">{#N/A,#N/A,FALSE,"M.41"}</definedName>
    <definedName name="PenjTLTRWI" localSheetId="10">#REF!</definedName>
    <definedName name="PenjTLTRWI">'[47]PenjTL(18)'!$B$1:$J$39</definedName>
    <definedName name="PenjTLTRWII" localSheetId="10">#REF!</definedName>
    <definedName name="PenjTLTRWII">'[47]PenjTL(18)'!$B$41:$J$79</definedName>
    <definedName name="PenjTLTRWIII" localSheetId="10">#REF!</definedName>
    <definedName name="PenjTLTRWIII">'[47]PenjTL(18)'!$B$81:$J$119</definedName>
    <definedName name="PenjTLTRWIV" localSheetId="10">#REF!</definedName>
    <definedName name="PenjTLTRWIV">'[47]PenjTL(18)'!$B$121:$J$159</definedName>
    <definedName name="PENYULANG">[127]TABEL!$A$2:$A$81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1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1">#REF!</definedName>
    <definedName name="PLG_DAYA_33_197KVA">#REF!</definedName>
    <definedName name="Plgg" localSheetId="10" hidden="1">{#N/A,#N/A,FALSE,"M.41"}</definedName>
    <definedName name="Plgg" hidden="1">{#N/A,#N/A,FALSE,"M.41"}</definedName>
    <definedName name="PLN">#N/A</definedName>
    <definedName name="PLTD_1" localSheetId="10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[108]PMT!$D$12:$D$55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[35]JAN09!#REF!</definedName>
    <definedName name="poi" localSheetId="5">[35]JAN09!#REF!</definedName>
    <definedName name="poi" localSheetId="11">[35]JAN09!#REF!</definedName>
    <definedName name="poi" localSheetId="8">[35]JAN09!#REF!</definedName>
    <definedName name="poi">[35]JAN09!#REF!</definedName>
    <definedName name="pokok_bunga" localSheetId="10">#REF!</definedName>
    <definedName name="pokok_bunga">#REF!</definedName>
    <definedName name="poldo" localSheetId="10" hidden="1">{#N/A,#N/A,FALSE,"M.31"}</definedName>
    <definedName name="poldo" hidden="1">{#N/A,#N/A,FALSE,"M.31"}</definedName>
    <definedName name="POPUI" localSheetId="5">#REF!</definedName>
    <definedName name="POPUI" localSheetId="11">#REF!</definedName>
    <definedName name="POPUI" localSheetId="8">#REF!</definedName>
    <definedName name="POPUI">#REF!</definedName>
    <definedName name="pos_anggaran">[101]data!$G$2:$G$54</definedName>
    <definedName name="Potensi215" localSheetId="6">#REF!</definedName>
    <definedName name="Potensi215" localSheetId="10">#REF!</definedName>
    <definedName name="Potensi215" localSheetId="7">#REF!</definedName>
    <definedName name="Potensi215" localSheetId="5">#REF!</definedName>
    <definedName name="Potensi215" localSheetId="11">#REF!</definedName>
    <definedName name="Potensi215">#REF!</definedName>
    <definedName name="PP" localSheetId="6">#REF!</definedName>
    <definedName name="PP" localSheetId="7">#REF!</definedName>
    <definedName name="PP" localSheetId="11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1">#REF!</definedName>
    <definedName name="print">#REF!</definedName>
    <definedName name="PRINT_AR01" localSheetId="6">[67]Sheet5!#REF!</definedName>
    <definedName name="PRINT_AR01" localSheetId="7">[67]Sheet5!#REF!</definedName>
    <definedName name="PRINT_AR01" localSheetId="11">[67]Sheet5!#REF!</definedName>
    <definedName name="PRINT_AR01">[67]Sheet5!#REF!</definedName>
    <definedName name="_xlnm.Print_Area" localSheetId="10">GAMBAR!$A$2:$AD$56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1">PETA!$A$1:$AF$67</definedName>
    <definedName name="_xlnm.Print_Area" localSheetId="9">RAB!$A$1:$K$258</definedName>
    <definedName name="_xlnm.Print_Area" localSheetId="1">'REKAP MATERIAL'!$A$1:$H$41</definedName>
    <definedName name="_xlnm.Print_Area" localSheetId="3">'REKAP MDU'!$A$1:$K$181</definedName>
    <definedName name="_xlnm.Print_Area" localSheetId="2">'REKAP TIANG'!$A$1:$K$52</definedName>
    <definedName name="_xlnm.Print_Area" localSheetId="8">SLD!$A$1:$AE$69</definedName>
    <definedName name="_xlnm.Print_Area">#REF!</definedName>
    <definedName name="PRINT_AREA_MI" localSheetId="6">#REF!</definedName>
    <definedName name="Print_Area_MI" localSheetId="10">#REF!</definedName>
    <definedName name="PRINT_AREA_MI" localSheetId="7">#REF!</definedName>
    <definedName name="PRINT_AREA_MI" localSheetId="11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0">#REF!</definedName>
    <definedName name="Print_area1" localSheetId="7">#REF!</definedName>
    <definedName name="Print_area1" localSheetId="11">#REF!</definedName>
    <definedName name="Print_area1">#REF!</definedName>
    <definedName name="PRINT_TITLE" localSheetId="6">#REF!</definedName>
    <definedName name="PRINT_TITLE" localSheetId="7">#REF!</definedName>
    <definedName name="PRINT_TITLE" localSheetId="11">#REF!</definedName>
    <definedName name="PRINT_TITLE">#REF!</definedName>
    <definedName name="_xlnm.Print_Titles" localSheetId="10">#REF!</definedName>
    <definedName name="_xlnm.Print_Titles" localSheetId="0">'HARGA SATUAN'!#REF!</definedName>
    <definedName name="_xlnm.Print_Titles" localSheetId="7">#REF!</definedName>
    <definedName name="_xlnm.Print_Titles" localSheetId="11">#REF!</definedName>
    <definedName name="_xlnm.Print_Titles" localSheetId="9">RAB!$1:$13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8">#REF!</definedName>
    <definedName name="_xlnm.Print_Titles">#REF!</definedName>
    <definedName name="PRINT_TITLES_MI" localSheetId="6">#REF!</definedName>
    <definedName name="Print_Titles_MI" localSheetId="10">#REF!</definedName>
    <definedName name="PRINT_TITLES_MI" localSheetId="7">#REF!</definedName>
    <definedName name="PRINT_TITLES_MI" localSheetId="11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1">#REF!</definedName>
    <definedName name="PRINT_TITLES_MI_19">#REF!</definedName>
    <definedName name="PRINT2" localSheetId="6">[67]Sheet5!#REF!</definedName>
    <definedName name="PRINT2" localSheetId="7">[67]Sheet5!#REF!</definedName>
    <definedName name="PRINT2" localSheetId="11">[67]Sheet5!#REF!</definedName>
    <definedName name="PRINT2">[67]Sheet5!#REF!</definedName>
    <definedName name="prk">[128]PRK!#REF!</definedName>
    <definedName name="ProduksiTRWI" localSheetId="10">'[46]ProduksiTL(12B2)'!$B$1:$W$38</definedName>
    <definedName name="ProduksiTRWI">'[48]ProduksiTL(12B2)'!$B$1:$W$38</definedName>
    <definedName name="ProduksiTRWII" localSheetId="10">'[46]ProduksiTL(12B2)'!$B$41:$W$78</definedName>
    <definedName name="ProduksiTRWII">'[48]ProduksiTL(12B2)'!$B$41:$W$78</definedName>
    <definedName name="ProduksiTRWIII" localSheetId="10">'[46]ProduksiTL(12B2)'!$B$81:$W$118</definedName>
    <definedName name="ProduksiTRWIII">'[48]ProduksiTL(12B2)'!$B$81:$W$118</definedName>
    <definedName name="ProduksiTRWIV" localSheetId="10">'[46]ProduksiTL(12B2)'!$B$121:$W$158</definedName>
    <definedName name="ProduksiTRWIV">'[48]ProduksiTL(12B2)'!$B$121:$W$158</definedName>
    <definedName name="ProgGISBln" localSheetId="11">#N/A</definedName>
    <definedName name="ProgGISBln" localSheetId="8">'[36]AHS - Personel'!$F$11</definedName>
    <definedName name="ProgGISBln">#N/A</definedName>
    <definedName name="ProgGISHari" localSheetId="11">#N/A</definedName>
    <definedName name="ProgGISHari" localSheetId="8">'[36]AHS - Personel'!$G$11</definedName>
    <definedName name="ProgGISHari">#N/A</definedName>
    <definedName name="PROKK" localSheetId="10" hidden="1">{#N/A,#N/A,FALSE,"M.42"}</definedName>
    <definedName name="PROKK" hidden="1">{#N/A,#N/A,FALSE,"M.42"}</definedName>
    <definedName name="PROYEK" localSheetId="6">#REF!</definedName>
    <definedName name="PROYEK" localSheetId="10">#REF!</definedName>
    <definedName name="PROYEK" localSheetId="7">#REF!</definedName>
    <definedName name="PROYEK" localSheetId="5">#REF!</definedName>
    <definedName name="PROYEK" localSheetId="11">#REF!</definedName>
    <definedName name="PROYEK">#REF!</definedName>
    <definedName name="PSRpst" localSheetId="6" hidden="1">{#N/A,#N/A,FALSE,"M.31"}</definedName>
    <definedName name="PSRpst" localSheetId="10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1" hidden="1">{#N/A,#N/A,FALSE,"M.31"}</definedName>
    <definedName name="PSRpst" localSheetId="8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1">#REF!</definedName>
    <definedName name="PT_PLN_PERSERO">#REF!</definedName>
    <definedName name="pt150kv">'[18]HARGA SATUAN'!$B$28</definedName>
    <definedName name="PTKU" localSheetId="6">#REF!</definedName>
    <definedName name="PTKU" localSheetId="10">#REF!</definedName>
    <definedName name="PTKU" localSheetId="7">#REF!</definedName>
    <definedName name="PTKU" localSheetId="11">#REF!</definedName>
    <definedName name="PTKU">#REF!</definedName>
    <definedName name="PUIUU" localSheetId="11">#REF!</definedName>
    <definedName name="PUIUU">#REF!</definedName>
    <definedName name="PUR" localSheetId="6">[129]JURNAL!#REF!</definedName>
    <definedName name="pur" localSheetId="10" hidden="1">{#N/A,#N/A,FALSE,"M.34"}</definedName>
    <definedName name="PUR" localSheetId="7">[129]JURNAL!#REF!</definedName>
    <definedName name="PUR" localSheetId="11">[129]JURNAL!#REF!</definedName>
    <definedName name="PUR">[129]JURNAL!#REF!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1">#REF!</definedName>
    <definedName name="PWI">#REF!</definedName>
    <definedName name="q" localSheetId="6">#REF!</definedName>
    <definedName name="Q" localSheetId="10">#REF!</definedName>
    <definedName name="q" localSheetId="7">#REF!</definedName>
    <definedName name="q" localSheetId="11">#REF!</definedName>
    <definedName name="q">#REF!</definedName>
    <definedName name="qCilacap">#REF!</definedName>
    <definedName name="qPurwokerto">#REF!</definedName>
    <definedName name="qqq" localSheetId="10" hidden="1">{#N/A,#N/A,FALSE,"M.42"}</definedName>
    <definedName name="qqq" hidden="1">{#N/A,#N/A,FALSE,"M.42"}</definedName>
    <definedName name="QQQQQ" localSheetId="10" hidden="1">{#N/A,#N/A,FALSE,"M.32"}</definedName>
    <definedName name="QQQQQ" hidden="1">{#N/A,#N/A,FALSE,"M.32"}</definedName>
    <definedName name="QRYTRY" localSheetId="6">#REF!</definedName>
    <definedName name="QRYTRY" localSheetId="10">#REF!</definedName>
    <definedName name="QRYTRY" localSheetId="7">#REF!</definedName>
    <definedName name="QRYTRY" localSheetId="11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1" hidden="1">{#N/A,#N/A,FALSE,"M.32"}</definedName>
    <definedName name="qw" localSheetId="8" hidden="1">{#N/A,#N/A,FALSE,"M.32"}</definedName>
    <definedName name="qw" hidden="1">{#N/A,#N/A,FALSE,"M.32"}</definedName>
    <definedName name="qwer" localSheetId="10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1">#REF!</definedName>
    <definedName name="RAB">#REF!</definedName>
    <definedName name="rafi" localSheetId="6">[35]JAN09!#REF!</definedName>
    <definedName name="rafi" localSheetId="10">[35]JAN09!#REF!</definedName>
    <definedName name="rafi" localSheetId="7">[35]JAN09!#REF!</definedName>
    <definedName name="rafi" localSheetId="5">[35]JAN09!#REF!</definedName>
    <definedName name="rafi" localSheetId="11">[35]JAN09!#REF!</definedName>
    <definedName name="rafi">[35]JAN09!#REF!</definedName>
    <definedName name="raja" localSheetId="6">[35]JAN09!#REF!</definedName>
    <definedName name="raja" localSheetId="10">[35]JAN09!#REF!</definedName>
    <definedName name="raja" localSheetId="7">[35]JAN09!#REF!</definedName>
    <definedName name="raja" localSheetId="11">[35]JAN09!#REF!</definedName>
    <definedName name="raja">[35]JAN09!#REF!</definedName>
    <definedName name="Raker">'[130]W-NAD'!#REF!</definedName>
    <definedName name="RANGE" localSheetId="6">#REF!</definedName>
    <definedName name="RANGE" localSheetId="10">#REF!</definedName>
    <definedName name="RANGE" localSheetId="7">#REF!</definedName>
    <definedName name="RANGE" localSheetId="5">#REF!</definedName>
    <definedName name="RANGE" localSheetId="11">#REF!</definedName>
    <definedName name="RANGE">#REF!</definedName>
    <definedName name="RAO" localSheetId="6">#REF!</definedName>
    <definedName name="RAO" localSheetId="10">#REF!</definedName>
    <definedName name="RAO" localSheetId="7">#REF!</definedName>
    <definedName name="RAO" localSheetId="11">#REF!</definedName>
    <definedName name="RAO">#REF!</definedName>
    <definedName name="Rate_of_absorption_CJ_C2A_options">OFFSET('[38]Central Overhead Allocation'!$C$281,0,0,COUNTA('[38]Central Overhead Allocation'!$C$281:$C$297),3)</definedName>
    <definedName name="Rate_of_absorption_EJ_C2A_options">OFFSET('[38]Central Overhead Allocation'!$C$183,0,0,COUNTA('[38]Central Overhead Allocation'!$C$183:$C$199),7)</definedName>
    <definedName name="Rate_of_absorption_JKT_C2A_options">OFFSET('[38]Central Overhead Allocation'!$C$330,0,0,COUNTA('[38]Central Overhead Allocation'!$C$330:$C$346),4)</definedName>
    <definedName name="Rate_of_absorption_Region_options">OFFSET('[38]Central Overhead Allocation'!$C$53,0,0,COUNTA('[38]Central Overhead Allocation'!$C$53:$C$69),8)</definedName>
    <definedName name="Rate_of_Absorption_WJ_A2IS_Options" localSheetId="6">OFFSET('[38]Regional Overhead Allocation_WJ'!#REF!,0,0,COUNTA('[38]Regional Overhead Allocation_WJ'!#REF!),35)</definedName>
    <definedName name="Rate_of_Absorption_WJ_A2IS_Options" localSheetId="7">OFFSET('[38]Regional Overhead Allocation_WJ'!#REF!,0,0,COUNTA('[38]Regional Overhead Allocation_WJ'!#REF!),35)</definedName>
    <definedName name="Rate_of_Absorption_WJ_A2IS_Options" localSheetId="5">OFFSET('[38]Regional Overhead Allocation_WJ'!#REF!,0,0,COUNTA('[38]Regional Overhead Allocation_WJ'!#REF!),35)</definedName>
    <definedName name="Rate_of_Absorption_WJ_A2IS_Options" localSheetId="11">OFFSET('[38]Regional Overhead Allocation_WJ'!#REF!,0,0,COUNTA('[38]Regional Overhead Allocation_WJ'!#REF!),35)</definedName>
    <definedName name="Rate_of_Absorption_WJ_A2IS_Options" localSheetId="8">OFFSET('[38]Regional Overhead Allocation_WJ'!#REF!,0,0,COUNTA('[38]Regional Overhead Allocation_WJ'!#REF!),35)</definedName>
    <definedName name="Rate_of_Absorption_WJ_A2IS_Options">OFFSET('[38]Regional Overhead Allocation_WJ'!#REF!,0,0,COUNTA('[38]Regional Overhead Allocation_WJ'!#REF!),35)</definedName>
    <definedName name="Rate_of_absorption_WJ_C2A_options">OFFSET('[38]Central Overhead Allocation'!$C$232,0,0,COUNTA('[38]Central Overhead Allocation'!$C$232:$C$248),14)</definedName>
    <definedName name="Rate_of_absorption_WS_C2A_Options">OFFSET('[38]Central Overhead Allocation'!$C$134,0,0,COUNTA('[38]Central Overhead Allocation'!$C$134:$C$150),3)</definedName>
    <definedName name="rcps" localSheetId="6">[35]JAN09!#REF!</definedName>
    <definedName name="rcps" localSheetId="5">[35]JAN09!#REF!</definedName>
    <definedName name="rcps" localSheetId="11">[35]JAN09!#REF!</definedName>
    <definedName name="rcps">[35]JAN09!#REF!</definedName>
    <definedName name="re" localSheetId="6" hidden="1">{#N/A,#N/A,FALSE,"M.42"}</definedName>
    <definedName name="RE" localSheetId="10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1" hidden="1">{#N/A,#N/A,FALSE,"M.42"}</definedName>
    <definedName name="re" localSheetId="8" hidden="1">{#N/A,#N/A,FALSE,"M.42"}</definedName>
    <definedName name="re" hidden="1">{#N/A,#N/A,FALSE,"M.42"}</definedName>
    <definedName name="realisasi_table">#REF!</definedName>
    <definedName name="REC" localSheetId="10">'[131]entry REC  trip'!$C$11:$C$226</definedName>
    <definedName name="REC" localSheetId="11">'[129]BB PUSAT'!$A:$C</definedName>
    <definedName name="REC" localSheetId="8">'[129]BB PUSAT'!$A$1:$C$65536</definedName>
    <definedName name="REC">'[129]BB PUSAT'!$A$1:$C$65536</definedName>
    <definedName name="Recloser">[52]bantu_rec!$A$4:$A$63</definedName>
    <definedName name="Rectifier80">'[18]HARGA SATUAN'!$B$14</definedName>
    <definedName name="Regions">OFFSET('[38]Working Page'!$B$8,0,0,COUNTA('[38]Working Page'!$B$8:$B$20),1)</definedName>
    <definedName name="REH" localSheetId="10" hidden="1">{#N/A,#N/A,FALSE,"M.01";#N/A,#N/A,FALSE,"M.01"}</definedName>
    <definedName name="REH" hidden="1">{#N/A,#N/A,FALSE,"M.01";#N/A,#N/A,FALSE,"M.01"}</definedName>
    <definedName name="ReinTUL2" localSheetId="10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10">#REF!</definedName>
    <definedName name="REKAP" localSheetId="7">#REF!</definedName>
    <definedName name="REKAP" localSheetId="5">#REF!</definedName>
    <definedName name="REKAP" localSheetId="11">#REF!</definedName>
    <definedName name="REKAP">#REF!</definedName>
    <definedName name="REKAPHU" localSheetId="10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10">[80]MENU!$J$17:$J$24</definedName>
    <definedName name="RELE" localSheetId="11">#N/A</definedName>
    <definedName name="RELE" localSheetId="8">[81]MENU!$J$17:$J$24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1">#REF!</definedName>
    <definedName name="rencana">#REF!</definedName>
    <definedName name="RES" localSheetId="10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1">#REF!</definedName>
    <definedName name="resagging">#REF!</definedName>
    <definedName name="ResetDataOption_Click">#N/A</definedName>
    <definedName name="resume" localSheetId="10">#REF!</definedName>
    <definedName name="resume">#REF!</definedName>
    <definedName name="revenues" localSheetId="10">#REF!</definedName>
    <definedName name="revenues">#REF!</definedName>
    <definedName name="revenues_nontax" localSheetId="10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1">#REF!</definedName>
    <definedName name="RingkasanPokok">#REF!</definedName>
    <definedName name="ripel">'[18]HARGA SATUAN'!$B$43</definedName>
    <definedName name="RKP.32" localSheetId="10" hidden="1">{#N/A,#N/A,FALSE,"M.32"}</definedName>
    <definedName name="RKP.32" hidden="1">{#N/A,#N/A,FALSE,"M.32"}</definedName>
    <definedName name="RMS" localSheetId="10" hidden="1">{#N/A,#N/A,FALSE,"M.42"}</definedName>
    <definedName name="RMS" hidden="1">{#N/A,#N/A,FALSE,"M.42"}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1" hidden="1">{#N/A,#N/A,FALSE,"M.31"}</definedName>
    <definedName name="ROK" localSheetId="8" hidden="1">{#N/A,#N/A,FALSE,"M.31"}</definedName>
    <definedName name="ROK" hidden="1">{#N/A,#N/A,FALSE,"M.31"}</definedName>
    <definedName name="ropa" localSheetId="10" hidden="1">{#N/A,#N/A,FALSE,"M.34"}</definedName>
    <definedName name="ropa" hidden="1">{#N/A,#N/A,FALSE,"M.34"}</definedName>
    <definedName name="ROW" localSheetId="6">#REF!</definedName>
    <definedName name="ROW" localSheetId="10">#REF!</definedName>
    <definedName name="ROW" localSheetId="7">#REF!</definedName>
    <definedName name="ROW" localSheetId="5">#REF!</definedName>
    <definedName name="ROW" localSheetId="11">#REF!</definedName>
    <definedName name="ROW">#REF!</definedName>
    <definedName name="rr" localSheetId="6">#REF!</definedName>
    <definedName name="rr" localSheetId="10">#REF!</definedName>
    <definedName name="rr" localSheetId="7">#REF!</definedName>
    <definedName name="rr" localSheetId="11">#REF!</definedName>
    <definedName name="rr">#REF!</definedName>
    <definedName name="rrr" localSheetId="10" hidden="1">'[132]Sudah Berjalan'!#REF!</definedName>
    <definedName name="rrr" hidden="1">'[133]Sudah Berjalan'!#REF!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1" hidden="1">{#N/A,#N/A,FALSE,"M.43"}</definedName>
    <definedName name="rt" localSheetId="8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10">#REF!</definedName>
    <definedName name="RTYHRTY" localSheetId="7">#REF!</definedName>
    <definedName name="RTYHRTY" localSheetId="11">#REF!</definedName>
    <definedName name="RTYHRTY">#REF!</definedName>
    <definedName name="rtyu" localSheetId="6">[134]JAN07!#REF!</definedName>
    <definedName name="rtyu" localSheetId="7">[134]JAN07!#REF!</definedName>
    <definedName name="rtyu" localSheetId="11">[135]JAN07!#REF!</definedName>
    <definedName name="rtyu">[135]JAN07!#REF!</definedName>
    <definedName name="RUMUS">#N/A</definedName>
    <definedName name="rutin" localSheetId="10" hidden="1">{#N/A,#N/A,FALSE,"M.33"}</definedName>
    <definedName name="rutin" hidden="1">{#N/A,#N/A,FALSE,"M.33"}</definedName>
    <definedName name="RYSER">#REF!</definedName>
    <definedName name="s" localSheetId="10" hidden="1">{#N/A,#N/A,FALSE,"M.43"}</definedName>
    <definedName name="S" localSheetId="7">{#N/A,#N/A,FALSE,"M.31"}</definedName>
    <definedName name="S" localSheetId="11">#REF!</definedName>
    <definedName name="S">#REF!</definedName>
    <definedName name="S1___5" localSheetId="6">#REF!</definedName>
    <definedName name="S1___5" localSheetId="10">#REF!</definedName>
    <definedName name="S1___5" localSheetId="7">#REF!</definedName>
    <definedName name="S1___5" localSheetId="11">#REF!</definedName>
    <definedName name="S1___5">#REF!</definedName>
    <definedName name="sa" localSheetId="6" hidden="1">{#N/A,#N/A,FALSE,"M.31"}</definedName>
    <definedName name="SA" localSheetId="10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1" hidden="1">{#N/A,#N/A,FALSE,"M.31"}</definedName>
    <definedName name="sa" localSheetId="8" hidden="1">{#N/A,#N/A,FALSE,"M.31"}</definedName>
    <definedName name="sa" hidden="1">{#N/A,#N/A,FALSE,"M.31"}</definedName>
    <definedName name="sad" localSheetId="10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1">#REF!</definedName>
    <definedName name="salah">#REF!</definedName>
    <definedName name="Salary">[38]Salary!$D$7:$AJ$38</definedName>
    <definedName name="SALATIGA" localSheetId="6">#REF!</definedName>
    <definedName name="SALATIGA" localSheetId="10">#REF!</definedName>
    <definedName name="SALATIGA" localSheetId="7">#REF!</definedName>
    <definedName name="SALATIGA" localSheetId="11">#REF!</definedName>
    <definedName name="SALATIGA">#REF!</definedName>
    <definedName name="SALVAGE" comment="RINGAN">[136]PICKUP!$D$12</definedName>
    <definedName name="SAMBAS">#N/A</definedName>
    <definedName name="SANGGAU">#N/A</definedName>
    <definedName name="SAPBEXwbID" hidden="1">"41NCAAE5PJZ8D7N0HEXL0B90R"</definedName>
    <definedName name="SARPOKPLG" localSheetId="10" hidden="1">{#N/A,#N/A,FALSE,"M.01";#N/A,#N/A,FALSE,"M.01"}</definedName>
    <definedName name="SARPOKPLG" hidden="1">{#N/A,#N/A,FALSE,"M.01";#N/A,#N/A,FALSE,"M.01"}</definedName>
    <definedName name="sasa" localSheetId="6">[35]JAN09!#REF!</definedName>
    <definedName name="sasa" localSheetId="7">[35]JAN09!#REF!</definedName>
    <definedName name="sasa" localSheetId="5">[35]JAN09!#REF!</definedName>
    <definedName name="sasa" localSheetId="11">[35]JAN09!#REF!</definedName>
    <definedName name="sasa" localSheetId="8">[35]JAN09!#REF!</definedName>
    <definedName name="sasa">[35]JAN09!#REF!</definedName>
    <definedName name="sastro">#REF!</definedName>
    <definedName name="SATUAN" localSheetId="11">'[137]Rekap PMG.'!$A$10:$E$51</definedName>
    <definedName name="SATUAN" localSheetId="8">'[138]Rekap PMG.'!$A$10:$E$51</definedName>
    <definedName name="SATUAN">'[138]Rekap PMG.'!$A$10:$E$51</definedName>
    <definedName name="saul" localSheetId="10" hidden="1">{#N/A,#N/A,FALSE,"M.34"}</definedName>
    <definedName name="saul" hidden="1">{#N/A,#N/A,FALSE,"M.34"}</definedName>
    <definedName name="sbak1a" localSheetId="6">#REF!</definedName>
    <definedName name="sbak1a" localSheetId="10">#REF!</definedName>
    <definedName name="sbak1a" localSheetId="7">#REF!</definedName>
    <definedName name="sbak1a" localSheetId="5">#REF!</definedName>
    <definedName name="sbak1a" localSheetId="11">#REF!</definedName>
    <definedName name="sbak1a">#REF!</definedName>
    <definedName name="sbak1b" localSheetId="6">#REF!</definedName>
    <definedName name="sbak1b" localSheetId="10">#REF!</definedName>
    <definedName name="sbak1b" localSheetId="7">#REF!</definedName>
    <definedName name="sbak1b" localSheetId="11">#REF!</definedName>
    <definedName name="sbak1b">#REF!</definedName>
    <definedName name="SBBpst" localSheetId="6" hidden="1">{#N/A,#N/A,FALSE,"M.34"}</definedName>
    <definedName name="SBBpst" localSheetId="10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1" hidden="1">{#N/A,#N/A,FALSE,"M.34"}</definedName>
    <definedName name="SBBpst" localSheetId="8" hidden="1">{#N/A,#N/A,FALSE,"M.34"}</definedName>
    <definedName name="SBBpst" hidden="1">{#N/A,#N/A,FALSE,"M.34"}</definedName>
    <definedName name="sblw" localSheetId="10" hidden="1">{#N/A,#N/A,FALSE,"M.02"}</definedName>
    <definedName name="sblw" hidden="1">{#N/A,#N/A,FALSE,"M.02"}</definedName>
    <definedName name="scac" localSheetId="10" hidden="1">{#N/A,#N/A,FALSE,"M.42"}</definedName>
    <definedName name="scac" hidden="1">{#N/A,#N/A,FALSE,"M.42"}</definedName>
    <definedName name="scacascc" localSheetId="10" hidden="1">{#N/A,#N/A,FALSE,"M.33"}</definedName>
    <definedName name="scacascc" hidden="1">{#N/A,#N/A,FALSE,"M.33"}</definedName>
    <definedName name="scacwxc" localSheetId="10" hidden="1">{#N/A,#N/A,FALSE,"M.01";#N/A,#N/A,FALSE,"M.01"}</definedName>
    <definedName name="scacwxc" hidden="1">{#N/A,#N/A,FALSE,"M.01";#N/A,#N/A,FALSE,"M.01"}</definedName>
    <definedName name="scascac" localSheetId="10" hidden="1">{#N/A,#N/A,FALSE,"M.31"}</definedName>
    <definedName name="scascac" hidden="1">{#N/A,#N/A,FALSE,"M.31"}</definedName>
    <definedName name="scascasca" localSheetId="10" hidden="1">{#N/A,#N/A,FALSE,"M.02"}</definedName>
    <definedName name="scascasca" hidden="1">{#N/A,#N/A,FALSE,"M.02"}</definedName>
    <definedName name="scascsac" localSheetId="10" hidden="1">{#N/A,#N/A,FALSE,"M.43"}</definedName>
    <definedName name="scascsac" hidden="1">{#N/A,#N/A,FALSE,"M.43"}</definedName>
    <definedName name="scascxc" localSheetId="10" hidden="1">{#N/A,#N/A,FALSE,"M.42"}</definedName>
    <definedName name="scascxc" hidden="1">{#N/A,#N/A,FALSE,"M.42"}</definedName>
    <definedName name="scdc">[139]x!$G$9:$G$47</definedName>
    <definedName name="scxasxcxc" localSheetId="10" hidden="1">{#N/A,#N/A,FALSE,"M.01"}</definedName>
    <definedName name="scxasxcxc" hidden="1">{#N/A,#N/A,FALSE,"M.01"}</definedName>
    <definedName name="SD" localSheetId="6">#REF!</definedName>
    <definedName name="SD" localSheetId="10">#REF!</definedName>
    <definedName name="SD" localSheetId="7">#REF!</definedName>
    <definedName name="SD" localSheetId="5">#REF!</definedName>
    <definedName name="SD" localSheetId="11">#REF!</definedName>
    <definedName name="SD">#REF!</definedName>
    <definedName name="SDAsdg" localSheetId="10" hidden="1">{#N/A,#N/A,FALSE,"M.01";#N/A,#N/A,FALSE,"M.01"}</definedName>
    <definedName name="SDAsdg" hidden="1">{#N/A,#N/A,FALSE,"M.01";#N/A,#N/A,FALSE,"M.01"}</definedName>
    <definedName name="sdc">[95]DTU!$B$2:$D$48</definedName>
    <definedName name="sdf" localSheetId="10" hidden="1">{#N/A,#N/A,FALSE,"M.41"}</definedName>
    <definedName name="sdf" hidden="1">{#N/A,#N/A,FALSE,"M.41"}</definedName>
    <definedName name="sdffA" localSheetId="6">[35]JAN09!#REF!</definedName>
    <definedName name="sdffA" localSheetId="7">[35]JAN09!#REF!</definedName>
    <definedName name="sdffA" localSheetId="5">[35]JAN09!#REF!</definedName>
    <definedName name="sdffA" localSheetId="11">[35]JAN09!#REF!</definedName>
    <definedName name="sdffA">[35]JAN09!#REF!</definedName>
    <definedName name="SDR" localSheetId="10" hidden="1">{#N/A,#N/A,FALSE,"M.42"}</definedName>
    <definedName name="SDR" hidden="1">{#N/A,#N/A,FALSE,"M.42"}</definedName>
    <definedName name="sds" localSheetId="11">'[140]master rab'!$B:$H</definedName>
    <definedName name="sds" localSheetId="8">'[140]master rab'!$B$1:$H$65536</definedName>
    <definedName name="sds">'[140]master rab'!$B$1:$H$65536</definedName>
    <definedName name="SDSDSA" localSheetId="10" hidden="1">{#N/A,#N/A,FALSE,"M.42"}</definedName>
    <definedName name="SDSDSA" hidden="1">{#N/A,#N/A,FALSE,"M.42"}</definedName>
    <definedName name="SDSS">#REF!</definedName>
    <definedName name="seapj">'[96]Neraca seAPJ'!$O$6:$AJ$23</definedName>
    <definedName name="SEBABKDS" localSheetId="6">#REF!</definedName>
    <definedName name="SEBABKDS" localSheetId="10">#REF!</definedName>
    <definedName name="SEBABKDS" localSheetId="7">#REF!</definedName>
    <definedName name="SEBABKDS" localSheetId="5">#REF!</definedName>
    <definedName name="SEBABKDS" localSheetId="11">#REF!</definedName>
    <definedName name="SEBABKDS">#REF!</definedName>
    <definedName name="SEBABSLG" localSheetId="6">#REF!</definedName>
    <definedName name="SEBABSLG" localSheetId="7">#REF!</definedName>
    <definedName name="SEBABSLG" localSheetId="11">#REF!</definedName>
    <definedName name="SEBABSLG">#REF!</definedName>
    <definedName name="SEBABSMG" localSheetId="6">#REF!</definedName>
    <definedName name="SEBABSMG" localSheetId="7">#REF!</definedName>
    <definedName name="SEBABSMG" localSheetId="11">#REF!</definedName>
    <definedName name="SEBABSMG">#REF!</definedName>
    <definedName name="SEBUTAN" localSheetId="10">[80]MENU!$J$11:$J$13</definedName>
    <definedName name="SEBUTAN" localSheetId="11">#N/A</definedName>
    <definedName name="SEBUTAN" localSheetId="8">[81]MENU!$J$11:$J$13</definedName>
    <definedName name="SEBUTAN">#N/A</definedName>
    <definedName name="SEGER" localSheetId="10" hidden="1">{#N/A,#N/A,FALSE,"M.34"}</definedName>
    <definedName name="SEGER" hidden="1">{#N/A,#N/A,FALSE,"M.34"}</definedName>
    <definedName name="sejut">[141]LAIN2!$Z$7</definedName>
    <definedName name="SEKADAU">#N/A</definedName>
    <definedName name="SEKAT" localSheetId="6">#REF!</definedName>
    <definedName name="SEKAT" localSheetId="10">#REF!</definedName>
    <definedName name="SEKAT" localSheetId="7">#REF!</definedName>
    <definedName name="SEKAT" localSheetId="5">#REF!</definedName>
    <definedName name="SEKAT" localSheetId="11">#REF!</definedName>
    <definedName name="SEKAT">#REF!</definedName>
    <definedName name="semarang1" localSheetId="6">#REF!</definedName>
    <definedName name="semarang1" localSheetId="7">#REF!</definedName>
    <definedName name="semarang1" localSheetId="11">#REF!</definedName>
    <definedName name="semarang1">#REF!</definedName>
    <definedName name="SEMITAU">#N/A</definedName>
    <definedName name="SENTEBANG">#N/A</definedName>
    <definedName name="sep" localSheetId="10">#REF!</definedName>
    <definedName name="sep">#REF!</definedName>
    <definedName name="serat">[141]LAIN2!$Z$5</definedName>
    <definedName name="serib">[141]LAIN2!$Z$6</definedName>
    <definedName name="Service_Mapping">'[38]Service Mapping'!$C$6:$Y$39</definedName>
    <definedName name="sewadetektorkabel_har">'[113]AHS - Non Personel'!$D$31</definedName>
    <definedName name="SewaDisTRWI" localSheetId="10">'[46]SewaPemb(12A2)'!$B$1:$T$36</definedName>
    <definedName name="SewaDisTRWI">'[48]SewaPemb(12A2)'!$B$1:$T$36</definedName>
    <definedName name="SewaDisTRWII" localSheetId="10">'[46]SewaPemb(12A2)'!$B$39:$T$75</definedName>
    <definedName name="SewaDisTRWII">'[48]SewaPemb(12A2)'!$B$39:$T$75</definedName>
    <definedName name="SewaDisTRWIII" localSheetId="10">'[46]SewaPemb(12A2)'!$B$77:$T$113</definedName>
    <definedName name="SewaDisTRWIII">'[48]SewaPemb(12A2)'!$B$77:$T$113</definedName>
    <definedName name="SewaDisTRWIV" localSheetId="10">'[46]SewaPemb(12A2)'!$B$115:$T$151</definedName>
    <definedName name="SewaDisTRWIV">'[48]SewaPemb(12A2)'!$B$115:$T$151</definedName>
    <definedName name="sewaGPS">'[113]AHS - Non Personel'!$D$27</definedName>
    <definedName name="SewaKantorBulan">'[113]AHS - Non Personel'!$D$23</definedName>
    <definedName name="SewaKomHari" localSheetId="11">#N/A</definedName>
    <definedName name="SewaKomHari" localSheetId="8">'[36]AHS - Non Personel'!$D$15</definedName>
    <definedName name="SewaKomHari">#N/A</definedName>
    <definedName name="SewaLaptopBln" localSheetId="11">#N/A</definedName>
    <definedName name="SewaLaptopBln" localSheetId="8">'[36]AHS - Non Personel'!$D$12</definedName>
    <definedName name="SewaLaptopBln">#N/A</definedName>
    <definedName name="SewaMejaKursi">'[113]AHS - Non Personel'!$D$32</definedName>
    <definedName name="SewaMobil" localSheetId="11">#N/A</definedName>
    <definedName name="SewaMobil" localSheetId="8">'[36]AHS - Non Personel'!$D$8</definedName>
    <definedName name="SewaMobil">#N/A</definedName>
    <definedName name="sewamobilbak_hari">'[113]AHS - Non Personel'!$D$29</definedName>
    <definedName name="SewaMotorBln" localSheetId="11">#N/A</definedName>
    <definedName name="SewaMotorBln" localSheetId="8">'[36]AHS - Non Personel'!$D$10</definedName>
    <definedName name="SewaMotorBln">#N/A</definedName>
    <definedName name="SewaMotorHari" localSheetId="11">#N/A</definedName>
    <definedName name="SewaMotorHari" localSheetId="8">'[36]AHS - Non Personel'!$D$11</definedName>
    <definedName name="SewaMotorHari">#N/A</definedName>
    <definedName name="SewaRumahBulan">'[113]AHS - Non Personel'!$D$24</definedName>
    <definedName name="SF" localSheetId="6">#REF!</definedName>
    <definedName name="SF" localSheetId="10">#REF!</definedName>
    <definedName name="SF" localSheetId="7">#REF!</definedName>
    <definedName name="SF" localSheetId="11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10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1" hidden="1">{#N/A,#N/A,FALSE,"M.01"}</definedName>
    <definedName name="sgi" localSheetId="8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1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1" hidden="1">{#N/A,#N/A,FALSE,"M.42"}</definedName>
    <definedName name="Single" localSheetId="8" hidden="1">{#N/A,#N/A,FALSE,"M.42"}</definedName>
    <definedName name="Single" hidden="1">{#N/A,#N/A,FALSE,"M.42"}</definedName>
    <definedName name="SINTANG">#N/A</definedName>
    <definedName name="sisa" localSheetId="10">#REF!</definedName>
    <definedName name="sisa">#REF!</definedName>
    <definedName name="sisa1" localSheetId="10">#REF!</definedName>
    <definedName name="sisa1">#REF!</definedName>
    <definedName name="sisa2">#REF!</definedName>
    <definedName name="sls">[142]Sensitivitas!$D$26</definedName>
    <definedName name="SMG" localSheetId="6">#REF!</definedName>
    <definedName name="SMG" localSheetId="7">#REF!</definedName>
    <definedName name="SMG" localSheetId="5">#REF!</definedName>
    <definedName name="SMG" localSheetId="11">#REF!</definedName>
    <definedName name="SMG">#REF!</definedName>
    <definedName name="smu" localSheetId="6">#REF!</definedName>
    <definedName name="smu" localSheetId="7">#REF!</definedName>
    <definedName name="smu" localSheetId="11">#REF!</definedName>
    <definedName name="smu">#REF!</definedName>
    <definedName name="SORT" localSheetId="10" hidden="1">{#N/A,#N/A,FALSE,"M.33"}</definedName>
    <definedName name="SORT" hidden="1">{#N/A,#N/A,FALSE,"M.33"}</definedName>
    <definedName name="SPD" localSheetId="6">#REF!</definedName>
    <definedName name="SPD" localSheetId="10">#REF!</definedName>
    <definedName name="SPD" localSheetId="7">#REF!</definedName>
    <definedName name="SPD" localSheetId="11">#REF!</definedName>
    <definedName name="SPD">#REF!</definedName>
    <definedName name="SPK" localSheetId="6">#REF!</definedName>
    <definedName name="SPK" localSheetId="10">#REF!</definedName>
    <definedName name="SPK" localSheetId="7">#REF!</definedName>
    <definedName name="SPK" localSheetId="11">#REF!</definedName>
    <definedName name="SPK">#REF!</definedName>
    <definedName name="SREWA" localSheetId="6">#REF!</definedName>
    <definedName name="SREWA" localSheetId="7">#REF!</definedName>
    <definedName name="SREWA" localSheetId="11">#REF!</definedName>
    <definedName name="SREWA">#REF!</definedName>
    <definedName name="ssdadx" localSheetId="10" hidden="1">{#N/A,#N/A,FALSE,"M.01";#N/A,#N/A,FALSE,"M.01"}</definedName>
    <definedName name="ssdadx" hidden="1">{#N/A,#N/A,FALSE,"M.01";#N/A,#N/A,FALSE,"M.01"}</definedName>
    <definedName name="SSDG" localSheetId="10" hidden="1">{#N/A,#N/A,FALSE,"M.32"}</definedName>
    <definedName name="SSDG" hidden="1">{#N/A,#N/A,FALSE,"M.32"}</definedName>
    <definedName name="sses" localSheetId="10" hidden="1">{#N/A,#N/A,FALSE,"M.02"}</definedName>
    <definedName name="sses" hidden="1">{#N/A,#N/A,FALSE,"M.02"}</definedName>
    <definedName name="sss" localSheetId="10" hidden="1">{#N/A,#N/A,FALSE,"M.41"}</definedName>
    <definedName name="sss" hidden="1">{#N/A,#N/A,FALSE,"M.41"}</definedName>
    <definedName name="ssSasS" localSheetId="11">[8]prod03!#REF!</definedName>
    <definedName name="ssSasS">[8]prod03!#REF!</definedName>
    <definedName name="sssssssssssss" localSheetId="10" hidden="1">{#N/A,#N/A,FALSE,"M.34"}</definedName>
    <definedName name="sssssssssssss" hidden="1">{#N/A,#N/A,FALSE,"M.34"}</definedName>
    <definedName name="ssssssssssssssssssssss" localSheetId="1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0">#REF!</definedName>
    <definedName name="Stand" localSheetId="7">#REF!</definedName>
    <definedName name="Stand" localSheetId="11">#REF!</definedName>
    <definedName name="Stand">#REF!</definedName>
    <definedName name="Status">VLOOKUP([52]KINERJA_PMT!XEZ1048569,#REF!,2,0)</definedName>
    <definedName name="STATUS_REMOTE" localSheetId="10">[80]PARAMETER!$C$11:$C$1059</definedName>
    <definedName name="STATUS_REMOTE" localSheetId="11">#N/A</definedName>
    <definedName name="STATUS_REMOTE" localSheetId="8">[81]PARAMETER!$C$11:$C$1059</definedName>
    <definedName name="STATUS_REMOTE">#N/A</definedName>
    <definedName name="std" localSheetId="11">[143]HB2!$A:$L</definedName>
    <definedName name="std" localSheetId="8">[143]HB2!$A$1:$L$65536</definedName>
    <definedName name="std">[143]HB2!$A$1:$L$65536</definedName>
    <definedName name="stdpln">'[144]HB BARU'!$A$1:$J$780</definedName>
    <definedName name="stok" localSheetId="11">[129]DTstok!$A:$B</definedName>
    <definedName name="stok" localSheetId="8">[129]DTstok!$A$1:$B$65536</definedName>
    <definedName name="stok">[129]DTstok!$A$1:$B$65536</definedName>
    <definedName name="STPDari" localSheetId="6">#REF!</definedName>
    <definedName name="STPDari" localSheetId="10">#REF!</definedName>
    <definedName name="STPDari" localSheetId="7">#REF!</definedName>
    <definedName name="STPDari" localSheetId="11">#REF!</definedName>
    <definedName name="STPDari">#REF!</definedName>
    <definedName name="sujono" localSheetId="11">'[145]master rab'!$B:$H</definedName>
    <definedName name="sujono" localSheetId="8">'[145]master rab'!$B$1:$H$65536</definedName>
    <definedName name="sujono">'[145]master rab'!$B$1:$H$65536</definedName>
    <definedName name="SUM" localSheetId="6">[8]prod03!#REF!</definedName>
    <definedName name="SUM" localSheetId="7">[8]prod03!#REF!</definedName>
    <definedName name="SUM" localSheetId="5">[8]prod03!#REF!</definedName>
    <definedName name="SUM" localSheetId="11">[8]prod03!#REF!</definedName>
    <definedName name="SUM" localSheetId="8">[8]prod03!#REF!</definedName>
    <definedName name="SUM">[8]prod03!#REF!</definedName>
    <definedName name="sumber">[146]SuMBER!$N$3:$FO$21</definedName>
    <definedName name="summary" localSheetId="10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1">#REF!</definedName>
    <definedName name="surat">#REF!</definedName>
    <definedName name="Surveyor_hari" localSheetId="11">#N/A</definedName>
    <definedName name="Surveyor_hari" localSheetId="8">'[36]AHS - Personel'!$G$21</definedName>
    <definedName name="Surveyor_hari">#N/A</definedName>
    <definedName name="SUSUT" localSheetId="10" hidden="1">{#N/A,#N/A,FALSE,"M.41"}</definedName>
    <definedName name="SUSUT" hidden="1">{#N/A,#N/A,FALSE,"M.41"}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1" hidden="1">{#N/A,#N/A,FALSE,"M.32"}</definedName>
    <definedName name="SUTM" localSheetId="8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1">#REF!</definedName>
    <definedName name="sutrisno">#REF!</definedName>
    <definedName name="suttapbn1" localSheetId="10">#REF!</definedName>
    <definedName name="suttapbn1">#REF!</definedName>
    <definedName name="suttapbn2" localSheetId="10">#REF!</definedName>
    <definedName name="suttapbn2">#REF!</definedName>
    <definedName name="suttapbn4" localSheetId="10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1" hidden="1">{#N/A,#N/A,FALSE,"M.01"}</definedName>
    <definedName name="sw" localSheetId="8" hidden="1">{#N/A,#N/A,FALSE,"M.01"}</definedName>
    <definedName name="sw" hidden="1">{#N/A,#N/A,FALSE,"M.01"}</definedName>
    <definedName name="swap" localSheetId="10" hidden="1">{#N/A,#N/A,FALSE,"M.01"}</definedName>
    <definedName name="swap" hidden="1">{#N/A,#N/A,FALSE,"M.01"}</definedName>
    <definedName name="swed" localSheetId="6">[134]JAN07!#REF!</definedName>
    <definedName name="swed" localSheetId="7">[134]JAN07!#REF!</definedName>
    <definedName name="swed" localSheetId="11">[135]JAN07!#REF!</definedName>
    <definedName name="swed">[135]JAN07!#REF!</definedName>
    <definedName name="SWG" localSheetId="6">#REF!</definedName>
    <definedName name="SWG" localSheetId="10">#REF!</definedName>
    <definedName name="SWG" localSheetId="7">#REF!</definedName>
    <definedName name="SWG" localSheetId="5">#REF!</definedName>
    <definedName name="SWG" localSheetId="11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1" hidden="1">{#N/A,#N/A,FALSE,"M.34"}</definedName>
    <definedName name="sx" localSheetId="8" hidden="1">{#N/A,#N/A,FALSE,"M.34"}</definedName>
    <definedName name="sx" hidden="1">{#N/A,#N/A,FALSE,"M.34"}</definedName>
    <definedName name="T" localSheetId="6">#REF!</definedName>
    <definedName name="T" localSheetId="10">#REF!</definedName>
    <definedName name="T" localSheetId="7">#REF!</definedName>
    <definedName name="T" localSheetId="5">#REF!</definedName>
    <definedName name="T" localSheetId="11">#REF!</definedName>
    <definedName name="T">#REF!</definedName>
    <definedName name="TA" localSheetId="10">[114]TRANS!$I$3</definedName>
    <definedName name="TA">[115]TRANS!$I$3</definedName>
    <definedName name="Tabel" localSheetId="11">#N/A</definedName>
    <definedName name="Tabel" localSheetId="8">[58]CashFlow!$A$8:$J$37</definedName>
    <definedName name="Tabel">#N/A</definedName>
    <definedName name="tabel_BUlan" localSheetId="6">#REF!</definedName>
    <definedName name="tabel_BUlan" localSheetId="10">#REF!</definedName>
    <definedName name="tabel_BUlan" localSheetId="7">#REF!</definedName>
    <definedName name="tabel_BUlan" localSheetId="5">#REF!</definedName>
    <definedName name="tabel_BUlan" localSheetId="11">#REF!</definedName>
    <definedName name="tabel_BUlan">#REF!</definedName>
    <definedName name="Tabel_Cabang" localSheetId="6">#REF!</definedName>
    <definedName name="Tabel_Cabang" localSheetId="7">#REF!</definedName>
    <definedName name="Tabel_Cabang" localSheetId="11">#REF!</definedName>
    <definedName name="Tabel_Cabang">#REF!</definedName>
    <definedName name="Tabel_Wilayah">[147]Sheet1!$E$2</definedName>
    <definedName name="tabel1" localSheetId="10">#REF!</definedName>
    <definedName name="tabel1">#REF!</definedName>
    <definedName name="tabel2" localSheetId="10">#REF!</definedName>
    <definedName name="tabel2">#REF!</definedName>
    <definedName name="tabel3" localSheetId="10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1">#REF!</definedName>
    <definedName name="Tabel4">#REF!</definedName>
    <definedName name="Table1">'[38]Working Page'!$C$92:$AK$101</definedName>
    <definedName name="Table2">'[38]Working Page'!$C$114:$N$147</definedName>
    <definedName name="tah" localSheetId="10">[114]TRANS!$I$3</definedName>
    <definedName name="tah">[115]TRANS!$I$3</definedName>
    <definedName name="TAHUN" localSheetId="10">[114]TRANS!$I$3</definedName>
    <definedName name="Tahun" localSheetId="11">[148]bantu!$M$5:$X$5</definedName>
    <definedName name="Tahun" localSheetId="8">[148]bantu!$M$5:$X$5</definedName>
    <definedName name="Tahun">[149]bantu!$M$5:$X$5</definedName>
    <definedName name="tahun_anggaran" localSheetId="10">[51]rkap2008!$B$83</definedName>
    <definedName name="tahun_anggaran">[150]rkap2008!$B$83</definedName>
    <definedName name="Taksonomi" localSheetId="6">#REF!</definedName>
    <definedName name="Taksonomi" localSheetId="10">#REF!</definedName>
    <definedName name="Taksonomi" localSheetId="7">#REF!</definedName>
    <definedName name="Taksonomi" localSheetId="5">#REF!</definedName>
    <definedName name="Taksonomi" localSheetId="11">#REF!</definedName>
    <definedName name="Taksonomi">#REF!</definedName>
    <definedName name="TambahAT" localSheetId="6">#REF!</definedName>
    <definedName name="TambahAT" localSheetId="7">#REF!</definedName>
    <definedName name="TambahAT" localSheetId="11">#REF!</definedName>
    <definedName name="TambahAT">#REF!</definedName>
    <definedName name="TAMPILKAN">[112]INPBA!$F$2</definedName>
    <definedName name="TANGAN" localSheetId="10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10">#REF!</definedName>
    <definedName name="TANGGALKDS" localSheetId="7">#REF!</definedName>
    <definedName name="TANGGALKDS" localSheetId="5">#REF!</definedName>
    <definedName name="TANGGALKDS" localSheetId="11">#REF!</definedName>
    <definedName name="TANGGALKDS">#REF!</definedName>
    <definedName name="TANGGALSLG" localSheetId="6">#REF!</definedName>
    <definedName name="TANGGALSLG" localSheetId="7">#REF!</definedName>
    <definedName name="TANGGALSLG" localSheetId="11">#REF!</definedName>
    <definedName name="TANGGALSLG">#REF!</definedName>
    <definedName name="TANGGALSMG" localSheetId="6">#REF!</definedName>
    <definedName name="TANGGALSMG" localSheetId="7">#REF!</definedName>
    <definedName name="TANGGALSMG" localSheetId="11">#REF!</definedName>
    <definedName name="TANGGALSMG">#REF!</definedName>
    <definedName name="TARGET_USAHA" localSheetId="6">#REF!</definedName>
    <definedName name="TARGET_USAHA" localSheetId="7">#REF!</definedName>
    <definedName name="TARGET_USAHA" localSheetId="11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1">#N/A</definedName>
    <definedName name="TechBulan" localSheetId="8">'[36]AHS - Personel'!$F$15</definedName>
    <definedName name="TechBulan">#N/A</definedName>
    <definedName name="TechHari" localSheetId="11">#N/A</definedName>
    <definedName name="TechHari" localSheetId="8">'[36]AHS - Personel'!$G$15</definedName>
    <definedName name="TechHari">#N/A</definedName>
    <definedName name="TENGAH" localSheetId="10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1">#REF!</definedName>
    <definedName name="TERBILANG">#REF!</definedName>
    <definedName name="TERIMA" localSheetId="6">#REF!</definedName>
    <definedName name="TERIMA" localSheetId="10">#REF!</definedName>
    <definedName name="TERIMA" localSheetId="7">#REF!</definedName>
    <definedName name="TERIMA" localSheetId="11">#REF!</definedName>
    <definedName name="TERIMA">#REF!</definedName>
    <definedName name="TERJELEK" localSheetId="10" hidden="1">{#N/A,#N/A,FALSE,"M.32"}</definedName>
    <definedName name="TERJELEK" hidden="1">{#N/A,#N/A,FALSE,"M.32"}</definedName>
    <definedName name="TERJELEK_10" localSheetId="10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1">#N/A</definedName>
    <definedName name="TesterHari" localSheetId="8">'[36]AHS - Personel'!$G$14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'[151]01 A'!$K$19</definedName>
    <definedName name="TextRefCopyRangeCount" hidden="1">1</definedName>
    <definedName name="TH">#REF!</definedName>
    <definedName name="TIARA" localSheetId="6">[35]JAN09!#REF!</definedName>
    <definedName name="TIARA" localSheetId="10">[35]JAN09!#REF!</definedName>
    <definedName name="TIARA" localSheetId="7">[35]JAN09!#REF!</definedName>
    <definedName name="TIARA" localSheetId="11">[35]JAN09!#REF!</definedName>
    <definedName name="TIARA">[35]JAN09!#REF!</definedName>
    <definedName name="Tiket" localSheetId="11">#N/A</definedName>
    <definedName name="Tiket" localSheetId="8">'[36]AHS - Non Personel'!$D$7</definedName>
    <definedName name="Tiket">#N/A</definedName>
    <definedName name="TIMUR" localSheetId="10" hidden="1">{#N/A,#N/A,FALSE,"M.31"}</definedName>
    <definedName name="TIMUR" hidden="1">{#N/A,#N/A,FALSE,"M.31"}</definedName>
    <definedName name="Tipe" localSheetId="6">#REF!</definedName>
    <definedName name="Tipe" localSheetId="10">#REF!</definedName>
    <definedName name="Tipe" localSheetId="7">#REF!</definedName>
    <definedName name="Tipe" localSheetId="5">#REF!</definedName>
    <definedName name="Tipe" localSheetId="11">#REF!</definedName>
    <definedName name="Tipe">#REF!</definedName>
    <definedName name="TOOLS" localSheetId="6">#REF!</definedName>
    <definedName name="TOOLS" localSheetId="7">#REF!</definedName>
    <definedName name="TOOLS" localSheetId="11">#REF!</definedName>
    <definedName name="TOOLS">#REF!</definedName>
    <definedName name="ToolsMigrasi" localSheetId="6">#N/A</definedName>
    <definedName name="ToolsMigrasi" localSheetId="7">#N/A</definedName>
    <definedName name="ToolsMigrasi" localSheetId="11">#N/A</definedName>
    <definedName name="ToolsMigrasi" localSheetId="8">'[36]Analisa Struktur Data'!#REF!</definedName>
    <definedName name="ToolsMigrasi">#N/A</definedName>
    <definedName name="TOT" localSheetId="10">#REF!</definedName>
    <definedName name="TOT">#REF!</definedName>
    <definedName name="translate" localSheetId="10">#REF!</definedName>
    <definedName name="translate">#REF!</definedName>
    <definedName name="tril">[141]LAIN2!$Z$10</definedName>
    <definedName name="trp" localSheetId="10">[33]x!$B$9:$B$47</definedName>
    <definedName name="trp">[32]x!$B$9:$B$47</definedName>
    <definedName name="TRWE" localSheetId="6">#REF!</definedName>
    <definedName name="TRWE" localSheetId="10">#REF!</definedName>
    <definedName name="TRWE" localSheetId="7">#REF!</definedName>
    <definedName name="TRWE" localSheetId="5">#REF!</definedName>
    <definedName name="TRWE" localSheetId="11">#REF!</definedName>
    <definedName name="TRWE">#REF!</definedName>
    <definedName name="tsa" localSheetId="10">#REF!</definedName>
    <definedName name="tsa">#REF!</definedName>
    <definedName name="TTD" localSheetId="10" hidden="1">{#N/A,#N/A,FALSE,"M.43"}</definedName>
    <definedName name="TTD" hidden="1">{#N/A,#N/A,FALSE,"M.43"}</definedName>
    <definedName name="tu">#REF!</definedName>
    <definedName name="TUBIN">#REF!</definedName>
    <definedName name="tumbuh" localSheetId="10">#REF!</definedName>
    <definedName name="tumbuh">#REF!</definedName>
    <definedName name="TUNJ">[152]tarif_baru!$B$8:$J$34</definedName>
    <definedName name="TV">[124]Valuation!$I$61</definedName>
    <definedName name="tws">'[18]HARGA SATUAN'!$B$42</definedName>
    <definedName name="u" localSheetId="10" hidden="1">{#N/A,#N/A,FALSE,"M.42"}</definedName>
    <definedName name="u" hidden="1">{#N/A,#N/A,FALSE,"M.42"}</definedName>
    <definedName name="UBADF" localSheetId="6">#REF!</definedName>
    <definedName name="UBADF" localSheetId="10">#REF!</definedName>
    <definedName name="UBADF" localSheetId="7">#REF!</definedName>
    <definedName name="UBADF" localSheetId="5">#REF!</definedName>
    <definedName name="UBADF" localSheetId="11">#REF!</definedName>
    <definedName name="UBADF">#REF!</definedName>
    <definedName name="ufd" localSheetId="11">#REF!</definedName>
    <definedName name="ufd">#REF!</definedName>
    <definedName name="UFRKDS" localSheetId="6">#REF!</definedName>
    <definedName name="UFRKDS" localSheetId="7">#REF!</definedName>
    <definedName name="UFRKDS" localSheetId="11">#REF!</definedName>
    <definedName name="UFRKDS">#REF!</definedName>
    <definedName name="UFRSLG" localSheetId="6">#REF!</definedName>
    <definedName name="UFRSLG" localSheetId="7">#REF!</definedName>
    <definedName name="UFRSLG" localSheetId="11">#REF!</definedName>
    <definedName name="UFRSLG">#REF!</definedName>
    <definedName name="UFRSMG" localSheetId="6">#REF!</definedName>
    <definedName name="UFRSMG" localSheetId="10">[84]Smg!$J$1:$J$968</definedName>
    <definedName name="UFRSMG" localSheetId="7">#REF!</definedName>
    <definedName name="UFRSMG" localSheetId="11">#REF!</definedName>
    <definedName name="UFRSMG" localSheetId="8">#REF!</definedName>
    <definedName name="UFRSMG">#REF!</definedName>
    <definedName name="UI" localSheetId="6" hidden="1">{#N/A,#N/A,FALSE,"M.33"}</definedName>
    <definedName name="UI" localSheetId="10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1" hidden="1">{#N/A,#N/A,FALSE,"M.33"}</definedName>
    <definedName name="UI" localSheetId="8" hidden="1">{#N/A,#N/A,FALSE,"M.33"}</definedName>
    <definedName name="UI" hidden="1">{#N/A,#N/A,FALSE,"M.33"}</definedName>
    <definedName name="uii" localSheetId="6" hidden="1">{#N/A,#N/A,FALSE,"M.33"}</definedName>
    <definedName name="uii" localSheetId="10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1" hidden="1">{#N/A,#N/A,FALSE,"M.33"}</definedName>
    <definedName name="uii" localSheetId="8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10">#REF!</definedName>
    <definedName name="ULANG" localSheetId="7">#REF!</definedName>
    <definedName name="ULANG" localSheetId="5">#REF!</definedName>
    <definedName name="ULANG" localSheetId="11">#REF!</definedName>
    <definedName name="ULANG">#REF!</definedName>
    <definedName name="UNIT_OPR" localSheetId="10" hidden="1">{#N/A,#N/A,FALSE,"M.33"}</definedName>
    <definedName name="UNIT_OPR" hidden="1">{#N/A,#N/A,FALSE,"M.33"}</definedName>
    <definedName name="unit1" localSheetId="10" hidden="1">{#N/A,#N/A,FALSE,"M.01"}</definedName>
    <definedName name="unit1" hidden="1">{#N/A,#N/A,FALSE,"M.01"}</definedName>
    <definedName name="UnitAdm" localSheetId="10">[51]List!$A$2:$A$36</definedName>
    <definedName name="UnitAdm">[150]List!$A$2:$A$36</definedName>
    <definedName name="UnitBina" localSheetId="10">[153]Kamus!$L$1</definedName>
    <definedName name="UnitBina">[45]Kamus!$L$1</definedName>
    <definedName name="UNITS" localSheetId="10">'[65]Harga BBM Indonesia'!$B$6:$D$6</definedName>
    <definedName name="UNITS">'[66]Harga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1">#REF!</definedName>
    <definedName name="UOUO">#REF!</definedName>
    <definedName name="UPAH" localSheetId="10">'[154]Rekap PMG.'!$A$54:$F$61</definedName>
    <definedName name="UPAH">'[155]Rekap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1">#REF!</definedName>
    <definedName name="URAIAN">#REF!</definedName>
    <definedName name="USD" localSheetId="10">[39]L20Keu!$O$10</definedName>
    <definedName name="USD">[40]L20Keu!$O$10</definedName>
    <definedName name="usul" localSheetId="6">[156]Usulan!#REF!</definedName>
    <definedName name="usul" localSheetId="7">[156]Usulan!#REF!</definedName>
    <definedName name="usul" localSheetId="5">[156]Usulan!#REF!</definedName>
    <definedName name="usul" localSheetId="11">[156]Usulan!#REF!</definedName>
    <definedName name="usul">[156]Usulan!#REF!</definedName>
    <definedName name="Utik" localSheetId="6">#REF!</definedName>
    <definedName name="Utik" localSheetId="7">#REF!</definedName>
    <definedName name="Utik" localSheetId="5">#REF!</definedName>
    <definedName name="Utik" localSheetId="11">#REF!</definedName>
    <definedName name="Utik">#REF!</definedName>
    <definedName name="UTIK2" localSheetId="6">#REF!</definedName>
    <definedName name="UTIK2" localSheetId="7">#REF!</definedName>
    <definedName name="UTIK2" localSheetId="11">#REF!</definedName>
    <definedName name="UTIK2">#REF!</definedName>
    <definedName name="UTYUE" localSheetId="6">#REF!</definedName>
    <definedName name="UTYUE" localSheetId="10">#REF!</definedName>
    <definedName name="UTYUE" localSheetId="7">#REF!</definedName>
    <definedName name="UTYUE" localSheetId="11">#REF!</definedName>
    <definedName name="UTYUE">#REF!</definedName>
    <definedName name="uu" localSheetId="6">#REF!</definedName>
    <definedName name="uu" localSheetId="7">#REF!</definedName>
    <definedName name="uu" localSheetId="11">#REF!</definedName>
    <definedName name="uu">#REF!</definedName>
    <definedName name="uuu" localSheetId="10" hidden="1">{#N/A,#N/A,FALSE,"M.31"}</definedName>
    <definedName name="uuu" hidden="1">{#N/A,#N/A,FALSE,"M.31"}</definedName>
    <definedName name="v" localSheetId="10" hidden="1">{#N/A,#N/A,FALSE,"M.34"}</definedName>
    <definedName name="v" hidden="1">{#N/A,#N/A,FALSE,"M.34"}</definedName>
    <definedName name="VA" localSheetId="10" hidden="1">{#N/A,#N/A,FALSE,"M.33"}</definedName>
    <definedName name="VA" hidden="1">{#N/A,#N/A,FALSE,"M.33"}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1" hidden="1">{#N/A,#N/A,FALSE,"M.33"}</definedName>
    <definedName name="vg" localSheetId="8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1">#REF!</definedName>
    <definedName name="vvvvvvvvvv">#REF!</definedName>
    <definedName name="w" localSheetId="6">#REF!</definedName>
    <definedName name="w" localSheetId="10">#REF!</definedName>
    <definedName name="w" localSheetId="7">#REF!</definedName>
    <definedName name="w" localSheetId="11">#REF!</definedName>
    <definedName name="w">#REF!</definedName>
    <definedName name="WAG" localSheetId="10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1">[8]prod03!#REF!</definedName>
    <definedName name="WAI">[8]prod03!#REF!</definedName>
    <definedName name="WATES" localSheetId="6">[37]JAN09!#REF!</definedName>
    <definedName name="WATES" localSheetId="7">[37]JAN09!#REF!</definedName>
    <definedName name="WATES" localSheetId="11">[37]JAN09!#REF!</definedName>
    <definedName name="WATES">[37]JAN09!#REF!</definedName>
    <definedName name="WDW" localSheetId="10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1">#REF!</definedName>
    <definedName name="we">#REF!</definedName>
    <definedName name="weqw" localSheetId="6" hidden="1">#REF!</definedName>
    <definedName name="weqw" localSheetId="7" hidden="1">#REF!</definedName>
    <definedName name="weqw" localSheetId="11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 localSheetId="11">#REF!</definedName>
    <definedName name="WER">#REF!</definedName>
    <definedName name="WERWER" localSheetId="10" hidden="1">{#N/A,#N/A,FALSE,"M.01";#N/A,#N/A,FALSE,"M.01"}</definedName>
    <definedName name="WERWER" hidden="1">{#N/A,#N/A,FALSE,"M.01";#N/A,#N/A,FALSE,"M.01"}</definedName>
    <definedName name="wgewG" localSheetId="10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10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1" hidden="1">{#N/A,#N/A,FALSE,"M.01";#N/A,#N/A,FALSE,"M.01"}</definedName>
    <definedName name="WIL" localSheetId="8" hidden="1">{#N/A,#N/A,FALSE,"M.01";#N/A,#N/A,FALSE,"M.01"}</definedName>
    <definedName name="WIL" hidden="1">{#N/A,#N/A,FALSE,"M.01";#N/A,#N/A,FALSE,"M.01"}</definedName>
    <definedName name="WILAYAH" localSheetId="10">[153]Kamus!$A$2:$A$29</definedName>
    <definedName name="WILAYAH">[45]Kamus!$A$2:$A$29</definedName>
    <definedName name="winarso2">#REF!</definedName>
    <definedName name="wonosari" localSheetId="6">#REF!</definedName>
    <definedName name="wonosari" localSheetId="10">#REF!</definedName>
    <definedName name="wonosari" localSheetId="7">#REF!</definedName>
    <definedName name="wonosari" localSheetId="5">#REF!</definedName>
    <definedName name="wonosari" localSheetId="11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1" hidden="1">{#N/A,#N/A,FALSE,"M.33"}</definedName>
    <definedName name="wq" localSheetId="8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1">#REF!</definedName>
    <definedName name="wqwdfasfgSEherh">#REF!</definedName>
    <definedName name="wrmn" localSheetId="6" hidden="1">{#N/A,#N/A,FALSE,"M.43"}</definedName>
    <definedName name="wrmn" localSheetId="10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1" hidden="1">{#N/A,#N/A,FALSE,"M.43"}</definedName>
    <definedName name="wrmn" localSheetId="8" hidden="1">{#N/A,#N/A,FALSE,"M.43"}</definedName>
    <definedName name="wrmn" hidden="1">{#N/A,#N/A,FALSE,"M.43"}</definedName>
    <definedName name="wrn" localSheetId="10" hidden="1">{#N/A,#N/A,FALSE,"M.32"}</definedName>
    <definedName name="wrn" hidden="1">{#N/A,#N/A,FALSE,"M.32"}</definedName>
    <definedName name="wrn.10" localSheetId="10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10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1" hidden="1">{#N/A,#N/A,FALSE,"M.01"}</definedName>
    <definedName name="wrn.M.01" localSheetId="8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0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1" hidden="1">{#N/A,#N/A,FALSE,"M.01"}</definedName>
    <definedName name="wrn.M.01." localSheetId="8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0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1" hidden="1">{#N/A,#N/A,FALSE,"M.01";#N/A,#N/A,FALSE,"M.01"}</definedName>
    <definedName name="wrn.M.01D." localSheetId="8" hidden="1">{#N/A,#N/A,FALSE,"M.01";#N/A,#N/A,FALSE,"M.01"}</definedName>
    <definedName name="wrn.M.01D." hidden="1">{#N/A,#N/A,FALSE,"M.01";#N/A,#N/A,FALSE,"M.01"}</definedName>
    <definedName name="wrn.m.01D.1" localSheetId="10" hidden="1">{#N/A,#N/A,FALSE,"M.01";#N/A,#N/A,FALSE,"M.01"}</definedName>
    <definedName name="wrn.m.01D.1" hidden="1">{#N/A,#N/A,FALSE,"M.01";#N/A,#N/A,FALSE,"M.01"}</definedName>
    <definedName name="wrn.M.01e" localSheetId="10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0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1" hidden="1">{#N/A,#N/A,FALSE,"M.01"}</definedName>
    <definedName name="wrn.M.02" localSheetId="8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0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1" hidden="1">{#N/A,#N/A,FALSE,"M.02"}</definedName>
    <definedName name="wrn.M.02." localSheetId="8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0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1" hidden="1">{#N/A,#N/A,FALSE,"M.01"}</definedName>
    <definedName name="wrn.M.07." localSheetId="8" hidden="1">{#N/A,#N/A,FALSE,"M.01"}</definedName>
    <definedName name="wrn.M.07." hidden="1">{#N/A,#N/A,FALSE,"M.01"}</definedName>
    <definedName name="wrn.M.08." localSheetId="10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0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1" hidden="1">{#N/A,#N/A,FALSE,"M.31"}</definedName>
    <definedName name="wrn.M.31." localSheetId="8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0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1" hidden="1">{#N/A,#N/A,FALSE,"M.31"}</definedName>
    <definedName name="wrn.M.32" localSheetId="8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0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1" hidden="1">{#N/A,#N/A,FALSE,"M.32"}</definedName>
    <definedName name="wrn.M.32." localSheetId="8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0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1" hidden="1">{#N/A,#N/A,FALSE,"M.32"}</definedName>
    <definedName name="wrn.M.32.1" localSheetId="8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0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1" hidden="1">{#N/A,#N/A,FALSE,"M.33"}</definedName>
    <definedName name="wrn.M.33" localSheetId="8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0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1" hidden="1">{#N/A,#N/A,FALSE,"M.33"}</definedName>
    <definedName name="wrn.M.33." localSheetId="8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0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1" hidden="1">{#N/A,#N/A,FALSE,"M.32"}</definedName>
    <definedName name="wrn.M.333" localSheetId="8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0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1" hidden="1">{#N/A,#N/A,FALSE,"M.34"}</definedName>
    <definedName name="wrn.M.34." localSheetId="8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0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1" hidden="1">{#N/A,#N/A,FALSE,"M.34"}</definedName>
    <definedName name="wrn.M.34.1" localSheetId="8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0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1" hidden="1">{#N/A,#N/A,FALSE,"M.34"}</definedName>
    <definedName name="wrn.m.35." localSheetId="8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0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1" hidden="1">{#N/A,#N/A,FALSE,"M.42"}</definedName>
    <definedName name="wrn.M.4." localSheetId="8" hidden="1">{#N/A,#N/A,FALSE,"M.42"}</definedName>
    <definedName name="wrn.M.4." hidden="1">{#N/A,#N/A,FALSE,"M.42"}</definedName>
    <definedName name="wrn.M.41" localSheetId="10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10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1" hidden="1">{#N/A,#N/A,FALSE,"M.41"}</definedName>
    <definedName name="wrn.M.41." localSheetId="8" hidden="1">{#N/A,#N/A,FALSE,"M.41"}</definedName>
    <definedName name="wrn.M.41." hidden="1">{#N/A,#N/A,FALSE,"M.41"}</definedName>
    <definedName name="wrn.M.42" localSheetId="10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0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1" hidden="1">{#N/A,#N/A,FALSE,"M.42"}</definedName>
    <definedName name="wrn.M.42." localSheetId="8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0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1" hidden="1">{#N/A,#N/A,FALSE,"M.43"}</definedName>
    <definedName name="wrn.M.43" localSheetId="8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0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1" hidden="1">{#N/A,#N/A,FALSE,"M.43"}</definedName>
    <definedName name="wrn.M.43." localSheetId="8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0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1" hidden="1">{#N/A,#N/A,FALSE,"M.43"}</definedName>
    <definedName name="wrn.n.99" localSheetId="8" hidden="1">{#N/A,#N/A,FALSE,"M.43"}</definedName>
    <definedName name="wrn.n.99" hidden="1">{#N/A,#N/A,FALSE,"M.43"}</definedName>
    <definedName name="wrn.rep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1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10" hidden="1">{#N/A,#N/A,FALSE,"M.01"}</definedName>
    <definedName name="wrna.m.01" hidden="1">{#N/A,#N/A,FALSE,"M.01"}</definedName>
    <definedName name="WW" localSheetId="10" hidden="1">{#N/A,#N/A,FALSE,"M.01"}</definedName>
    <definedName name="WW" hidden="1">{#N/A,#N/A,FALSE,"M.01"}</definedName>
    <definedName name="www" localSheetId="6" hidden="1">{#N/A,#N/A,FALSE,"M.34"}</definedName>
    <definedName name="www" localSheetId="10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1" hidden="1">{#N/A,#N/A,FALSE,"M.34"}</definedName>
    <definedName name="www" localSheetId="8" hidden="1">{#N/A,#N/A,FALSE,"M.34"}</definedName>
    <definedName name="www" hidden="1">{#N/A,#N/A,FALSE,"M.34"}</definedName>
    <definedName name="x" localSheetId="6">[134]JAN07!#REF!</definedName>
    <definedName name="x" localSheetId="10" hidden="1">{#N/A,#N/A,FALSE,"M.42"}</definedName>
    <definedName name="x" localSheetId="7">[134]JAN07!#REF!</definedName>
    <definedName name="x" localSheetId="11">[135]JAN07!#REF!</definedName>
    <definedName name="x">[135]JAN07!#REF!</definedName>
    <definedName name="X_19" localSheetId="6">#REF!</definedName>
    <definedName name="X_19" localSheetId="10">#REF!</definedName>
    <definedName name="X_19" localSheetId="7">#REF!</definedName>
    <definedName name="X_19" localSheetId="5">#REF!</definedName>
    <definedName name="X_19" localSheetId="11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10" hidden="1">{#N/A,#N/A,FALSE,"M.41"}</definedName>
    <definedName name="xcascac" hidden="1">{#N/A,#N/A,FALSE,"M.41"}</definedName>
    <definedName name="xcscac" localSheetId="10" hidden="1">{#N/A,#N/A,FALSE,"M.32"}</definedName>
    <definedName name="xcscac" hidden="1">{#N/A,#N/A,FALSE,"M.32"}</definedName>
    <definedName name="xcscsac" localSheetId="10" hidden="1">{#N/A,#N/A,FALSE,"M.34"}</definedName>
    <definedName name="xcscsac" hidden="1">{#N/A,#N/A,FALSE,"M.34"}</definedName>
    <definedName name="xdasdd" localSheetId="10" hidden="1">{#N/A,#N/A,FALSE,"M.01"}</definedName>
    <definedName name="xdasdd" hidden="1">{#N/A,#N/A,FALSE,"M.01"}</definedName>
    <definedName name="xs" localSheetId="6">[134]JAN07!#REF!</definedName>
    <definedName name="xs" localSheetId="7">[134]JAN07!#REF!</definedName>
    <definedName name="xs" localSheetId="5">[135]JAN07!#REF!</definedName>
    <definedName name="xs" localSheetId="11">[135]JAN07!#REF!</definedName>
    <definedName name="xs">[135]JAN07!#REF!</definedName>
    <definedName name="xxx" hidden="1">#REF!</definedName>
    <definedName name="XXXX" localSheetId="6">#REF!</definedName>
    <definedName name="XXXX" localSheetId="5">#REF!</definedName>
    <definedName name="XXXX" localSheetId="11">#REF!</definedName>
    <definedName name="XXXX">#REF!</definedName>
    <definedName name="y" localSheetId="6">#REF!</definedName>
    <definedName name="Y" localSheetId="10">'[31]W-NAD'!#REF!</definedName>
    <definedName name="y" localSheetId="11">#REF!</definedName>
    <definedName name="y" localSheetId="8">#REF!</definedName>
    <definedName name="y">#REF!</definedName>
    <definedName name="YERYY" localSheetId="6">#REF!</definedName>
    <definedName name="YERYY" localSheetId="10">#REF!</definedName>
    <definedName name="YERYY" localSheetId="7">#REF!</definedName>
    <definedName name="YERYY" localSheetId="11">#REF!</definedName>
    <definedName name="YERYY">#REF!</definedName>
    <definedName name="YK" localSheetId="11">#REF!</definedName>
    <definedName name="YK">#REF!</definedName>
    <definedName name="yono">'[157]master rab'!$B$1:$H$65536</definedName>
    <definedName name="yy" localSheetId="6">#REF!</definedName>
    <definedName name="yy" localSheetId="10">#REF!</definedName>
    <definedName name="yy" localSheetId="7">#REF!</definedName>
    <definedName name="yy" localSheetId="11">#REF!</definedName>
    <definedName name="yy">#REF!</definedName>
    <definedName name="Z" localSheetId="6">#REF!</definedName>
    <definedName name="Z" localSheetId="10">#REF!</definedName>
    <definedName name="Z" localSheetId="7">#REF!</definedName>
    <definedName name="Z" localSheetId="11">#REF!</definedName>
    <definedName name="Z">#REF!</definedName>
    <definedName name="ZAz">#REF!</definedName>
    <definedName name="zone_saisie" localSheetId="10">'[158]Submission Form'!$A$4:$C$5,'[158]Submission Form'!$D$7,'[158]Submission Form'!$D$10:$D$11,'[158]Submission Form'!$D$17:$D$26,'[158]Submission Form'!$D$33</definedName>
    <definedName name="zone_saisie">('[159]Submission Form'!$A$4:$C$5,'[159]Submission Form'!$D$7,'[159]Submission Form'!$D$10:$D$11,'[159]Submission Form'!$D$17:$D$26,'[159]Submission Form'!$D$33)</definedName>
    <definedName name="zsdgxgdg" localSheetId="10" hidden="1">{#N/A,#N/A,FALSE,"M.01";#N/A,#N/A,FALSE,"M.01"}</definedName>
    <definedName name="zsdgxgdg" hidden="1">{#N/A,#N/A,FALSE,"M.01";#N/A,#N/A,FALSE,"M.01"}</definedName>
    <definedName name="zz" localSheetId="10">#REF!</definedName>
    <definedName name="zz">'[116]Hal-1'!$M$33:$M$33</definedName>
    <definedName name="zz_19" localSheetId="10">'[117]Hal-1'!$M$33:$M$33</definedName>
    <definedName name="zz_19">'[118]Hal-1'!$M$33:$M$33</definedName>
    <definedName name="zzz" localSheetId="10" hidden="1">{#N/A,#N/A,FALSE,"M.01"}</definedName>
    <definedName name="zzz">[116]aruskas!$A$110:$T$180</definedName>
    <definedName name="zzz_19" localSheetId="10">[117]aruskas!$A$110:$T$180</definedName>
    <definedName name="zzz_19">[118]aruskas!$A$110:$T$180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61" i="11" l="1"/>
  <c r="F160" i="11"/>
  <c r="F159" i="11"/>
  <c r="F158" i="11"/>
  <c r="F155" i="11"/>
  <c r="F154" i="11"/>
  <c r="F153" i="11"/>
  <c r="F152" i="11"/>
  <c r="F145" i="11"/>
  <c r="F149" i="11" s="1"/>
  <c r="F148" i="11"/>
  <c r="F147" i="11"/>
  <c r="F146" i="11"/>
  <c r="Y33" i="75"/>
  <c r="F143" i="11"/>
  <c r="F142" i="11"/>
  <c r="F141" i="11"/>
  <c r="F140" i="11"/>
  <c r="F139" i="11"/>
  <c r="F138" i="11"/>
  <c r="G146" i="11" l="1"/>
  <c r="E146" i="11"/>
  <c r="D146" i="11"/>
  <c r="J146" i="11" s="1"/>
  <c r="A146" i="11"/>
  <c r="G145" i="11"/>
  <c r="E145" i="11"/>
  <c r="D145" i="11"/>
  <c r="J145" i="11" s="1"/>
  <c r="A145" i="11"/>
  <c r="G144" i="11"/>
  <c r="E144" i="11"/>
  <c r="D144" i="11"/>
  <c r="J144" i="11" s="1"/>
  <c r="G143" i="11"/>
  <c r="E143" i="11"/>
  <c r="D143" i="11"/>
  <c r="A143" i="11"/>
  <c r="G142" i="11"/>
  <c r="E142" i="11"/>
  <c r="D142" i="11"/>
  <c r="A142" i="11"/>
  <c r="G141" i="11"/>
  <c r="E141" i="11"/>
  <c r="D141" i="11"/>
  <c r="H141" i="11" s="1"/>
  <c r="A141" i="11"/>
  <c r="G140" i="11"/>
  <c r="E140" i="11"/>
  <c r="D140" i="11"/>
  <c r="H140" i="11" s="1"/>
  <c r="G139" i="11"/>
  <c r="E139" i="11"/>
  <c r="D139" i="11"/>
  <c r="H139" i="11" s="1"/>
  <c r="A139" i="11"/>
  <c r="G138" i="11"/>
  <c r="E138" i="11"/>
  <c r="D138" i="11"/>
  <c r="I138" i="11" s="1"/>
  <c r="A138" i="11"/>
  <c r="G137" i="11"/>
  <c r="E137" i="11"/>
  <c r="D137" i="11"/>
  <c r="J137" i="11" s="1"/>
  <c r="A137" i="11"/>
  <c r="G156" i="11"/>
  <c r="E156" i="11"/>
  <c r="D156" i="11"/>
  <c r="J156" i="11" s="1"/>
  <c r="A156" i="11"/>
  <c r="G155" i="11"/>
  <c r="E155" i="11"/>
  <c r="D155" i="11"/>
  <c r="A155" i="11"/>
  <c r="G154" i="11"/>
  <c r="E154" i="11"/>
  <c r="D154" i="11"/>
  <c r="J154" i="11" s="1"/>
  <c r="G153" i="11"/>
  <c r="E153" i="11"/>
  <c r="D153" i="11"/>
  <c r="J153" i="11" s="1"/>
  <c r="A153" i="11"/>
  <c r="G152" i="11"/>
  <c r="E152" i="11"/>
  <c r="D152" i="11"/>
  <c r="H152" i="11" s="1"/>
  <c r="A152" i="11"/>
  <c r="G151" i="11"/>
  <c r="E151" i="11"/>
  <c r="D151" i="11"/>
  <c r="H151" i="11" s="1"/>
  <c r="A151" i="11"/>
  <c r="G150" i="11"/>
  <c r="E150" i="11"/>
  <c r="D150" i="11"/>
  <c r="J150" i="11" s="1"/>
  <c r="G149" i="11"/>
  <c r="E149" i="11"/>
  <c r="D149" i="11"/>
  <c r="A149" i="11"/>
  <c r="G148" i="11"/>
  <c r="E148" i="11"/>
  <c r="D148" i="11"/>
  <c r="A148" i="11"/>
  <c r="G147" i="11"/>
  <c r="E147" i="11"/>
  <c r="D147" i="11"/>
  <c r="J147" i="11" s="1"/>
  <c r="A147" i="11"/>
  <c r="G162" i="11"/>
  <c r="E162" i="11"/>
  <c r="D162" i="11"/>
  <c r="J162" i="11" s="1"/>
  <c r="A162" i="11"/>
  <c r="G161" i="11"/>
  <c r="E161" i="11"/>
  <c r="D161" i="11"/>
  <c r="A161" i="11"/>
  <c r="G160" i="11"/>
  <c r="E160" i="11"/>
  <c r="D160" i="11"/>
  <c r="J160" i="11" s="1"/>
  <c r="G159" i="11"/>
  <c r="E159" i="11"/>
  <c r="D159" i="11"/>
  <c r="J159" i="11" s="1"/>
  <c r="A159" i="11"/>
  <c r="G158" i="11"/>
  <c r="E158" i="11"/>
  <c r="D158" i="11"/>
  <c r="H158" i="11" s="1"/>
  <c r="A158" i="11"/>
  <c r="G157" i="11"/>
  <c r="E157" i="11"/>
  <c r="D157" i="11"/>
  <c r="J157" i="11" s="1"/>
  <c r="A157" i="11"/>
  <c r="F232" i="11"/>
  <c r="F217" i="11"/>
  <c r="F233" i="11" s="1"/>
  <c r="F235" i="11"/>
  <c r="F234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189" i="11"/>
  <c r="F191" i="11" s="1"/>
  <c r="F185" i="11"/>
  <c r="F184" i="11"/>
  <c r="F187" i="11" s="1"/>
  <c r="F182" i="11"/>
  <c r="F181" i="11"/>
  <c r="F180" i="11"/>
  <c r="F179" i="11"/>
  <c r="F178" i="11"/>
  <c r="F177" i="11"/>
  <c r="F176" i="11"/>
  <c r="F175" i="11"/>
  <c r="F174" i="11"/>
  <c r="F173" i="11"/>
  <c r="A236" i="11"/>
  <c r="D236" i="11"/>
  <c r="H236" i="11" s="1"/>
  <c r="E236" i="11"/>
  <c r="G236" i="11"/>
  <c r="G235" i="11"/>
  <c r="E235" i="11"/>
  <c r="D235" i="11"/>
  <c r="H235" i="11" s="1"/>
  <c r="A235" i="11"/>
  <c r="G234" i="11"/>
  <c r="E234" i="11"/>
  <c r="D234" i="11"/>
  <c r="I234" i="11" s="1"/>
  <c r="G233" i="11"/>
  <c r="E233" i="11"/>
  <c r="D233" i="11"/>
  <c r="I233" i="11" s="1"/>
  <c r="A233" i="11"/>
  <c r="G232" i="11"/>
  <c r="E232" i="11"/>
  <c r="D232" i="11"/>
  <c r="I232" i="11" s="1"/>
  <c r="G231" i="11"/>
  <c r="E231" i="11"/>
  <c r="D231" i="11"/>
  <c r="H231" i="11" s="1"/>
  <c r="G230" i="11"/>
  <c r="E230" i="11"/>
  <c r="D230" i="11"/>
  <c r="H230" i="11" s="1"/>
  <c r="A230" i="11"/>
  <c r="G229" i="11"/>
  <c r="E229" i="11"/>
  <c r="D229" i="11"/>
  <c r="G228" i="11"/>
  <c r="E228" i="11"/>
  <c r="D228" i="11"/>
  <c r="A228" i="11"/>
  <c r="G227" i="11"/>
  <c r="E227" i="11"/>
  <c r="D227" i="11"/>
  <c r="J227" i="11" s="1"/>
  <c r="A227" i="11"/>
  <c r="G226" i="11"/>
  <c r="E226" i="11"/>
  <c r="D226" i="11"/>
  <c r="A226" i="11"/>
  <c r="G225" i="11"/>
  <c r="E225" i="11"/>
  <c r="D225" i="11"/>
  <c r="H225" i="11" s="1"/>
  <c r="G224" i="11"/>
  <c r="E224" i="11"/>
  <c r="D224" i="11"/>
  <c r="J224" i="11" s="1"/>
  <c r="A224" i="11"/>
  <c r="G223" i="11"/>
  <c r="E223" i="11"/>
  <c r="D223" i="11"/>
  <c r="J223" i="11" s="1"/>
  <c r="A223" i="11"/>
  <c r="G222" i="11"/>
  <c r="E222" i="11"/>
  <c r="D222" i="11"/>
  <c r="J222" i="11" s="1"/>
  <c r="A222" i="11"/>
  <c r="G221" i="11"/>
  <c r="E221" i="11"/>
  <c r="D221" i="11"/>
  <c r="G220" i="11"/>
  <c r="E220" i="11"/>
  <c r="D220" i="11"/>
  <c r="A220" i="11"/>
  <c r="G219" i="11"/>
  <c r="E219" i="11"/>
  <c r="D219" i="11"/>
  <c r="H219" i="11" s="1"/>
  <c r="A219" i="11"/>
  <c r="G218" i="11"/>
  <c r="E218" i="11"/>
  <c r="D218" i="11"/>
  <c r="I218" i="11" s="1"/>
  <c r="A218" i="11"/>
  <c r="G217" i="11"/>
  <c r="E217" i="11"/>
  <c r="D217" i="11"/>
  <c r="J217" i="11" s="1"/>
  <c r="G216" i="11"/>
  <c r="E216" i="11"/>
  <c r="D216" i="11"/>
  <c r="J216" i="11" s="1"/>
  <c r="A216" i="11"/>
  <c r="G215" i="11"/>
  <c r="E215" i="11"/>
  <c r="D215" i="11"/>
  <c r="J215" i="11" s="1"/>
  <c r="G214" i="11"/>
  <c r="E214" i="11"/>
  <c r="D214" i="11"/>
  <c r="I214" i="11" s="1"/>
  <c r="A214" i="11"/>
  <c r="G213" i="11"/>
  <c r="E213" i="11"/>
  <c r="D213" i="11"/>
  <c r="A213" i="11"/>
  <c r="G212" i="11"/>
  <c r="E212" i="11"/>
  <c r="D212" i="11"/>
  <c r="A212" i="11"/>
  <c r="G211" i="11"/>
  <c r="E211" i="11"/>
  <c r="D211" i="11"/>
  <c r="J211" i="11" s="1"/>
  <c r="G210" i="11"/>
  <c r="E210" i="11"/>
  <c r="D210" i="11"/>
  <c r="J210" i="11" s="1"/>
  <c r="A210" i="11"/>
  <c r="G209" i="11"/>
  <c r="E209" i="11"/>
  <c r="D209" i="11"/>
  <c r="J209" i="11" s="1"/>
  <c r="G208" i="11"/>
  <c r="E208" i="11"/>
  <c r="D208" i="11"/>
  <c r="J208" i="11" s="1"/>
  <c r="A208" i="11"/>
  <c r="G207" i="11"/>
  <c r="E207" i="11"/>
  <c r="D207" i="11"/>
  <c r="J207" i="11" s="1"/>
  <c r="A207" i="11"/>
  <c r="G206" i="11"/>
  <c r="E206" i="11"/>
  <c r="D206" i="11"/>
  <c r="A206" i="11"/>
  <c r="G205" i="11"/>
  <c r="E205" i="11"/>
  <c r="D205" i="11"/>
  <c r="H205" i="11" s="1"/>
  <c r="G204" i="11"/>
  <c r="E204" i="11"/>
  <c r="D204" i="11"/>
  <c r="H204" i="11" s="1"/>
  <c r="A204" i="11"/>
  <c r="G203" i="11"/>
  <c r="E203" i="11"/>
  <c r="D203" i="11"/>
  <c r="I203" i="11" s="1"/>
  <c r="A203" i="11"/>
  <c r="G202" i="11"/>
  <c r="E202" i="11"/>
  <c r="D202" i="11"/>
  <c r="A202" i="11"/>
  <c r="G201" i="11"/>
  <c r="E201" i="11"/>
  <c r="D201" i="11"/>
  <c r="G200" i="11"/>
  <c r="E200" i="11"/>
  <c r="D200" i="11"/>
  <c r="A200" i="11"/>
  <c r="G199" i="11"/>
  <c r="E199" i="11"/>
  <c r="D199" i="11"/>
  <c r="H199" i="11" s="1"/>
  <c r="A199" i="11"/>
  <c r="G198" i="11"/>
  <c r="E198" i="11"/>
  <c r="D198" i="11"/>
  <c r="J198" i="11" s="1"/>
  <c r="A198" i="11"/>
  <c r="G197" i="11"/>
  <c r="E197" i="11"/>
  <c r="D197" i="11"/>
  <c r="J197" i="11" s="1"/>
  <c r="G196" i="11"/>
  <c r="E196" i="11"/>
  <c r="D196" i="11"/>
  <c r="J196" i="11" s="1"/>
  <c r="A196" i="11"/>
  <c r="G195" i="11"/>
  <c r="E195" i="11"/>
  <c r="D195" i="11"/>
  <c r="J195" i="11" s="1"/>
  <c r="A195" i="11"/>
  <c r="G194" i="11"/>
  <c r="E194" i="11"/>
  <c r="D194" i="11"/>
  <c r="I194" i="11" s="1"/>
  <c r="A194" i="11"/>
  <c r="G193" i="11"/>
  <c r="E193" i="11"/>
  <c r="D193" i="11"/>
  <c r="H193" i="11" s="1"/>
  <c r="G192" i="11"/>
  <c r="E192" i="11"/>
  <c r="D192" i="11"/>
  <c r="J192" i="11" s="1"/>
  <c r="G191" i="11"/>
  <c r="E191" i="11"/>
  <c r="D191" i="11"/>
  <c r="H191" i="11" s="1"/>
  <c r="A191" i="11"/>
  <c r="G190" i="11"/>
  <c r="E190" i="11"/>
  <c r="A190" i="11"/>
  <c r="G189" i="11"/>
  <c r="E189" i="11"/>
  <c r="D189" i="11"/>
  <c r="I189" i="11" s="1"/>
  <c r="A189" i="11"/>
  <c r="G188" i="11"/>
  <c r="E188" i="11"/>
  <c r="D188" i="11"/>
  <c r="J188" i="11" s="1"/>
  <c r="G187" i="11"/>
  <c r="E187" i="11"/>
  <c r="D187" i="11"/>
  <c r="A187" i="11"/>
  <c r="G186" i="11"/>
  <c r="E186" i="11"/>
  <c r="D186" i="11"/>
  <c r="A186" i="11"/>
  <c r="G185" i="11"/>
  <c r="E185" i="11"/>
  <c r="D185" i="11"/>
  <c r="A185" i="11"/>
  <c r="G184" i="11"/>
  <c r="E184" i="11"/>
  <c r="D184" i="11"/>
  <c r="J184" i="11" s="1"/>
  <c r="A184" i="11"/>
  <c r="G183" i="11"/>
  <c r="E183" i="11"/>
  <c r="D183" i="11"/>
  <c r="J183" i="11" s="1"/>
  <c r="A183" i="11"/>
  <c r="G182" i="11"/>
  <c r="E182" i="11"/>
  <c r="D182" i="11"/>
  <c r="A182" i="11"/>
  <c r="G181" i="11"/>
  <c r="E181" i="11"/>
  <c r="D181" i="11"/>
  <c r="A181" i="11"/>
  <c r="G180" i="11"/>
  <c r="E180" i="11"/>
  <c r="D180" i="11"/>
  <c r="I180" i="11" s="1"/>
  <c r="A180" i="11"/>
  <c r="G179" i="11"/>
  <c r="E179" i="11"/>
  <c r="D179" i="11"/>
  <c r="J179" i="11" s="1"/>
  <c r="A179" i="11"/>
  <c r="G178" i="11"/>
  <c r="E178" i="11"/>
  <c r="D178" i="11"/>
  <c r="A178" i="11"/>
  <c r="G177" i="11"/>
  <c r="E177" i="11"/>
  <c r="D177" i="11"/>
  <c r="J177" i="11" s="1"/>
  <c r="A177" i="11"/>
  <c r="G176" i="11"/>
  <c r="E176" i="11"/>
  <c r="D176" i="11"/>
  <c r="J176" i="11" s="1"/>
  <c r="G175" i="11"/>
  <c r="E175" i="11"/>
  <c r="D175" i="11"/>
  <c r="J175" i="11" s="1"/>
  <c r="A175" i="11"/>
  <c r="G174" i="11"/>
  <c r="E174" i="11"/>
  <c r="D174" i="11"/>
  <c r="J174" i="11" s="1"/>
  <c r="A174" i="11"/>
  <c r="G173" i="11"/>
  <c r="E173" i="11"/>
  <c r="D173" i="11"/>
  <c r="J173" i="11" s="1"/>
  <c r="A173" i="11"/>
  <c r="G172" i="11"/>
  <c r="E172" i="11"/>
  <c r="D172" i="11"/>
  <c r="H172" i="11" s="1"/>
  <c r="A172" i="11"/>
  <c r="G171" i="11"/>
  <c r="E171" i="11"/>
  <c r="D171" i="11"/>
  <c r="H171" i="11" s="1"/>
  <c r="G169" i="11"/>
  <c r="E169" i="11"/>
  <c r="D169" i="11"/>
  <c r="G168" i="11"/>
  <c r="E168" i="11"/>
  <c r="D168" i="11"/>
  <c r="A168" i="11"/>
  <c r="G167" i="11"/>
  <c r="E167" i="11"/>
  <c r="D167" i="11"/>
  <c r="J167" i="11" s="1"/>
  <c r="A167" i="11"/>
  <c r="F164" i="11"/>
  <c r="F165" i="11" s="1"/>
  <c r="D164" i="11"/>
  <c r="D165" i="11"/>
  <c r="J161" i="11" l="1"/>
  <c r="J155" i="11"/>
  <c r="J149" i="11"/>
  <c r="I148" i="11"/>
  <c r="I142" i="11"/>
  <c r="J151" i="11"/>
  <c r="J143" i="11"/>
  <c r="I141" i="11"/>
  <c r="H145" i="11"/>
  <c r="I150" i="11"/>
  <c r="J142" i="11"/>
  <c r="I152" i="11"/>
  <c r="J152" i="11"/>
  <c r="J141" i="11"/>
  <c r="I151" i="11"/>
  <c r="H144" i="11"/>
  <c r="I144" i="11"/>
  <c r="J148" i="11"/>
  <c r="H150" i="11"/>
  <c r="H143" i="11"/>
  <c r="H142" i="11"/>
  <c r="I143" i="11"/>
  <c r="I137" i="11"/>
  <c r="I158" i="11"/>
  <c r="H153" i="11"/>
  <c r="J138" i="11"/>
  <c r="I139" i="11"/>
  <c r="I140" i="11"/>
  <c r="J158" i="11"/>
  <c r="J139" i="11"/>
  <c r="J140" i="11"/>
  <c r="F194" i="11"/>
  <c r="H149" i="11"/>
  <c r="I145" i="11"/>
  <c r="H146" i="11"/>
  <c r="I149" i="11"/>
  <c r="H154" i="11"/>
  <c r="H137" i="11"/>
  <c r="I146" i="11"/>
  <c r="I154" i="11"/>
  <c r="H138" i="11"/>
  <c r="I153" i="11"/>
  <c r="H155" i="11"/>
  <c r="I155" i="11"/>
  <c r="H156" i="11"/>
  <c r="H147" i="11"/>
  <c r="I156" i="11"/>
  <c r="I147" i="11"/>
  <c r="H148" i="11"/>
  <c r="H157" i="11"/>
  <c r="I160" i="11"/>
  <c r="I159" i="11"/>
  <c r="H160" i="11"/>
  <c r="H159" i="11"/>
  <c r="H161" i="11"/>
  <c r="I161" i="11"/>
  <c r="H162" i="11"/>
  <c r="F192" i="11"/>
  <c r="I162" i="11"/>
  <c r="F193" i="11"/>
  <c r="I193" i="11" s="1"/>
  <c r="I157" i="11"/>
  <c r="I220" i="11"/>
  <c r="H224" i="11"/>
  <c r="F186" i="11"/>
  <c r="H186" i="11" s="1"/>
  <c r="F196" i="11"/>
  <c r="F190" i="11"/>
  <c r="I228" i="11"/>
  <c r="J236" i="11"/>
  <c r="J199" i="11"/>
  <c r="I236" i="11"/>
  <c r="I192" i="11"/>
  <c r="J182" i="11"/>
  <c r="I183" i="11"/>
  <c r="H185" i="11"/>
  <c r="H190" i="11"/>
  <c r="H183" i="11"/>
  <c r="J187" i="11"/>
  <c r="J218" i="11"/>
  <c r="H181" i="11"/>
  <c r="J194" i="11"/>
  <c r="J205" i="11"/>
  <c r="I229" i="11"/>
  <c r="J172" i="11"/>
  <c r="I175" i="11"/>
  <c r="I191" i="11"/>
  <c r="H210" i="11"/>
  <c r="I221" i="11"/>
  <c r="H182" i="11"/>
  <c r="J191" i="11"/>
  <c r="J185" i="11"/>
  <c r="H198" i="11"/>
  <c r="J220" i="11"/>
  <c r="I219" i="11"/>
  <c r="I230" i="11"/>
  <c r="J234" i="11"/>
  <c r="H211" i="11"/>
  <c r="J219" i="11"/>
  <c r="I172" i="11"/>
  <c r="I181" i="11"/>
  <c r="H206" i="11"/>
  <c r="H209" i="11"/>
  <c r="J225" i="11"/>
  <c r="J228" i="11"/>
  <c r="I231" i="11"/>
  <c r="J181" i="11"/>
  <c r="H192" i="11"/>
  <c r="J193" i="11"/>
  <c r="J206" i="11"/>
  <c r="I224" i="11"/>
  <c r="J231" i="11"/>
  <c r="H173" i="11"/>
  <c r="I174" i="11"/>
  <c r="H184" i="11"/>
  <c r="I190" i="11"/>
  <c r="I204" i="11"/>
  <c r="H223" i="11"/>
  <c r="J230" i="11"/>
  <c r="I173" i="11"/>
  <c r="J190" i="11"/>
  <c r="I197" i="11"/>
  <c r="J204" i="11"/>
  <c r="J214" i="11"/>
  <c r="I171" i="11"/>
  <c r="I177" i="11"/>
  <c r="I182" i="11"/>
  <c r="I222" i="11"/>
  <c r="J233" i="11"/>
  <c r="J171" i="11"/>
  <c r="H177" i="11"/>
  <c r="J189" i="11"/>
  <c r="H196" i="11"/>
  <c r="H222" i="11"/>
  <c r="H175" i="11"/>
  <c r="H176" i="11"/>
  <c r="J180" i="11"/>
  <c r="H195" i="11"/>
  <c r="I196" i="11"/>
  <c r="J203" i="11"/>
  <c r="H208" i="11"/>
  <c r="H221" i="11"/>
  <c r="J229" i="11"/>
  <c r="I185" i="11"/>
  <c r="I195" i="11"/>
  <c r="J221" i="11"/>
  <c r="I225" i="11"/>
  <c r="J232" i="11"/>
  <c r="I235" i="11"/>
  <c r="H174" i="11"/>
  <c r="H194" i="11"/>
  <c r="H207" i="11"/>
  <c r="H220" i="11"/>
  <c r="J235" i="11"/>
  <c r="J201" i="11"/>
  <c r="I201" i="11"/>
  <c r="J178" i="11"/>
  <c r="I178" i="11"/>
  <c r="H178" i="11"/>
  <c r="I184" i="11"/>
  <c r="I223" i="11"/>
  <c r="I176" i="11"/>
  <c r="J226" i="11"/>
  <c r="I226" i="11"/>
  <c r="H226" i="11"/>
  <c r="J200" i="11"/>
  <c r="H200" i="11"/>
  <c r="J186" i="11"/>
  <c r="I186" i="11"/>
  <c r="J212" i="11"/>
  <c r="H212" i="11"/>
  <c r="H215" i="11"/>
  <c r="H216" i="11"/>
  <c r="H227" i="11"/>
  <c r="H179" i="11"/>
  <c r="H187" i="11"/>
  <c r="H188" i="11"/>
  <c r="H202" i="11"/>
  <c r="H213" i="11"/>
  <c r="I187" i="11"/>
  <c r="I188" i="11"/>
  <c r="H189" i="11"/>
  <c r="I202" i="11"/>
  <c r="H203" i="11"/>
  <c r="I213" i="11"/>
  <c r="H214" i="11"/>
  <c r="I215" i="11"/>
  <c r="I216" i="11"/>
  <c r="I217" i="11"/>
  <c r="H218" i="11"/>
  <c r="I227" i="11"/>
  <c r="H228" i="11"/>
  <c r="H229" i="11"/>
  <c r="H232" i="11"/>
  <c r="H233" i="11"/>
  <c r="H234" i="11"/>
  <c r="H217" i="11"/>
  <c r="I179" i="11"/>
  <c r="H180" i="11"/>
  <c r="J168" i="11"/>
  <c r="J169" i="11"/>
  <c r="I167" i="11"/>
  <c r="H168" i="11"/>
  <c r="H169" i="11"/>
  <c r="H167" i="11"/>
  <c r="I168" i="11"/>
  <c r="I169" i="11"/>
  <c r="K151" i="11" l="1"/>
  <c r="K158" i="11"/>
  <c r="K218" i="11"/>
  <c r="K150" i="11"/>
  <c r="K148" i="11"/>
  <c r="K145" i="11"/>
  <c r="K138" i="11"/>
  <c r="K140" i="11"/>
  <c r="K137" i="11"/>
  <c r="K142" i="11"/>
  <c r="K141" i="11"/>
  <c r="K152" i="11"/>
  <c r="K144" i="11"/>
  <c r="K146" i="11"/>
  <c r="K224" i="11"/>
  <c r="K143" i="11"/>
  <c r="K155" i="11"/>
  <c r="K154" i="11"/>
  <c r="K234" i="11"/>
  <c r="K192" i="11"/>
  <c r="K157" i="11"/>
  <c r="K149" i="11"/>
  <c r="K139" i="11"/>
  <c r="K153" i="11"/>
  <c r="K160" i="11"/>
  <c r="K193" i="11"/>
  <c r="K147" i="11"/>
  <c r="K159" i="11"/>
  <c r="K156" i="11"/>
  <c r="K162" i="11"/>
  <c r="K161" i="11"/>
  <c r="K204" i="11"/>
  <c r="K183" i="11"/>
  <c r="K181" i="11"/>
  <c r="K232" i="11"/>
  <c r="K214" i="11"/>
  <c r="K233" i="11"/>
  <c r="K182" i="11"/>
  <c r="K219" i="11"/>
  <c r="K225" i="11"/>
  <c r="F200" i="11"/>
  <c r="I200" i="11" s="1"/>
  <c r="K200" i="11" s="1"/>
  <c r="F199" i="11"/>
  <c r="I199" i="11" s="1"/>
  <c r="K199" i="11" s="1"/>
  <c r="F198" i="11"/>
  <c r="I198" i="11" s="1"/>
  <c r="K198" i="11" s="1"/>
  <c r="F197" i="11"/>
  <c r="H197" i="11" s="1"/>
  <c r="K197" i="11" s="1"/>
  <c r="F204" i="11"/>
  <c r="F202" i="11"/>
  <c r="J202" i="11" s="1"/>
  <c r="K202" i="11" s="1"/>
  <c r="F201" i="11"/>
  <c r="H201" i="11" s="1"/>
  <c r="K201" i="11" s="1"/>
  <c r="K236" i="11"/>
  <c r="K175" i="11"/>
  <c r="K180" i="11"/>
  <c r="K191" i="11"/>
  <c r="K220" i="11"/>
  <c r="K171" i="11"/>
  <c r="K230" i="11"/>
  <c r="K176" i="11"/>
  <c r="K196" i="11"/>
  <c r="K223" i="11"/>
  <c r="K194" i="11"/>
  <c r="K185" i="11"/>
  <c r="K184" i="11"/>
  <c r="K229" i="11"/>
  <c r="K190" i="11"/>
  <c r="K231" i="11"/>
  <c r="K172" i="11"/>
  <c r="K228" i="11"/>
  <c r="K203" i="11"/>
  <c r="K174" i="11"/>
  <c r="K173" i="11"/>
  <c r="K221" i="11"/>
  <c r="K177" i="11"/>
  <c r="K235" i="11"/>
  <c r="K189" i="11"/>
  <c r="K195" i="11"/>
  <c r="K188" i="11"/>
  <c r="K227" i="11"/>
  <c r="K226" i="11"/>
  <c r="K187" i="11"/>
  <c r="K216" i="11"/>
  <c r="K222" i="11"/>
  <c r="K186" i="11"/>
  <c r="K179" i="11"/>
  <c r="K215" i="11"/>
  <c r="K167" i="11"/>
  <c r="K217" i="11"/>
  <c r="K178" i="11"/>
  <c r="K168" i="11"/>
  <c r="K169" i="11"/>
  <c r="F209" i="11" l="1"/>
  <c r="I209" i="11" s="1"/>
  <c r="K209" i="11" s="1"/>
  <c r="F208" i="11"/>
  <c r="I208" i="11" s="1"/>
  <c r="K208" i="11" s="1"/>
  <c r="F207" i="11"/>
  <c r="I207" i="11" s="1"/>
  <c r="K207" i="11" s="1"/>
  <c r="F206" i="11"/>
  <c r="I206" i="11" s="1"/>
  <c r="K206" i="11" s="1"/>
  <c r="F213" i="11"/>
  <c r="J213" i="11" s="1"/>
  <c r="K213" i="11" s="1"/>
  <c r="F205" i="11"/>
  <c r="I205" i="11" s="1"/>
  <c r="K205" i="11" s="1"/>
  <c r="F212" i="11"/>
  <c r="I212" i="11" s="1"/>
  <c r="K212" i="11" s="1"/>
  <c r="F211" i="11"/>
  <c r="I211" i="11" s="1"/>
  <c r="K211" i="11" s="1"/>
  <c r="F210" i="11"/>
  <c r="I210" i="11" s="1"/>
  <c r="K210" i="11" s="1"/>
  <c r="F80" i="11" l="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G81" i="11"/>
  <c r="E81" i="11"/>
  <c r="D81" i="11"/>
  <c r="J81" i="11" s="1"/>
  <c r="G80" i="11"/>
  <c r="E80" i="11"/>
  <c r="D80" i="11"/>
  <c r="G79" i="11"/>
  <c r="E79" i="11"/>
  <c r="D79" i="11"/>
  <c r="J79" i="11" s="1"/>
  <c r="A79" i="11"/>
  <c r="G78" i="11"/>
  <c r="E78" i="11"/>
  <c r="D78" i="11"/>
  <c r="H78" i="11" s="1"/>
  <c r="G77" i="11"/>
  <c r="E77" i="11"/>
  <c r="D77" i="11"/>
  <c r="J77" i="11" s="1"/>
  <c r="A77" i="11"/>
  <c r="G76" i="11"/>
  <c r="E76" i="11"/>
  <c r="D76" i="11"/>
  <c r="J76" i="11" s="1"/>
  <c r="A76" i="11"/>
  <c r="G75" i="11"/>
  <c r="E75" i="11"/>
  <c r="D75" i="11"/>
  <c r="H75" i="11" s="1"/>
  <c r="A75" i="11"/>
  <c r="G74" i="11"/>
  <c r="E74" i="11"/>
  <c r="D74" i="11"/>
  <c r="G73" i="11"/>
  <c r="E73" i="11"/>
  <c r="D73" i="11"/>
  <c r="A73" i="11"/>
  <c r="G72" i="11"/>
  <c r="E72" i="11"/>
  <c r="D72" i="11"/>
  <c r="J72" i="11" s="1"/>
  <c r="A72" i="11"/>
  <c r="G71" i="11"/>
  <c r="E71" i="11"/>
  <c r="D71" i="11"/>
  <c r="J71" i="11" s="1"/>
  <c r="A71" i="11"/>
  <c r="G70" i="11"/>
  <c r="E70" i="11"/>
  <c r="D70" i="11"/>
  <c r="J70" i="11" s="1"/>
  <c r="G69" i="11"/>
  <c r="E69" i="11"/>
  <c r="D69" i="11"/>
  <c r="J69" i="11" s="1"/>
  <c r="A69" i="11"/>
  <c r="G68" i="11"/>
  <c r="E68" i="11"/>
  <c r="D68" i="11"/>
  <c r="J68" i="11" s="1"/>
  <c r="A68" i="11"/>
  <c r="G67" i="11"/>
  <c r="E67" i="11"/>
  <c r="D67" i="11"/>
  <c r="J67" i="11" s="1"/>
  <c r="A67" i="11"/>
  <c r="G66" i="11"/>
  <c r="E66" i="11"/>
  <c r="D66" i="11"/>
  <c r="I66" i="11" s="1"/>
  <c r="G65" i="11"/>
  <c r="E65" i="11"/>
  <c r="D65" i="11"/>
  <c r="J65" i="11" s="1"/>
  <c r="A65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I77" i="11" l="1"/>
  <c r="I73" i="11"/>
  <c r="I67" i="11"/>
  <c r="H77" i="11"/>
  <c r="I70" i="11"/>
  <c r="H76" i="11"/>
  <c r="H67" i="11"/>
  <c r="H66" i="11"/>
  <c r="J80" i="11"/>
  <c r="J66" i="11"/>
  <c r="H70" i="11"/>
  <c r="I74" i="11"/>
  <c r="I69" i="11"/>
  <c r="J78" i="11"/>
  <c r="I65" i="11"/>
  <c r="H69" i="11"/>
  <c r="H68" i="11"/>
  <c r="I75" i="11"/>
  <c r="I76" i="11"/>
  <c r="J75" i="11"/>
  <c r="I80" i="11"/>
  <c r="J74" i="11"/>
  <c r="H80" i="11"/>
  <c r="H65" i="11"/>
  <c r="I79" i="11"/>
  <c r="I78" i="11"/>
  <c r="H79" i="11"/>
  <c r="J73" i="11"/>
  <c r="I68" i="11"/>
  <c r="K68" i="11" s="1"/>
  <c r="H71" i="11"/>
  <c r="H81" i="11"/>
  <c r="I71" i="11"/>
  <c r="H72" i="11"/>
  <c r="I81" i="11"/>
  <c r="I72" i="11"/>
  <c r="H73" i="11"/>
  <c r="H74" i="11"/>
  <c r="K66" i="11" l="1"/>
  <c r="K70" i="11"/>
  <c r="K78" i="11"/>
  <c r="K77" i="11"/>
  <c r="K67" i="11"/>
  <c r="K75" i="11"/>
  <c r="K65" i="11"/>
  <c r="K69" i="11"/>
  <c r="K73" i="11"/>
  <c r="K76" i="11"/>
  <c r="K80" i="11"/>
  <c r="K74" i="11"/>
  <c r="K81" i="11"/>
  <c r="K79" i="11"/>
  <c r="K71" i="11"/>
  <c r="K72" i="11"/>
  <c r="G111" i="11" l="1"/>
  <c r="E111" i="11"/>
  <c r="D111" i="11"/>
  <c r="J111" i="11" s="1"/>
  <c r="G110" i="11"/>
  <c r="E110" i="11"/>
  <c r="D110" i="11"/>
  <c r="I110" i="11" s="1"/>
  <c r="G109" i="11"/>
  <c r="E109" i="11"/>
  <c r="D109" i="11"/>
  <c r="A109" i="11"/>
  <c r="G108" i="11"/>
  <c r="E108" i="11"/>
  <c r="D108" i="11"/>
  <c r="J108" i="11" s="1"/>
  <c r="A108" i="11"/>
  <c r="G107" i="11"/>
  <c r="E107" i="11"/>
  <c r="D107" i="11"/>
  <c r="A107" i="11"/>
  <c r="G106" i="11"/>
  <c r="E106" i="11"/>
  <c r="D106" i="11"/>
  <c r="J106" i="11" s="1"/>
  <c r="G105" i="11"/>
  <c r="E105" i="11"/>
  <c r="D105" i="11"/>
  <c r="H105" i="11" s="1"/>
  <c r="A105" i="11"/>
  <c r="G104" i="11"/>
  <c r="E104" i="11"/>
  <c r="D104" i="11"/>
  <c r="J104" i="11" s="1"/>
  <c r="G103" i="11"/>
  <c r="E103" i="11"/>
  <c r="D103" i="11"/>
  <c r="J103" i="11" s="1"/>
  <c r="A103" i="11"/>
  <c r="G102" i="11"/>
  <c r="E102" i="11"/>
  <c r="D102" i="11"/>
  <c r="J102" i="11" s="1"/>
  <c r="A102" i="11"/>
  <c r="G101" i="11"/>
  <c r="E101" i="11"/>
  <c r="D101" i="11"/>
  <c r="H101" i="11" s="1"/>
  <c r="A101" i="11"/>
  <c r="G100" i="11"/>
  <c r="E100" i="11"/>
  <c r="D100" i="11"/>
  <c r="J100" i="11" s="1"/>
  <c r="G99" i="11"/>
  <c r="E99" i="11"/>
  <c r="D99" i="11"/>
  <c r="J99" i="11" s="1"/>
  <c r="A99" i="11"/>
  <c r="G98" i="11"/>
  <c r="E98" i="11"/>
  <c r="D98" i="11"/>
  <c r="J98" i="11" s="1"/>
  <c r="D17" i="11"/>
  <c r="E17" i="11"/>
  <c r="F126" i="11"/>
  <c r="F135" i="11" s="1"/>
  <c r="F123" i="11"/>
  <c r="F120" i="11"/>
  <c r="F119" i="11"/>
  <c r="F117" i="11"/>
  <c r="F115" i="11"/>
  <c r="F118" i="11"/>
  <c r="F96" i="11"/>
  <c r="F95" i="11"/>
  <c r="F93" i="11"/>
  <c r="F91" i="11"/>
  <c r="F89" i="11"/>
  <c r="F88" i="11"/>
  <c r="F87" i="11"/>
  <c r="F85" i="11"/>
  <c r="F83" i="11"/>
  <c r="F94" i="11"/>
  <c r="F60" i="11"/>
  <c r="F36" i="11"/>
  <c r="F28" i="11"/>
  <c r="F43" i="11"/>
  <c r="F18" i="11"/>
  <c r="G122" i="11"/>
  <c r="E122" i="11"/>
  <c r="D122" i="11"/>
  <c r="A122" i="11"/>
  <c r="G121" i="11"/>
  <c r="E121" i="11"/>
  <c r="D121" i="11"/>
  <c r="J121" i="11" s="1"/>
  <c r="G120" i="11"/>
  <c r="E120" i="11"/>
  <c r="D120" i="11"/>
  <c r="J120" i="11" s="1"/>
  <c r="A120" i="11"/>
  <c r="G119" i="11"/>
  <c r="E119" i="11"/>
  <c r="D119" i="11"/>
  <c r="J119" i="11" s="1"/>
  <c r="G118" i="11"/>
  <c r="E118" i="11"/>
  <c r="D118" i="11"/>
  <c r="J118" i="11" s="1"/>
  <c r="A118" i="11"/>
  <c r="G117" i="11"/>
  <c r="E117" i="11"/>
  <c r="D117" i="11"/>
  <c r="J117" i="11" s="1"/>
  <c r="A117" i="11"/>
  <c r="G116" i="11"/>
  <c r="E116" i="11"/>
  <c r="D116" i="11"/>
  <c r="A116" i="11"/>
  <c r="G115" i="11"/>
  <c r="E115" i="11"/>
  <c r="D115" i="11"/>
  <c r="I115" i="11" s="1"/>
  <c r="G114" i="11"/>
  <c r="E114" i="11"/>
  <c r="D114" i="11"/>
  <c r="H114" i="11" s="1"/>
  <c r="A114" i="11"/>
  <c r="G113" i="11"/>
  <c r="E113" i="11"/>
  <c r="D113" i="11"/>
  <c r="J113" i="11" s="1"/>
  <c r="G112" i="11"/>
  <c r="E112" i="11"/>
  <c r="D112" i="11"/>
  <c r="J112" i="11" s="1"/>
  <c r="A112" i="11"/>
  <c r="G97" i="11"/>
  <c r="E97" i="11"/>
  <c r="D97" i="11"/>
  <c r="J97" i="11" s="1"/>
  <c r="A97" i="11"/>
  <c r="G96" i="11"/>
  <c r="E96" i="11"/>
  <c r="D96" i="11"/>
  <c r="A96" i="11"/>
  <c r="G95" i="11"/>
  <c r="E95" i="11"/>
  <c r="D95" i="11"/>
  <c r="J95" i="11" s="1"/>
  <c r="G94" i="11"/>
  <c r="E94" i="11"/>
  <c r="D94" i="11"/>
  <c r="J94" i="11" s="1"/>
  <c r="A94" i="11"/>
  <c r="G93" i="11"/>
  <c r="E93" i="11"/>
  <c r="D93" i="11"/>
  <c r="J93" i="11" s="1"/>
  <c r="A93" i="11"/>
  <c r="G92" i="11"/>
  <c r="E92" i="11"/>
  <c r="D92" i="11"/>
  <c r="J92" i="11" s="1"/>
  <c r="A92" i="11"/>
  <c r="G91" i="11"/>
  <c r="E91" i="11"/>
  <c r="D91" i="11"/>
  <c r="J91" i="11" s="1"/>
  <c r="G90" i="11"/>
  <c r="E90" i="11"/>
  <c r="D90" i="11"/>
  <c r="J90" i="11" s="1"/>
  <c r="A90" i="11"/>
  <c r="G89" i="11"/>
  <c r="E89" i="11"/>
  <c r="D89" i="11"/>
  <c r="H89" i="11" s="1"/>
  <c r="A89" i="11"/>
  <c r="G88" i="11"/>
  <c r="E88" i="11"/>
  <c r="D88" i="11"/>
  <c r="J88" i="11" s="1"/>
  <c r="A88" i="11"/>
  <c r="G87" i="11"/>
  <c r="E87" i="11"/>
  <c r="D87" i="11"/>
  <c r="H87" i="11" s="1"/>
  <c r="G86" i="11"/>
  <c r="E86" i="11"/>
  <c r="D86" i="11"/>
  <c r="J86" i="11" s="1"/>
  <c r="A86" i="11"/>
  <c r="G85" i="11"/>
  <c r="E85" i="11"/>
  <c r="D85" i="11"/>
  <c r="J85" i="11" s="1"/>
  <c r="A85" i="11"/>
  <c r="G84" i="11"/>
  <c r="E84" i="11"/>
  <c r="D84" i="11"/>
  <c r="J84" i="11" s="1"/>
  <c r="A84" i="11"/>
  <c r="G83" i="11"/>
  <c r="E83" i="11"/>
  <c r="D83" i="11"/>
  <c r="J83" i="11" s="1"/>
  <c r="G82" i="11"/>
  <c r="E82" i="11"/>
  <c r="D82" i="11"/>
  <c r="J82" i="11" s="1"/>
  <c r="A82" i="11"/>
  <c r="G64" i="11"/>
  <c r="E64" i="11"/>
  <c r="D64" i="11"/>
  <c r="J64" i="11" s="1"/>
  <c r="G63" i="11"/>
  <c r="E63" i="11"/>
  <c r="D63" i="11"/>
  <c r="A63" i="11"/>
  <c r="G62" i="11"/>
  <c r="E62" i="11"/>
  <c r="D62" i="11"/>
  <c r="J62" i="11" s="1"/>
  <c r="A62" i="11"/>
  <c r="G61" i="11"/>
  <c r="E61" i="11"/>
  <c r="D61" i="11"/>
  <c r="H61" i="11" s="1"/>
  <c r="A61" i="11"/>
  <c r="G60" i="11"/>
  <c r="E60" i="11"/>
  <c r="D60" i="11"/>
  <c r="G59" i="11"/>
  <c r="E59" i="11"/>
  <c r="D59" i="11"/>
  <c r="J59" i="11" s="1"/>
  <c r="A59" i="11"/>
  <c r="G58" i="11"/>
  <c r="E58" i="11"/>
  <c r="D58" i="11"/>
  <c r="J58" i="11" s="1"/>
  <c r="G57" i="11"/>
  <c r="E57" i="11"/>
  <c r="D57" i="11"/>
  <c r="J57" i="11" s="1"/>
  <c r="A57" i="11"/>
  <c r="G56" i="11"/>
  <c r="E56" i="11"/>
  <c r="D56" i="11"/>
  <c r="J56" i="11" s="1"/>
  <c r="A56" i="11"/>
  <c r="G55" i="11"/>
  <c r="E55" i="11"/>
  <c r="D55" i="11"/>
  <c r="J55" i="11" s="1"/>
  <c r="A55" i="11"/>
  <c r="G54" i="11"/>
  <c r="E54" i="11"/>
  <c r="D54" i="11"/>
  <c r="J54" i="11" s="1"/>
  <c r="G53" i="11"/>
  <c r="E53" i="11"/>
  <c r="D53" i="11"/>
  <c r="J53" i="11" s="1"/>
  <c r="A53" i="11"/>
  <c r="G52" i="11"/>
  <c r="E52" i="11"/>
  <c r="D52" i="11"/>
  <c r="J52" i="11" s="1"/>
  <c r="A52" i="11"/>
  <c r="G51" i="11"/>
  <c r="E51" i="11"/>
  <c r="D51" i="11"/>
  <c r="J51" i="11" s="1"/>
  <c r="A51" i="11"/>
  <c r="G50" i="11"/>
  <c r="E50" i="11"/>
  <c r="D50" i="11"/>
  <c r="H50" i="11" s="1"/>
  <c r="G49" i="11"/>
  <c r="E49" i="11"/>
  <c r="D49" i="11"/>
  <c r="H49" i="11" s="1"/>
  <c r="A49" i="11"/>
  <c r="G48" i="11"/>
  <c r="E48" i="11"/>
  <c r="D48" i="11"/>
  <c r="J48" i="11" s="1"/>
  <c r="A48" i="11"/>
  <c r="G47" i="11"/>
  <c r="E47" i="11"/>
  <c r="D47" i="11"/>
  <c r="J47" i="11" s="1"/>
  <c r="A47" i="11"/>
  <c r="G46" i="11"/>
  <c r="E46" i="11"/>
  <c r="D46" i="11"/>
  <c r="J46" i="11" s="1"/>
  <c r="G45" i="11"/>
  <c r="E45" i="11"/>
  <c r="D45" i="11"/>
  <c r="J45" i="11" s="1"/>
  <c r="A45" i="11"/>
  <c r="G44" i="11"/>
  <c r="E44" i="11"/>
  <c r="D44" i="11"/>
  <c r="J44" i="11" s="1"/>
  <c r="A44" i="11"/>
  <c r="G135" i="11"/>
  <c r="E135" i="11"/>
  <c r="D135" i="11"/>
  <c r="A135" i="11"/>
  <c r="G134" i="11"/>
  <c r="E134" i="11"/>
  <c r="D134" i="11"/>
  <c r="J134" i="11" s="1"/>
  <c r="A134" i="11"/>
  <c r="G133" i="11"/>
  <c r="E133" i="11"/>
  <c r="D133" i="11"/>
  <c r="J133" i="11" s="1"/>
  <c r="G132" i="11"/>
  <c r="E132" i="11"/>
  <c r="D132" i="11"/>
  <c r="J132" i="11" s="1"/>
  <c r="A132" i="11"/>
  <c r="G131" i="11"/>
  <c r="E131" i="11"/>
  <c r="D131" i="11"/>
  <c r="J131" i="11" s="1"/>
  <c r="A131" i="11"/>
  <c r="G130" i="11"/>
  <c r="E130" i="11"/>
  <c r="D130" i="11"/>
  <c r="J130" i="11" s="1"/>
  <c r="A130" i="11"/>
  <c r="G129" i="11"/>
  <c r="E129" i="11"/>
  <c r="D129" i="11"/>
  <c r="J129" i="11" s="1"/>
  <c r="G128" i="11"/>
  <c r="E128" i="11"/>
  <c r="D128" i="11"/>
  <c r="H128" i="11" s="1"/>
  <c r="A128" i="11"/>
  <c r="G127" i="11"/>
  <c r="E127" i="11"/>
  <c r="D127" i="11"/>
  <c r="A127" i="11"/>
  <c r="G126" i="11"/>
  <c r="E126" i="11"/>
  <c r="D126" i="11"/>
  <c r="J126" i="11" s="1"/>
  <c r="A126" i="11"/>
  <c r="G125" i="11"/>
  <c r="E125" i="11"/>
  <c r="D125" i="11"/>
  <c r="J125" i="11" s="1"/>
  <c r="G124" i="11"/>
  <c r="E124" i="11"/>
  <c r="D124" i="11"/>
  <c r="A124" i="11"/>
  <c r="G123" i="11"/>
  <c r="E123" i="11"/>
  <c r="D123" i="11"/>
  <c r="J123" i="11" s="1"/>
  <c r="A123" i="11"/>
  <c r="F128" i="11" l="1"/>
  <c r="F129" i="11"/>
  <c r="I106" i="11"/>
  <c r="I99" i="11"/>
  <c r="J110" i="11"/>
  <c r="I105" i="11"/>
  <c r="I107" i="11"/>
  <c r="J105" i="11"/>
  <c r="I109" i="11"/>
  <c r="H110" i="11"/>
  <c r="I101" i="11"/>
  <c r="H104" i="11"/>
  <c r="H100" i="11"/>
  <c r="J101" i="11"/>
  <c r="I100" i="11"/>
  <c r="J107" i="11"/>
  <c r="H99" i="11"/>
  <c r="H98" i="11"/>
  <c r="H103" i="11"/>
  <c r="H109" i="11"/>
  <c r="H108" i="11"/>
  <c r="J109" i="11"/>
  <c r="H106" i="11"/>
  <c r="H107" i="11"/>
  <c r="I108" i="11"/>
  <c r="F132" i="11"/>
  <c r="I98" i="11"/>
  <c r="H102" i="11"/>
  <c r="H111" i="11"/>
  <c r="I102" i="11"/>
  <c r="I111" i="11"/>
  <c r="I103" i="11"/>
  <c r="I104" i="11"/>
  <c r="H53" i="11"/>
  <c r="I64" i="11"/>
  <c r="I83" i="11"/>
  <c r="J96" i="11"/>
  <c r="H83" i="11"/>
  <c r="H129" i="11"/>
  <c r="F29" i="11"/>
  <c r="F37" i="11"/>
  <c r="F46" i="11"/>
  <c r="F54" i="11"/>
  <c r="F62" i="11"/>
  <c r="I62" i="11" s="1"/>
  <c r="F22" i="11"/>
  <c r="F30" i="11"/>
  <c r="F38" i="11"/>
  <c r="F47" i="11"/>
  <c r="I47" i="11" s="1"/>
  <c r="F55" i="11"/>
  <c r="I55" i="11" s="1"/>
  <c r="F63" i="11"/>
  <c r="F121" i="11"/>
  <c r="F130" i="11"/>
  <c r="I130" i="11" s="1"/>
  <c r="F53" i="11"/>
  <c r="I53" i="11" s="1"/>
  <c r="F61" i="11"/>
  <c r="I61" i="11" s="1"/>
  <c r="F23" i="11"/>
  <c r="F31" i="11"/>
  <c r="F39" i="11"/>
  <c r="F48" i="11"/>
  <c r="F56" i="11"/>
  <c r="F90" i="11"/>
  <c r="I90" i="11" s="1"/>
  <c r="F113" i="11"/>
  <c r="F122" i="11"/>
  <c r="I122" i="11" s="1"/>
  <c r="F131" i="11"/>
  <c r="I131" i="11" s="1"/>
  <c r="F24" i="11"/>
  <c r="F32" i="11"/>
  <c r="F40" i="11"/>
  <c r="F49" i="11"/>
  <c r="F57" i="11"/>
  <c r="I57" i="11" s="1"/>
  <c r="F25" i="11"/>
  <c r="F33" i="11"/>
  <c r="F41" i="11"/>
  <c r="F50" i="11"/>
  <c r="I50" i="11" s="1"/>
  <c r="F58" i="11"/>
  <c r="I58" i="11" s="1"/>
  <c r="F84" i="11"/>
  <c r="H84" i="11" s="1"/>
  <c r="F92" i="11"/>
  <c r="F116" i="11"/>
  <c r="H116" i="11" s="1"/>
  <c r="F124" i="11"/>
  <c r="J124" i="11" s="1"/>
  <c r="F133" i="11"/>
  <c r="I133" i="11" s="1"/>
  <c r="F26" i="11"/>
  <c r="F34" i="11"/>
  <c r="F42" i="11"/>
  <c r="F51" i="11"/>
  <c r="F59" i="11"/>
  <c r="F134" i="11"/>
  <c r="I134" i="11" s="1"/>
  <c r="I60" i="11"/>
  <c r="F27" i="11"/>
  <c r="F35" i="11"/>
  <c r="F52" i="11"/>
  <c r="I52" i="11" s="1"/>
  <c r="F86" i="11"/>
  <c r="I86" i="11" s="1"/>
  <c r="F127" i="11"/>
  <c r="J87" i="11"/>
  <c r="H91" i="11"/>
  <c r="H113" i="11"/>
  <c r="H117" i="11"/>
  <c r="H82" i="11"/>
  <c r="H54" i="11"/>
  <c r="H130" i="11"/>
  <c r="J63" i="11"/>
  <c r="J116" i="11"/>
  <c r="H119" i="11"/>
  <c r="I127" i="11"/>
  <c r="I48" i="11"/>
  <c r="I59" i="11"/>
  <c r="J135" i="11"/>
  <c r="I49" i="11"/>
  <c r="J60" i="11"/>
  <c r="H88" i="11"/>
  <c r="H64" i="11"/>
  <c r="I87" i="11"/>
  <c r="H94" i="11"/>
  <c r="I119" i="11"/>
  <c r="I128" i="11"/>
  <c r="I63" i="11"/>
  <c r="H90" i="11"/>
  <c r="I93" i="11"/>
  <c r="H121" i="11"/>
  <c r="J128" i="11"/>
  <c r="H51" i="11"/>
  <c r="H52" i="11"/>
  <c r="H62" i="11"/>
  <c r="H63" i="11"/>
  <c r="H112" i="11"/>
  <c r="I118" i="11"/>
  <c r="I129" i="11"/>
  <c r="H132" i="11"/>
  <c r="I51" i="11"/>
  <c r="H93" i="11"/>
  <c r="I54" i="11"/>
  <c r="H92" i="11"/>
  <c r="H95" i="11"/>
  <c r="H131" i="11"/>
  <c r="H44" i="11"/>
  <c r="H55" i="11"/>
  <c r="I82" i="11"/>
  <c r="H120" i="11"/>
  <c r="I117" i="11"/>
  <c r="J122" i="11"/>
  <c r="H115" i="11"/>
  <c r="J49" i="11"/>
  <c r="J50" i="11"/>
  <c r="J61" i="11"/>
  <c r="J89" i="11"/>
  <c r="I94" i="11"/>
  <c r="I95" i="11"/>
  <c r="J114" i="11"/>
  <c r="J115" i="11"/>
  <c r="I85" i="11"/>
  <c r="I96" i="11"/>
  <c r="H118" i="11"/>
  <c r="J127" i="11"/>
  <c r="I44" i="11"/>
  <c r="H45" i="11"/>
  <c r="H46" i="11"/>
  <c r="H56" i="11"/>
  <c r="I84" i="11"/>
  <c r="H85" i="11"/>
  <c r="I88" i="11"/>
  <c r="H96" i="11"/>
  <c r="I112" i="11"/>
  <c r="I113" i="11"/>
  <c r="I120" i="11"/>
  <c r="I121" i="11"/>
  <c r="H122" i="11"/>
  <c r="H133" i="11"/>
  <c r="I45" i="11"/>
  <c r="I46" i="11"/>
  <c r="H47" i="11"/>
  <c r="I56" i="11"/>
  <c r="H57" i="11"/>
  <c r="H58" i="11"/>
  <c r="H86" i="11"/>
  <c r="I89" i="11"/>
  <c r="H97" i="11"/>
  <c r="I114" i="11"/>
  <c r="H48" i="11"/>
  <c r="H59" i="11"/>
  <c r="H60" i="11"/>
  <c r="I91" i="11"/>
  <c r="I97" i="11"/>
  <c r="I116" i="11"/>
  <c r="I132" i="11"/>
  <c r="I92" i="11"/>
  <c r="H123" i="11"/>
  <c r="H134" i="11"/>
  <c r="I123" i="11"/>
  <c r="H124" i="11"/>
  <c r="H125" i="11"/>
  <c r="H135" i="11"/>
  <c r="I124" i="11"/>
  <c r="I125" i="11"/>
  <c r="H126" i="11"/>
  <c r="I135" i="11"/>
  <c r="I126" i="11"/>
  <c r="H127" i="11"/>
  <c r="K106" i="11" l="1"/>
  <c r="K129" i="11"/>
  <c r="K105" i="11"/>
  <c r="K98" i="11"/>
  <c r="K99" i="11"/>
  <c r="K103" i="11"/>
  <c r="K107" i="11"/>
  <c r="K104" i="11"/>
  <c r="K101" i="11"/>
  <c r="K93" i="11"/>
  <c r="K109" i="11"/>
  <c r="K111" i="11"/>
  <c r="K108" i="11"/>
  <c r="K110" i="11"/>
  <c r="K133" i="11"/>
  <c r="K100" i="11"/>
  <c r="K53" i="11"/>
  <c r="K102" i="11"/>
  <c r="K64" i="11"/>
  <c r="K83" i="11"/>
  <c r="K117" i="11"/>
  <c r="K48" i="11"/>
  <c r="K61" i="11"/>
  <c r="K112" i="11"/>
  <c r="K82" i="11"/>
  <c r="K123" i="11"/>
  <c r="K94" i="11"/>
  <c r="K89" i="11"/>
  <c r="K49" i="11"/>
  <c r="K44" i="11"/>
  <c r="K50" i="11"/>
  <c r="K115" i="11"/>
  <c r="K127" i="11"/>
  <c r="K119" i="11"/>
  <c r="K113" i="11"/>
  <c r="K87" i="11"/>
  <c r="K90" i="11"/>
  <c r="K128" i="11"/>
  <c r="K116" i="11"/>
  <c r="K54" i="11"/>
  <c r="K91" i="11"/>
  <c r="K60" i="11"/>
  <c r="K45" i="11"/>
  <c r="K59" i="11"/>
  <c r="K58" i="11"/>
  <c r="K88" i="11"/>
  <c r="K121" i="11"/>
  <c r="K92" i="11"/>
  <c r="K55" i="11"/>
  <c r="K52" i="11"/>
  <c r="K130" i="11"/>
  <c r="K84" i="11"/>
  <c r="K120" i="11"/>
  <c r="K131" i="11"/>
  <c r="K51" i="11"/>
  <c r="K63" i="11"/>
  <c r="K118" i="11"/>
  <c r="K95" i="11"/>
  <c r="K57" i="11"/>
  <c r="K122" i="11"/>
  <c r="K47" i="11"/>
  <c r="K114" i="11"/>
  <c r="K62" i="11"/>
  <c r="K132" i="11"/>
  <c r="K97" i="11"/>
  <c r="K56" i="11"/>
  <c r="K86" i="11"/>
  <c r="K85" i="11"/>
  <c r="K124" i="11"/>
  <c r="K96" i="11"/>
  <c r="K46" i="11"/>
  <c r="K126" i="11"/>
  <c r="K125" i="11"/>
  <c r="K134" i="11"/>
  <c r="K135" i="11"/>
  <c r="G165" i="11" l="1"/>
  <c r="E165" i="11"/>
  <c r="I165" i="11" l="1"/>
  <c r="H165" i="11"/>
  <c r="G163" i="11" l="1"/>
  <c r="E163" i="11"/>
  <c r="D163" i="11"/>
  <c r="J163" i="11" s="1"/>
  <c r="A163" i="11"/>
  <c r="H163" i="11" l="1"/>
  <c r="I163" i="11"/>
  <c r="K163" i="11" l="1"/>
  <c r="G43" i="11" l="1"/>
  <c r="E43" i="11"/>
  <c r="D43" i="11"/>
  <c r="A43" i="11"/>
  <c r="G42" i="11"/>
  <c r="E42" i="11"/>
  <c r="D42" i="11"/>
  <c r="G136" i="11"/>
  <c r="E136" i="11"/>
  <c r="D136" i="11"/>
  <c r="J136" i="11" s="1"/>
  <c r="A136" i="11"/>
  <c r="J165" i="11"/>
  <c r="K165" i="11" s="1"/>
  <c r="J43" i="11" l="1"/>
  <c r="H43" i="11"/>
  <c r="I43" i="11"/>
  <c r="J42" i="11"/>
  <c r="H42" i="11"/>
  <c r="I42" i="11"/>
  <c r="H136" i="11"/>
  <c r="I136" i="11"/>
  <c r="K136" i="11" l="1"/>
  <c r="K42" i="11"/>
  <c r="K43" i="11"/>
  <c r="W48" i="75"/>
  <c r="E164" i="11" l="1"/>
  <c r="A164" i="11"/>
  <c r="E41" i="11"/>
  <c r="D41" i="11"/>
  <c r="E40" i="11"/>
  <c r="D40" i="11"/>
  <c r="A40" i="11"/>
  <c r="E39" i="11"/>
  <c r="D39" i="11"/>
  <c r="H39" i="11" s="1"/>
  <c r="A39" i="11"/>
  <c r="E38" i="11"/>
  <c r="D38" i="11"/>
  <c r="A38" i="11"/>
  <c r="E37" i="11"/>
  <c r="D37" i="11"/>
  <c r="H37" i="11" s="1"/>
  <c r="E36" i="11"/>
  <c r="D36" i="11"/>
  <c r="J36" i="11" s="1"/>
  <c r="A36" i="11"/>
  <c r="I164" i="11" l="1"/>
  <c r="J164" i="11"/>
  <c r="J37" i="11"/>
  <c r="J40" i="11"/>
  <c r="J38" i="11"/>
  <c r="H40" i="11"/>
  <c r="H41" i="11"/>
  <c r="H36" i="11"/>
  <c r="J39" i="11"/>
  <c r="H38" i="11"/>
  <c r="I1458" i="10" l="1"/>
  <c r="I1457" i="10"/>
  <c r="O1458" i="10"/>
  <c r="P1458" i="10" s="1"/>
  <c r="M1458" i="10"/>
  <c r="K1458" i="10"/>
  <c r="J1458" i="10"/>
  <c r="L1458" i="10" s="1"/>
  <c r="O1457" i="10"/>
  <c r="P1457" i="10" s="1"/>
  <c r="M1457" i="10"/>
  <c r="K1457" i="10"/>
  <c r="J1457" i="10"/>
  <c r="L1457" i="10" s="1"/>
  <c r="N1457" i="10" l="1"/>
  <c r="N1458" i="10"/>
  <c r="O582" i="10" l="1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E28" i="11"/>
  <c r="D28" i="11"/>
  <c r="A28" i="11"/>
  <c r="E27" i="11"/>
  <c r="D27" i="11"/>
  <c r="A27" i="11"/>
  <c r="E26" i="11"/>
  <c r="D26" i="11"/>
  <c r="H26" i="11" s="1"/>
  <c r="A26" i="11"/>
  <c r="E25" i="11"/>
  <c r="D25" i="11"/>
  <c r="E24" i="11"/>
  <c r="D24" i="11"/>
  <c r="A24" i="11"/>
  <c r="E23" i="11"/>
  <c r="D23" i="11"/>
  <c r="A23" i="11"/>
  <c r="E22" i="11"/>
  <c r="D22" i="11"/>
  <c r="A22" i="11"/>
  <c r="E21" i="11"/>
  <c r="D21" i="11"/>
  <c r="A21" i="11"/>
  <c r="E20" i="11"/>
  <c r="D20" i="11"/>
  <c r="H20" i="11" s="1"/>
  <c r="E19" i="11"/>
  <c r="D19" i="11"/>
  <c r="H19" i="11" s="1"/>
  <c r="A19" i="11"/>
  <c r="E18" i="11"/>
  <c r="D18" i="11"/>
  <c r="A18" i="11"/>
  <c r="A17" i="11"/>
  <c r="E16" i="11"/>
  <c r="D16" i="11"/>
  <c r="E35" i="11"/>
  <c r="D35" i="11"/>
  <c r="J35" i="11" s="1"/>
  <c r="A35" i="11"/>
  <c r="E34" i="11"/>
  <c r="D34" i="11"/>
  <c r="H34" i="11" s="1"/>
  <c r="A34" i="11"/>
  <c r="E33" i="11"/>
  <c r="D33" i="11"/>
  <c r="A33" i="11"/>
  <c r="E32" i="11"/>
  <c r="D32" i="11"/>
  <c r="A32" i="11"/>
  <c r="E31" i="11"/>
  <c r="D31" i="11"/>
  <c r="A31" i="11"/>
  <c r="E30" i="11"/>
  <c r="D30" i="11"/>
  <c r="J30" i="11" s="1"/>
  <c r="A30" i="11"/>
  <c r="E29" i="11"/>
  <c r="D29" i="11"/>
  <c r="J29" i="11" s="1"/>
  <c r="A29" i="11"/>
  <c r="H25" i="11" l="1"/>
  <c r="J25" i="11"/>
  <c r="J17" i="11"/>
  <c r="H17" i="11"/>
  <c r="H16" i="11"/>
  <c r="J16" i="11"/>
  <c r="H35" i="11"/>
  <c r="J28" i="11"/>
  <c r="J26" i="11"/>
  <c r="J23" i="11"/>
  <c r="H21" i="11"/>
  <c r="J20" i="11"/>
  <c r="J21" i="11"/>
  <c r="J31" i="11"/>
  <c r="J33" i="11"/>
  <c r="H29" i="11"/>
  <c r="H31" i="11"/>
  <c r="O1052" i="10" l="1"/>
  <c r="P1052" i="10" s="1"/>
  <c r="K1052" i="10"/>
  <c r="M1052" i="10" s="1"/>
  <c r="J1052" i="10"/>
  <c r="L1052" i="10" s="1"/>
  <c r="G1052" i="10"/>
  <c r="I1052" i="10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O283" i="10"/>
  <c r="P283" i="10" s="1"/>
  <c r="K283" i="10"/>
  <c r="J283" i="10"/>
  <c r="L283" i="10" s="1"/>
  <c r="I283" i="10"/>
  <c r="O306" i="10"/>
  <c r="P306" i="10" s="1"/>
  <c r="K306" i="10"/>
  <c r="J306" i="10"/>
  <c r="L306" i="10" s="1"/>
  <c r="I306" i="10"/>
  <c r="O189" i="10"/>
  <c r="P189" i="10" s="1"/>
  <c r="K189" i="10"/>
  <c r="M189" i="10" s="1"/>
  <c r="J189" i="10"/>
  <c r="I189" i="10"/>
  <c r="G38" i="11" l="1"/>
  <c r="I38" i="11" s="1"/>
  <c r="K38" i="11" s="1"/>
  <c r="N1052" i="10"/>
  <c r="N1048" i="10"/>
  <c r="N1045" i="10"/>
  <c r="N1047" i="10"/>
  <c r="N1046" i="10"/>
  <c r="O233" i="10" l="1"/>
  <c r="P233" i="10" s="1"/>
  <c r="K233" i="10"/>
  <c r="M233" i="10" s="1"/>
  <c r="J233" i="10"/>
  <c r="I233" i="10"/>
  <c r="O218" i="10"/>
  <c r="P218" i="10" s="1"/>
  <c r="K218" i="10"/>
  <c r="M218" i="10" s="1"/>
  <c r="J218" i="10"/>
  <c r="I218" i="10"/>
  <c r="O216" i="10"/>
  <c r="P216" i="10" s="1"/>
  <c r="K216" i="10"/>
  <c r="M216" i="10" s="1"/>
  <c r="J216" i="10"/>
  <c r="I216" i="10"/>
  <c r="O221" i="10"/>
  <c r="P221" i="10" s="1"/>
  <c r="K221" i="10"/>
  <c r="M221" i="10" s="1"/>
  <c r="J221" i="10"/>
  <c r="I221" i="10"/>
  <c r="I1503" i="10" l="1"/>
  <c r="I1504" i="10"/>
  <c r="I1505" i="10"/>
  <c r="I1506" i="10"/>
  <c r="I1507" i="10"/>
  <c r="I1508" i="10"/>
  <c r="I1509" i="10"/>
  <c r="I1510" i="10"/>
  <c r="I1511" i="10"/>
  <c r="G1053" i="10"/>
  <c r="G1051" i="10"/>
  <c r="F8" i="10"/>
  <c r="T7" i="54" l="1"/>
  <c r="K6" i="60" l="1"/>
  <c r="D19" i="60"/>
  <c r="D22" i="59" l="1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l="1"/>
  <c r="K9" i="60"/>
  <c r="D6" i="60"/>
  <c r="D9" i="60" s="1"/>
  <c r="K16" i="60" l="1"/>
  <c r="K20" i="60" s="1"/>
  <c r="G15" i="11" l="1"/>
  <c r="E15" i="11"/>
  <c r="D15" i="11"/>
  <c r="H15" i="11" s="1"/>
  <c r="A15" i="11"/>
  <c r="J15" i="11" l="1"/>
  <c r="I15" i="11"/>
  <c r="D5" i="60"/>
  <c r="K5" i="60" s="1"/>
  <c r="K15" i="11" l="1"/>
  <c r="F3" i="54" l="1"/>
  <c r="D8" i="59" l="1"/>
  <c r="C7" i="54" s="1"/>
  <c r="C8" i="54" l="1"/>
  <c r="D9" i="59"/>
  <c r="K7" i="54" s="1"/>
  <c r="H8" i="54" l="1"/>
  <c r="I8" i="54"/>
  <c r="H7" i="54"/>
  <c r="I7" i="54"/>
  <c r="D238" i="11" l="1"/>
  <c r="I88" i="10"/>
  <c r="I92" i="10"/>
  <c r="I100" i="10"/>
  <c r="I104" i="10"/>
  <c r="I108" i="10"/>
  <c r="C1" i="39"/>
  <c r="C1" i="29"/>
  <c r="C3" i="29"/>
  <c r="C2" i="39"/>
  <c r="C3" i="39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G237" i="11"/>
  <c r="E237" i="11"/>
  <c r="D237" i="11"/>
  <c r="J237" i="11" s="1"/>
  <c r="E238" i="11"/>
  <c r="D239" i="11"/>
  <c r="H239" i="11" s="1"/>
  <c r="E239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L70" i="10" s="1"/>
  <c r="N70" i="10" s="1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L128" i="10" s="1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L117" i="10" s="1"/>
  <c r="N117" i="10" s="1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N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L137" i="10" s="1"/>
  <c r="N137" i="10" s="1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90" i="10"/>
  <c r="K190" i="10"/>
  <c r="O190" i="10"/>
  <c r="J191" i="10"/>
  <c r="L191" i="10" s="1"/>
  <c r="K191" i="10"/>
  <c r="O191" i="10"/>
  <c r="J192" i="10"/>
  <c r="L192" i="10" s="1"/>
  <c r="K192" i="10"/>
  <c r="O192" i="10"/>
  <c r="J193" i="10"/>
  <c r="K193" i="10"/>
  <c r="O193" i="10"/>
  <c r="J194" i="10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M199" i="10" s="1"/>
  <c r="N199" i="10" s="1"/>
  <c r="O199" i="10"/>
  <c r="J200" i="10"/>
  <c r="L200" i="10" s="1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J204" i="10"/>
  <c r="K204" i="10"/>
  <c r="O204" i="10"/>
  <c r="P204" i="10" s="1"/>
  <c r="J205" i="10"/>
  <c r="K205" i="10"/>
  <c r="O205" i="10"/>
  <c r="J206" i="10"/>
  <c r="L206" i="10" s="1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O232" i="10"/>
  <c r="P232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K265" i="10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K273" i="10"/>
  <c r="O273" i="10"/>
  <c r="P273" i="10" s="1"/>
  <c r="J274" i="10"/>
  <c r="L274" i="10" s="1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N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M608" i="10" s="1"/>
  <c r="N608" i="10" s="1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N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N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N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N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N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N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N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N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N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N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N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N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N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N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N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N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N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N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N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N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N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N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N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N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N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N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N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N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N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N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N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N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N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N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N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N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N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N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N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N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N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N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N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N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N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N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N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N822" i="10" s="1"/>
  <c r="K822" i="10"/>
  <c r="M822" i="10" s="1"/>
  <c r="O822" i="10"/>
  <c r="P822" i="10" s="1"/>
  <c r="J823" i="10"/>
  <c r="L823" i="10" s="1"/>
  <c r="K823" i="10"/>
  <c r="M823" i="10" s="1"/>
  <c r="N823" i="10" s="1"/>
  <c r="O823" i="10"/>
  <c r="P823" i="10" s="1"/>
  <c r="J824" i="10"/>
  <c r="L824" i="10" s="1"/>
  <c r="K824" i="10"/>
  <c r="M824" i="10" s="1"/>
  <c r="N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N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N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N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N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N834" i="10" s="1"/>
  <c r="K834" i="10"/>
  <c r="M834" i="10" s="1"/>
  <c r="O834" i="10"/>
  <c r="P834" i="10" s="1"/>
  <c r="J835" i="10"/>
  <c r="L835" i="10" s="1"/>
  <c r="K835" i="10"/>
  <c r="M835" i="10" s="1"/>
  <c r="N835" i="10" s="1"/>
  <c r="O835" i="10"/>
  <c r="P835" i="10" s="1"/>
  <c r="J836" i="10"/>
  <c r="L836" i="10" s="1"/>
  <c r="K836" i="10"/>
  <c r="M836" i="10" s="1"/>
  <c r="N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N838" i="10" s="1"/>
  <c r="K838" i="10"/>
  <c r="M838" i="10" s="1"/>
  <c r="O838" i="10"/>
  <c r="P838" i="10" s="1"/>
  <c r="J839" i="10"/>
  <c r="L839" i="10" s="1"/>
  <c r="K839" i="10"/>
  <c r="M839" i="10" s="1"/>
  <c r="N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N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N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N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N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N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N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N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N866" i="10" s="1"/>
  <c r="K866" i="10"/>
  <c r="M866" i="10" s="1"/>
  <c r="O866" i="10"/>
  <c r="P866" i="10" s="1"/>
  <c r="J867" i="10"/>
  <c r="L867" i="10" s="1"/>
  <c r="K867" i="10"/>
  <c r="M867" i="10" s="1"/>
  <c r="N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N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N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N874" i="10" s="1"/>
  <c r="K874" i="10"/>
  <c r="M874" i="10" s="1"/>
  <c r="O874" i="10"/>
  <c r="P874" i="10" s="1"/>
  <c r="J875" i="10"/>
  <c r="L875" i="10" s="1"/>
  <c r="K875" i="10"/>
  <c r="M875" i="10" s="1"/>
  <c r="N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N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N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N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N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N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N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N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N899" i="10" s="1"/>
  <c r="K899" i="10"/>
  <c r="M899" i="10" s="1"/>
  <c r="O899" i="10"/>
  <c r="P899" i="10" s="1"/>
  <c r="J900" i="10"/>
  <c r="L900" i="10" s="1"/>
  <c r="K900" i="10"/>
  <c r="M900" i="10" s="1"/>
  <c r="N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N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N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N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N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N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N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N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N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N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N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N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N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N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N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N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N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N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N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N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N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N982" i="10" s="1"/>
  <c r="K982" i="10"/>
  <c r="M982" i="10" s="1"/>
  <c r="O982" i="10"/>
  <c r="P982" i="10" s="1"/>
  <c r="J983" i="10"/>
  <c r="L983" i="10" s="1"/>
  <c r="K983" i="10"/>
  <c r="M983" i="10" s="1"/>
  <c r="N983" i="10" s="1"/>
  <c r="O983" i="10"/>
  <c r="P983" i="10" s="1"/>
  <c r="J984" i="10"/>
  <c r="L984" i="10" s="1"/>
  <c r="K984" i="10"/>
  <c r="M984" i="10" s="1"/>
  <c r="N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N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N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N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N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N1018" i="10" s="1"/>
  <c r="K1018" i="10"/>
  <c r="M1018" i="10" s="1"/>
  <c r="O1018" i="10"/>
  <c r="P1018" i="10" s="1"/>
  <c r="J1019" i="10"/>
  <c r="L1019" i="10" s="1"/>
  <c r="K1019" i="10"/>
  <c r="M1019" i="10" s="1"/>
  <c r="N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N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N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N1055" i="10" s="1"/>
  <c r="K1055" i="10"/>
  <c r="M1055" i="10" s="1"/>
  <c r="O1055" i="10"/>
  <c r="P1055" i="10" s="1"/>
  <c r="J1056" i="10"/>
  <c r="L1056" i="10" s="1"/>
  <c r="K1056" i="10"/>
  <c r="M1056" i="10" s="1"/>
  <c r="N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N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N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N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N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N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N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N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N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N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N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N1111" i="10" s="1"/>
  <c r="K1111" i="10"/>
  <c r="M1111" i="10" s="1"/>
  <c r="O1111" i="10"/>
  <c r="P1111" i="10" s="1"/>
  <c r="J1112" i="10"/>
  <c r="L1112" i="10" s="1"/>
  <c r="K1112" i="10"/>
  <c r="M1112" i="10" s="1"/>
  <c r="N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N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N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N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N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N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N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N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N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N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N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N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N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N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N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N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N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N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N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N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N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N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N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N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N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N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N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N1307" i="10" s="1"/>
  <c r="K1307" i="10"/>
  <c r="M1307" i="10" s="1"/>
  <c r="O1307" i="10"/>
  <c r="P1307" i="10" s="1"/>
  <c r="J1308" i="10"/>
  <c r="L1308" i="10" s="1"/>
  <c r="K1308" i="10"/>
  <c r="M1308" i="10" s="1"/>
  <c r="N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N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M1466" i="10" s="1"/>
  <c r="O1466" i="10"/>
  <c r="P1466" i="10" s="1"/>
  <c r="J1467" i="10"/>
  <c r="L1467" i="10" s="1"/>
  <c r="K1467" i="10"/>
  <c r="M1467" i="10" s="1"/>
  <c r="O1467" i="10"/>
  <c r="P1467" i="10" s="1"/>
  <c r="J1468" i="10"/>
  <c r="L1468" i="10" s="1"/>
  <c r="K1468" i="10"/>
  <c r="O1468" i="10"/>
  <c r="P1468" i="10" s="1"/>
  <c r="J1469" i="10"/>
  <c r="L1469" i="10" s="1"/>
  <c r="K1469" i="10"/>
  <c r="O1469" i="10"/>
  <c r="P1469" i="10" s="1"/>
  <c r="J1470" i="10"/>
  <c r="L1470" i="10" s="1"/>
  <c r="K1470" i="10"/>
  <c r="O1470" i="10"/>
  <c r="P1470" i="10" s="1"/>
  <c r="J1471" i="10"/>
  <c r="L1471" i="10" s="1"/>
  <c r="K1471" i="10"/>
  <c r="M1471" i="10" s="1"/>
  <c r="O1471" i="10"/>
  <c r="P1471" i="10" s="1"/>
  <c r="N749" i="10"/>
  <c r="N785" i="10"/>
  <c r="N981" i="10"/>
  <c r="N709" i="10"/>
  <c r="N977" i="10"/>
  <c r="N733" i="10"/>
  <c r="N973" i="10"/>
  <c r="N761" i="10"/>
  <c r="N873" i="10"/>
  <c r="N865" i="10"/>
  <c r="N848" i="10"/>
  <c r="N841" i="10"/>
  <c r="N825" i="10"/>
  <c r="N773" i="10"/>
  <c r="L208" i="10"/>
  <c r="P184" i="10"/>
  <c r="O7" i="10"/>
  <c r="P7" i="10" s="1"/>
  <c r="P188" i="10"/>
  <c r="G9" i="39"/>
  <c r="G6" i="39"/>
  <c r="C2" i="41"/>
  <c r="J7" i="10"/>
  <c r="L112" i="10"/>
  <c r="K7" i="10"/>
  <c r="M7" i="10" s="1"/>
  <c r="L172" i="10"/>
  <c r="L203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I638" i="10"/>
  <c r="I634" i="10"/>
  <c r="I630" i="10"/>
  <c r="I626" i="10"/>
  <c r="I622" i="10"/>
  <c r="I618" i="10"/>
  <c r="I614" i="10"/>
  <c r="I610" i="10"/>
  <c r="I606" i="10"/>
  <c r="I602" i="10"/>
  <c r="I598" i="10"/>
  <c r="I595" i="10"/>
  <c r="I637" i="10"/>
  <c r="I633" i="10"/>
  <c r="I629" i="10"/>
  <c r="I625" i="10"/>
  <c r="I621" i="10"/>
  <c r="I617" i="10"/>
  <c r="I613" i="10"/>
  <c r="I609" i="10"/>
  <c r="I605" i="10"/>
  <c r="I601" i="10"/>
  <c r="I594" i="10"/>
  <c r="I593" i="10"/>
  <c r="I636" i="10"/>
  <c r="I632" i="10"/>
  <c r="I628" i="10"/>
  <c r="I624" i="10"/>
  <c r="I620" i="10"/>
  <c r="I616" i="10"/>
  <c r="I612" i="10"/>
  <c r="I608" i="10"/>
  <c r="I604" i="10"/>
  <c r="I600" i="10"/>
  <c r="I597" i="10"/>
  <c r="I639" i="10"/>
  <c r="I635" i="10"/>
  <c r="I631" i="10"/>
  <c r="I627" i="10"/>
  <c r="G23" i="11" s="1"/>
  <c r="I623" i="10"/>
  <c r="I619" i="10"/>
  <c r="I615" i="10"/>
  <c r="I611" i="10"/>
  <c r="I607" i="10"/>
  <c r="I603" i="10"/>
  <c r="I599" i="10"/>
  <c r="I596" i="10"/>
  <c r="I820" i="10"/>
  <c r="I819" i="10"/>
  <c r="I816" i="10"/>
  <c r="I818" i="10"/>
  <c r="I821" i="10"/>
  <c r="I817" i="10"/>
  <c r="I773" i="10"/>
  <c r="I787" i="10"/>
  <c r="I811" i="10"/>
  <c r="I771" i="10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I1452" i="10"/>
  <c r="I1450" i="10"/>
  <c r="H15" i="29"/>
  <c r="I15" i="29"/>
  <c r="J15" i="29"/>
  <c r="J14" i="29"/>
  <c r="I14" i="29"/>
  <c r="H14" i="29"/>
  <c r="K14" i="29" s="1"/>
  <c r="G14" i="29"/>
  <c r="G15" i="29"/>
  <c r="C2" i="29"/>
  <c r="N1481" i="10"/>
  <c r="N1480" i="10"/>
  <c r="G239" i="11"/>
  <c r="I14" i="10"/>
  <c r="I29" i="10"/>
  <c r="I80" i="10"/>
  <c r="I96" i="10"/>
  <c r="I113" i="10"/>
  <c r="I132" i="10"/>
  <c r="I148" i="10"/>
  <c r="I161" i="10"/>
  <c r="I202" i="10"/>
  <c r="I256" i="10"/>
  <c r="I272" i="10"/>
  <c r="I309" i="10"/>
  <c r="I325" i="10"/>
  <c r="I341" i="10"/>
  <c r="I357" i="10"/>
  <c r="I373" i="10"/>
  <c r="I389" i="10"/>
  <c r="I406" i="10"/>
  <c r="G16" i="11" s="1"/>
  <c r="I16" i="11" s="1"/>
  <c r="K16" i="11" s="1"/>
  <c r="I423" i="10"/>
  <c r="I439" i="10"/>
  <c r="I455" i="10"/>
  <c r="I471" i="10"/>
  <c r="I487" i="10"/>
  <c r="I503" i="10"/>
  <c r="I519" i="10"/>
  <c r="I535" i="10"/>
  <c r="I552" i="10"/>
  <c r="I568" i="10"/>
  <c r="I585" i="10"/>
  <c r="I592" i="10"/>
  <c r="I656" i="10"/>
  <c r="I671" i="10"/>
  <c r="I687" i="10"/>
  <c r="I703" i="10"/>
  <c r="I719" i="10"/>
  <c r="I735" i="10"/>
  <c r="I751" i="10"/>
  <c r="I777" i="10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I409" i="10"/>
  <c r="I432" i="10"/>
  <c r="I453" i="10"/>
  <c r="I474" i="10"/>
  <c r="I496" i="10"/>
  <c r="I517" i="10"/>
  <c r="I538" i="10"/>
  <c r="I561" i="10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I901" i="10"/>
  <c r="I923" i="10"/>
  <c r="I945" i="10"/>
  <c r="I954" i="10"/>
  <c r="I978" i="10"/>
  <c r="I999" i="10"/>
  <c r="I1019" i="10"/>
  <c r="I1039" i="10"/>
  <c r="I1065" i="10"/>
  <c r="I1083" i="10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6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I249" i="10"/>
  <c r="I267" i="10"/>
  <c r="I291" i="10"/>
  <c r="I315" i="10"/>
  <c r="I336" i="10"/>
  <c r="I358" i="10"/>
  <c r="I384" i="10"/>
  <c r="I407" i="10"/>
  <c r="I440" i="10"/>
  <c r="I472" i="10"/>
  <c r="I20" i="10"/>
  <c r="I77" i="10"/>
  <c r="I98" i="10"/>
  <c r="I123" i="10"/>
  <c r="I145" i="10"/>
  <c r="I163" i="10"/>
  <c r="I179" i="10"/>
  <c r="I205" i="10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I504" i="10"/>
  <c r="I547" i="10"/>
  <c r="I591" i="10"/>
  <c r="I672" i="10"/>
  <c r="I714" i="10"/>
  <c r="I757" i="10"/>
  <c r="I810" i="10"/>
  <c r="I856" i="10"/>
  <c r="I888" i="10"/>
  <c r="I931" i="10"/>
  <c r="I962" i="10"/>
  <c r="I1007" i="10"/>
  <c r="I1051" i="10"/>
  <c r="I1089" i="10"/>
  <c r="I1121" i="10"/>
  <c r="I1153" i="10"/>
  <c r="I1185" i="10"/>
  <c r="I17" i="10"/>
  <c r="I37" i="10"/>
  <c r="I117" i="10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I431" i="10"/>
  <c r="I451" i="10"/>
  <c r="I475" i="10"/>
  <c r="I495" i="10"/>
  <c r="I515" i="10"/>
  <c r="I539" i="10"/>
  <c r="I560" i="10"/>
  <c r="I580" i="10"/>
  <c r="I644" i="10"/>
  <c r="I664" i="10"/>
  <c r="I683" i="10"/>
  <c r="I707" i="10"/>
  <c r="I727" i="10"/>
  <c r="I747" i="10"/>
  <c r="I781" i="10"/>
  <c r="I801" i="10"/>
  <c r="I825" i="10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I229" i="10"/>
  <c r="I281" i="10"/>
  <c r="I313" i="10"/>
  <c r="I339" i="10"/>
  <c r="I371" i="10"/>
  <c r="I399" i="10"/>
  <c r="I426" i="10"/>
  <c r="I458" i="10"/>
  <c r="I485" i="10"/>
  <c r="I512" i="10"/>
  <c r="I545" i="10"/>
  <c r="I571" i="10"/>
  <c r="I670" i="10"/>
  <c r="I696" i="10"/>
  <c r="I722" i="10"/>
  <c r="I754" i="10"/>
  <c r="I791" i="10"/>
  <c r="I822" i="10"/>
  <c r="I854" i="10"/>
  <c r="I881" i="10"/>
  <c r="I896" i="10"/>
  <c r="I928" i="10"/>
  <c r="I970" i="10"/>
  <c r="I1004" i="10"/>
  <c r="G41" i="11" s="1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I60" i="10"/>
  <c r="I143" i="10"/>
  <c r="I167" i="10"/>
  <c r="I193" i="10"/>
  <c r="I204" i="10"/>
  <c r="I226" i="10"/>
  <c r="I253" i="10"/>
  <c r="I278" i="10"/>
  <c r="I310" i="10"/>
  <c r="I342" i="10"/>
  <c r="I368" i="10"/>
  <c r="I401" i="10"/>
  <c r="I445" i="10"/>
  <c r="I12" i="10"/>
  <c r="I36" i="10"/>
  <c r="I103" i="10"/>
  <c r="I134" i="10"/>
  <c r="I158" i="10"/>
  <c r="I185" i="10"/>
  <c r="I246" i="10"/>
  <c r="I269" i="10"/>
  <c r="I299" i="10"/>
  <c r="I332" i="10"/>
  <c r="I359" i="10"/>
  <c r="I386" i="10"/>
  <c r="I420" i="10"/>
  <c r="I446" i="10"/>
  <c r="I473" i="10"/>
  <c r="I505" i="10"/>
  <c r="I532" i="10"/>
  <c r="I559" i="10"/>
  <c r="I658" i="10"/>
  <c r="I684" i="10"/>
  <c r="I716" i="10"/>
  <c r="I742" i="10"/>
  <c r="I779" i="10"/>
  <c r="I842" i="10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I778" i="10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7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I529" i="10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71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I908" i="10"/>
  <c r="I984" i="10"/>
  <c r="I1061" i="10"/>
  <c r="I1128" i="10"/>
  <c r="I1192" i="10"/>
  <c r="I1265" i="10"/>
  <c r="I1339" i="10"/>
  <c r="I1397" i="10"/>
  <c r="I1413" i="10"/>
  <c r="I106" i="10"/>
  <c r="I187" i="10"/>
  <c r="I335" i="10"/>
  <c r="I422" i="10"/>
  <c r="I488" i="10"/>
  <c r="I530" i="10"/>
  <c r="G25" i="11" s="1"/>
  <c r="I25" i="11" s="1"/>
  <c r="K25" i="11" s="1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4" i="10"/>
  <c r="I11" i="10"/>
  <c r="I33" i="10"/>
  <c r="I109" i="10"/>
  <c r="I136" i="10"/>
  <c r="I153" i="10"/>
  <c r="I172" i="10"/>
  <c r="I191" i="10"/>
  <c r="I212" i="10"/>
  <c r="I232" i="10"/>
  <c r="I251" i="10"/>
  <c r="I268" i="10"/>
  <c r="I295" i="10"/>
  <c r="I317" i="10"/>
  <c r="I337" i="10"/>
  <c r="I361" i="10"/>
  <c r="I381" i="10"/>
  <c r="I402" i="10"/>
  <c r="I427" i="10"/>
  <c r="I447" i="10"/>
  <c r="I467" i="10"/>
  <c r="I491" i="10"/>
  <c r="I511" i="10"/>
  <c r="I531" i="10"/>
  <c r="I556" i="10"/>
  <c r="I576" i="10"/>
  <c r="I660" i="10"/>
  <c r="I679" i="10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I247" i="10"/>
  <c r="I270" i="10"/>
  <c r="I307" i="10"/>
  <c r="I334" i="10"/>
  <c r="I360" i="10"/>
  <c r="I393" i="10"/>
  <c r="I421" i="10"/>
  <c r="I448" i="10"/>
  <c r="I480" i="10"/>
  <c r="I506" i="10"/>
  <c r="I533" i="10"/>
  <c r="I566" i="10"/>
  <c r="I659" i="10"/>
  <c r="I690" i="10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I1342" i="10"/>
  <c r="I1366" i="10"/>
  <c r="I1388" i="10"/>
  <c r="I1407" i="10"/>
  <c r="I1470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I263" i="10"/>
  <c r="I292" i="10"/>
  <c r="I322" i="10"/>
  <c r="I354" i="10"/>
  <c r="I380" i="10"/>
  <c r="I408" i="10"/>
  <c r="I441" i="10"/>
  <c r="I468" i="10"/>
  <c r="I494" i="10"/>
  <c r="I526" i="10"/>
  <c r="I554" i="10"/>
  <c r="I581" i="10"/>
  <c r="I653" i="10"/>
  <c r="I678" i="10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I536" i="10"/>
  <c r="I641" i="10"/>
  <c r="I693" i="10"/>
  <c r="I746" i="10"/>
  <c r="I824" i="10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I285" i="10"/>
  <c r="I333" i="10"/>
  <c r="I377" i="10"/>
  <c r="I419" i="10"/>
  <c r="I463" i="10"/>
  <c r="I507" i="10"/>
  <c r="I548" i="10"/>
  <c r="I675" i="10"/>
  <c r="I715" i="10"/>
  <c r="I759" i="10"/>
  <c r="I812" i="10"/>
  <c r="I857" i="10"/>
  <c r="I890" i="10"/>
  <c r="I934" i="10"/>
  <c r="I963" i="10"/>
  <c r="I1009" i="10"/>
  <c r="I1055" i="10"/>
  <c r="I32" i="10"/>
  <c r="I130" i="10"/>
  <c r="I181" i="10"/>
  <c r="I214" i="10"/>
  <c r="I265" i="10"/>
  <c r="I328" i="10"/>
  <c r="I382" i="10"/>
  <c r="I442" i="10"/>
  <c r="I501" i="10"/>
  <c r="I555" i="10"/>
  <c r="I654" i="10"/>
  <c r="I712" i="10"/>
  <c r="I775" i="10"/>
  <c r="I838" i="10"/>
  <c r="I939" i="10"/>
  <c r="I988" i="10"/>
  <c r="I1044" i="10"/>
  <c r="I1095" i="10"/>
  <c r="I1139" i="10"/>
  <c r="I1183" i="10"/>
  <c r="I1223" i="10"/>
  <c r="I1272" i="10"/>
  <c r="I1317" i="10"/>
  <c r="I1358" i="10"/>
  <c r="I1403" i="10"/>
  <c r="I1462" i="10"/>
  <c r="I1230" i="10"/>
  <c r="I1316" i="10"/>
  <c r="I1383" i="10"/>
  <c r="I30" i="10"/>
  <c r="I127" i="10"/>
  <c r="I178" i="10"/>
  <c r="I262" i="10"/>
  <c r="I326" i="10"/>
  <c r="I391" i="10"/>
  <c r="I461" i="10"/>
  <c r="I87" i="10"/>
  <c r="I150" i="10"/>
  <c r="I194" i="10"/>
  <c r="I231" i="10"/>
  <c r="I286" i="10"/>
  <c r="I343" i="10"/>
  <c r="I403" i="10"/>
  <c r="I462" i="10"/>
  <c r="I516" i="10"/>
  <c r="I575" i="10"/>
  <c r="I673" i="10"/>
  <c r="I726" i="10"/>
  <c r="I795" i="10"/>
  <c r="I858" i="10"/>
  <c r="I900" i="10"/>
  <c r="I1008" i="10"/>
  <c r="I1069" i="10"/>
  <c r="I1114" i="10"/>
  <c r="I1162" i="10"/>
  <c r="I1226" i="10"/>
  <c r="I1333" i="10"/>
  <c r="I450" i="10"/>
  <c r="I239" i="10"/>
  <c r="I470" i="10"/>
  <c r="I579" i="10"/>
  <c r="I736" i="10"/>
  <c r="I867" i="10"/>
  <c r="I1073" i="10"/>
  <c r="I1161" i="10"/>
  <c r="I1233" i="10"/>
  <c r="I1299" i="10"/>
  <c r="I1364" i="10"/>
  <c r="I1468" i="10"/>
  <c r="I1006" i="10"/>
  <c r="I1152" i="10"/>
  <c r="I1273" i="10"/>
  <c r="I1459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I502" i="10"/>
  <c r="I557" i="10"/>
  <c r="I650" i="10"/>
  <c r="I713" i="10"/>
  <c r="I776" i="10"/>
  <c r="I844" i="10"/>
  <c r="I929" i="10"/>
  <c r="I1015" i="10"/>
  <c r="I1112" i="10"/>
  <c r="I1208" i="10"/>
  <c r="I1306" i="10"/>
  <c r="I1381" i="10"/>
  <c r="I230" i="10"/>
  <c r="I356" i="10"/>
  <c r="I465" i="10"/>
  <c r="I520" i="10"/>
  <c r="I698" i="10"/>
  <c r="I762" i="10"/>
  <c r="I893" i="10"/>
  <c r="I1093" i="10"/>
  <c r="I1197" i="10"/>
  <c r="I1303" i="10"/>
  <c r="I1368" i="10"/>
  <c r="I21" i="10"/>
  <c r="I144" i="10"/>
  <c r="I180" i="10"/>
  <c r="I207" i="10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I437" i="10"/>
  <c r="I490" i="10"/>
  <c r="I550" i="10"/>
  <c r="I649" i="10"/>
  <c r="I701" i="10"/>
  <c r="I760" i="10"/>
  <c r="I832" i="10"/>
  <c r="I933" i="10"/>
  <c r="I983" i="10"/>
  <c r="I1033" i="10"/>
  <c r="I1091" i="10"/>
  <c r="I1135" i="10"/>
  <c r="I1175" i="10"/>
  <c r="I1219" i="10"/>
  <c r="I1268" i="10"/>
  <c r="I1309" i="10"/>
  <c r="I1354" i="10"/>
  <c r="I1400" i="10"/>
  <c r="I1456" i="10"/>
  <c r="I1222" i="10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I510" i="10"/>
  <c r="I570" i="10"/>
  <c r="I663" i="10"/>
  <c r="I721" i="10"/>
  <c r="I790" i="10"/>
  <c r="I847" i="10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I1062" i="10"/>
  <c r="I1145" i="10"/>
  <c r="I1225" i="10"/>
  <c r="I1290" i="10"/>
  <c r="I1356" i="10"/>
  <c r="I1460" i="10"/>
  <c r="I974" i="10"/>
  <c r="I1136" i="10"/>
  <c r="I1257" i="10"/>
  <c r="I1389" i="10"/>
  <c r="I688" i="10"/>
  <c r="I1057" i="10"/>
  <c r="I1157" i="10"/>
  <c r="I1229" i="10"/>
  <c r="I1295" i="10"/>
  <c r="I23" i="10"/>
  <c r="I166" i="10"/>
  <c r="I261" i="10"/>
  <c r="I372" i="10"/>
  <c r="G39" i="11" s="1"/>
  <c r="I39" i="11" s="1"/>
  <c r="K39" i="11" s="1"/>
  <c r="I476" i="10"/>
  <c r="I540" i="10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I481" i="10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I314" i="10"/>
  <c r="I444" i="10"/>
  <c r="I509" i="10"/>
  <c r="I574" i="10"/>
  <c r="I677" i="10"/>
  <c r="I752" i="10"/>
  <c r="I840" i="10"/>
  <c r="I991" i="10"/>
  <c r="I1077" i="10"/>
  <c r="I1165" i="10"/>
  <c r="I1286" i="10"/>
  <c r="I1352" i="10"/>
  <c r="I8" i="10"/>
  <c r="I84" i="10"/>
  <c r="I128" i="10"/>
  <c r="I169" i="10"/>
  <c r="I227" i="10"/>
  <c r="I264" i="10"/>
  <c r="I353" i="10"/>
  <c r="I398" i="10"/>
  <c r="I443" i="10"/>
  <c r="I483" i="10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G37" i="11" s="1"/>
  <c r="I37" i="11" s="1"/>
  <c r="K37" i="11" s="1"/>
  <c r="I469" i="10"/>
  <c r="I528" i="10"/>
  <c r="I588" i="10"/>
  <c r="I680" i="10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9" i="10"/>
  <c r="I91" i="10"/>
  <c r="I156" i="10"/>
  <c r="I240" i="10"/>
  <c r="I298" i="10"/>
  <c r="I352" i="10"/>
  <c r="I424" i="10"/>
  <c r="I26" i="10"/>
  <c r="I115" i="10"/>
  <c r="I173" i="10"/>
  <c r="I316" i="10"/>
  <c r="I375" i="10"/>
  <c r="I430" i="10"/>
  <c r="I489" i="10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I1465" i="10"/>
  <c r="I160" i="10"/>
  <c r="I346" i="10"/>
  <c r="I525" i="10"/>
  <c r="I682" i="10"/>
  <c r="I799" i="10"/>
  <c r="I909" i="10"/>
  <c r="I1017" i="10"/>
  <c r="I1113" i="10"/>
  <c r="I1201" i="10"/>
  <c r="I1266" i="10"/>
  <c r="I1332" i="10"/>
  <c r="I1398" i="10"/>
  <c r="I1414" i="10"/>
  <c r="I919" i="10"/>
  <c r="I1088" i="10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I524" i="10"/>
  <c r="I590" i="10"/>
  <c r="I681" i="10"/>
  <c r="I734" i="10"/>
  <c r="I823" i="10"/>
  <c r="I961" i="10"/>
  <c r="I1080" i="10"/>
  <c r="I1160" i="10"/>
  <c r="I1248" i="10"/>
  <c r="I1355" i="10"/>
  <c r="I85" i="10"/>
  <c r="I288" i="10"/>
  <c r="I400" i="10"/>
  <c r="I498" i="10"/>
  <c r="I553" i="10"/>
  <c r="I657" i="10"/>
  <c r="I741" i="10"/>
  <c r="I830" i="10"/>
  <c r="I948" i="10"/>
  <c r="I1068" i="10"/>
  <c r="I1149" i="10"/>
  <c r="I1237" i="10"/>
  <c r="I1336" i="10"/>
  <c r="I1409" i="10"/>
  <c r="B172" i="29"/>
  <c r="I76" i="10"/>
  <c r="I124" i="10"/>
  <c r="I165" i="10"/>
  <c r="I223" i="10"/>
  <c r="I260" i="10"/>
  <c r="I305" i="10"/>
  <c r="I349" i="10"/>
  <c r="I394" i="10"/>
  <c r="I435" i="10"/>
  <c r="I479" i="10"/>
  <c r="I523" i="10"/>
  <c r="I564" i="10"/>
  <c r="I648" i="10"/>
  <c r="I691" i="10"/>
  <c r="I731" i="10"/>
  <c r="I785" i="10"/>
  <c r="I833" i="10"/>
  <c r="I873" i="10"/>
  <c r="I906" i="10"/>
  <c r="I951" i="10"/>
  <c r="I981" i="10"/>
  <c r="I1071" i="10"/>
  <c r="I89" i="10"/>
  <c r="I151" i="10"/>
  <c r="I287" i="10"/>
  <c r="I350" i="10"/>
  <c r="I404" i="10"/>
  <c r="I464" i="10"/>
  <c r="I522" i="10"/>
  <c r="I577" i="10"/>
  <c r="I674" i="10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I1461" i="10"/>
  <c r="I86" i="10"/>
  <c r="I149" i="10"/>
  <c r="I235" i="10"/>
  <c r="I284" i="10"/>
  <c r="I347" i="10"/>
  <c r="I413" i="10"/>
  <c r="I110" i="10"/>
  <c r="I168" i="10"/>
  <c r="I199" i="10"/>
  <c r="I250" i="10"/>
  <c r="I312" i="10"/>
  <c r="I364" i="10"/>
  <c r="I425" i="10"/>
  <c r="I484" i="10"/>
  <c r="I537" i="10"/>
  <c r="I694" i="10"/>
  <c r="I748" i="10"/>
  <c r="I814" i="10"/>
  <c r="I880" i="10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I1200" i="10"/>
  <c r="I1314" i="10"/>
  <c r="I813" i="10"/>
  <c r="I904" i="10"/>
  <c r="I1002" i="10"/>
  <c r="I1117" i="10"/>
  <c r="I1189" i="10"/>
  <c r="I1270" i="10"/>
  <c r="I1360" i="10"/>
  <c r="I126" i="10"/>
  <c r="I208" i="10"/>
  <c r="I308" i="10"/>
  <c r="I438" i="10"/>
  <c r="I508" i="10"/>
  <c r="I562" i="10"/>
  <c r="I666" i="10"/>
  <c r="I718" i="10"/>
  <c r="I782" i="10"/>
  <c r="I850" i="10"/>
  <c r="I892" i="10"/>
  <c r="I946" i="10"/>
  <c r="I1000" i="10"/>
  <c r="I1056" i="10"/>
  <c r="I1100" i="10"/>
  <c r="I1148" i="10"/>
  <c r="I1188" i="10"/>
  <c r="I1228" i="10"/>
  <c r="I1277" i="10"/>
  <c r="I1318" i="10"/>
  <c r="I1359" i="10"/>
  <c r="I1408" i="10"/>
  <c r="I1463" i="10"/>
  <c r="I137" i="10"/>
  <c r="I215" i="10"/>
  <c r="I319" i="10"/>
  <c r="I449" i="10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246" i="11"/>
  <c r="I1235" i="10"/>
  <c r="I1234" i="10"/>
  <c r="I9" i="10"/>
  <c r="P192" i="10"/>
  <c r="P190" i="10"/>
  <c r="P194" i="10"/>
  <c r="P191" i="10"/>
  <c r="P193" i="10"/>
  <c r="P195" i="10"/>
  <c r="L31" i="10"/>
  <c r="N31" i="10" s="1"/>
  <c r="L108" i="10"/>
  <c r="L111" i="10"/>
  <c r="L205" i="10"/>
  <c r="L204" i="10"/>
  <c r="L126" i="10"/>
  <c r="L201" i="10"/>
  <c r="L176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G6" i="29"/>
  <c r="G7" i="39"/>
  <c r="G9" i="29"/>
  <c r="N1113" i="10"/>
  <c r="N1095" i="10"/>
  <c r="L171" i="29"/>
  <c r="B170" i="29" s="1"/>
  <c r="L42" i="39"/>
  <c r="B41" i="39" s="1"/>
  <c r="L207" i="10"/>
  <c r="L252" i="10"/>
  <c r="N1170" i="10"/>
  <c r="N1146" i="10"/>
  <c r="N1114" i="10"/>
  <c r="N1074" i="10"/>
  <c r="G8" i="39"/>
  <c r="I107" i="10"/>
  <c r="I1423" i="10"/>
  <c r="I1426" i="10"/>
  <c r="I1429" i="10"/>
  <c r="M120" i="10"/>
  <c r="M141" i="10"/>
  <c r="M234" i="10"/>
  <c r="M232" i="10"/>
  <c r="M145" i="10"/>
  <c r="M231" i="10"/>
  <c r="M1432" i="10"/>
  <c r="M1420" i="10"/>
  <c r="M1442" i="10"/>
  <c r="M146" i="10"/>
  <c r="M227" i="10"/>
  <c r="M144" i="10"/>
  <c r="M140" i="10"/>
  <c r="M248" i="10"/>
  <c r="M276" i="10"/>
  <c r="M198" i="10"/>
  <c r="M235" i="10"/>
  <c r="M193" i="10"/>
  <c r="M119" i="10"/>
  <c r="M1447" i="10"/>
  <c r="M118" i="10"/>
  <c r="M1428" i="10"/>
  <c r="M229" i="10"/>
  <c r="P80" i="10"/>
  <c r="N1066" i="10"/>
  <c r="N1058" i="10"/>
  <c r="P13" i="10"/>
  <c r="G8" i="29"/>
  <c r="N1374" i="10"/>
  <c r="N1013" i="10"/>
  <c r="N1106" i="10"/>
  <c r="N1214" i="10"/>
  <c r="N1190" i="10"/>
  <c r="N949" i="10"/>
  <c r="N933" i="10"/>
  <c r="N897" i="10"/>
  <c r="N877" i="10"/>
  <c r="N845" i="10"/>
  <c r="N829" i="10"/>
  <c r="N821" i="10"/>
  <c r="N781" i="10"/>
  <c r="N777" i="10"/>
  <c r="N769" i="10"/>
  <c r="N765" i="10"/>
  <c r="N757" i="10"/>
  <c r="N753" i="10"/>
  <c r="N745" i="10"/>
  <c r="N741" i="10"/>
  <c r="N737" i="10"/>
  <c r="N729" i="10"/>
  <c r="N725" i="10"/>
  <c r="N912" i="10"/>
  <c r="N940" i="10"/>
  <c r="N849" i="10"/>
  <c r="N705" i="10"/>
  <c r="N697" i="10"/>
  <c r="N693" i="10"/>
  <c r="N685" i="10"/>
  <c r="N681" i="10"/>
  <c r="N677" i="10"/>
  <c r="N673" i="10"/>
  <c r="N665" i="10"/>
  <c r="N661" i="10"/>
  <c r="N657" i="10"/>
  <c r="P203" i="10"/>
  <c r="L9" i="10"/>
  <c r="N1154" i="10"/>
  <c r="N1334" i="10"/>
  <c r="L86" i="10"/>
  <c r="N86" i="10" s="1"/>
  <c r="L45" i="10"/>
  <c r="L29" i="10"/>
  <c r="N29" i="10" s="1"/>
  <c r="L91" i="10"/>
  <c r="N91" i="10" s="1"/>
  <c r="N1226" i="10"/>
  <c r="N861" i="10"/>
  <c r="N1333" i="10"/>
  <c r="N1178" i="10"/>
  <c r="N1126" i="10"/>
  <c r="N913" i="10"/>
  <c r="N881" i="10"/>
  <c r="N837" i="10"/>
  <c r="N1094" i="10"/>
  <c r="N957" i="10"/>
  <c r="N925" i="10"/>
  <c r="N893" i="10"/>
  <c r="N853" i="10"/>
  <c r="N800" i="10"/>
  <c r="N1118" i="10"/>
  <c r="N692" i="10"/>
  <c r="N1021" i="10"/>
  <c r="N1000" i="10"/>
  <c r="N990" i="10"/>
  <c r="N985" i="10"/>
  <c r="N969" i="10"/>
  <c r="N953" i="10"/>
  <c r="N937" i="10"/>
  <c r="N905" i="10"/>
  <c r="N810" i="10"/>
  <c r="N746" i="10"/>
  <c r="N724" i="10"/>
  <c r="N717" i="10"/>
  <c r="N644" i="10"/>
  <c r="N1155" i="10"/>
  <c r="N1150" i="10"/>
  <c r="N1086" i="10"/>
  <c r="N1222" i="10"/>
  <c r="L80" i="10"/>
  <c r="N80" i="10" s="1"/>
  <c r="L209" i="10"/>
  <c r="L247" i="10"/>
  <c r="L261" i="10"/>
  <c r="L245" i="10"/>
  <c r="L93" i="10"/>
  <c r="N93" i="10" s="1"/>
  <c r="L90" i="10"/>
  <c r="N90" i="10" s="1"/>
  <c r="L85" i="10"/>
  <c r="N85" i="10" s="1"/>
  <c r="L135" i="10"/>
  <c r="N135" i="10" s="1"/>
  <c r="L120" i="10"/>
  <c r="N120" i="10" s="1"/>
  <c r="L273" i="10"/>
  <c r="L146" i="10"/>
  <c r="L181" i="10"/>
  <c r="L141" i="10"/>
  <c r="N141" i="10" s="1"/>
  <c r="N1422" i="10"/>
  <c r="N1238" i="10"/>
  <c r="N1186" i="10"/>
  <c r="N1091" i="10"/>
  <c r="N1078" i="10"/>
  <c r="N1174" i="10"/>
  <c r="N1130" i="10"/>
  <c r="N1049" i="10"/>
  <c r="P10" i="10"/>
  <c r="P199" i="10"/>
  <c r="P202" i="10"/>
  <c r="M1469" i="10"/>
  <c r="M98" i="10"/>
  <c r="M616" i="10"/>
  <c r="N616" i="10" s="1"/>
  <c r="M183" i="10"/>
  <c r="M99" i="10"/>
  <c r="M649" i="10"/>
  <c r="N649" i="10" s="1"/>
  <c r="M194" i="10"/>
  <c r="M106" i="10"/>
  <c r="N106" i="10" s="1"/>
  <c r="M265" i="10"/>
  <c r="M102" i="10"/>
  <c r="M1446" i="10"/>
  <c r="N1446" i="10" s="1"/>
  <c r="M323" i="10"/>
  <c r="N323" i="10" s="1"/>
  <c r="M105" i="10"/>
  <c r="N105" i="10" s="1"/>
  <c r="M100" i="10"/>
  <c r="M277" i="10"/>
  <c r="M617" i="10"/>
  <c r="M103" i="10"/>
  <c r="M369" i="10"/>
  <c r="M607" i="10"/>
  <c r="M108" i="10"/>
  <c r="M368" i="10"/>
  <c r="M104" i="10"/>
  <c r="M97" i="10"/>
  <c r="M565" i="10"/>
  <c r="M147" i="10"/>
  <c r="M264" i="10"/>
  <c r="M250" i="10"/>
  <c r="M1468" i="10"/>
  <c r="N1468" i="10" s="1"/>
  <c r="M101" i="10"/>
  <c r="M107" i="10"/>
  <c r="N107" i="10" s="1"/>
  <c r="M278" i="10"/>
  <c r="M566" i="10"/>
  <c r="N566" i="10" s="1"/>
  <c r="M1450" i="10"/>
  <c r="M249" i="10"/>
  <c r="M236" i="10"/>
  <c r="N1060" i="10" l="1"/>
  <c r="N1264" i="10"/>
  <c r="N1192" i="10"/>
  <c r="N1160" i="10"/>
  <c r="N1152" i="10"/>
  <c r="N1148" i="10"/>
  <c r="N1144" i="10"/>
  <c r="N1140" i="10"/>
  <c r="N1124" i="10"/>
  <c r="N1100" i="10"/>
  <c r="N1092" i="10"/>
  <c r="N1088" i="10"/>
  <c r="N1064" i="10"/>
  <c r="N1039" i="10"/>
  <c r="N1031" i="10"/>
  <c r="N1015" i="10"/>
  <c r="N1011" i="10"/>
  <c r="N1007" i="10"/>
  <c r="N1003" i="10"/>
  <c r="N999" i="10"/>
  <c r="N987" i="10"/>
  <c r="N979" i="10"/>
  <c r="N975" i="10"/>
  <c r="N971" i="10"/>
  <c r="N955" i="10"/>
  <c r="N939" i="10"/>
  <c r="N935" i="10"/>
  <c r="N931" i="10"/>
  <c r="N927" i="10"/>
  <c r="N923" i="10"/>
  <c r="N915" i="10"/>
  <c r="N911" i="10"/>
  <c r="N907" i="10"/>
  <c r="N903" i="10"/>
  <c r="N895" i="10"/>
  <c r="N887" i="10"/>
  <c r="N883" i="10"/>
  <c r="N879" i="10"/>
  <c r="N859" i="10"/>
  <c r="N855" i="10"/>
  <c r="N851" i="10"/>
  <c r="N843" i="10"/>
  <c r="N831" i="10"/>
  <c r="N827" i="10"/>
  <c r="N815" i="10"/>
  <c r="N811" i="10"/>
  <c r="N807" i="10"/>
  <c r="N803" i="10"/>
  <c r="N799" i="10"/>
  <c r="N795" i="10"/>
  <c r="N791" i="10"/>
  <c r="N787" i="10"/>
  <c r="N783" i="10"/>
  <c r="N779" i="10"/>
  <c r="N715" i="10"/>
  <c r="N707" i="10"/>
  <c r="L242" i="10"/>
  <c r="L229" i="10"/>
  <c r="N229" i="10" s="1"/>
  <c r="L220" i="10"/>
  <c r="N220" i="10" s="1"/>
  <c r="L232" i="10"/>
  <c r="N232" i="10" s="1"/>
  <c r="N368" i="10"/>
  <c r="N1469" i="10"/>
  <c r="N565" i="10"/>
  <c r="N1147" i="10"/>
  <c r="N1087" i="10"/>
  <c r="N1030" i="10"/>
  <c r="N703" i="10"/>
  <c r="N691" i="10"/>
  <c r="N687" i="10"/>
  <c r="N679" i="10"/>
  <c r="N671" i="10"/>
  <c r="N667" i="10"/>
  <c r="N659" i="10"/>
  <c r="N655" i="10"/>
  <c r="N643" i="10"/>
  <c r="L228" i="10"/>
  <c r="N228" i="10" s="1"/>
  <c r="N978" i="10"/>
  <c r="N974" i="10"/>
  <c r="N970" i="10"/>
  <c r="N954" i="10"/>
  <c r="N950" i="10"/>
  <c r="N938" i="10"/>
  <c r="N902" i="10"/>
  <c r="J41" i="11"/>
  <c r="I41" i="11"/>
  <c r="L240" i="10"/>
  <c r="N198" i="10"/>
  <c r="L129" i="10"/>
  <c r="L123" i="10"/>
  <c r="N123" i="10" s="1"/>
  <c r="G18" i="11"/>
  <c r="G17" i="11"/>
  <c r="I17" i="11" s="1"/>
  <c r="K17" i="11" s="1"/>
  <c r="N278" i="10"/>
  <c r="N607" i="10"/>
  <c r="N369" i="10"/>
  <c r="L226" i="10"/>
  <c r="N226" i="10" s="1"/>
  <c r="L251" i="10"/>
  <c r="G164" i="11"/>
  <c r="H164" i="11" s="1"/>
  <c r="K164" i="11" s="1"/>
  <c r="G28" i="11"/>
  <c r="I28" i="11" s="1"/>
  <c r="G36" i="11"/>
  <c r="I36" i="11" s="1"/>
  <c r="K36" i="11" s="1"/>
  <c r="A9" i="54"/>
  <c r="L186" i="10"/>
  <c r="N186" i="10" s="1"/>
  <c r="G40" i="11"/>
  <c r="I40" i="11" s="1"/>
  <c r="K40" i="11" s="1"/>
  <c r="G20" i="11"/>
  <c r="I20" i="11" s="1"/>
  <c r="K20" i="11" s="1"/>
  <c r="G21" i="11"/>
  <c r="I21" i="11" s="1"/>
  <c r="K21" i="11" s="1"/>
  <c r="G22" i="11"/>
  <c r="H22" i="11" s="1"/>
  <c r="I23" i="11"/>
  <c r="H23" i="11"/>
  <c r="H18" i="11"/>
  <c r="H28" i="11"/>
  <c r="G34" i="11"/>
  <c r="N1437" i="10"/>
  <c r="N1341" i="10"/>
  <c r="N1145" i="10"/>
  <c r="N1128" i="10"/>
  <c r="N1096" i="10"/>
  <c r="N1068" i="10"/>
  <c r="N1061" i="10"/>
  <c r="G35" i="11"/>
  <c r="I35" i="11" s="1"/>
  <c r="K35" i="11" s="1"/>
  <c r="G29" i="11"/>
  <c r="I29" i="11" s="1"/>
  <c r="K29" i="11" s="1"/>
  <c r="G27" i="11"/>
  <c r="I27" i="11" s="1"/>
  <c r="G30" i="11"/>
  <c r="G33" i="11"/>
  <c r="G32" i="11"/>
  <c r="J32" i="11" s="1"/>
  <c r="G31" i="11"/>
  <c r="I31" i="11" s="1"/>
  <c r="K31" i="11" s="1"/>
  <c r="G19" i="11"/>
  <c r="G26" i="11"/>
  <c r="I26" i="11" s="1"/>
  <c r="K26" i="11" s="1"/>
  <c r="G24" i="11"/>
  <c r="H24" i="11" s="1"/>
  <c r="N1471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89" i="10" s="1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N1342" i="10"/>
  <c r="N1282" i="10"/>
  <c r="N1261" i="10"/>
  <c r="N871" i="10"/>
  <c r="N847" i="10"/>
  <c r="N775" i="10"/>
  <c r="N771" i="10"/>
  <c r="N1323" i="10"/>
  <c r="N1319" i="10"/>
  <c r="N1316" i="10"/>
  <c r="N1252" i="10"/>
  <c r="N941" i="10"/>
  <c r="N929" i="10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K14" i="39"/>
  <c r="K15" i="39"/>
  <c r="N1465" i="10"/>
  <c r="N1461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K15" i="29"/>
  <c r="N1369" i="10"/>
  <c r="N1363" i="10"/>
  <c r="N1466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N1377" i="10"/>
  <c r="N1372" i="10"/>
  <c r="N1364" i="10"/>
  <c r="N1347" i="10"/>
  <c r="N1331" i="10"/>
  <c r="N1324" i="10"/>
  <c r="N1273" i="10"/>
  <c r="G238" i="11"/>
  <c r="N1426" i="10"/>
  <c r="N1424" i="10"/>
  <c r="N1421" i="10"/>
  <c r="N1391" i="10"/>
  <c r="N1383" i="10"/>
  <c r="N1370" i="10"/>
  <c r="N1365" i="10"/>
  <c r="N1357" i="10"/>
  <c r="N1338" i="10"/>
  <c r="N1336" i="10"/>
  <c r="N1274" i="10"/>
  <c r="N1445" i="10"/>
  <c r="N1405" i="10"/>
  <c r="N1367" i="10"/>
  <c r="N1359" i="10"/>
  <c r="N1352" i="10"/>
  <c r="N1322" i="10"/>
  <c r="N146" i="10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C226" i="29" s="1"/>
  <c r="D226" i="29" s="1"/>
  <c r="F226" i="29" s="1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N1467" i="10"/>
  <c r="N1463" i="10"/>
  <c r="N1459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N1464" i="10"/>
  <c r="N1460" i="10"/>
  <c r="N1454" i="10"/>
  <c r="N1453" i="10"/>
  <c r="N1417" i="10"/>
  <c r="N1413" i="10"/>
  <c r="N1411" i="10"/>
  <c r="N1408" i="10"/>
  <c r="N1397" i="10"/>
  <c r="N1450" i="10"/>
  <c r="N9" i="10"/>
  <c r="C227" i="29"/>
  <c r="D227" i="29" s="1"/>
  <c r="E227" i="29" s="1"/>
  <c r="N1462" i="10"/>
  <c r="N1456" i="10"/>
  <c r="N1451" i="10"/>
  <c r="N1435" i="10"/>
  <c r="N1419" i="10"/>
  <c r="N1415" i="10"/>
  <c r="N1403" i="10"/>
  <c r="N1399" i="10"/>
  <c r="N1360" i="10"/>
  <c r="N1348" i="10"/>
  <c r="N1239" i="10"/>
  <c r="N1353" i="10"/>
  <c r="N1240" i="10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L183" i="10"/>
  <c r="N183" i="10" s="1"/>
  <c r="B31" i="54"/>
  <c r="B32" i="54"/>
  <c r="D8" i="54"/>
  <c r="C9" i="54"/>
  <c r="H237" i="11"/>
  <c r="I237" i="11"/>
  <c r="J36" i="39"/>
  <c r="I36" i="39"/>
  <c r="H36" i="39"/>
  <c r="J239" i="11"/>
  <c r="I239" i="11"/>
  <c r="I18" i="11" l="1"/>
  <c r="J18" i="11"/>
  <c r="K41" i="11"/>
  <c r="I22" i="11"/>
  <c r="J22" i="11"/>
  <c r="A10" i="54"/>
  <c r="O9" i="54"/>
  <c r="I33" i="11"/>
  <c r="H33" i="11"/>
  <c r="I30" i="11"/>
  <c r="H30" i="11"/>
  <c r="I32" i="11"/>
  <c r="H32" i="11"/>
  <c r="H27" i="11"/>
  <c r="J27" i="11"/>
  <c r="K28" i="11"/>
  <c r="I24" i="11"/>
  <c r="J24" i="11"/>
  <c r="I34" i="11"/>
  <c r="J34" i="11"/>
  <c r="K23" i="11"/>
  <c r="I19" i="11"/>
  <c r="J19" i="11"/>
  <c r="C297" i="29"/>
  <c r="D297" i="29" s="1"/>
  <c r="E297" i="29" s="1"/>
  <c r="C250" i="29"/>
  <c r="D250" i="29" s="1"/>
  <c r="F250" i="29" s="1"/>
  <c r="C310" i="29"/>
  <c r="D310" i="29" s="1"/>
  <c r="F310" i="29" s="1"/>
  <c r="C75" i="39"/>
  <c r="D75" i="39" s="1"/>
  <c r="E75" i="39" s="1"/>
  <c r="C263" i="29"/>
  <c r="D263" i="29" s="1"/>
  <c r="F263" i="29" s="1"/>
  <c r="C266" i="29"/>
  <c r="D266" i="29" s="1"/>
  <c r="F266" i="29" s="1"/>
  <c r="C274" i="29"/>
  <c r="D274" i="29" s="1"/>
  <c r="E274" i="29" s="1"/>
  <c r="C323" i="29"/>
  <c r="D323" i="29" s="1"/>
  <c r="F323" i="29" s="1"/>
  <c r="C292" i="29"/>
  <c r="D292" i="29" s="1"/>
  <c r="E292" i="29" s="1"/>
  <c r="C269" i="29"/>
  <c r="D269" i="29" s="1"/>
  <c r="E269" i="29" s="1"/>
  <c r="C249" i="29"/>
  <c r="D249" i="29" s="1"/>
  <c r="E249" i="29" s="1"/>
  <c r="C289" i="29"/>
  <c r="D289" i="29" s="1"/>
  <c r="E289" i="29" s="1"/>
  <c r="C239" i="29"/>
  <c r="D239" i="29" s="1"/>
  <c r="E239" i="29" s="1"/>
  <c r="C245" i="29"/>
  <c r="D245" i="29" s="1"/>
  <c r="E245" i="29" s="1"/>
  <c r="C235" i="29"/>
  <c r="D235" i="29" s="1"/>
  <c r="F235" i="29" s="1"/>
  <c r="C277" i="29"/>
  <c r="D277" i="29" s="1"/>
  <c r="E277" i="29" s="1"/>
  <c r="C315" i="29"/>
  <c r="D315" i="29" s="1"/>
  <c r="E315" i="29" s="1"/>
  <c r="C276" i="29"/>
  <c r="D276" i="29" s="1"/>
  <c r="F276" i="29" s="1"/>
  <c r="C299" i="29"/>
  <c r="D299" i="29" s="1"/>
  <c r="F299" i="29" s="1"/>
  <c r="C262" i="29"/>
  <c r="D262" i="29" s="1"/>
  <c r="E262" i="29" s="1"/>
  <c r="C286" i="29"/>
  <c r="D286" i="29" s="1"/>
  <c r="E286" i="29" s="1"/>
  <c r="C260" i="29"/>
  <c r="D260" i="29" s="1"/>
  <c r="F260" i="29" s="1"/>
  <c r="C251" i="29"/>
  <c r="D251" i="29" s="1"/>
  <c r="F251" i="29" s="1"/>
  <c r="C252" i="29"/>
  <c r="D252" i="29" s="1"/>
  <c r="E252" i="29" s="1"/>
  <c r="C308" i="29"/>
  <c r="D308" i="29" s="1"/>
  <c r="F308" i="29" s="1"/>
  <c r="C231" i="29"/>
  <c r="D231" i="29" s="1"/>
  <c r="E231" i="29" s="1"/>
  <c r="C298" i="29"/>
  <c r="D298" i="29" s="1"/>
  <c r="F298" i="29" s="1"/>
  <c r="C314" i="29"/>
  <c r="D314" i="29" s="1"/>
  <c r="E314" i="29" s="1"/>
  <c r="C281" i="29"/>
  <c r="D281" i="29" s="1"/>
  <c r="F281" i="29" s="1"/>
  <c r="C278" i="29"/>
  <c r="D278" i="29" s="1"/>
  <c r="E278" i="29" s="1"/>
  <c r="C232" i="29"/>
  <c r="D232" i="29" s="1"/>
  <c r="E232" i="29" s="1"/>
  <c r="C243" i="29"/>
  <c r="D243" i="29" s="1"/>
  <c r="E243" i="29" s="1"/>
  <c r="C320" i="29"/>
  <c r="D320" i="29" s="1"/>
  <c r="F320" i="29" s="1"/>
  <c r="C234" i="29"/>
  <c r="D234" i="29" s="1"/>
  <c r="E234" i="29" s="1"/>
  <c r="C316" i="29"/>
  <c r="D316" i="29" s="1"/>
  <c r="E316" i="29" s="1"/>
  <c r="C295" i="29"/>
  <c r="D295" i="29" s="1"/>
  <c r="F295" i="29" s="1"/>
  <c r="C313" i="29"/>
  <c r="D313" i="29" s="1"/>
  <c r="E313" i="29" s="1"/>
  <c r="C233" i="29"/>
  <c r="D233" i="29" s="1"/>
  <c r="E233" i="29" s="1"/>
  <c r="C264" i="29"/>
  <c r="D264" i="29" s="1"/>
  <c r="F264" i="29" s="1"/>
  <c r="C259" i="29"/>
  <c r="D259" i="29" s="1"/>
  <c r="F259" i="29" s="1"/>
  <c r="C248" i="29"/>
  <c r="D248" i="29" s="1"/>
  <c r="E248" i="29" s="1"/>
  <c r="C291" i="29"/>
  <c r="D291" i="29" s="1"/>
  <c r="E291" i="29" s="1"/>
  <c r="C285" i="29"/>
  <c r="D285" i="29" s="1"/>
  <c r="E285" i="29" s="1"/>
  <c r="C242" i="29"/>
  <c r="D242" i="29" s="1"/>
  <c r="F242" i="29" s="1"/>
  <c r="C317" i="29"/>
  <c r="D317" i="29" s="1"/>
  <c r="E317" i="29" s="1"/>
  <c r="C304" i="29"/>
  <c r="D304" i="29" s="1"/>
  <c r="E304" i="29" s="1"/>
  <c r="C253" i="29"/>
  <c r="D253" i="29" s="1"/>
  <c r="E253" i="29" s="1"/>
  <c r="C280" i="29"/>
  <c r="D280" i="29" s="1"/>
  <c r="F280" i="29" s="1"/>
  <c r="C238" i="29"/>
  <c r="D238" i="29" s="1"/>
  <c r="F238" i="29" s="1"/>
  <c r="C284" i="29"/>
  <c r="D284" i="29" s="1"/>
  <c r="F284" i="29" s="1"/>
  <c r="C228" i="29"/>
  <c r="D228" i="29" s="1"/>
  <c r="E228" i="29" s="1"/>
  <c r="C305" i="29"/>
  <c r="D305" i="29" s="1"/>
  <c r="F305" i="29" s="1"/>
  <c r="C293" i="29"/>
  <c r="D293" i="29" s="1"/>
  <c r="E293" i="29" s="1"/>
  <c r="C282" i="29"/>
  <c r="D282" i="29" s="1"/>
  <c r="E282" i="29" s="1"/>
  <c r="C303" i="29"/>
  <c r="D303" i="29" s="1"/>
  <c r="E303" i="29" s="1"/>
  <c r="C279" i="29"/>
  <c r="D279" i="29" s="1"/>
  <c r="F279" i="29" s="1"/>
  <c r="C302" i="29"/>
  <c r="D302" i="29" s="1"/>
  <c r="E302" i="29" s="1"/>
  <c r="C287" i="29"/>
  <c r="D287" i="29" s="1"/>
  <c r="F287" i="29" s="1"/>
  <c r="C273" i="29"/>
  <c r="D273" i="29" s="1"/>
  <c r="E273" i="29" s="1"/>
  <c r="C309" i="29"/>
  <c r="D309" i="29" s="1"/>
  <c r="E309" i="29" s="1"/>
  <c r="C301" i="29"/>
  <c r="D301" i="29" s="1"/>
  <c r="E301" i="29" s="1"/>
  <c r="C267" i="29"/>
  <c r="D267" i="29" s="1"/>
  <c r="F267" i="29" s="1"/>
  <c r="C265" i="29"/>
  <c r="D265" i="29" s="1"/>
  <c r="E265" i="29" s="1"/>
  <c r="C283" i="29"/>
  <c r="D283" i="29" s="1"/>
  <c r="E283" i="29" s="1"/>
  <c r="C288" i="29"/>
  <c r="D288" i="29" s="1"/>
  <c r="E288" i="29" s="1"/>
  <c r="C244" i="29"/>
  <c r="D244" i="29" s="1"/>
  <c r="F244" i="29" s="1"/>
  <c r="C272" i="29"/>
  <c r="D272" i="29" s="1"/>
  <c r="F272" i="29" s="1"/>
  <c r="C307" i="29"/>
  <c r="D307" i="29" s="1"/>
  <c r="E307" i="29" s="1"/>
  <c r="C270" i="29"/>
  <c r="D270" i="29" s="1"/>
  <c r="E270" i="29" s="1"/>
  <c r="C246" i="29"/>
  <c r="D246" i="29" s="1"/>
  <c r="F246" i="29" s="1"/>
  <c r="C255" i="29"/>
  <c r="D255" i="29" s="1"/>
  <c r="E255" i="29" s="1"/>
  <c r="C312" i="29"/>
  <c r="D312" i="29" s="1"/>
  <c r="F312" i="29" s="1"/>
  <c r="C275" i="29"/>
  <c r="D275" i="29" s="1"/>
  <c r="F275" i="29" s="1"/>
  <c r="C322" i="29"/>
  <c r="D322" i="29" s="1"/>
  <c r="E322" i="29" s="1"/>
  <c r="C61" i="39"/>
  <c r="D61" i="39" s="1"/>
  <c r="E61" i="39" s="1"/>
  <c r="C321" i="29"/>
  <c r="D321" i="29" s="1"/>
  <c r="E321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2" i="29"/>
  <c r="D342" i="29" s="1"/>
  <c r="E342" i="29" s="1"/>
  <c r="C236" i="29"/>
  <c r="D236" i="29" s="1"/>
  <c r="C241" i="29"/>
  <c r="D241" i="29" s="1"/>
  <c r="C271" i="29"/>
  <c r="D271" i="29" s="1"/>
  <c r="C306" i="29"/>
  <c r="D306" i="29" s="1"/>
  <c r="C257" i="29"/>
  <c r="D257" i="29" s="1"/>
  <c r="C311" i="29"/>
  <c r="D311" i="29" s="1"/>
  <c r="E311" i="29" s="1"/>
  <c r="C240" i="29"/>
  <c r="D240" i="29" s="1"/>
  <c r="C247" i="29"/>
  <c r="D247" i="29" s="1"/>
  <c r="C294" i="29"/>
  <c r="D294" i="29" s="1"/>
  <c r="C296" i="29"/>
  <c r="D296" i="29" s="1"/>
  <c r="C230" i="29"/>
  <c r="D230" i="29" s="1"/>
  <c r="C318" i="29"/>
  <c r="D318" i="29" s="1"/>
  <c r="N8" i="10"/>
  <c r="C714" i="41" s="1"/>
  <c r="D714" i="41" s="1"/>
  <c r="E714" i="41" s="1"/>
  <c r="C268" i="29"/>
  <c r="D268" i="29" s="1"/>
  <c r="C223" i="29"/>
  <c r="D223" i="29" s="1"/>
  <c r="E223" i="29" s="1"/>
  <c r="C254" i="29"/>
  <c r="D254" i="29" s="1"/>
  <c r="C237" i="29"/>
  <c r="D237" i="29" s="1"/>
  <c r="C256" i="29"/>
  <c r="D256" i="29" s="1"/>
  <c r="C290" i="29"/>
  <c r="D290" i="29" s="1"/>
  <c r="C224" i="29"/>
  <c r="D224" i="29" s="1"/>
  <c r="C258" i="29"/>
  <c r="D258" i="29" s="1"/>
  <c r="C225" i="29"/>
  <c r="D225" i="29" s="1"/>
  <c r="C300" i="29"/>
  <c r="D300" i="29" s="1"/>
  <c r="C261" i="29"/>
  <c r="D261" i="29" s="1"/>
  <c r="C229" i="29"/>
  <c r="D229" i="29" s="1"/>
  <c r="C319" i="29"/>
  <c r="D319" i="29" s="1"/>
  <c r="E295" i="29"/>
  <c r="E226" i="29"/>
  <c r="C351" i="29"/>
  <c r="D351" i="29" s="1"/>
  <c r="C333" i="29"/>
  <c r="D333" i="29" s="1"/>
  <c r="E333" i="29" s="1"/>
  <c r="C340" i="29"/>
  <c r="D340" i="29" s="1"/>
  <c r="C352" i="29"/>
  <c r="D352" i="29" s="1"/>
  <c r="C327" i="29"/>
  <c r="D327" i="29" s="1"/>
  <c r="E327" i="29" s="1"/>
  <c r="C364" i="29"/>
  <c r="D364" i="29" s="1"/>
  <c r="E364" i="29" s="1"/>
  <c r="C349" i="29"/>
  <c r="D349" i="29" s="1"/>
  <c r="C325" i="29"/>
  <c r="D325" i="29" s="1"/>
  <c r="C336" i="29"/>
  <c r="D336" i="29" s="1"/>
  <c r="E336" i="29" s="1"/>
  <c r="C62" i="39"/>
  <c r="D62" i="39" s="1"/>
  <c r="C65" i="39"/>
  <c r="D65" i="39" s="1"/>
  <c r="E65" i="39" s="1"/>
  <c r="C330" i="29"/>
  <c r="D330" i="29" s="1"/>
  <c r="E330" i="29" s="1"/>
  <c r="C363" i="29"/>
  <c r="D363" i="29" s="1"/>
  <c r="C338" i="29"/>
  <c r="D338" i="29" s="1"/>
  <c r="C328" i="29"/>
  <c r="D328" i="29" s="1"/>
  <c r="C372" i="29"/>
  <c r="D372" i="29" s="1"/>
  <c r="E372" i="29" s="1"/>
  <c r="C368" i="29"/>
  <c r="D368" i="29" s="1"/>
  <c r="E368" i="29" s="1"/>
  <c r="C371" i="29"/>
  <c r="D371" i="29" s="1"/>
  <c r="E371" i="29" s="1"/>
  <c r="C67" i="39"/>
  <c r="D67" i="39" s="1"/>
  <c r="E67" i="39" s="1"/>
  <c r="C73" i="39"/>
  <c r="D73" i="39" s="1"/>
  <c r="E73" i="39" s="1"/>
  <c r="N144" i="10"/>
  <c r="C362" i="29"/>
  <c r="D362" i="29" s="1"/>
  <c r="E362" i="29" s="1"/>
  <c r="C345" i="29"/>
  <c r="D345" i="29" s="1"/>
  <c r="E345" i="29" s="1"/>
  <c r="C357" i="29"/>
  <c r="D357" i="29" s="1"/>
  <c r="C370" i="29"/>
  <c r="D370" i="29" s="1"/>
  <c r="E370" i="29" s="1"/>
  <c r="C350" i="29"/>
  <c r="D350" i="29" s="1"/>
  <c r="C339" i="29"/>
  <c r="D339" i="29" s="1"/>
  <c r="C358" i="29"/>
  <c r="D358" i="29" s="1"/>
  <c r="C329" i="29"/>
  <c r="D329" i="29" s="1"/>
  <c r="E329" i="29" s="1"/>
  <c r="C355" i="29"/>
  <c r="D355" i="29" s="1"/>
  <c r="C354" i="29"/>
  <c r="D354" i="29" s="1"/>
  <c r="C332" i="29"/>
  <c r="D332" i="29" s="1"/>
  <c r="E332" i="29" s="1"/>
  <c r="C359" i="29"/>
  <c r="D359" i="29" s="1"/>
  <c r="C365" i="29"/>
  <c r="D365" i="29" s="1"/>
  <c r="E365" i="29" s="1"/>
  <c r="C334" i="29"/>
  <c r="D334" i="29" s="1"/>
  <c r="C343" i="29"/>
  <c r="D343" i="29" s="1"/>
  <c r="C366" i="29"/>
  <c r="D366" i="29" s="1"/>
  <c r="E366" i="29" s="1"/>
  <c r="C346" i="29"/>
  <c r="D346" i="29" s="1"/>
  <c r="C347" i="29"/>
  <c r="D347" i="29" s="1"/>
  <c r="E347" i="29" s="1"/>
  <c r="C361" i="29"/>
  <c r="D361" i="29" s="1"/>
  <c r="E361" i="29" s="1"/>
  <c r="C324" i="29"/>
  <c r="D324" i="29" s="1"/>
  <c r="E324" i="29" s="1"/>
  <c r="C341" i="29"/>
  <c r="D341" i="29" s="1"/>
  <c r="C337" i="29"/>
  <c r="D337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1" i="29"/>
  <c r="D331" i="29" s="1"/>
  <c r="C369" i="29"/>
  <c r="D369" i="29" s="1"/>
  <c r="E369" i="29" s="1"/>
  <c r="C356" i="29"/>
  <c r="D356" i="29" s="1"/>
  <c r="C360" i="29"/>
  <c r="D360" i="29" s="1"/>
  <c r="E360" i="29" s="1"/>
  <c r="C335" i="29"/>
  <c r="D335" i="29" s="1"/>
  <c r="C348" i="29"/>
  <c r="D348" i="29" s="1"/>
  <c r="E348" i="29" s="1"/>
  <c r="C367" i="29"/>
  <c r="D367" i="29" s="1"/>
  <c r="E367" i="29" s="1"/>
  <c r="C326" i="29"/>
  <c r="D326" i="29" s="1"/>
  <c r="K6" i="10"/>
  <c r="C353" i="29"/>
  <c r="D353" i="29" s="1"/>
  <c r="C63" i="39"/>
  <c r="D63" i="39" s="1"/>
  <c r="E63" i="39" s="1"/>
  <c r="C71" i="39"/>
  <c r="D71" i="39" s="1"/>
  <c r="C344" i="29"/>
  <c r="D344" i="29" s="1"/>
  <c r="E344" i="29" s="1"/>
  <c r="E8" i="54"/>
  <c r="L8" i="54" s="1"/>
  <c r="M8" i="54" s="1"/>
  <c r="I9" i="54"/>
  <c r="H9" i="54"/>
  <c r="C10" i="54"/>
  <c r="D9" i="54"/>
  <c r="K237" i="11"/>
  <c r="K36" i="39"/>
  <c r="K239" i="11"/>
  <c r="F227" i="29"/>
  <c r="M582" i="10" l="1"/>
  <c r="N582" i="10" s="1"/>
  <c r="M188" i="10"/>
  <c r="N188" i="10" s="1"/>
  <c r="K18" i="11"/>
  <c r="K22" i="11"/>
  <c r="F239" i="29"/>
  <c r="F297" i="29"/>
  <c r="A11" i="54"/>
  <c r="O10" i="54"/>
  <c r="F315" i="29"/>
  <c r="K27" i="11"/>
  <c r="K30" i="11"/>
  <c r="K32" i="11"/>
  <c r="K33" i="11"/>
  <c r="E263" i="29"/>
  <c r="F292" i="29"/>
  <c r="F274" i="29"/>
  <c r="F249" i="29"/>
  <c r="E310" i="29"/>
  <c r="F231" i="29"/>
  <c r="K34" i="11"/>
  <c r="K19" i="11"/>
  <c r="K24" i="11"/>
  <c r="F269" i="29"/>
  <c r="F234" i="29"/>
  <c r="M294" i="10"/>
  <c r="N294" i="10" s="1"/>
  <c r="M410" i="10"/>
  <c r="N410" i="10" s="1"/>
  <c r="E238" i="29"/>
  <c r="E308" i="29"/>
  <c r="E281" i="29"/>
  <c r="F286" i="29"/>
  <c r="E250" i="29"/>
  <c r="F245" i="29"/>
  <c r="E276" i="29"/>
  <c r="E266" i="29"/>
  <c r="E260" i="29"/>
  <c r="E279" i="29"/>
  <c r="E320" i="29"/>
  <c r="F313" i="29"/>
  <c r="F223" i="29"/>
  <c r="F57" i="39"/>
  <c r="F289" i="29"/>
  <c r="F277" i="29"/>
  <c r="E284" i="29"/>
  <c r="F262" i="29"/>
  <c r="F304" i="29"/>
  <c r="F252" i="29"/>
  <c r="F243" i="29"/>
  <c r="E323" i="29"/>
  <c r="F282" i="29"/>
  <c r="E259" i="29"/>
  <c r="E244" i="29"/>
  <c r="F314" i="29"/>
  <c r="F317" i="29"/>
  <c r="F316" i="29"/>
  <c r="E298" i="29"/>
  <c r="F293" i="29"/>
  <c r="F301" i="29"/>
  <c r="E235" i="29"/>
  <c r="E299" i="29"/>
  <c r="E251" i="29"/>
  <c r="E264" i="29"/>
  <c r="E242" i="29"/>
  <c r="F278" i="29"/>
  <c r="F291" i="29"/>
  <c r="F248" i="29"/>
  <c r="M306" i="10"/>
  <c r="N306" i="10" s="1"/>
  <c r="M283" i="10"/>
  <c r="N283" i="10" s="1"/>
  <c r="F309" i="29"/>
  <c r="E280" i="29"/>
  <c r="E305" i="29"/>
  <c r="E312" i="29"/>
  <c r="F273" i="29"/>
  <c r="F253" i="29"/>
  <c r="F285" i="29"/>
  <c r="F255" i="29"/>
  <c r="E272" i="29"/>
  <c r="F265" i="29"/>
  <c r="F61" i="39"/>
  <c r="F270" i="29"/>
  <c r="E275" i="29"/>
  <c r="F288" i="29"/>
  <c r="F322" i="29"/>
  <c r="E287" i="29"/>
  <c r="E267" i="29"/>
  <c r="E246" i="29"/>
  <c r="F283" i="29"/>
  <c r="F307" i="29"/>
  <c r="F321" i="29"/>
  <c r="F342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7" i="29"/>
  <c r="E261" i="29"/>
  <c r="F261" i="29"/>
  <c r="E224" i="29"/>
  <c r="E254" i="29"/>
  <c r="F254" i="29"/>
  <c r="F318" i="29"/>
  <c r="E318" i="29"/>
  <c r="E247" i="29"/>
  <c r="F247" i="29"/>
  <c r="E306" i="29"/>
  <c r="F306" i="29"/>
  <c r="E300" i="29"/>
  <c r="E290" i="29"/>
  <c r="F290" i="29"/>
  <c r="F230" i="29"/>
  <c r="E230" i="29"/>
  <c r="F240" i="29"/>
  <c r="E240" i="29"/>
  <c r="F271" i="29"/>
  <c r="E271" i="29"/>
  <c r="E319" i="29"/>
  <c r="F319" i="29"/>
  <c r="F225" i="29"/>
  <c r="E225" i="29"/>
  <c r="F256" i="29"/>
  <c r="E256" i="29"/>
  <c r="E268" i="29"/>
  <c r="F268" i="29"/>
  <c r="E296" i="29"/>
  <c r="F296" i="29"/>
  <c r="E241" i="29"/>
  <c r="F241" i="29"/>
  <c r="E229" i="29"/>
  <c r="F229" i="29"/>
  <c r="E258" i="29"/>
  <c r="F258" i="29"/>
  <c r="E237" i="29"/>
  <c r="F237" i="29"/>
  <c r="E294" i="29"/>
  <c r="F294" i="29"/>
  <c r="E257" i="29"/>
  <c r="F257" i="29"/>
  <c r="E236" i="29"/>
  <c r="F236" i="29"/>
  <c r="F58" i="39"/>
  <c r="E58" i="39"/>
  <c r="F60" i="39" s="1"/>
  <c r="H241" i="11"/>
  <c r="H242" i="11" s="1"/>
  <c r="I241" i="11"/>
  <c r="I242" i="11" s="1"/>
  <c r="F345" i="29"/>
  <c r="F333" i="29"/>
  <c r="F324" i="29"/>
  <c r="F714" i="41"/>
  <c r="F344" i="29"/>
  <c r="E335" i="29"/>
  <c r="E71" i="39"/>
  <c r="E64" i="39"/>
  <c r="E355" i="29"/>
  <c r="F355" i="29"/>
  <c r="E338" i="29"/>
  <c r="E356" i="29"/>
  <c r="E70" i="39"/>
  <c r="E341" i="29"/>
  <c r="E346" i="29"/>
  <c r="E350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70" i="10"/>
  <c r="N1470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1" i="29"/>
  <c r="E343" i="29"/>
  <c r="E358" i="29"/>
  <c r="F358" i="29"/>
  <c r="E357" i="29"/>
  <c r="E363" i="29"/>
  <c r="F353" i="29"/>
  <c r="E353" i="29"/>
  <c r="E359" i="29"/>
  <c r="E325" i="29"/>
  <c r="F325" i="29" s="1"/>
  <c r="E352" i="29"/>
  <c r="F352" i="29"/>
  <c r="E349" i="29"/>
  <c r="E340" i="29"/>
  <c r="E326" i="29"/>
  <c r="F326" i="29"/>
  <c r="E337" i="29"/>
  <c r="E334" i="29"/>
  <c r="E354" i="29"/>
  <c r="F354" i="29"/>
  <c r="E339" i="29"/>
  <c r="E328" i="29"/>
  <c r="E62" i="39"/>
  <c r="E351" i="29"/>
  <c r="E9" i="54"/>
  <c r="L9" i="54" s="1"/>
  <c r="M9" i="54" s="1"/>
  <c r="I10" i="54"/>
  <c r="H10" i="54"/>
  <c r="C11" i="54"/>
  <c r="D10" i="54"/>
  <c r="F359" i="29" l="1"/>
  <c r="F329" i="29"/>
  <c r="F360" i="29"/>
  <c r="O11" i="54"/>
  <c r="A12" i="54"/>
  <c r="F65" i="39"/>
  <c r="F62" i="39"/>
  <c r="F36" i="39"/>
  <c r="F357" i="29"/>
  <c r="F341" i="29"/>
  <c r="F335" i="29"/>
  <c r="F332" i="29"/>
  <c r="F351" i="29"/>
  <c r="F356" i="29"/>
  <c r="F302" i="29"/>
  <c r="F224" i="29"/>
  <c r="F233" i="29"/>
  <c r="F300" i="29"/>
  <c r="F228" i="29"/>
  <c r="F303" i="29"/>
  <c r="F350" i="29"/>
  <c r="F349" i="29"/>
  <c r="F336" i="29"/>
  <c r="F340" i="29"/>
  <c r="F339" i="29"/>
  <c r="F338" i="29"/>
  <c r="F59" i="39"/>
  <c r="F346" i="29"/>
  <c r="F232" i="29"/>
  <c r="F311" i="29"/>
  <c r="H243" i="11"/>
  <c r="I243" i="11"/>
  <c r="F363" i="29"/>
  <c r="F69" i="39"/>
  <c r="F72" i="39"/>
  <c r="F366" i="29"/>
  <c r="J238" i="11"/>
  <c r="K238" i="11" s="1"/>
  <c r="K241" i="11" s="1"/>
  <c r="K242" i="11" s="1"/>
  <c r="F367" i="29"/>
  <c r="F64" i="39"/>
  <c r="F76" i="39"/>
  <c r="F362" i="29"/>
  <c r="F361" i="29"/>
  <c r="F73" i="39"/>
  <c r="F368" i="29"/>
  <c r="F75" i="39"/>
  <c r="F67" i="39"/>
  <c r="F63" i="39"/>
  <c r="F71" i="39"/>
  <c r="F365" i="29"/>
  <c r="F74" i="39"/>
  <c r="F371" i="29"/>
  <c r="F68" i="39"/>
  <c r="F70" i="39"/>
  <c r="F372" i="29"/>
  <c r="F364" i="29"/>
  <c r="F369" i="29"/>
  <c r="F370" i="29"/>
  <c r="F66" i="39"/>
  <c r="F331" i="29"/>
  <c r="F334" i="29"/>
  <c r="F348" i="29"/>
  <c r="F347" i="29"/>
  <c r="F330" i="29"/>
  <c r="F343" i="29"/>
  <c r="F337" i="29"/>
  <c r="F328" i="29"/>
  <c r="M6" i="10"/>
  <c r="N10" i="10"/>
  <c r="H11" i="54"/>
  <c r="I11" i="54"/>
  <c r="E10" i="54"/>
  <c r="D11" i="54"/>
  <c r="C12" i="54"/>
  <c r="O12" i="54" l="1"/>
  <c r="A13" i="54"/>
  <c r="C16" i="29"/>
  <c r="D16" i="29" s="1"/>
  <c r="F17" i="39"/>
  <c r="F16" i="29"/>
  <c r="C16" i="39"/>
  <c r="D16" i="39" s="1"/>
  <c r="J16" i="39" s="1"/>
  <c r="C17" i="39"/>
  <c r="G17" i="39" s="1"/>
  <c r="F16" i="39"/>
  <c r="C17" i="29"/>
  <c r="F18" i="29"/>
  <c r="F17" i="29"/>
  <c r="C18" i="29"/>
  <c r="J241" i="11"/>
  <c r="J242" i="11" s="1"/>
  <c r="K243" i="11"/>
  <c r="B24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4" i="29"/>
  <c r="C130" i="29"/>
  <c r="C34" i="29"/>
  <c r="C76" i="29"/>
  <c r="F131" i="29"/>
  <c r="C98" i="29"/>
  <c r="C36" i="29"/>
  <c r="C75" i="29"/>
  <c r="C81" i="29"/>
  <c r="C156" i="29"/>
  <c r="C148" i="29"/>
  <c r="F34" i="29"/>
  <c r="F123" i="29"/>
  <c r="C51" i="29"/>
  <c r="C68" i="29"/>
  <c r="F28" i="29"/>
  <c r="C127" i="29"/>
  <c r="F148" i="29"/>
  <c r="C26" i="29"/>
  <c r="C122" i="29"/>
  <c r="C53" i="29"/>
  <c r="C52" i="29"/>
  <c r="F124" i="29"/>
  <c r="C78" i="29"/>
  <c r="F81" i="29"/>
  <c r="C91" i="29"/>
  <c r="C39" i="29"/>
  <c r="F57" i="29"/>
  <c r="F63" i="29"/>
  <c r="F72" i="29"/>
  <c r="C115" i="29"/>
  <c r="F136" i="29"/>
  <c r="F119" i="29"/>
  <c r="C124" i="29"/>
  <c r="F95" i="29"/>
  <c r="F96" i="29"/>
  <c r="C141" i="29"/>
  <c r="C158" i="29"/>
  <c r="C116" i="29"/>
  <c r="C45" i="29"/>
  <c r="F98" i="29"/>
  <c r="F37" i="29"/>
  <c r="F82" i="29"/>
  <c r="C58" i="29"/>
  <c r="C150" i="29"/>
  <c r="F151" i="29"/>
  <c r="C89" i="29"/>
  <c r="F86" i="29"/>
  <c r="C137" i="29"/>
  <c r="C155" i="29"/>
  <c r="C29" i="29"/>
  <c r="F137" i="29"/>
  <c r="C74" i="29"/>
  <c r="F48" i="29"/>
  <c r="C161" i="29"/>
  <c r="F111" i="29"/>
  <c r="C129" i="29"/>
  <c r="F87" i="29"/>
  <c r="F139" i="29"/>
  <c r="C46" i="29"/>
  <c r="C37" i="29"/>
  <c r="C97" i="29"/>
  <c r="F60" i="29"/>
  <c r="C28" i="29"/>
  <c r="C42" i="29"/>
  <c r="F101" i="29"/>
  <c r="F153" i="29"/>
  <c r="C32" i="29"/>
  <c r="F50" i="29"/>
  <c r="F121" i="29"/>
  <c r="C35" i="29"/>
  <c r="C106" i="29"/>
  <c r="C128" i="29"/>
  <c r="C31" i="29"/>
  <c r="F77" i="29"/>
  <c r="F69" i="29"/>
  <c r="F24" i="29"/>
  <c r="C144" i="29"/>
  <c r="C112" i="29"/>
  <c r="C92" i="29"/>
  <c r="F97" i="29"/>
  <c r="F45" i="29"/>
  <c r="C134" i="29"/>
  <c r="C117" i="29"/>
  <c r="C57" i="29"/>
  <c r="C109" i="29"/>
  <c r="C153" i="29"/>
  <c r="F62" i="29"/>
  <c r="F142" i="29"/>
  <c r="C79" i="29"/>
  <c r="F145" i="29"/>
  <c r="F74" i="29"/>
  <c r="F78" i="29"/>
  <c r="C107" i="29"/>
  <c r="C100" i="29"/>
  <c r="F85" i="29"/>
  <c r="C27" i="29"/>
  <c r="C82" i="29"/>
  <c r="F58" i="29"/>
  <c r="C163" i="29"/>
  <c r="F67" i="29"/>
  <c r="C151" i="29"/>
  <c r="F128" i="29"/>
  <c r="C73" i="29"/>
  <c r="F21" i="29"/>
  <c r="C114" i="29"/>
  <c r="F31" i="29"/>
  <c r="C125" i="29"/>
  <c r="F106" i="29"/>
  <c r="C49" i="29"/>
  <c r="F29" i="29"/>
  <c r="F55" i="29"/>
  <c r="C99" i="29"/>
  <c r="F134" i="29"/>
  <c r="F163" i="29"/>
  <c r="F104" i="29"/>
  <c r="C70" i="29"/>
  <c r="C102" i="29"/>
  <c r="C21" i="29"/>
  <c r="F53" i="29"/>
  <c r="C85" i="29"/>
  <c r="C65" i="29"/>
  <c r="F66" i="29"/>
  <c r="C132" i="29"/>
  <c r="C48" i="29"/>
  <c r="C24" i="29"/>
  <c r="C157" i="29"/>
  <c r="F83" i="29"/>
  <c r="C88" i="29"/>
  <c r="F91" i="29"/>
  <c r="F150" i="29"/>
  <c r="C145" i="29"/>
  <c r="F22" i="29"/>
  <c r="F103" i="29"/>
  <c r="F132" i="29"/>
  <c r="F40" i="29"/>
  <c r="C22" i="29"/>
  <c r="C135" i="29"/>
  <c r="C62" i="29"/>
  <c r="C56" i="29"/>
  <c r="C164" i="29"/>
  <c r="C43" i="29"/>
  <c r="C149" i="29"/>
  <c r="C50" i="29"/>
  <c r="C30" i="29"/>
  <c r="F109" i="29"/>
  <c r="F61" i="29"/>
  <c r="F112" i="29"/>
  <c r="C83" i="29"/>
  <c r="F144" i="29"/>
  <c r="C47" i="29"/>
  <c r="C119" i="29"/>
  <c r="F41" i="29"/>
  <c r="C101" i="29"/>
  <c r="F125" i="29"/>
  <c r="C69" i="29"/>
  <c r="F94" i="29"/>
  <c r="F115" i="29"/>
  <c r="F126" i="29"/>
  <c r="F120" i="29"/>
  <c r="F23" i="29"/>
  <c r="C160" i="29"/>
  <c r="C136" i="29"/>
  <c r="F155" i="29"/>
  <c r="C94" i="29"/>
  <c r="C121" i="29"/>
  <c r="C72" i="29"/>
  <c r="F164" i="29"/>
  <c r="C95" i="29"/>
  <c r="F44" i="29"/>
  <c r="C110" i="29"/>
  <c r="F59" i="29"/>
  <c r="C133" i="29"/>
  <c r="F90" i="29"/>
  <c r="F84" i="29"/>
  <c r="F76" i="29"/>
  <c r="C93" i="29"/>
  <c r="F93" i="29"/>
  <c r="F30" i="29"/>
  <c r="C113" i="29"/>
  <c r="F100" i="29"/>
  <c r="F33" i="29"/>
  <c r="C67" i="29"/>
  <c r="C64" i="29"/>
  <c r="F113" i="29"/>
  <c r="F162" i="29"/>
  <c r="C80" i="29"/>
  <c r="C77" i="29"/>
  <c r="C40" i="29"/>
  <c r="F117" i="29"/>
  <c r="F157" i="29"/>
  <c r="F152" i="29"/>
  <c r="C23" i="29"/>
  <c r="F140" i="29"/>
  <c r="F122" i="29"/>
  <c r="F159" i="29"/>
  <c r="C159" i="29"/>
  <c r="F92" i="29"/>
  <c r="F65" i="29"/>
  <c r="F46" i="29"/>
  <c r="F25" i="29"/>
  <c r="F39" i="29"/>
  <c r="F75" i="29"/>
  <c r="F133" i="29"/>
  <c r="F107" i="29"/>
  <c r="F47" i="29"/>
  <c r="C108" i="29"/>
  <c r="C54" i="29"/>
  <c r="F56" i="29"/>
  <c r="F156" i="29"/>
  <c r="C120" i="29"/>
  <c r="C55" i="29"/>
  <c r="C60" i="29"/>
  <c r="F43" i="29"/>
  <c r="F147" i="29"/>
  <c r="C111" i="29"/>
  <c r="F79" i="29"/>
  <c r="F35" i="29"/>
  <c r="C66" i="29"/>
  <c r="C146" i="29"/>
  <c r="C41" i="29"/>
  <c r="F127" i="29"/>
  <c r="C38" i="29"/>
  <c r="F80" i="29"/>
  <c r="C103" i="29"/>
  <c r="C104" i="29"/>
  <c r="C131" i="29"/>
  <c r="F99" i="29"/>
  <c r="C33" i="29"/>
  <c r="C87" i="29"/>
  <c r="F42" i="29"/>
  <c r="C105" i="29"/>
  <c r="F138" i="29"/>
  <c r="F68" i="29"/>
  <c r="F27" i="29"/>
  <c r="F38" i="29"/>
  <c r="C126" i="29"/>
  <c r="F129" i="29"/>
  <c r="F143" i="29"/>
  <c r="C25" i="29"/>
  <c r="F102" i="29"/>
  <c r="C63" i="29"/>
  <c r="C140" i="29"/>
  <c r="F49" i="29"/>
  <c r="F88" i="29"/>
  <c r="C138" i="29"/>
  <c r="C59" i="29"/>
  <c r="F108" i="29"/>
  <c r="F154" i="29"/>
  <c r="F149" i="29"/>
  <c r="F73" i="29"/>
  <c r="F105" i="29"/>
  <c r="F36" i="29"/>
  <c r="F135" i="29"/>
  <c r="C152" i="29"/>
  <c r="F160" i="29"/>
  <c r="F71" i="29"/>
  <c r="C71" i="29"/>
  <c r="F64" i="29"/>
  <c r="C147" i="29"/>
  <c r="F114" i="29"/>
  <c r="F70" i="29"/>
  <c r="F32" i="29"/>
  <c r="F161" i="29"/>
  <c r="C139" i="29"/>
  <c r="F130" i="29"/>
  <c r="C96" i="29"/>
  <c r="F110" i="29"/>
  <c r="C142" i="29"/>
  <c r="C84" i="29"/>
  <c r="C143" i="29"/>
  <c r="F146" i="29"/>
  <c r="F52" i="29"/>
  <c r="C90" i="29"/>
  <c r="C162" i="29"/>
  <c r="F54" i="29"/>
  <c r="F116" i="29"/>
  <c r="C154" i="29"/>
  <c r="F51" i="29"/>
  <c r="F89" i="29"/>
  <c r="C118" i="29"/>
  <c r="C86" i="29"/>
  <c r="F26" i="29"/>
  <c r="F158" i="29"/>
  <c r="F141" i="29"/>
  <c r="F118" i="29"/>
  <c r="C123" i="29"/>
  <c r="C61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A14" i="54" l="1"/>
  <c r="O13" i="54"/>
  <c r="G16" i="29"/>
  <c r="H16" i="29" s="1"/>
  <c r="K16" i="29" s="1"/>
  <c r="B16" i="29"/>
  <c r="E16" i="29" s="1"/>
  <c r="G16" i="39"/>
  <c r="I16" i="39" s="1"/>
  <c r="B16" i="39"/>
  <c r="E16" i="39" s="1"/>
  <c r="H16" i="39"/>
  <c r="D17" i="39"/>
  <c r="J17" i="39" s="1"/>
  <c r="B17" i="39"/>
  <c r="E17" i="39" s="1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243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5" i="29"/>
  <c r="B105" i="29"/>
  <c r="E105" i="29" s="1"/>
  <c r="G105" i="29"/>
  <c r="B55" i="29"/>
  <c r="E55" i="29" s="1"/>
  <c r="G55" i="29"/>
  <c r="D55" i="29"/>
  <c r="B77" i="29"/>
  <c r="E77" i="29" s="1"/>
  <c r="G77" i="29"/>
  <c r="D77" i="29"/>
  <c r="G113" i="29"/>
  <c r="B113" i="29"/>
  <c r="E113" i="29" s="1"/>
  <c r="D113" i="29"/>
  <c r="D30" i="29"/>
  <c r="B30" i="29"/>
  <c r="E30" i="29" s="1"/>
  <c r="G30" i="29"/>
  <c r="G22" i="29"/>
  <c r="D22" i="29"/>
  <c r="B22" i="29"/>
  <c r="E22" i="29" s="1"/>
  <c r="B88" i="29"/>
  <c r="E88" i="29" s="1"/>
  <c r="G88" i="29"/>
  <c r="D88" i="29"/>
  <c r="B65" i="29"/>
  <c r="E65" i="29" s="1"/>
  <c r="G65" i="29"/>
  <c r="D65" i="29"/>
  <c r="D114" i="29"/>
  <c r="G114" i="29"/>
  <c r="B114" i="29"/>
  <c r="E114" i="29" s="1"/>
  <c r="B82" i="29"/>
  <c r="E82" i="29" s="1"/>
  <c r="D82" i="29"/>
  <c r="G82" i="29"/>
  <c r="D109" i="29"/>
  <c r="G109" i="29"/>
  <c r="B109" i="29"/>
  <c r="E109" i="29" s="1"/>
  <c r="D144" i="29"/>
  <c r="G144" i="29"/>
  <c r="B144" i="29"/>
  <c r="E144" i="29" s="1"/>
  <c r="B97" i="29"/>
  <c r="E97" i="29" s="1"/>
  <c r="D97" i="29"/>
  <c r="G97" i="29"/>
  <c r="B158" i="29"/>
  <c r="E158" i="29" s="1"/>
  <c r="G158" i="29"/>
  <c r="D158" i="29"/>
  <c r="G52" i="29"/>
  <c r="B52" i="29"/>
  <c r="E52" i="29" s="1"/>
  <c r="D52" i="29"/>
  <c r="G51" i="29"/>
  <c r="B51" i="29"/>
  <c r="E51" i="29" s="1"/>
  <c r="D51" i="29"/>
  <c r="B156" i="29"/>
  <c r="E156" i="29" s="1"/>
  <c r="D156" i="29"/>
  <c r="G156" i="29"/>
  <c r="G98" i="29"/>
  <c r="B98" i="29"/>
  <c r="E98" i="29" s="1"/>
  <c r="D98" i="29"/>
  <c r="D130" i="29"/>
  <c r="B130" i="29"/>
  <c r="E130" i="29" s="1"/>
  <c r="G130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1" i="29"/>
  <c r="E61" i="29" s="1"/>
  <c r="G61" i="29"/>
  <c r="D61" i="29"/>
  <c r="B147" i="29"/>
  <c r="E147" i="29" s="1"/>
  <c r="G147" i="29"/>
  <c r="D147" i="29"/>
  <c r="B25" i="29"/>
  <c r="E25" i="29" s="1"/>
  <c r="G25" i="29"/>
  <c r="D25" i="29"/>
  <c r="G146" i="29"/>
  <c r="B146" i="29"/>
  <c r="E146" i="29" s="1"/>
  <c r="D146" i="29"/>
  <c r="D111" i="29"/>
  <c r="B111" i="29"/>
  <c r="E111" i="29" s="1"/>
  <c r="G111" i="29"/>
  <c r="D54" i="29"/>
  <c r="G54" i="29"/>
  <c r="B54" i="29"/>
  <c r="E54" i="29" s="1"/>
  <c r="D64" i="29"/>
  <c r="G64" i="29"/>
  <c r="B64" i="29"/>
  <c r="E64" i="29" s="1"/>
  <c r="G83" i="29"/>
  <c r="B83" i="29"/>
  <c r="E83" i="29" s="1"/>
  <c r="D83" i="29"/>
  <c r="G164" i="29"/>
  <c r="B164" i="29"/>
  <c r="E164" i="29" s="1"/>
  <c r="D164" i="29"/>
  <c r="D48" i="29"/>
  <c r="G48" i="29"/>
  <c r="B48" i="29"/>
  <c r="E48" i="29" s="1"/>
  <c r="D102" i="29"/>
  <c r="G102" i="29"/>
  <c r="B102" i="29"/>
  <c r="E102" i="29" s="1"/>
  <c r="B49" i="29"/>
  <c r="E49" i="29" s="1"/>
  <c r="D49" i="29"/>
  <c r="G49" i="29"/>
  <c r="B151" i="29"/>
  <c r="E151" i="29" s="1"/>
  <c r="D151" i="29"/>
  <c r="G151" i="29"/>
  <c r="G107" i="29"/>
  <c r="D107" i="29"/>
  <c r="B107" i="29"/>
  <c r="E107" i="29" s="1"/>
  <c r="G79" i="29"/>
  <c r="D79" i="29"/>
  <c r="B79" i="29"/>
  <c r="E79" i="29" s="1"/>
  <c r="D31" i="29"/>
  <c r="B31" i="29"/>
  <c r="E31" i="29" s="1"/>
  <c r="G31" i="29"/>
  <c r="G155" i="29"/>
  <c r="B155" i="29"/>
  <c r="E155" i="29" s="1"/>
  <c r="D155" i="29"/>
  <c r="G124" i="29"/>
  <c r="B124" i="29"/>
  <c r="E124" i="29" s="1"/>
  <c r="D124" i="29"/>
  <c r="D91" i="29"/>
  <c r="B91" i="29"/>
  <c r="E91" i="29" s="1"/>
  <c r="G91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3" i="29"/>
  <c r="E63" i="29" s="1"/>
  <c r="G63" i="29"/>
  <c r="D63" i="29"/>
  <c r="B87" i="29"/>
  <c r="E87" i="29" s="1"/>
  <c r="G87" i="29"/>
  <c r="D87" i="29"/>
  <c r="G121" i="29"/>
  <c r="B121" i="29"/>
  <c r="E121" i="29" s="1"/>
  <c r="D121" i="29"/>
  <c r="G62" i="29"/>
  <c r="D62" i="29"/>
  <c r="B62" i="29"/>
  <c r="E62" i="29" s="1"/>
  <c r="G125" i="29"/>
  <c r="D125" i="29"/>
  <c r="B125" i="29"/>
  <c r="E125" i="29" s="1"/>
  <c r="D163" i="29"/>
  <c r="B163" i="29"/>
  <c r="E163" i="29" s="1"/>
  <c r="G163" i="29"/>
  <c r="B92" i="29"/>
  <c r="E92" i="29" s="1"/>
  <c r="D92" i="29"/>
  <c r="G92" i="29"/>
  <c r="D106" i="29"/>
  <c r="G106" i="29"/>
  <c r="B106" i="29"/>
  <c r="E106" i="29" s="1"/>
  <c r="G28" i="29"/>
  <c r="B28" i="29"/>
  <c r="E28" i="29" s="1"/>
  <c r="D28" i="29"/>
  <c r="G45" i="29"/>
  <c r="B45" i="29"/>
  <c r="E45" i="29" s="1"/>
  <c r="D45" i="29"/>
  <c r="D122" i="29"/>
  <c r="B122" i="29"/>
  <c r="E122" i="29" s="1"/>
  <c r="G122" i="29"/>
  <c r="G76" i="29"/>
  <c r="D76" i="29"/>
  <c r="B76" i="29"/>
  <c r="E76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6" i="29"/>
  <c r="D86" i="29"/>
  <c r="B86" i="29"/>
  <c r="E86" i="29" s="1"/>
  <c r="G154" i="29"/>
  <c r="B154" i="29"/>
  <c r="E154" i="29" s="1"/>
  <c r="D154" i="29"/>
  <c r="G90" i="29"/>
  <c r="D90" i="29"/>
  <c r="B90" i="29"/>
  <c r="E90" i="29" s="1"/>
  <c r="G84" i="29"/>
  <c r="D84" i="29"/>
  <c r="B84" i="29"/>
  <c r="E84" i="29" s="1"/>
  <c r="D71" i="29"/>
  <c r="B71" i="29"/>
  <c r="E71" i="29" s="1"/>
  <c r="G71" i="29"/>
  <c r="G138" i="29"/>
  <c r="B138" i="29"/>
  <c r="E138" i="29" s="1"/>
  <c r="D138" i="29"/>
  <c r="G104" i="29"/>
  <c r="B104" i="29"/>
  <c r="E104" i="29" s="1"/>
  <c r="D104" i="29"/>
  <c r="D136" i="29"/>
  <c r="G136" i="29"/>
  <c r="B136" i="29"/>
  <c r="E136" i="29" s="1"/>
  <c r="G47" i="29"/>
  <c r="D47" i="29"/>
  <c r="B47" i="29"/>
  <c r="E47" i="29" s="1"/>
  <c r="G149" i="29"/>
  <c r="D149" i="29"/>
  <c r="B149" i="29"/>
  <c r="E149" i="29" s="1"/>
  <c r="G157" i="29"/>
  <c r="B157" i="29"/>
  <c r="E157" i="29" s="1"/>
  <c r="D157" i="29"/>
  <c r="G73" i="29"/>
  <c r="D73" i="29"/>
  <c r="B73" i="29"/>
  <c r="E73" i="29" s="1"/>
  <c r="G117" i="29"/>
  <c r="B117" i="29"/>
  <c r="E117" i="29" s="1"/>
  <c r="D117" i="29"/>
  <c r="B32" i="29"/>
  <c r="E32" i="29" s="1"/>
  <c r="D32" i="29"/>
  <c r="G32" i="29"/>
  <c r="G46" i="29"/>
  <c r="D46" i="29"/>
  <c r="B46" i="29"/>
  <c r="E46" i="29" s="1"/>
  <c r="D58" i="29"/>
  <c r="B58" i="29"/>
  <c r="E58" i="29" s="1"/>
  <c r="G58" i="29"/>
  <c r="G78" i="29"/>
  <c r="B78" i="29"/>
  <c r="E78" i="29" s="1"/>
  <c r="D78" i="29"/>
  <c r="G75" i="29"/>
  <c r="D75" i="29"/>
  <c r="B75" i="29"/>
  <c r="E75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F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F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3" i="29"/>
  <c r="B123" i="29"/>
  <c r="E123" i="29" s="1"/>
  <c r="D123" i="29"/>
  <c r="D162" i="29"/>
  <c r="G162" i="29"/>
  <c r="B162" i="29"/>
  <c r="E162" i="29" s="1"/>
  <c r="D143" i="29"/>
  <c r="B143" i="29"/>
  <c r="E143" i="29" s="1"/>
  <c r="G143" i="29"/>
  <c r="D96" i="29"/>
  <c r="G96" i="29"/>
  <c r="B96" i="29"/>
  <c r="E96" i="29" s="1"/>
  <c r="G152" i="29"/>
  <c r="B152" i="29"/>
  <c r="E152" i="29" s="1"/>
  <c r="D152" i="29"/>
  <c r="D59" i="29"/>
  <c r="B59" i="29"/>
  <c r="E59" i="29" s="1"/>
  <c r="G59" i="29"/>
  <c r="B140" i="29"/>
  <c r="E140" i="29" s="1"/>
  <c r="D140" i="29"/>
  <c r="G140" i="29"/>
  <c r="D131" i="29"/>
  <c r="B131" i="29"/>
  <c r="E131" i="29" s="1"/>
  <c r="G131" i="29"/>
  <c r="D38" i="29"/>
  <c r="G38" i="29"/>
  <c r="B38" i="29"/>
  <c r="E38" i="29" s="1"/>
  <c r="B66" i="29"/>
  <c r="E66" i="29" s="1"/>
  <c r="G66" i="29"/>
  <c r="D66" i="29"/>
  <c r="B120" i="29"/>
  <c r="E120" i="29" s="1"/>
  <c r="D120" i="29"/>
  <c r="G120" i="29"/>
  <c r="D108" i="29"/>
  <c r="B108" i="29"/>
  <c r="E108" i="29" s="1"/>
  <c r="G108" i="29"/>
  <c r="D80" i="29"/>
  <c r="B80" i="29"/>
  <c r="E80" i="29" s="1"/>
  <c r="G80" i="29"/>
  <c r="G67" i="29"/>
  <c r="B67" i="29"/>
  <c r="E67" i="29" s="1"/>
  <c r="D67" i="29"/>
  <c r="G110" i="29"/>
  <c r="B110" i="29"/>
  <c r="E110" i="29" s="1"/>
  <c r="D110" i="29"/>
  <c r="B72" i="29"/>
  <c r="E72" i="29" s="1"/>
  <c r="G72" i="29"/>
  <c r="D72" i="29"/>
  <c r="D69" i="29"/>
  <c r="G69" i="29"/>
  <c r="B69" i="29"/>
  <c r="E69" i="29" s="1"/>
  <c r="D119" i="29"/>
  <c r="B119" i="29"/>
  <c r="E119" i="29" s="1"/>
  <c r="G119" i="29"/>
  <c r="G50" i="29"/>
  <c r="D50" i="29"/>
  <c r="B50" i="29"/>
  <c r="E50" i="29" s="1"/>
  <c r="D56" i="29"/>
  <c r="B56" i="29"/>
  <c r="E56" i="29" s="1"/>
  <c r="G56" i="29"/>
  <c r="B145" i="29"/>
  <c r="E145" i="29" s="1"/>
  <c r="G145" i="29"/>
  <c r="D145" i="29"/>
  <c r="B132" i="29"/>
  <c r="E132" i="29" s="1"/>
  <c r="D132" i="29"/>
  <c r="G132" i="29"/>
  <c r="B85" i="29"/>
  <c r="E85" i="29" s="1"/>
  <c r="D85" i="29"/>
  <c r="G85" i="29"/>
  <c r="B70" i="29"/>
  <c r="E70" i="29" s="1"/>
  <c r="G70" i="29"/>
  <c r="D70" i="29"/>
  <c r="D99" i="29"/>
  <c r="G99" i="29"/>
  <c r="B99" i="29"/>
  <c r="E99" i="29" s="1"/>
  <c r="D27" i="29"/>
  <c r="B27" i="29"/>
  <c r="E27" i="29" s="1"/>
  <c r="G27" i="29"/>
  <c r="D57" i="29"/>
  <c r="B57" i="29"/>
  <c r="E57" i="29" s="1"/>
  <c r="G57" i="29"/>
  <c r="B128" i="29"/>
  <c r="E128" i="29" s="1"/>
  <c r="D128" i="29"/>
  <c r="G128" i="29"/>
  <c r="D42" i="29"/>
  <c r="B42" i="29"/>
  <c r="E42" i="29" s="1"/>
  <c r="G42" i="29"/>
  <c r="D37" i="29"/>
  <c r="G37" i="29"/>
  <c r="B37" i="29"/>
  <c r="E37" i="29" s="1"/>
  <c r="B129" i="29"/>
  <c r="E129" i="29" s="1"/>
  <c r="D129" i="29"/>
  <c r="G129" i="29"/>
  <c r="D74" i="29"/>
  <c r="B74" i="29"/>
  <c r="E74" i="29" s="1"/>
  <c r="G74" i="29"/>
  <c r="D137" i="29"/>
  <c r="G137" i="29"/>
  <c r="B137" i="29"/>
  <c r="E137" i="29" s="1"/>
  <c r="D150" i="29"/>
  <c r="B150" i="29"/>
  <c r="E150" i="29" s="1"/>
  <c r="G150" i="29"/>
  <c r="B141" i="29"/>
  <c r="E141" i="29" s="1"/>
  <c r="D141" i="29"/>
  <c r="G141" i="29"/>
  <c r="D53" i="29"/>
  <c r="B53" i="29"/>
  <c r="E53" i="29" s="1"/>
  <c r="G53" i="29"/>
  <c r="D127" i="29"/>
  <c r="B127" i="29"/>
  <c r="E127" i="29" s="1"/>
  <c r="G127" i="29"/>
  <c r="D81" i="29"/>
  <c r="B81" i="29"/>
  <c r="E81" i="29" s="1"/>
  <c r="G81" i="29"/>
  <c r="G44" i="29"/>
  <c r="D44" i="29"/>
  <c r="B44" i="29"/>
  <c r="E44" i="29" s="1"/>
  <c r="E852" i="41"/>
  <c r="F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F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8" i="29"/>
  <c r="E118" i="29" s="1"/>
  <c r="G118" i="29"/>
  <c r="D118" i="29"/>
  <c r="G142" i="29"/>
  <c r="B142" i="29"/>
  <c r="E142" i="29" s="1"/>
  <c r="D142" i="29"/>
  <c r="B139" i="29"/>
  <c r="E139" i="29" s="1"/>
  <c r="G139" i="29"/>
  <c r="D139" i="29"/>
  <c r="G126" i="29"/>
  <c r="D126" i="29"/>
  <c r="B126" i="29"/>
  <c r="E126" i="29" s="1"/>
  <c r="B33" i="29"/>
  <c r="E33" i="29" s="1"/>
  <c r="G33" i="29"/>
  <c r="D33" i="29"/>
  <c r="B103" i="29"/>
  <c r="E103" i="29" s="1"/>
  <c r="G103" i="29"/>
  <c r="D103" i="29"/>
  <c r="D41" i="29"/>
  <c r="B41" i="29"/>
  <c r="E41" i="29" s="1"/>
  <c r="G41" i="29"/>
  <c r="D60" i="29"/>
  <c r="G60" i="29"/>
  <c r="B60" i="29"/>
  <c r="E60" i="29" s="1"/>
  <c r="D159" i="29"/>
  <c r="B159" i="29"/>
  <c r="E159" i="29" s="1"/>
  <c r="G159" i="29"/>
  <c r="D23" i="29"/>
  <c r="B23" i="29"/>
  <c r="E23" i="29" s="1"/>
  <c r="G23" i="29"/>
  <c r="B40" i="29"/>
  <c r="E40" i="29" s="1"/>
  <c r="G40" i="29"/>
  <c r="D40" i="29"/>
  <c r="G93" i="29"/>
  <c r="B93" i="29"/>
  <c r="E93" i="29" s="1"/>
  <c r="D93" i="29"/>
  <c r="D133" i="29"/>
  <c r="B133" i="29"/>
  <c r="E133" i="29" s="1"/>
  <c r="G133" i="29"/>
  <c r="G95" i="29"/>
  <c r="B95" i="29"/>
  <c r="E95" i="29" s="1"/>
  <c r="D95" i="29"/>
  <c r="B94" i="29"/>
  <c r="E94" i="29" s="1"/>
  <c r="G94" i="29"/>
  <c r="D94" i="29"/>
  <c r="G160" i="29"/>
  <c r="D160" i="29"/>
  <c r="B160" i="29"/>
  <c r="E160" i="29" s="1"/>
  <c r="B101" i="29"/>
  <c r="E101" i="29" s="1"/>
  <c r="G101" i="29"/>
  <c r="D101" i="29"/>
  <c r="B43" i="29"/>
  <c r="E43" i="29" s="1"/>
  <c r="G43" i="29"/>
  <c r="D43" i="29"/>
  <c r="D135" i="29"/>
  <c r="B135" i="29"/>
  <c r="E135" i="29" s="1"/>
  <c r="G135" i="29"/>
  <c r="B24" i="29"/>
  <c r="E24" i="29" s="1"/>
  <c r="D24" i="29"/>
  <c r="G24" i="29"/>
  <c r="D21" i="29"/>
  <c r="G21" i="29"/>
  <c r="B21" i="29"/>
  <c r="E21" i="29" s="1"/>
  <c r="G100" i="29"/>
  <c r="D100" i="29"/>
  <c r="B100" i="29"/>
  <c r="E100" i="29" s="1"/>
  <c r="B153" i="29"/>
  <c r="E153" i="29" s="1"/>
  <c r="G153" i="29"/>
  <c r="D153" i="29"/>
  <c r="B134" i="29"/>
  <c r="E134" i="29" s="1"/>
  <c r="D134" i="29"/>
  <c r="G134" i="29"/>
  <c r="D112" i="29"/>
  <c r="B112" i="29"/>
  <c r="E112" i="29" s="1"/>
  <c r="G112" i="29"/>
  <c r="D35" i="29"/>
  <c r="G35" i="29"/>
  <c r="B35" i="29"/>
  <c r="E35" i="29" s="1"/>
  <c r="D161" i="29"/>
  <c r="G161" i="29"/>
  <c r="B161" i="29"/>
  <c r="E161" i="29" s="1"/>
  <c r="B29" i="29"/>
  <c r="E29" i="29" s="1"/>
  <c r="G29" i="29"/>
  <c r="D29" i="29"/>
  <c r="G89" i="29"/>
  <c r="D89" i="29"/>
  <c r="B89" i="29"/>
  <c r="E89" i="29" s="1"/>
  <c r="G116" i="29"/>
  <c r="B116" i="29"/>
  <c r="E116" i="29" s="1"/>
  <c r="D116" i="29"/>
  <c r="D115" i="29"/>
  <c r="B115" i="29"/>
  <c r="E115" i="29" s="1"/>
  <c r="G115" i="29"/>
  <c r="G39" i="29"/>
  <c r="B39" i="29"/>
  <c r="E39" i="29" s="1"/>
  <c r="D39" i="29"/>
  <c r="B26" i="29"/>
  <c r="E26" i="29" s="1"/>
  <c r="D26" i="29"/>
  <c r="G26" i="29"/>
  <c r="B68" i="29"/>
  <c r="E68" i="29" s="1"/>
  <c r="D68" i="29"/>
  <c r="G68" i="29"/>
  <c r="G148" i="29"/>
  <c r="D148" i="29"/>
  <c r="B148" i="29"/>
  <c r="E148" i="29" s="1"/>
  <c r="D36" i="29"/>
  <c r="B36" i="29"/>
  <c r="E36" i="29" s="1"/>
  <c r="G36" i="29"/>
  <c r="D34" i="29"/>
  <c r="G34" i="29"/>
  <c r="B34" i="29"/>
  <c r="E34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F786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0" i="41" l="1"/>
  <c r="F820" i="41"/>
  <c r="F851" i="41"/>
  <c r="K35" i="39"/>
  <c r="O14" i="54"/>
  <c r="A15" i="54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3" i="29"/>
  <c r="I153" i="29"/>
  <c r="J153" i="29"/>
  <c r="J23" i="29"/>
  <c r="I23" i="29"/>
  <c r="H23" i="29"/>
  <c r="F806" i="41"/>
  <c r="I127" i="29"/>
  <c r="J127" i="29"/>
  <c r="H127" i="29"/>
  <c r="J137" i="29"/>
  <c r="H137" i="29"/>
  <c r="I137" i="29"/>
  <c r="I42" i="29"/>
  <c r="H42" i="29"/>
  <c r="J42" i="29"/>
  <c r="I99" i="29"/>
  <c r="J99" i="29"/>
  <c r="H99" i="29"/>
  <c r="H132" i="29"/>
  <c r="J132" i="29"/>
  <c r="I132" i="29"/>
  <c r="H69" i="29"/>
  <c r="J69" i="29"/>
  <c r="I69" i="29"/>
  <c r="J72" i="29"/>
  <c r="I72" i="29"/>
  <c r="H72" i="29"/>
  <c r="J120" i="29"/>
  <c r="H120" i="29"/>
  <c r="I120" i="29"/>
  <c r="H140" i="29"/>
  <c r="J140" i="29"/>
  <c r="I140" i="29"/>
  <c r="I59" i="29"/>
  <c r="J59" i="29"/>
  <c r="H59" i="29"/>
  <c r="H162" i="29"/>
  <c r="J162" i="29"/>
  <c r="I162" i="29"/>
  <c r="F819" i="41"/>
  <c r="F725" i="41"/>
  <c r="J58" i="29"/>
  <c r="H58" i="29"/>
  <c r="I58" i="29"/>
  <c r="H47" i="29"/>
  <c r="J47" i="29"/>
  <c r="I47" i="29"/>
  <c r="J136" i="29"/>
  <c r="I136" i="29"/>
  <c r="H136" i="29"/>
  <c r="I138" i="29"/>
  <c r="J138" i="29"/>
  <c r="H138" i="29"/>
  <c r="I154" i="29"/>
  <c r="J154" i="29"/>
  <c r="H154" i="29"/>
  <c r="J86" i="29"/>
  <c r="H86" i="29"/>
  <c r="I86" i="29"/>
  <c r="F821" i="41"/>
  <c r="J45" i="29"/>
  <c r="H45" i="29"/>
  <c r="I45" i="29"/>
  <c r="I106" i="29"/>
  <c r="H106" i="29"/>
  <c r="J106" i="29"/>
  <c r="I125" i="29"/>
  <c r="J125" i="29"/>
  <c r="H125" i="29"/>
  <c r="H87" i="29"/>
  <c r="J87" i="29"/>
  <c r="I87" i="29"/>
  <c r="F839" i="41"/>
  <c r="I107" i="29"/>
  <c r="J107" i="29"/>
  <c r="H107" i="29"/>
  <c r="J111" i="29"/>
  <c r="I111" i="29"/>
  <c r="H111" i="29"/>
  <c r="H25" i="29"/>
  <c r="J25" i="29"/>
  <c r="I25" i="29"/>
  <c r="H51" i="29"/>
  <c r="J51" i="29"/>
  <c r="I51" i="29"/>
  <c r="H65" i="29"/>
  <c r="I65" i="29"/>
  <c r="J65" i="29"/>
  <c r="J113" i="29"/>
  <c r="I113" i="29"/>
  <c r="H113" i="29"/>
  <c r="J68" i="29"/>
  <c r="H68" i="29"/>
  <c r="I68" i="29"/>
  <c r="I21" i="29"/>
  <c r="H21" i="29"/>
  <c r="J21" i="29"/>
  <c r="J133" i="29"/>
  <c r="I133" i="29"/>
  <c r="H133" i="29"/>
  <c r="I53" i="29"/>
  <c r="H53" i="29"/>
  <c r="J53" i="29"/>
  <c r="H117" i="29"/>
  <c r="I117" i="29"/>
  <c r="J117" i="29"/>
  <c r="I84" i="29"/>
  <c r="J84" i="29"/>
  <c r="H84" i="29"/>
  <c r="J35" i="29"/>
  <c r="H35" i="29"/>
  <c r="I35" i="29"/>
  <c r="J115" i="29"/>
  <c r="H115" i="29"/>
  <c r="I115" i="29"/>
  <c r="J24" i="29"/>
  <c r="I24" i="29"/>
  <c r="H24" i="29"/>
  <c r="J135" i="29"/>
  <c r="I135" i="29"/>
  <c r="H135" i="29"/>
  <c r="J101" i="29"/>
  <c r="I101" i="29"/>
  <c r="H101" i="29"/>
  <c r="H160" i="29"/>
  <c r="I160" i="29"/>
  <c r="J160" i="29"/>
  <c r="I41" i="29"/>
  <c r="J41" i="29"/>
  <c r="H41" i="29"/>
  <c r="H33" i="29"/>
  <c r="I33" i="29"/>
  <c r="J33" i="29"/>
  <c r="I126" i="29"/>
  <c r="J126" i="29"/>
  <c r="H126" i="29"/>
  <c r="I118" i="29"/>
  <c r="J118" i="29"/>
  <c r="H118" i="29"/>
  <c r="J44" i="29"/>
  <c r="I44" i="29"/>
  <c r="H44" i="29"/>
  <c r="I81" i="29"/>
  <c r="J81" i="29"/>
  <c r="H81" i="29"/>
  <c r="H141" i="29"/>
  <c r="I141" i="29"/>
  <c r="J141" i="29"/>
  <c r="J150" i="29"/>
  <c r="H150" i="29"/>
  <c r="I150" i="29"/>
  <c r="J129" i="29"/>
  <c r="I129" i="29"/>
  <c r="H129" i="29"/>
  <c r="I37" i="29"/>
  <c r="J37" i="29"/>
  <c r="H37" i="29"/>
  <c r="I27" i="29"/>
  <c r="H27" i="29"/>
  <c r="J27" i="29"/>
  <c r="J70" i="29"/>
  <c r="I70" i="29"/>
  <c r="H70" i="29"/>
  <c r="H85" i="29"/>
  <c r="I85" i="29"/>
  <c r="J85" i="29"/>
  <c r="I50" i="29"/>
  <c r="J50" i="29"/>
  <c r="H50" i="29"/>
  <c r="I119" i="29"/>
  <c r="J119" i="29"/>
  <c r="H119" i="29"/>
  <c r="I152" i="29"/>
  <c r="H152" i="29"/>
  <c r="J152" i="29"/>
  <c r="H143" i="29"/>
  <c r="I143" i="29"/>
  <c r="J143" i="29"/>
  <c r="J123" i="29"/>
  <c r="H123" i="29"/>
  <c r="I123" i="29"/>
  <c r="F816" i="41"/>
  <c r="I75" i="29"/>
  <c r="J75" i="29"/>
  <c r="H75" i="29"/>
  <c r="H32" i="29"/>
  <c r="J32" i="29"/>
  <c r="I32" i="29"/>
  <c r="J157" i="29"/>
  <c r="I157" i="29"/>
  <c r="H157" i="29"/>
  <c r="I149" i="29"/>
  <c r="H149" i="29"/>
  <c r="J149" i="29"/>
  <c r="H104" i="29"/>
  <c r="J104" i="29"/>
  <c r="I104" i="29"/>
  <c r="H71" i="29"/>
  <c r="J71" i="29"/>
  <c r="I71" i="29"/>
  <c r="I121" i="29"/>
  <c r="H121" i="29"/>
  <c r="J121" i="29"/>
  <c r="J79" i="29"/>
  <c r="I79" i="29"/>
  <c r="H79" i="29"/>
  <c r="H48" i="29"/>
  <c r="I48" i="29"/>
  <c r="J48" i="29"/>
  <c r="H83" i="29"/>
  <c r="J83" i="29"/>
  <c r="I83" i="29"/>
  <c r="H54" i="29"/>
  <c r="I54" i="29"/>
  <c r="J54" i="29"/>
  <c r="J146" i="29"/>
  <c r="H146" i="29"/>
  <c r="I146" i="29"/>
  <c r="J130" i="29"/>
  <c r="H130" i="29"/>
  <c r="I130" i="29"/>
  <c r="J109" i="29"/>
  <c r="I109" i="29"/>
  <c r="H109" i="29"/>
  <c r="H34" i="29"/>
  <c r="I34" i="29"/>
  <c r="J34" i="29"/>
  <c r="I112" i="29"/>
  <c r="H112" i="29"/>
  <c r="J112" i="29"/>
  <c r="I94" i="29"/>
  <c r="H94" i="29"/>
  <c r="J94" i="29"/>
  <c r="J40" i="29"/>
  <c r="I40" i="29"/>
  <c r="H40" i="29"/>
  <c r="J139" i="29"/>
  <c r="I139" i="29"/>
  <c r="H139" i="29"/>
  <c r="I80" i="29"/>
  <c r="J80" i="29"/>
  <c r="H80" i="29"/>
  <c r="I78" i="29"/>
  <c r="H78" i="29"/>
  <c r="J78" i="29"/>
  <c r="I73" i="29"/>
  <c r="J73" i="29"/>
  <c r="H73" i="29"/>
  <c r="I148" i="29"/>
  <c r="H148" i="29"/>
  <c r="J148" i="29"/>
  <c r="J39" i="29"/>
  <c r="H39" i="29"/>
  <c r="I39" i="29"/>
  <c r="I29" i="29"/>
  <c r="H29" i="29"/>
  <c r="J29" i="29"/>
  <c r="I93" i="29"/>
  <c r="J93" i="29"/>
  <c r="H93" i="29"/>
  <c r="H161" i="29"/>
  <c r="J161" i="29"/>
  <c r="I161" i="29"/>
  <c r="I134" i="29"/>
  <c r="H134" i="29"/>
  <c r="J134" i="29"/>
  <c r="F825" i="41"/>
  <c r="J36" i="29"/>
  <c r="I36" i="29"/>
  <c r="H36" i="29"/>
  <c r="J26" i="29"/>
  <c r="I26" i="29"/>
  <c r="H26" i="29"/>
  <c r="J116" i="29"/>
  <c r="I116" i="29"/>
  <c r="H116" i="29"/>
  <c r="I89" i="29"/>
  <c r="J89" i="29"/>
  <c r="H89" i="29"/>
  <c r="H43" i="29"/>
  <c r="J43" i="29"/>
  <c r="I43" i="29"/>
  <c r="I95" i="29"/>
  <c r="H95" i="29"/>
  <c r="J95" i="29"/>
  <c r="I60" i="29"/>
  <c r="H60" i="29"/>
  <c r="J60" i="29"/>
  <c r="J103" i="29"/>
  <c r="I103" i="29"/>
  <c r="H103" i="29"/>
  <c r="J142" i="29"/>
  <c r="I142" i="29"/>
  <c r="H142" i="29"/>
  <c r="F822" i="41"/>
  <c r="F723" i="41"/>
  <c r="J128" i="29"/>
  <c r="H128" i="29"/>
  <c r="I128" i="29"/>
  <c r="J57" i="29"/>
  <c r="H57" i="29"/>
  <c r="I57" i="29"/>
  <c r="H145" i="29"/>
  <c r="J145" i="29"/>
  <c r="I145" i="29"/>
  <c r="H67" i="29"/>
  <c r="J67" i="29"/>
  <c r="I67" i="29"/>
  <c r="H108" i="29"/>
  <c r="J108" i="29"/>
  <c r="I108" i="29"/>
  <c r="I66" i="29"/>
  <c r="J66" i="29"/>
  <c r="H66" i="29"/>
  <c r="H131" i="29"/>
  <c r="J131" i="29"/>
  <c r="I131" i="29"/>
  <c r="H96" i="29"/>
  <c r="I96" i="29"/>
  <c r="J96" i="29"/>
  <c r="F834" i="41"/>
  <c r="I46" i="29"/>
  <c r="H46" i="29"/>
  <c r="J46" i="29"/>
  <c r="H90" i="29"/>
  <c r="J90" i="29"/>
  <c r="I90" i="29"/>
  <c r="F838" i="41"/>
  <c r="J92" i="29"/>
  <c r="I92" i="29"/>
  <c r="H92" i="29"/>
  <c r="I163" i="29"/>
  <c r="J163" i="29"/>
  <c r="H163" i="29"/>
  <c r="H91" i="29"/>
  <c r="J91" i="29"/>
  <c r="I91" i="29"/>
  <c r="I155" i="29"/>
  <c r="H155" i="29"/>
  <c r="J155" i="29"/>
  <c r="J49" i="29"/>
  <c r="H49" i="29"/>
  <c r="I49" i="29"/>
  <c r="J102" i="29"/>
  <c r="I102" i="29"/>
  <c r="H102" i="29"/>
  <c r="I164" i="29"/>
  <c r="H164" i="29"/>
  <c r="J164" i="29"/>
  <c r="I64" i="29"/>
  <c r="H64" i="29"/>
  <c r="J64" i="29"/>
  <c r="I61" i="29"/>
  <c r="J61" i="29"/>
  <c r="H61" i="29"/>
  <c r="H98" i="29"/>
  <c r="I98" i="29"/>
  <c r="J98" i="29"/>
  <c r="I156" i="29"/>
  <c r="H156" i="29"/>
  <c r="J156" i="29"/>
  <c r="I158" i="29"/>
  <c r="H158" i="29"/>
  <c r="J158" i="29"/>
  <c r="I97" i="29"/>
  <c r="J97" i="29"/>
  <c r="H97" i="29"/>
  <c r="H144" i="29"/>
  <c r="I144" i="29"/>
  <c r="J144" i="29"/>
  <c r="I55" i="29"/>
  <c r="J55" i="29"/>
  <c r="H55" i="29"/>
  <c r="I100" i="29"/>
  <c r="J100" i="29"/>
  <c r="H100" i="29"/>
  <c r="H159" i="29"/>
  <c r="I159" i="29"/>
  <c r="J159" i="29"/>
  <c r="H74" i="29"/>
  <c r="J74" i="29"/>
  <c r="I74" i="29"/>
  <c r="H56" i="29"/>
  <c r="J56" i="29"/>
  <c r="I56" i="29"/>
  <c r="J110" i="29"/>
  <c r="I110" i="29"/>
  <c r="H110" i="29"/>
  <c r="J38" i="29"/>
  <c r="H38" i="29"/>
  <c r="I38" i="29"/>
  <c r="J76" i="29"/>
  <c r="H76" i="29"/>
  <c r="I76" i="29"/>
  <c r="J122" i="29"/>
  <c r="H122" i="29"/>
  <c r="I122" i="29"/>
  <c r="J28" i="29"/>
  <c r="H28" i="29"/>
  <c r="I28" i="29"/>
  <c r="J62" i="29"/>
  <c r="I62" i="29"/>
  <c r="H62" i="29"/>
  <c r="I63" i="29"/>
  <c r="J63" i="29"/>
  <c r="H63" i="29"/>
  <c r="I124" i="29"/>
  <c r="J124" i="29"/>
  <c r="H124" i="29"/>
  <c r="H31" i="29"/>
  <c r="J31" i="29"/>
  <c r="I31" i="29"/>
  <c r="J151" i="29"/>
  <c r="H151" i="29"/>
  <c r="I151" i="29"/>
  <c r="H147" i="29"/>
  <c r="I147" i="29"/>
  <c r="J147" i="29"/>
  <c r="J52" i="29"/>
  <c r="I52" i="29"/>
  <c r="H52" i="29"/>
  <c r="H82" i="29"/>
  <c r="I82" i="29"/>
  <c r="J82" i="29"/>
  <c r="I114" i="29"/>
  <c r="J114" i="29"/>
  <c r="H114" i="29"/>
  <c r="J88" i="29"/>
  <c r="I88" i="29"/>
  <c r="H88" i="29"/>
  <c r="H22" i="29"/>
  <c r="I22" i="29"/>
  <c r="J22" i="29"/>
  <c r="J30" i="29"/>
  <c r="H30" i="29"/>
  <c r="I30" i="29"/>
  <c r="H77" i="29"/>
  <c r="J77" i="29"/>
  <c r="I77" i="29"/>
  <c r="J105" i="29"/>
  <c r="H105" i="29"/>
  <c r="I105" i="29"/>
  <c r="M7" i="54"/>
  <c r="I14" i="54"/>
  <c r="H14" i="54"/>
  <c r="L12" i="54"/>
  <c r="M12" i="54" s="1"/>
  <c r="D14" i="54"/>
  <c r="C15" i="54"/>
  <c r="E13" i="54"/>
  <c r="L13" i="54" s="1"/>
  <c r="O15" i="54" l="1"/>
  <c r="A16" i="54"/>
  <c r="K17" i="39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8" i="29"/>
  <c r="K140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0" i="29"/>
  <c r="F19" i="41"/>
  <c r="C13" i="41"/>
  <c r="L13" i="41" s="1"/>
  <c r="C17" i="41"/>
  <c r="G17" i="41" s="1"/>
  <c r="F16" i="41"/>
  <c r="K132" i="29"/>
  <c r="K159" i="29"/>
  <c r="K26" i="29"/>
  <c r="K75" i="29"/>
  <c r="K50" i="29"/>
  <c r="K37" i="29"/>
  <c r="K81" i="29"/>
  <c r="K160" i="29"/>
  <c r="K135" i="29"/>
  <c r="K84" i="29"/>
  <c r="K68" i="29"/>
  <c r="K125" i="29"/>
  <c r="K138" i="29"/>
  <c r="K127" i="29"/>
  <c r="K105" i="29"/>
  <c r="K77" i="29"/>
  <c r="K52" i="29"/>
  <c r="K124" i="29"/>
  <c r="K76" i="29"/>
  <c r="K55" i="29"/>
  <c r="F401" i="41"/>
  <c r="K108" i="29"/>
  <c r="K36" i="29"/>
  <c r="K148" i="29"/>
  <c r="K80" i="29"/>
  <c r="K83" i="29"/>
  <c r="K79" i="29"/>
  <c r="K121" i="29"/>
  <c r="K71" i="29"/>
  <c r="K32" i="29"/>
  <c r="K129" i="29"/>
  <c r="K141" i="29"/>
  <c r="K87" i="29"/>
  <c r="K45" i="29"/>
  <c r="K69" i="29"/>
  <c r="K99" i="29"/>
  <c r="K42" i="29"/>
  <c r="K47" i="29"/>
  <c r="K23" i="29"/>
  <c r="K30" i="29"/>
  <c r="K28" i="29"/>
  <c r="K158" i="29"/>
  <c r="K64" i="29"/>
  <c r="K155" i="29"/>
  <c r="K46" i="29"/>
  <c r="K128" i="29"/>
  <c r="K95" i="29"/>
  <c r="K43" i="29"/>
  <c r="K29" i="29"/>
  <c r="K126" i="29"/>
  <c r="K133" i="29"/>
  <c r="K107" i="29"/>
  <c r="K153" i="29"/>
  <c r="C259" i="41"/>
  <c r="C106" i="41"/>
  <c r="C700" i="41"/>
  <c r="C354" i="41"/>
  <c r="K114" i="29"/>
  <c r="K56" i="29"/>
  <c r="K97" i="29"/>
  <c r="K92" i="29"/>
  <c r="K131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8" i="29"/>
  <c r="K82" i="29"/>
  <c r="K151" i="29"/>
  <c r="K31" i="29"/>
  <c r="K63" i="29"/>
  <c r="K38" i="29"/>
  <c r="K102" i="29"/>
  <c r="K49" i="29"/>
  <c r="K163" i="29"/>
  <c r="K96" i="29"/>
  <c r="K66" i="29"/>
  <c r="K67" i="29"/>
  <c r="K57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3" i="29"/>
  <c r="K60" i="29"/>
  <c r="K89" i="29"/>
  <c r="K139" i="29"/>
  <c r="K48" i="29"/>
  <c r="K104" i="29"/>
  <c r="K157" i="29"/>
  <c r="K70" i="29"/>
  <c r="K27" i="29"/>
  <c r="K118" i="29"/>
  <c r="K33" i="29"/>
  <c r="K35" i="29"/>
  <c r="I167" i="29"/>
  <c r="I168" i="29" s="1"/>
  <c r="I169" i="29" s="1"/>
  <c r="K113" i="29"/>
  <c r="K51" i="29"/>
  <c r="K111" i="29"/>
  <c r="K72" i="29"/>
  <c r="K137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2" i="29"/>
  <c r="K152" i="29"/>
  <c r="K150" i="29"/>
  <c r="K44" i="29"/>
  <c r="K41" i="29"/>
  <c r="K24" i="29"/>
  <c r="K115" i="29"/>
  <c r="K53" i="29"/>
  <c r="K65" i="29"/>
  <c r="K86" i="29"/>
  <c r="K136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7" i="29"/>
  <c r="K122" i="29"/>
  <c r="K110" i="29"/>
  <c r="K74" i="29"/>
  <c r="K100" i="29"/>
  <c r="K144" i="29"/>
  <c r="K156" i="29"/>
  <c r="K98" i="29"/>
  <c r="K164" i="29"/>
  <c r="K145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4" i="29"/>
  <c r="K161" i="29"/>
  <c r="K39" i="29"/>
  <c r="K112" i="29"/>
  <c r="K34" i="29"/>
  <c r="K146" i="29"/>
  <c r="K54" i="29"/>
  <c r="K149" i="29"/>
  <c r="J167" i="29"/>
  <c r="J168" i="29" s="1"/>
  <c r="J169" i="29" s="1"/>
  <c r="K106" i="29"/>
  <c r="K162" i="29"/>
  <c r="K120" i="29"/>
  <c r="C501" i="41"/>
  <c r="C139" i="41"/>
  <c r="K22" i="29"/>
  <c r="K62" i="29"/>
  <c r="K61" i="29"/>
  <c r="K91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6" i="29"/>
  <c r="K93" i="29"/>
  <c r="K73" i="29"/>
  <c r="K78" i="29"/>
  <c r="K40" i="29"/>
  <c r="K94" i="29"/>
  <c r="K109" i="29"/>
  <c r="K130" i="29"/>
  <c r="K123" i="29"/>
  <c r="K143" i="29"/>
  <c r="K119" i="29"/>
  <c r="K85" i="29"/>
  <c r="K101" i="29"/>
  <c r="K117" i="29"/>
  <c r="K21" i="29"/>
  <c r="H167" i="29"/>
  <c r="H168" i="29" s="1"/>
  <c r="H169" i="29" s="1"/>
  <c r="K25" i="29"/>
  <c r="K154" i="29"/>
  <c r="K59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7" i="29"/>
  <c r="K168" i="29" s="1"/>
  <c r="K169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A18" i="54"/>
  <c r="O17" i="54"/>
  <c r="K13" i="41"/>
  <c r="H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A19" i="54" l="1"/>
  <c r="O18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A23" i="54" l="1"/>
  <c r="O22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3" i="54" l="1"/>
  <c r="A24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A32" i="54" l="1"/>
  <c r="O32" i="54" s="1"/>
  <c r="O31" i="54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457" authorId="0" shapeId="0" xr:uid="{FD991144-3E86-4C28-B5DC-64C8F37393A1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<sst xmlns="http://schemas.openxmlformats.org/spreadsheetml/2006/main" count="4986" uniqueCount="1667">
  <si>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</si>
  <si>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</si>
  <si>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</si>
  <si>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</si>
  <si>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</si>
  <si>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</si>
  <si>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</si>
  <si>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</si>
  <si>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</si>
  <si>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</si>
  <si>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</si>
  <si>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</si>
  <si>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</si>
  <si>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</si>
  <si>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</si>
  <si>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</si>
  <si>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</si>
  <si>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</si>
  <si>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</si>
  <si>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</si>
  <si>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</si>
  <si>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</si>
  <si>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</si>
  <si>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</si>
  <si>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</si>
  <si>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</si>
  <si>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</si>
  <si>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</si>
  <si>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</si>
  <si>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</si>
  <si>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</si>
  <si>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</si>
  <si>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</si>
  <si>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</si>
  <si>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</si>
  <si>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</si>
  <si>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</si>
  <si>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</si>
  <si>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</si>
  <si>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</si>
  <si>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</si>
  <si>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</si>
  <si>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</si>
  <si>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</si>
  <si>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</si>
  <si>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</si>
  <si>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</si>
  <si>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</si>
  <si>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</si>
  <si>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</si>
  <si>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</si>
  <si>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</si>
  <si>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</si>
  <si>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</si>
  <si>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</si>
  <si>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</si>
  <si>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</si>
  <si>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</si>
  <si>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</si>
  <si>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</si>
  <si>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</si>
  <si>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</si>
  <si>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</si>
  <si>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</si>
  <si>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</si>
  <si>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</si>
  <si>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</si>
  <si>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</si>
  <si>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</si>
  <si>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</si>
  <si>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</si>
  <si>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</si>
  <si>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</si>
  <si>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</si>
  <si>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</si>
  <si>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</si>
  <si>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</si>
  <si>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</si>
  <si>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</si>
  <si>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</si>
  <si>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</si>
  <si>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</si>
  <si>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</si>
  <si>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</si>
  <si>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</si>
  <si>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</si>
  <si>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</si>
  <si>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</si>
  <si>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</si>
  <si>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</si>
  <si>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</si>
  <si>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</si>
  <si>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</si>
  <si>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</si>
  <si>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</si>
  <si>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</si>
  <si>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</si>
  <si>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</si>
  <si>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</si>
  <si>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</si>
  <si>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</si>
  <si>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</si>
  <si>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</si>
  <si>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</si>
  <si>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</si>
  <si>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</si>
  <si>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</si>
  <si>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</si>
  <si>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</si>
  <si>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</si>
  <si>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</si>
  <si>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</si>
  <si>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</si>
  <si>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</si>
  <si>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</si>
  <si>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</si>
  <si>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</si>
  <si>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</si>
  <si>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</si>
  <si>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</si>
  <si>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</si>
  <si>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</si>
  <si>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</si>
  <si>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</si>
  <si>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</si>
  <si>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</si>
  <si>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</si>
  <si>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</si>
  <si>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</si>
  <si>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</si>
  <si>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</si>
  <si>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</si>
  <si>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</si>
  <si>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</si>
  <si>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</si>
  <si>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</si>
  <si>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</si>
  <si>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</si>
  <si>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</si>
  <si>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</si>
  <si>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</si>
  <si>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</si>
  <si>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</si>
  <si>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</si>
  <si>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</si>
  <si>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</si>
  <si>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</si>
  <si>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</si>
  <si>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</si>
  <si>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</si>
  <si>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</si>
  <si>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</si>
  <si>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</si>
  <si>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</si>
  <si>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</si>
  <si>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</si>
  <si>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</si>
  <si>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</si>
  <si>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</si>
  <si>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</si>
  <si>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</si>
  <si>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</si>
  <si>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</si>
  <si>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</si>
  <si>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</si>
  <si>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</si>
  <si>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</si>
  <si>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</si>
  <si>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</si>
  <si>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</si>
  <si>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</si>
  <si>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</si>
  <si>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</si>
  <si>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</si>
  <si>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</si>
  <si>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</si>
  <si>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</si>
  <si>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</si>
  <si>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</si>
  <si>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</si>
  <si>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</si>
  <si>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</si>
  <si>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</si>
  <si>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</si>
  <si>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</si>
  <si>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</si>
  <si>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</si>
  <si>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</si>
  <si>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</si>
  <si>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</si>
  <si>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</si>
  <si>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</si>
  <si>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</si>
  <si>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</si>
  <si>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</si>
  <si>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</si>
  <si>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</si>
  <si>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</si>
  <si>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</si>
  <si>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</si>
  <si>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</si>
  <si>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</si>
  <si>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</si>
  <si>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</si>
  <si>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</si>
  <si>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</si>
  <si>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</si>
  <si>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</si>
  <si>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</si>
  <si>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</si>
  <si>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</si>
  <si>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</si>
  <si>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</si>
  <si>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</si>
  <si>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</si>
  <si>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</si>
  <si>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</si>
  <si>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</si>
  <si>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</si>
  <si>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</si>
  <si>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</si>
  <si>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</si>
  <si>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</si>
  <si>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</si>
  <si>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</si>
  <si>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</si>
  <si>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</si>
  <si>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</si>
  <si>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</si>
  <si>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</si>
  <si>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</si>
  <si>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</si>
  <si>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</si>
  <si>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</si>
  <si>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</si>
  <si>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</si>
  <si>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</si>
  <si>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</si>
  <si>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</si>
  <si>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</si>
  <si>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</si>
  <si>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</si>
  <si>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</si>
  <si>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</si>
  <si>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</si>
  <si>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</si>
  <si>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</si>
  <si>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</si>
  <si>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</si>
  <si>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</si>
  <si>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</si>
  <si>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</si>
  <si>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</si>
  <si>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</si>
  <si>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</si>
  <si>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</si>
  <si>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</si>
  <si>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</si>
  <si>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</si>
  <si>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</si>
  <si>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</si>
  <si>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</si>
  <si>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</si>
  <si>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</si>
  <si>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</si>
  <si>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</si>
  <si>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</si>
  <si>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</si>
  <si>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</si>
  <si>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</si>
  <si>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</si>
  <si>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</si>
  <si>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</si>
  <si>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</si>
  <si>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</si>
  <si>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</si>
  <si>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</si>
  <si>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</si>
  <si>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</si>
  <si>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</si>
  <si>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</si>
  <si>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</si>
  <si>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</si>
  <si>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</si>
  <si>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</si>
  <si>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</si>
  <si>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</si>
  <si>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</si>
  <si>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</si>
  <si>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</si>
  <si>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</si>
  <si>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</si>
  <si>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</si>
  <si>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</si>
  <si>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</si>
  <si>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</si>
  <si>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</si>
  <si>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</si>
  <si>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</si>
  <si>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</si>
  <si>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</si>
  <si>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</si>
  <si>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</si>
  <si>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</si>
  <si>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</si>
  <si>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</si>
  <si>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</si>
  <si>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</si>
  <si>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</si>
  <si>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</si>
  <si>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</si>
  <si>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</si>
  <si>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</si>
  <si>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</si>
  <si>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</si>
  <si>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</si>
  <si>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</si>
  <si>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</si>
  <si>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</si>
  <si>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</si>
  <si>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</si>
  <si>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</si>
  <si>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</si>
  <si>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</si>
  <si>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</si>
  <si>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</si>
  <si>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</si>
  <si>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</si>
  <si>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</si>
  <si>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</si>
  <si>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</si>
  <si>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</si>
  <si>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</si>
  <si>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</si>
  <si>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</si>
  <si>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</si>
  <si>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</si>
  <si>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</si>
  <si>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</si>
  <si>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</si>
  <si>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</si>
  <si>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</si>
  <si>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</si>
  <si>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</si>
  <si>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</si>
  <si>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</si>
  <si>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</si>
  <si>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</si>
  <si>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</si>
  <si>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</si>
  <si>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</si>
  <si>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</si>
  <si>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</si>
  <si>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</si>
  <si>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</si>
  <si>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</si>
  <si>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</si>
  <si>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</si>
  <si>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</si>
  <si>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</si>
  <si>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</si>
  <si>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</si>
  <si>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</si>
  <si>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</si>
  <si>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</si>
  <si>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</si>
  <si>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</si>
  <si>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</si>
  <si>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</si>
  <si>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</si>
  <si>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</si>
  <si>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</si>
  <si>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</si>
  <si>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</si>
  <si>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</si>
  <si>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</si>
  <si>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</si>
  <si>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</si>
  <si>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</si>
  <si>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</si>
  <si>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</si>
  <si>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</si>
  <si>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</si>
  <si>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</si>
  <si>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</si>
  <si>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</si>
  <si>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</si>
  <si>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</si>
  <si>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</si>
  <si>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</si>
  <si>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</si>
  <si>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</si>
  <si>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</si>
  <si>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</si>
  <si>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</si>
  <si>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</si>
  <si>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</si>
  <si>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</si>
  <si>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</si>
  <si>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</si>
  <si>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</si>
  <si>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</si>
  <si>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</si>
  <si>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</si>
  <si>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</si>
  <si>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</si>
  <si>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</si>
  <si>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</si>
  <si>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</si>
  <si>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</si>
  <si>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</si>
  <si>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</si>
  <si>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</si>
  <si>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</si>
  <si>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</si>
  <si>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</si>
  <si>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</si>
  <si>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</si>
  <si>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</si>
  <si>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</si>
  <si>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</si>
  <si>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</si>
  <si>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</si>
  <si>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</si>
  <si>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</si>
  <si>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</si>
  <si>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</si>
  <si>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</si>
  <si>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</si>
  <si>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</si>
  <si>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</si>
  <si>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</si>
  <si>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</si>
  <si>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</si>
  <si>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</si>
  <si>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</si>
  <si>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</si>
  <si>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</si>
  <si>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</si>
  <si>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</si>
  <si>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</si>
  <si>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</si>
  <si>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</si>
  <si>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</si>
  <si>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</si>
  <si>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</si>
  <si>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</si>
  <si>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</si>
  <si>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</si>
  <si>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</si>
  <si>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</si>
  <si>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</si>
  <si>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</si>
  <si>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</si>
  <si>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</si>
  <si>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</si>
  <si>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</si>
  <si>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</si>
  <si>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</si>
  <si>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</si>
  <si>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</si>
  <si>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</si>
  <si>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</si>
  <si>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</si>
  <si>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</si>
  <si>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</si>
  <si>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</si>
  <si>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</si>
  <si>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</si>
  <si>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</si>
  <si>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</si>
  <si>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</si>
  <si>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</si>
  <si>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</si>
  <si>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</si>
  <si>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</si>
  <si>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</si>
  <si>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</si>
  <si>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</si>
  <si>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</si>
  <si>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</si>
  <si>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</si>
  <si>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</si>
  <si>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</si>
  <si>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</si>
  <si>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</si>
  <si>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</si>
  <si>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</si>
  <si>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</si>
  <si>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</si>
  <si>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</si>
  <si>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</si>
  <si>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</si>
  <si>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</si>
  <si>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</si>
  <si>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</si>
  <si>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</si>
  <si>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</si>
  <si>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</si>
  <si>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</si>
  <si>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</si>
  <si>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</si>
  <si>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</si>
  <si>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</si>
  <si>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</si>
  <si>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</si>
  <si>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</si>
  <si>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</si>
  <si>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</si>
  <si>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</si>
  <si>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</si>
  <si>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</si>
  <si>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</si>
  <si>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</si>
  <si>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</si>
  <si>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</si>
  <si>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</si>
  <si>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</si>
  <si>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</si>
  <si>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</si>
  <si>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</si>
  <si>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</si>
  <si>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</si>
  <si>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</si>
  <si>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</si>
  <si>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</si>
  <si>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</si>
  <si>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</si>
  <si>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</si>
  <si>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</si>
  <si>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</si>
  <si>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</si>
  <si>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</si>
  <si>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</si>
  <si>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</si>
  <si>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</si>
  <si>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</si>
  <si>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</si>
  <si>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</si>
  <si>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</si>
  <si>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</si>
  <si>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</si>
  <si>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</si>
  <si>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</si>
  <si>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</si>
  <si>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</si>
  <si>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</si>
  <si>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</si>
  <si>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</si>
  <si>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</si>
  <si>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</si>
  <si>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</si>
  <si>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</si>
  <si>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</si>
  <si>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</si>
  <si>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</si>
  <si>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</si>
  <si>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</si>
  <si>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</si>
  <si>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</si>
  <si>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</si>
  <si>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</si>
  <si>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</si>
  <si>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</si>
  <si>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</si>
  <si>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</si>
  <si>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</si>
  <si>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</si>
  <si>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</si>
  <si>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</si>
  <si>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</si>
  <si>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</si>
  <si>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</si>
  <si>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</si>
  <si>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</si>
  <si>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</si>
  <si>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</si>
  <si>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</si>
  <si>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</si>
  <si>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</si>
  <si>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</si>
  <si>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</si>
  <si>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</si>
  <si>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</si>
  <si>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</si>
  <si>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</si>
  <si>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</si>
  <si>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</si>
  <si>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</si>
  <si>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</si>
  <si>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</si>
  <si>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</si>
  <si>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</si>
  <si>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</si>
  <si>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</si>
  <si>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</si>
  <si>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</si>
  <si>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</si>
  <si>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</si>
  <si>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</si>
  <si>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</si>
  <si>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</si>
  <si>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</si>
  <si>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</si>
  <si>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</si>
  <si>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</si>
  <si>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</si>
  <si>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</si>
  <si>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</si>
  <si>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</si>
  <si>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</si>
  <si>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</si>
  <si>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</si>
  <si>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</si>
  <si>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</si>
  <si>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</si>
  <si>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</si>
  <si>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</si>
  <si>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</si>
  <si>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</si>
  <si>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</si>
  <si>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</si>
  <si>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</si>
  <si>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</si>
  <si>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</si>
  <si>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</si>
  <si>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</si>
  <si>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</si>
  <si>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</si>
  <si>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</si>
  <si>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</si>
  <si>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</si>
  <si>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</si>
  <si>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</si>
  <si>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</si>
  <si>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</si>
  <si>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</si>
  <si>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</si>
  <si>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</si>
  <si>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</si>
  <si>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</si>
  <si>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</si>
  <si>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</si>
  <si>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</si>
  <si>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</si>
  <si>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</si>
  <si>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</si>
  <si>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</si>
  <si>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</si>
  <si>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</si>
  <si>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</si>
  <si>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</si>
  <si>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</si>
  <si>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</si>
  <si>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</si>
  <si>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</si>
  <si>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</si>
  <si>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</si>
  <si>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</si>
  <si>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</si>
  <si>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</si>
  <si>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</si>
  <si>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</si>
  <si>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</si>
  <si>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</si>
  <si>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</si>
  <si>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</si>
  <si>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</si>
  <si>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</si>
  <si>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</si>
  <si>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</si>
  <si>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</si>
  <si>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</si>
  <si>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</si>
  <si>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</si>
  <si>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</si>
  <si>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</si>
  <si>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</si>
  <si>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</si>
  <si>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</si>
  <si>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</si>
  <si>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</si>
  <si>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</si>
  <si>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</si>
  <si>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</si>
  <si>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</si>
  <si>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</si>
  <si>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</si>
  <si>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</si>
  <si>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</si>
  <si>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</si>
  <si>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</si>
  <si>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</si>
  <si>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</si>
  <si>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</si>
  <si>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</si>
  <si>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</si>
  <si>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</si>
  <si>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</si>
  <si>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</si>
  <si>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</si>
  <si>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</si>
  <si>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</si>
  <si>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</si>
  <si>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</si>
  <si>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</si>
  <si>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</si>
  <si>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</si>
  <si>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</si>
  <si>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</si>
  <si>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</si>
  <si>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</si>
  <si>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</si>
  <si>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</si>
  <si>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</si>
  <si>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</si>
  <si>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</si>
  <si>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</si>
  <si>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</si>
  <si>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</si>
  <si>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</si>
  <si>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</si>
  <si>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</si>
  <si>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</si>
  <si>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</si>
  <si>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</si>
  <si>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</si>
  <si>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</si>
  <si>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</si>
  <si>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</si>
  <si>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</si>
  <si>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</si>
  <si>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</si>
  <si>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</si>
  <si>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</si>
  <si>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</si>
  <si>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</si>
  <si>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</si>
  <si>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</si>
  <si>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</si>
  <si>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</si>
  <si>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</si>
  <si>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</si>
  <si>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</si>
  <si>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</si>
  <si>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</si>
  <si>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</si>
  <si>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</si>
  <si>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</si>
  <si>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</si>
  <si>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</si>
  <si>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</si>
  <si>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</si>
  <si>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</si>
  <si>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</si>
  <si>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</si>
  <si>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</si>
  <si>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</si>
  <si>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</si>
  <si>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</si>
  <si>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</si>
  <si>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</si>
  <si>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</si>
  <si>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</si>
  <si>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</si>
  <si>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</si>
  <si>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</si>
  <si>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</si>
  <si>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</si>
  <si>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</si>
  <si>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</si>
  <si>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</si>
  <si>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</si>
  <si>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</si>
  <si>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</si>
  <si>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</si>
  <si>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</si>
  <si>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</si>
  <si>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</si>
  <si>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</si>
  <si>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</si>
  <si>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</si>
  <si>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</si>
  <si>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</si>
  <si>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</si>
  <si>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</si>
  <si>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</si>
  <si>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</si>
  <si>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</si>
  <si>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</si>
  <si>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</si>
  <si>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</si>
  <si>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</si>
  <si>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</si>
  <si>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</si>
  <si>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</si>
  <si>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</si>
  <si>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</si>
  <si>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</si>
  <si>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</si>
  <si>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</si>
  <si>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</si>
  <si>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</si>
  <si>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</si>
  <si>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</si>
  <si>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</si>
  <si>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</si>
  <si>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</si>
  <si>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</si>
  <si>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</si>
  <si>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</si>
  <si>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</si>
  <si>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</si>
  <si>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</si>
  <si>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</si>
  <si>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</si>
  <si>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</si>
  <si>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</si>
  <si>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</si>
  <si>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</si>
  <si>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</si>
  <si>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</si>
  <si>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</si>
  <si>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</si>
  <si>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</si>
  <si>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</si>
  <si>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</si>
  <si>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</si>
  <si>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</si>
  <si>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</si>
  <si>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</si>
  <si>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</si>
  <si>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</si>
  <si>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</si>
  <si>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</si>
  <si>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</si>
  <si>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</si>
  <si>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</si>
  <si>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</si>
  <si>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</si>
  <si>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</si>
  <si>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</si>
  <si>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</si>
  <si>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</si>
  <si>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</si>
  <si>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</si>
  <si>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</si>
  <si>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</si>
  <si>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</si>
  <si>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</si>
  <si>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</si>
  <si>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</si>
  <si>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</si>
  <si>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</si>
  <si>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</si>
  <si>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</si>
  <si>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</si>
  <si>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</si>
  <si>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</si>
  <si>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</si>
  <si>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</si>
  <si>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</si>
  <si>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</si>
  <si>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</si>
  <si>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</si>
  <si>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</si>
  <si>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</si>
  <si>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</si>
  <si>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</si>
  <si>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</si>
  <si>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</si>
  <si>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</si>
  <si>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</si>
  <si>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</si>
  <si>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</si>
  <si>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</si>
  <si>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</si>
  <si>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</si>
  <si>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</si>
  <si>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</si>
  <si>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</si>
  <si>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</si>
  <si>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</si>
  <si>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</si>
  <si>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</si>
  <si>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</si>
  <si>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</si>
  <si>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</si>
  <si>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</si>
  <si>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</si>
  <si>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</si>
  <si>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</si>
  <si>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</si>
  <si>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</si>
  <si>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</si>
  <si>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</si>
  <si>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</si>
  <si>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</si>
  <si>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</si>
  <si>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</si>
  <si>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</si>
  <si>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</si>
  <si>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</si>
  <si>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</si>
  <si>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</si>
  <si>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</si>
  <si>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</si>
  <si>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</si>
  <si>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</si>
  <si>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</si>
  <si>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</si>
  <si>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</si>
  <si>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</si>
  <si>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</si>
  <si>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</si>
  <si>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</si>
  <si>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</si>
  <si>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</si>
  <si>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</si>
  <si>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</si>
  <si>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</si>
  <si>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</si>
  <si>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</si>
  <si>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</si>
  <si>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</si>
  <si>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</si>
  <si>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</si>
  <si>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</si>
  <si>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</si>
  <si>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</si>
  <si>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</si>
  <si>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</si>
  <si>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</si>
  <si>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</si>
  <si>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</si>
  <si>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</si>
  <si>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</si>
  <si>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</si>
  <si>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</si>
  <si>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</si>
  <si>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</si>
  <si>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</si>
  <si>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</si>
  <si>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</si>
  <si>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</si>
  <si>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</si>
  <si>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</si>
  <si>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</si>
  <si>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</si>
  <si>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</si>
  <si>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</si>
  <si>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</si>
  <si>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</si>
  <si>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</si>
  <si>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</si>
  <si>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</si>
  <si>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</si>
  <si>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</si>
  <si>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</si>
  <si>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</si>
  <si>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</si>
  <si>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</si>
  <si>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</si>
  <si>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</si>
  <si>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</si>
  <si>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</si>
  <si>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</si>
  <si>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</si>
  <si>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</si>
  <si>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</si>
  <si>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</si>
  <si>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</si>
  <si>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</si>
  <si>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</si>
  <si>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</si>
  <si>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</si>
  <si>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</si>
  <si>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</si>
  <si>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</si>
  <si>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</si>
  <si>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</si>
  <si>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</si>
  <si>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</si>
  <si>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</si>
  <si>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</si>
  <si>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</si>
  <si>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</si>
  <si>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</si>
  <si>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</si>
  <si>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</si>
  <si>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</si>
  <si>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</si>
  <si>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</si>
  <si>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</si>
  <si>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</si>
  <si>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</si>
  <si>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</si>
  <si>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</si>
  <si>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</si>
  <si>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</si>
  <si>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</si>
  <si>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</si>
  <si>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</si>
  <si>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</si>
  <si>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</si>
  <si>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</si>
  <si>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</si>
  <si>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</si>
  <si>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</si>
  <si>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</si>
  <si>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</si>
  <si>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</si>
  <si>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</si>
  <si>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</si>
  <si>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</si>
  <si>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</si>
  <si>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</si>
  <si>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</si>
  <si>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</si>
  <si>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</si>
  <si>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</si>
  <si>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</si>
  <si>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</si>
  <si>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</si>
  <si>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</si>
  <si>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</si>
  <si>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</si>
  <si>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</si>
  <si>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</si>
  <si>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</si>
  <si>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</si>
  <si>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</si>
  <si>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</si>
  <si>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</si>
  <si>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</si>
  <si>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</si>
  <si>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</si>
  <si>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</si>
  <si>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</si>
  <si>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</si>
  <si>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</si>
  <si>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</si>
  <si>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</si>
  <si>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</si>
  <si>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</si>
  <si>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</si>
  <si>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</si>
  <si>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</si>
  <si>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</si>
  <si>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</si>
  <si>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</si>
  <si>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</si>
  <si>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</si>
  <si>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</si>
  <si>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</si>
  <si>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</si>
  <si>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</si>
  <si>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</si>
  <si>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</si>
  <si>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</si>
  <si>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</si>
  <si>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</si>
  <si>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</si>
  <si>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</si>
  <si>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</si>
  <si>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</si>
  <si>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</si>
  <si>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</si>
  <si>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</si>
  <si>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</si>
  <si>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</si>
  <si>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</si>
  <si>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</si>
  <si>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</si>
  <si>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</si>
  <si>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</si>
  <si>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</si>
  <si>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</si>
  <si>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</si>
  <si>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</si>
  <si>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</si>
  <si>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</si>
  <si>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</si>
  <si>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</si>
  <si>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</si>
  <si>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</si>
  <si>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</si>
  <si>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</si>
  <si>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</si>
  <si>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</si>
  <si>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</si>
  <si>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</si>
  <si>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</si>
  <si>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</si>
  <si>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</si>
  <si>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</si>
  <si>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</si>
  <si>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</si>
  <si>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</si>
  <si>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</si>
  <si>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</si>
  <si>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</si>
  <si>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</si>
  <si>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</si>
  <si>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</si>
  <si>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</si>
  <si>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</si>
  <si>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</si>
  <si>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</si>
  <si>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</si>
  <si>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</si>
  <si>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</si>
  <si>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</si>
  <si>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</si>
  <si>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</si>
  <si>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</si>
  <si>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</si>
  <si>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</si>
  <si>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</si>
  <si>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</si>
  <si>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</si>
  <si>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</si>
  <si>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</si>
  <si>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</si>
  <si>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</si>
  <si>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</si>
  <si>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</si>
  <si>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</si>
  <si>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</si>
  <si>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</si>
  <si>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</si>
  <si>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</si>
  <si>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</si>
  <si>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</si>
  <si>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</si>
  <si>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</si>
  <si>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</si>
  <si>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</si>
  <si>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</si>
  <si>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</si>
  <si>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</si>
  <si>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</si>
  <si>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</si>
  <si>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</si>
  <si>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</si>
  <si>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</si>
  <si>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</si>
  <si>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</si>
  <si>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</si>
  <si>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</si>
  <si>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</si>
  <si>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</si>
  <si>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</si>
  <si>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</si>
  <si>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</si>
  <si>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</si>
  <si>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</si>
  <si>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</si>
  <si>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</si>
  <si>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</si>
  <si>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</si>
  <si>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</si>
  <si>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</si>
  <si>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</si>
  <si>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</si>
  <si>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</si>
  <si>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</si>
  <si>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</si>
  <si>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</si>
  <si>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</si>
  <si>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</si>
  <si>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</si>
  <si>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</si>
  <si>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</si>
  <si>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</si>
  <si>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</si>
  <si>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</si>
  <si>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</si>
  <si>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</si>
  <si>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</si>
  <si>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</si>
  <si>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</si>
  <si>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</si>
  <si>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</si>
  <si>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</si>
  <si>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</si>
  <si>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</si>
  <si>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</si>
  <si>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</si>
  <si>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</si>
  <si>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</si>
  <si>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</si>
  <si>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</si>
  <si>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</si>
  <si>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</si>
  <si>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</si>
  <si>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</si>
  <si>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</si>
  <si>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</si>
  <si>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</si>
  <si>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</si>
  <si>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</si>
  <si>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</si>
  <si>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</si>
  <si>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</si>
  <si>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</si>
  <si>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</si>
  <si>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</si>
  <si>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</si>
  <si>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</si>
  <si>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</si>
  <si>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</si>
  <si>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</si>
  <si>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</si>
  <si>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</si>
  <si>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</si>
  <si>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</si>
  <si>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</si>
  <si>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</si>
  <si>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</si>
  <si>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</si>
  <si>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</si>
  <si>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</si>
  <si>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</si>
  <si>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</si>
  <si>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</si>
  <si>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</si>
  <si>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</si>
  <si>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</si>
  <si>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</si>
  <si>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</si>
  <si>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</si>
  <si>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</si>
  <si>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</si>
  <si>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</si>
  <si>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</si>
  <si>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</si>
  <si>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</si>
  <si>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</si>
  <si>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</si>
  <si>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</si>
  <si>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</si>
  <si>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</si>
  <si>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</si>
  <si>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</si>
  <si>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</si>
  <si>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</si>
  <si>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</si>
  <si>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</si>
  <si>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</si>
  <si>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</si>
  <si>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</si>
  <si>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</si>
  <si>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</si>
  <si>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</si>
  <si>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</si>
  <si>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</si>
  <si>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</si>
  <si>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</si>
  <si>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</si>
  <si>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</si>
  <si>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</si>
  <si>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</si>
  <si>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</si>
  <si>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</si>
  <si>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</si>
  <si>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</si>
  <si>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</si>
  <si>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</si>
  <si>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</si>
  <si>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</si>
  <si>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</si>
  <si>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</si>
  <si>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</si>
  <si>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</si>
  <si>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</si>
  <si>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</si>
  <si>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</si>
  <si>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</si>
  <si>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</si>
  <si>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</si>
  <si>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</si>
  <si>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</si>
  <si>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</si>
  <si>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</si>
  <si>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</si>
  <si>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</si>
  <si>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</si>
  <si>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</si>
  <si>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</si>
  <si>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</si>
  <si>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</si>
  <si>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</si>
  <si>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</si>
  <si>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</si>
  <si>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</si>
  <si>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</si>
  <si>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</si>
  <si>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</si>
  <si>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</si>
  <si>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</si>
  <si>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</si>
  <si>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</si>
  <si>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</si>
  <si>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</si>
  <si>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</si>
  <si>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</si>
  <si>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</si>
  <si>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</si>
  <si>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</si>
  <si>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</si>
  <si>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</si>
  <si>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</si>
  <si>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</si>
  <si>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</si>
  <si>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</si>
  <si>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</si>
  <si>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</si>
  <si>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</si>
  <si>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</si>
  <si>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</si>
  <si>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</si>
  <si>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</si>
  <si>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</si>
  <si>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</si>
  <si>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</si>
  <si>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</si>
  <si>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</si>
  <si>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</si>
  <si>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</si>
  <si>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</si>
  <si>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</si>
  <si>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</si>
  <si>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</si>
  <si>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</si>
  <si>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</si>
  <si>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</si>
  <si>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</si>
  <si>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</si>
  <si>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</si>
  <si>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</si>
  <si>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</si>
  <si>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</si>
  <si>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</si>
  <si>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</si>
  <si>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</si>
  <si>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</si>
  <si>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</si>
  <si>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</si>
  <si>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</si>
  <si>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</si>
  <si>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</si>
  <si>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</si>
  <si>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</si>
  <si>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</si>
  <si>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</si>
  <si>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</si>
  <si>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</si>
  <si>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</si>
  <si>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</si>
  <si>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</si>
  <si>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</si>
  <si>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</si>
  <si>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</si>
  <si>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</si>
  <si>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</si>
  <si>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</si>
  <si>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</si>
  <si>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</si>
  <si>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</si>
  <si>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</si>
  <si>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</si>
  <si>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</si>
  <si>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</si>
  <si>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</si>
  <si>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</si>
  <si>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</si>
  <si>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</si>
  <si>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</si>
  <si>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</si>
  <si>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</si>
  <si>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</si>
  <si>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</si>
  <si>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</si>
  <si>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</si>
  <si>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</si>
  <si>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</si>
  <si>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</si>
  <si>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</si>
  <si>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</si>
  <si>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</si>
  <si>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</si>
  <si>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</si>
  <si>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</si>
  <si>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</si>
  <si>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</si>
  <si>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</si>
  <si>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</si>
  <si>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</si>
  <si>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</si>
  <si>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</si>
  <si>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</si>
  <si>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</si>
  <si>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</si>
  <si>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</si>
  <si>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</si>
  <si>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</si>
  <si>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</si>
  <si>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</si>
  <si>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</si>
  <si>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</si>
  <si>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</si>
  <si>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</si>
  <si>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</si>
  <si>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</si>
  <si>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</si>
  <si>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</si>
  <si>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</si>
  <si>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</si>
  <si>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</si>
  <si>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</si>
  <si>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</si>
  <si>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</si>
  <si>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</si>
  <si>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</si>
  <si>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</si>
  <si>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</si>
  <si>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</si>
  <si>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</si>
  <si>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</si>
  <si>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</si>
  <si>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</si>
  <si>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</si>
  <si>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</si>
  <si>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</si>
  <si>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</si>
  <si>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</si>
  <si>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</si>
  <si>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</si>
  <si>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</si>
  <si>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</si>
  <si>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</si>
  <si>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</si>
  <si>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</si>
  <si>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</si>
  <si>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</si>
  <si>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</si>
  <si>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</si>
  <si>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</si>
  <si>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</si>
  <si>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</si>
  <si>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</si>
  <si>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</si>
  <si>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</si>
  <si>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</si>
  <si>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</si>
  <si>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</si>
  <si>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</si>
  <si>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</si>
  <si>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</si>
  <si>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</si>
  <si>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</si>
  <si>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</si>
  <si>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</si>
  <si>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</si>
  <si>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</si>
  <si>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</si>
  <si>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</si>
  <si>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</si>
  <si>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</si>
  <si>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</si>
  <si>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</si>
  <si>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</si>
  <si>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</si>
  <si>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</si>
  <si>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</si>
  <si>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</si>
  <si>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</si>
  <si>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</si>
  <si>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</si>
  <si>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</si>
  <si>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</si>
  <si>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</si>
  <si>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</si>
  <si>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</si>
  <si>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</si>
  <si>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</si>
  <si>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</si>
  <si>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</si>
  <si>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</si>
  <si>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</si>
  <si>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</si>
  <si>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</si>
  <si>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</si>
  <si>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</si>
  <si>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</si>
  <si>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</si>
  <si>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</si>
  <si>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</si>
  <si>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</si>
  <si>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</si>
  <si>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</si>
  <si>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</si>
  <si>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</si>
  <si>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</si>
  <si>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</si>
  <si>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</si>
  <si>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</si>
  <si>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</si>
  <si>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</si>
  <si>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</si>
  <si>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</si>
  <si>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</si>
  <si>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</si>
  <si>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</si>
  <si>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</si>
  <si>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</si>
  <si>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</si>
  <si>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</si>
  <si>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</si>
  <si>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</si>
  <si>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</si>
  <si>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</si>
  <si>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</si>
  <si>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</si>
  <si>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</si>
  <si>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</si>
  <si>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</si>
  <si>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</si>
  <si>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</si>
  <si>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</si>
  <si>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</si>
  <si>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</si>
  <si>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</si>
  <si>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</si>
  <si>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</si>
  <si>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</si>
  <si>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</si>
  <si>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</si>
  <si>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</si>
  <si>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</si>
  <si>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</si>
  <si>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</si>
  <si>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</si>
  <si>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</si>
  <si>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</si>
  <si>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</si>
  <si>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</si>
  <si>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</si>
  <si>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</si>
  <si>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</si>
  <si>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</si>
  <si>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</si>
  <si>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</si>
  <si>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</si>
  <si>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</si>
  <si>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</si>
  <si>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</si>
  <si>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</si>
  <si>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</si>
  <si>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</si>
  <si>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</si>
  <si>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</si>
  <si>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</si>
  <si>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</si>
  <si>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</si>
  <si>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</si>
  <si>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</si>
  <si>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</si>
  <si>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</si>
  <si>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</si>
  <si>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</si>
  <si>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</si>
  <si>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</si>
  <si>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</si>
  <si>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</si>
  <si>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</si>
  <si>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</si>
  <si>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</si>
  <si>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</si>
  <si>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</si>
  <si>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</si>
  <si>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</si>
  <si>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</si>
  <si>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</si>
  <si>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</si>
  <si>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I3</t>
  </si>
  <si>
    <t>Terminating kabel 3 x 240 mm² OD</t>
  </si>
  <si>
    <t>Upah Bongkar CT TM ID/OD</t>
  </si>
  <si>
    <t>Upah Bongkar PT TM ID/OD</t>
  </si>
  <si>
    <t>PEMASANGAN KONDUKTOR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</si>
  <si>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</si>
  <si>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</si>
  <si>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</si>
  <si>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</si>
  <si>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</si>
  <si>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</si>
  <si>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</si>
  <si>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</si>
  <si>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</si>
  <si>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</si>
  <si>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</si>
  <si>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</si>
  <si>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</si>
  <si>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</si>
  <si>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</si>
  <si>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</si>
  <si>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</si>
  <si>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</si>
  <si>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</si>
  <si>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</si>
  <si>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</si>
  <si>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</si>
  <si>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</si>
  <si>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</si>
  <si>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</si>
  <si>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</si>
  <si>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</si>
  <si>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</si>
  <si>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</si>
  <si>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</si>
  <si>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</si>
  <si>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</si>
  <si>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PT. PLN (PERSERO) UP3 DEMAK</t>
  </si>
  <si>
    <t>PEMASANGAN KONSTRUKSI</t>
  </si>
  <si>
    <t>II</t>
  </si>
  <si>
    <t>PETA LOKASI PELANGGAN CV. ARUNIKA</t>
  </si>
  <si>
    <t>C12-350 dAN</t>
  </si>
  <si>
    <t>C12-200 dAN</t>
  </si>
  <si>
    <t>CC8-A</t>
  </si>
  <si>
    <t>CC7</t>
  </si>
  <si>
    <t>CC2-A</t>
  </si>
  <si>
    <t>CC1-A</t>
  </si>
  <si>
    <t>CC1-1</t>
  </si>
  <si>
    <t>CC11</t>
  </si>
  <si>
    <t>CM5-5</t>
  </si>
  <si>
    <r>
      <t>A3C 70 mm</t>
    </r>
    <r>
      <rPr>
        <vertAlign val="superscript"/>
        <sz val="9"/>
        <color rgb="FFFF0000"/>
        <rFont val="Calibri"/>
        <family val="2"/>
        <scheme val="minor"/>
      </rPr>
      <t>2</t>
    </r>
  </si>
  <si>
    <t>PEKERJAAN PEMASANGAN TIANG</t>
  </si>
  <si>
    <t>Trafo 1 Fasa CSP 50 KVA (G105)</t>
  </si>
  <si>
    <t xml:space="preserve">Jumper Wire : </t>
  </si>
  <si>
    <t>CM2-11M</t>
  </si>
  <si>
    <t>Stainless Steel Strap 20 X 0.7 mm</t>
  </si>
  <si>
    <t>III</t>
  </si>
  <si>
    <t>IV</t>
  </si>
  <si>
    <t>PEMBONGKARAN</t>
  </si>
  <si>
    <t>PEMASANGAN APP TM</t>
  </si>
  <si>
    <t>APP TM dan PS</t>
  </si>
  <si>
    <t>Pemasangan Cubicle</t>
  </si>
  <si>
    <t>Pemasangan Disconecting Switch</t>
  </si>
  <si>
    <t>Pemasangan Arrester</t>
  </si>
  <si>
    <t>Pemasangan Grounding</t>
  </si>
  <si>
    <t>Pemasangan Kabel</t>
  </si>
  <si>
    <t>Pipa Shock PVC</t>
  </si>
  <si>
    <t>CV. ARUNIKA</t>
  </si>
  <si>
    <t>PEKERJAAN PD PT. ANUNIKA DAYA 345 KVA</t>
  </si>
  <si>
    <t>TEGOWANU</t>
  </si>
  <si>
    <t>Demak, 21 September 2023</t>
  </si>
  <si>
    <t>SINGLE LINE DIAGRAM SUPPLY CV. ARUNIKA</t>
  </si>
  <si>
    <t>CE1-3</t>
  </si>
  <si>
    <t>F1-3</t>
  </si>
  <si>
    <t>CM2-12</t>
  </si>
  <si>
    <t>CM2-12A</t>
  </si>
  <si>
    <t>TL Ren Sis</t>
  </si>
  <si>
    <t>Asman Perencanaan</t>
  </si>
  <si>
    <t>Manager</t>
  </si>
  <si>
    <t xml:space="preserve"> -7.043101°, 110.585348°</t>
  </si>
  <si>
    <t>KOORDINAT LOKASI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</si>
</sst>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_-* #,##0.00_-;\-* #,##0.00_-;_-* &quot;-&quot;_-;_-@_-"/>
  </numFmts>
  <fonts count="17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indexed="10"/>
      <name val="Calibri"/>
      <family val="2"/>
      <scheme val="minor"/>
    </font>
    <font>
      <u/>
      <sz val="9"/>
      <name val="Calibri"/>
      <family val="2"/>
      <scheme val="minor"/>
    </font>
    <font>
      <b/>
      <sz val="11"/>
      <color indexed="9"/>
      <name val="Times New Roman"/>
      <family val="1"/>
    </font>
    <font>
      <b/>
      <sz val="11"/>
      <color indexed="10"/>
      <name val="Times New Roman"/>
      <family val="1"/>
    </font>
    <font>
      <vertAlign val="superscript"/>
      <sz val="9"/>
      <color rgb="FFFF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0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rgb="FFFF0000"/>
      </left>
      <right/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indexed="64"/>
      </bottom>
      <diagonal/>
    </border>
  </borders>
  <cellStyleXfs count="2686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2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09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09" fillId="0" borderId="0"/>
    <xf numFmtId="0" fontId="109" fillId="0" borderId="0"/>
    <xf numFmtId="0" fontId="109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67" fillId="0" borderId="0"/>
    <xf numFmtId="0" fontId="34" fillId="0" borderId="0"/>
    <xf numFmtId="0" fontId="109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09" fillId="0" borderId="0"/>
    <xf numFmtId="0" fontId="10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9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09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09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09" fillId="0" borderId="0"/>
    <xf numFmtId="0" fontId="109" fillId="0" borderId="0"/>
    <xf numFmtId="0" fontId="109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09" fillId="0" borderId="0"/>
    <xf numFmtId="0" fontId="110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111" fillId="0" borderId="0"/>
    <xf numFmtId="0" fontId="20" fillId="0" borderId="0"/>
    <xf numFmtId="0" fontId="20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1" fillId="0" borderId="0"/>
    <xf numFmtId="0" fontId="110" fillId="0" borderId="0"/>
    <xf numFmtId="0" fontId="6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0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41" fillId="0" borderId="0" applyFont="0" applyFill="0" applyBorder="0" applyAlignment="0" applyProtection="0"/>
    <xf numFmtId="41" fontId="153" fillId="0" borderId="0" applyFont="0" applyFill="0" applyBorder="0" applyAlignment="0" applyProtection="0"/>
    <xf numFmtId="0" fontId="20" fillId="0" borderId="0"/>
    <xf numFmtId="0" fontId="4" fillId="0" borderId="0"/>
    <xf numFmtId="41" fontId="20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3" fillId="0" borderId="0"/>
    <xf numFmtId="0" fontId="109" fillId="0" borderId="0"/>
    <xf numFmtId="0" fontId="20" fillId="0" borderId="0"/>
    <xf numFmtId="0" fontId="109" fillId="0" borderId="0"/>
    <xf numFmtId="0" fontId="109" fillId="0" borderId="0"/>
  </cellStyleXfs>
  <cellXfs count="721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09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15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18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14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16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6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8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18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24" fillId="36" borderId="0" xfId="2670" applyFont="1" applyFill="1" applyAlignment="1">
      <alignment horizontal="left" vertical="center"/>
    </xf>
    <xf numFmtId="0" fontId="124" fillId="36" borderId="0" xfId="2670" applyFont="1" applyFill="1" applyAlignment="1">
      <alignment horizontal="center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left" vertical="center"/>
    </xf>
    <xf numFmtId="0" fontId="126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right" vertical="center"/>
    </xf>
    <xf numFmtId="9" fontId="127" fillId="36" borderId="0" xfId="2671" applyFont="1" applyFill="1" applyBorder="1" applyAlignment="1" applyProtection="1">
      <alignment horizontal="right" vertical="center"/>
    </xf>
    <xf numFmtId="167" fontId="126" fillId="36" borderId="0" xfId="2672" applyFont="1" applyFill="1" applyBorder="1" applyAlignment="1" applyProtection="1">
      <alignment horizontal="right" vertical="center"/>
    </xf>
    <xf numFmtId="167" fontId="127" fillId="36" borderId="0" xfId="2672" applyFont="1" applyFill="1" applyBorder="1" applyAlignment="1" applyProtection="1">
      <alignment horizontal="right" vertical="center"/>
    </xf>
    <xf numFmtId="10" fontId="127" fillId="36" borderId="0" xfId="2671" applyNumberFormat="1" applyFont="1" applyFill="1" applyBorder="1" applyAlignment="1" applyProtection="1">
      <alignment horizontal="right" vertical="center"/>
    </xf>
    <xf numFmtId="169" fontId="126" fillId="36" borderId="0" xfId="2672" applyNumberFormat="1" applyFont="1" applyFill="1" applyBorder="1" applyAlignment="1" applyProtection="1">
      <alignment horizontal="right" vertical="center"/>
    </xf>
    <xf numFmtId="0" fontId="120" fillId="0" borderId="0" xfId="2670" applyFont="1" applyAlignment="1">
      <alignment horizontal="left" vertical="center"/>
    </xf>
    <xf numFmtId="0" fontId="12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60" fillId="0" borderId="0" xfId="1538" applyFont="1"/>
    <xf numFmtId="0" fontId="113" fillId="0" borderId="0" xfId="1538" applyFont="1"/>
    <xf numFmtId="0" fontId="51" fillId="0" borderId="42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60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21" fillId="0" borderId="3" xfId="1026" applyFont="1" applyBorder="1" applyProtection="1"/>
    <xf numFmtId="167" fontId="0" fillId="0" borderId="3" xfId="1026" applyFont="1" applyBorder="1" applyProtection="1"/>
    <xf numFmtId="167" fontId="113" fillId="0" borderId="3" xfId="1538" applyNumberFormat="1" applyFont="1" applyBorder="1"/>
    <xf numFmtId="0" fontId="60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0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29" fillId="0" borderId="0" xfId="1614" applyFont="1" applyAlignment="1">
      <alignment horizontal="center"/>
    </xf>
    <xf numFmtId="0" fontId="130" fillId="0" borderId="0" xfId="1614" applyFont="1" applyAlignment="1">
      <alignment horizontal="center" vertical="center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2" fillId="0" borderId="0" xfId="1614" applyFont="1" applyAlignment="1">
      <alignment horizontal="center" vertical="center"/>
    </xf>
    <xf numFmtId="3" fontId="130" fillId="0" borderId="0" xfId="1614" applyNumberFormat="1" applyFont="1" applyAlignment="1">
      <alignment horizontal="center" vertical="center"/>
    </xf>
    <xf numFmtId="0" fontId="133" fillId="0" borderId="0" xfId="1614" applyFont="1" applyAlignment="1">
      <alignment horizontal="center" vertical="center"/>
    </xf>
    <xf numFmtId="0" fontId="132" fillId="0" borderId="0" xfId="1614" applyFont="1" applyAlignment="1">
      <alignment horizontal="center"/>
    </xf>
    <xf numFmtId="0" fontId="130" fillId="0" borderId="0" xfId="1614" applyFont="1" applyAlignment="1">
      <alignment horizontal="center"/>
    </xf>
    <xf numFmtId="3" fontId="129" fillId="0" borderId="0" xfId="1614" applyNumberFormat="1" applyFont="1" applyAlignment="1">
      <alignment horizontal="center"/>
    </xf>
    <xf numFmtId="0" fontId="134" fillId="0" borderId="0" xfId="1614" applyFont="1"/>
    <xf numFmtId="167" fontId="134" fillId="0" borderId="0" xfId="1652" applyNumberFormat="1" applyFont="1"/>
    <xf numFmtId="0" fontId="134" fillId="0" borderId="0" xfId="1614" applyFont="1" applyAlignment="1">
      <alignment horizontal="left" vertical="center"/>
    </xf>
    <xf numFmtId="0" fontId="134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left" vertical="center"/>
    </xf>
    <xf numFmtId="0" fontId="134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0" fontId="134" fillId="0" borderId="0" xfId="1614" applyFont="1" applyAlignment="1">
      <alignment horizontal="center" vertical="center" wrapText="1"/>
    </xf>
    <xf numFmtId="0" fontId="131" fillId="0" borderId="0" xfId="1614" applyFont="1" applyAlignment="1">
      <alignment horizontal="center" vertical="center" wrapText="1"/>
    </xf>
    <xf numFmtId="3" fontId="130" fillId="0" borderId="0" xfId="1614" applyNumberFormat="1" applyFont="1" applyAlignment="1">
      <alignment vertical="center"/>
    </xf>
    <xf numFmtId="0" fontId="131" fillId="0" borderId="20" xfId="1615" applyFont="1" applyBorder="1" applyAlignment="1">
      <alignment horizontal="center" vertical="center"/>
    </xf>
    <xf numFmtId="0" fontId="131" fillId="0" borderId="21" xfId="1615" applyFont="1" applyBorder="1" applyAlignment="1">
      <alignment horizontal="left" vertical="center" wrapText="1"/>
    </xf>
    <xf numFmtId="0" fontId="130" fillId="0" borderId="21" xfId="1614" applyFont="1" applyBorder="1" applyAlignment="1">
      <alignment horizontal="center" vertical="center" wrapText="1"/>
    </xf>
    <xf numFmtId="0" fontId="137" fillId="0" borderId="21" xfId="1614" applyFont="1" applyBorder="1" applyAlignment="1">
      <alignment horizontal="center" vertical="center"/>
    </xf>
    <xf numFmtId="3" fontId="137" fillId="0" borderId="21" xfId="1614" applyNumberFormat="1" applyFont="1" applyBorder="1" applyAlignment="1">
      <alignment horizontal="center" vertical="center"/>
    </xf>
    <xf numFmtId="3" fontId="130" fillId="0" borderId="21" xfId="1614" applyNumberFormat="1" applyFont="1" applyBorder="1" applyAlignment="1">
      <alignment horizontal="center" vertical="center"/>
    </xf>
    <xf numFmtId="3" fontId="130" fillId="0" borderId="22" xfId="1614" applyNumberFormat="1" applyFont="1" applyBorder="1" applyAlignment="1">
      <alignment horizontal="center" vertical="center"/>
    </xf>
    <xf numFmtId="3" fontId="130" fillId="0" borderId="0" xfId="1614" applyNumberFormat="1" applyFont="1" applyAlignment="1">
      <alignment horizontal="center"/>
    </xf>
    <xf numFmtId="3" fontId="129" fillId="0" borderId="0" xfId="1614" applyNumberFormat="1" applyFont="1" applyAlignment="1">
      <alignment horizontal="center" vertical="center"/>
    </xf>
    <xf numFmtId="0" fontId="137" fillId="0" borderId="0" xfId="1614" applyFont="1" applyAlignment="1">
      <alignment horizontal="center"/>
    </xf>
    <xf numFmtId="3" fontId="133" fillId="0" borderId="0" xfId="1614" applyNumberFormat="1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7" fillId="0" borderId="21" xfId="1615" applyFont="1" applyBorder="1" applyAlignment="1">
      <alignment horizontal="center" vertical="center"/>
    </xf>
    <xf numFmtId="0" fontId="136" fillId="0" borderId="20" xfId="1653" applyFont="1" applyBorder="1" applyAlignment="1">
      <alignment horizontal="center" vertical="center"/>
    </xf>
    <xf numFmtId="0" fontId="136" fillId="0" borderId="21" xfId="1653" applyFont="1" applyBorder="1" applyAlignment="1">
      <alignment vertical="center" wrapText="1"/>
    </xf>
    <xf numFmtId="0" fontId="132" fillId="0" borderId="20" xfId="1653" applyFont="1" applyBorder="1" applyAlignment="1">
      <alignment horizontal="center" vertical="center"/>
    </xf>
    <xf numFmtId="0" fontId="132" fillId="0" borderId="21" xfId="1652" applyFont="1" applyBorder="1" applyAlignment="1">
      <alignment horizontal="center" vertical="center"/>
    </xf>
    <xf numFmtId="0" fontId="132" fillId="33" borderId="21" xfId="1653" applyFont="1" applyFill="1" applyBorder="1" applyAlignment="1">
      <alignment vertical="center" wrapText="1"/>
    </xf>
    <xf numFmtId="0" fontId="132" fillId="0" borderId="21" xfId="1652" applyFont="1" applyBorder="1" applyAlignment="1">
      <alignment horizontal="left" vertical="center" wrapText="1"/>
    </xf>
    <xf numFmtId="0" fontId="134" fillId="0" borderId="20" xfId="1652" applyFont="1" applyBorder="1" applyAlignment="1">
      <alignment horizontal="center" vertical="center"/>
    </xf>
    <xf numFmtId="0" fontId="134" fillId="0" borderId="21" xfId="1652" applyFont="1" applyBorder="1" applyAlignment="1">
      <alignment vertical="center" wrapText="1"/>
    </xf>
    <xf numFmtId="0" fontId="137" fillId="0" borderId="21" xfId="1652" applyFont="1" applyBorder="1" applyAlignment="1">
      <alignment horizontal="center" vertical="center"/>
    </xf>
    <xf numFmtId="0" fontId="137" fillId="0" borderId="44" xfId="1652" applyFont="1" applyBorder="1" applyAlignment="1">
      <alignment horizontal="center" vertical="center"/>
    </xf>
    <xf numFmtId="0" fontId="137" fillId="0" borderId="3" xfId="1652" applyFont="1" applyBorder="1" applyAlignment="1">
      <alignment vertical="center" wrapText="1"/>
    </xf>
    <xf numFmtId="0" fontId="130" fillId="0" borderId="3" xfId="1614" applyFont="1" applyBorder="1" applyAlignment="1">
      <alignment horizontal="center" vertical="center" wrapText="1"/>
    </xf>
    <xf numFmtId="0" fontId="137" fillId="0" borderId="3" xfId="1614" applyFont="1" applyBorder="1" applyAlignment="1">
      <alignment horizontal="center" vertical="center"/>
    </xf>
    <xf numFmtId="0" fontId="137" fillId="0" borderId="3" xfId="1652" applyFont="1" applyBorder="1" applyAlignment="1">
      <alignment horizontal="center" vertical="center"/>
    </xf>
    <xf numFmtId="207" fontId="137" fillId="0" borderId="3" xfId="1614" applyNumberFormat="1" applyFont="1" applyBorder="1" applyAlignment="1">
      <alignment horizontal="center" vertical="center"/>
    </xf>
    <xf numFmtId="3" fontId="130" fillId="0" borderId="3" xfId="1614" applyNumberFormat="1" applyFont="1" applyBorder="1" applyAlignment="1">
      <alignment horizontal="center" vertical="center"/>
    </xf>
    <xf numFmtId="3" fontId="130" fillId="0" borderId="39" xfId="1614" applyNumberFormat="1" applyFont="1" applyBorder="1" applyAlignment="1">
      <alignment horizontal="center" vertical="center"/>
    </xf>
    <xf numFmtId="0" fontId="137" fillId="0" borderId="20" xfId="1652" applyFont="1" applyBorder="1" applyAlignment="1">
      <alignment horizontal="center" vertical="center"/>
    </xf>
    <xf numFmtId="0" fontId="137" fillId="0" borderId="21" xfId="1652" applyFont="1" applyBorder="1" applyAlignment="1">
      <alignment vertical="center" wrapText="1"/>
    </xf>
    <xf numFmtId="0" fontId="130" fillId="0" borderId="23" xfId="1614" applyFont="1" applyBorder="1" applyAlignment="1">
      <alignment horizontal="center" vertical="center"/>
    </xf>
    <xf numFmtId="0" fontId="130" fillId="0" borderId="24" xfId="1614" applyFont="1" applyBorder="1" applyAlignment="1">
      <alignment horizontal="left" vertical="center"/>
    </xf>
    <xf numFmtId="0" fontId="130" fillId="0" borderId="24" xfId="1614" applyFont="1" applyBorder="1" applyAlignment="1">
      <alignment vertical="center"/>
    </xf>
    <xf numFmtId="0" fontId="137" fillId="0" borderId="24" xfId="1614" applyFont="1" applyBorder="1" applyAlignment="1">
      <alignment horizontal="center" vertical="center"/>
    </xf>
    <xf numFmtId="3" fontId="130" fillId="0" borderId="24" xfId="1614" applyNumberFormat="1" applyFont="1" applyBorder="1" applyAlignment="1">
      <alignment horizontal="center" vertical="center"/>
    </xf>
    <xf numFmtId="3" fontId="130" fillId="0" borderId="25" xfId="1614" applyNumberFormat="1" applyFont="1" applyBorder="1" applyAlignment="1">
      <alignment horizontal="center" vertical="center"/>
    </xf>
    <xf numFmtId="0" fontId="132" fillId="0" borderId="26" xfId="1614" applyFont="1" applyBorder="1" applyAlignment="1">
      <alignment horizontal="center" vertical="center"/>
    </xf>
    <xf numFmtId="37" fontId="134" fillId="0" borderId="27" xfId="1614" applyNumberFormat="1" applyFont="1" applyBorder="1" applyAlignment="1">
      <alignment horizontal="center"/>
    </xf>
    <xf numFmtId="37" fontId="132" fillId="0" borderId="27" xfId="1614" applyNumberFormat="1" applyFont="1" applyBorder="1" applyAlignment="1">
      <alignment horizontal="center"/>
    </xf>
    <xf numFmtId="0" fontId="132" fillId="0" borderId="28" xfId="1614" applyFont="1" applyBorder="1" applyAlignment="1">
      <alignment horizontal="center" vertical="center"/>
    </xf>
    <xf numFmtId="37" fontId="134" fillId="0" borderId="29" xfId="1614" applyNumberFormat="1" applyFont="1" applyBorder="1" applyAlignment="1">
      <alignment horizontal="center"/>
    </xf>
    <xf numFmtId="37" fontId="132" fillId="0" borderId="29" xfId="1614" applyNumberFormat="1" applyFont="1" applyBorder="1" applyAlignment="1">
      <alignment horizontal="center"/>
    </xf>
    <xf numFmtId="37" fontId="138" fillId="0" borderId="30" xfId="1614" applyNumberFormat="1" applyFont="1" applyBorder="1" applyAlignment="1">
      <alignment horizontal="center"/>
    </xf>
    <xf numFmtId="37" fontId="138" fillId="0" borderId="32" xfId="1614" applyNumberFormat="1" applyFont="1" applyBorder="1" applyAlignment="1">
      <alignment horizontal="center"/>
    </xf>
    <xf numFmtId="0" fontId="129" fillId="0" borderId="0" xfId="1614" applyFont="1" applyAlignment="1">
      <alignment horizontal="center" vertical="center"/>
    </xf>
    <xf numFmtId="0" fontId="138" fillId="0" borderId="34" xfId="1614" applyFont="1" applyBorder="1" applyAlignment="1">
      <alignment vertical="center"/>
    </xf>
    <xf numFmtId="0" fontId="132" fillId="0" borderId="19" xfId="1614" applyFont="1" applyBorder="1"/>
    <xf numFmtId="0" fontId="132" fillId="0" borderId="19" xfId="1614" applyFont="1" applyBorder="1" applyAlignment="1">
      <alignment horizontal="center"/>
    </xf>
    <xf numFmtId="0" fontId="132" fillId="0" borderId="19" xfId="1614" applyFont="1" applyBorder="1" applyAlignment="1">
      <alignment horizontal="right"/>
    </xf>
    <xf numFmtId="0" fontId="132" fillId="0" borderId="31" xfId="1614" applyFont="1" applyBorder="1" applyAlignment="1">
      <alignment horizontal="right"/>
    </xf>
    <xf numFmtId="0" fontId="130" fillId="0" borderId="0" xfId="1614" applyFont="1" applyAlignment="1">
      <alignment horizontal="left" vertical="center"/>
    </xf>
    <xf numFmtId="0" fontId="130" fillId="0" borderId="0" xfId="1614" applyFont="1" applyAlignment="1">
      <alignment vertical="center"/>
    </xf>
    <xf numFmtId="0" fontId="137" fillId="0" borderId="0" xfId="1614" applyFont="1" applyAlignment="1">
      <alignment horizontal="center" vertical="center"/>
    </xf>
    <xf numFmtId="165" fontId="137" fillId="0" borderId="0" xfId="1652" applyNumberFormat="1" applyFont="1" applyAlignment="1">
      <alignment vertical="center"/>
    </xf>
    <xf numFmtId="0" fontId="132" fillId="0" borderId="0" xfId="1652" applyFont="1" applyAlignment="1">
      <alignment horizontal="right"/>
    </xf>
    <xf numFmtId="0" fontId="139" fillId="0" borderId="0" xfId="1644" applyFont="1" applyAlignment="1">
      <alignment horizontal="center" vertical="center"/>
    </xf>
    <xf numFmtId="0" fontId="137" fillId="0" borderId="0" xfId="1652" applyFont="1" applyAlignment="1">
      <alignment vertical="center"/>
    </xf>
    <xf numFmtId="0" fontId="140" fillId="39" borderId="59" xfId="2670" applyFont="1" applyFill="1" applyBorder="1" applyAlignment="1">
      <alignment horizontal="left" vertical="center"/>
    </xf>
    <xf numFmtId="0" fontId="140" fillId="39" borderId="60" xfId="2670" applyFont="1" applyFill="1" applyBorder="1" applyAlignment="1">
      <alignment horizontal="center" vertical="center"/>
    </xf>
    <xf numFmtId="0" fontId="140" fillId="39" borderId="62" xfId="2670" applyFont="1" applyFill="1" applyBorder="1" applyAlignment="1">
      <alignment horizontal="left" vertical="center"/>
    </xf>
    <xf numFmtId="0" fontId="140" fillId="39" borderId="58" xfId="2670" applyFont="1" applyFill="1" applyBorder="1" applyAlignment="1">
      <alignment horizontal="center" vertical="center"/>
    </xf>
    <xf numFmtId="0" fontId="140" fillId="39" borderId="64" xfId="2670" applyFont="1" applyFill="1" applyBorder="1" applyAlignment="1">
      <alignment horizontal="left" vertical="center"/>
    </xf>
    <xf numFmtId="0" fontId="140" fillId="39" borderId="65" xfId="2670" applyFont="1" applyFill="1" applyBorder="1" applyAlignment="1">
      <alignment horizontal="center" vertical="center"/>
    </xf>
    <xf numFmtId="167" fontId="122" fillId="40" borderId="61" xfId="2672" applyFont="1" applyFill="1" applyBorder="1" applyAlignment="1" applyProtection="1">
      <alignment horizontal="right" vertical="center" wrapText="1"/>
      <protection locked="0"/>
    </xf>
    <xf numFmtId="167" fontId="122" fillId="40" borderId="63" xfId="2672" applyFont="1" applyFill="1" applyBorder="1" applyAlignment="1" applyProtection="1">
      <alignment horizontal="right" vertical="center"/>
      <protection locked="0"/>
    </xf>
    <xf numFmtId="169" fontId="122" fillId="40" borderId="63" xfId="2672" applyNumberFormat="1" applyFont="1" applyFill="1" applyBorder="1" applyAlignment="1" applyProtection="1">
      <alignment horizontal="right" vertical="center"/>
      <protection locked="0"/>
    </xf>
    <xf numFmtId="169" fontId="122" fillId="40" borderId="66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51" xfId="2673" applyFont="1" applyBorder="1" applyAlignment="1">
      <alignment horizontal="center" vertical="center" wrapText="1"/>
    </xf>
    <xf numFmtId="0" fontId="143" fillId="0" borderId="0" xfId="2673" applyFont="1" applyAlignment="1">
      <alignment horizontal="center" vertical="center" wrapText="1"/>
    </xf>
    <xf numFmtId="0" fontId="144" fillId="0" borderId="0" xfId="2673" applyFont="1" applyAlignment="1">
      <alignment vertical="center" wrapText="1"/>
    </xf>
    <xf numFmtId="0" fontId="145" fillId="0" borderId="0" xfId="2673" applyFont="1" applyAlignment="1">
      <alignment vertical="center" wrapText="1"/>
    </xf>
    <xf numFmtId="0" fontId="128" fillId="35" borderId="70" xfId="2673" applyFont="1" applyFill="1" applyBorder="1" applyAlignment="1">
      <alignment vertical="center" wrapText="1"/>
    </xf>
    <xf numFmtId="0" fontId="128" fillId="43" borderId="70" xfId="2673" applyFont="1" applyFill="1" applyBorder="1" applyAlignment="1">
      <alignment vertical="center" wrapText="1"/>
    </xf>
    <xf numFmtId="0" fontId="142" fillId="0" borderId="0" xfId="2673" applyFont="1" applyAlignment="1">
      <alignment vertical="center" wrapText="1"/>
    </xf>
    <xf numFmtId="0" fontId="148" fillId="0" borderId="0" xfId="2673" applyFont="1" applyAlignment="1">
      <alignment horizontal="center" vertical="center" wrapText="1"/>
    </xf>
    <xf numFmtId="1" fontId="149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17" fillId="35" borderId="32" xfId="2673" applyFont="1" applyFill="1" applyBorder="1" applyAlignment="1">
      <alignment vertical="center" wrapText="1"/>
    </xf>
    <xf numFmtId="0" fontId="117" fillId="43" borderId="32" xfId="2673" applyFont="1" applyFill="1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2" fontId="117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2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7" fillId="0" borderId="0" xfId="2675" applyFont="1" applyFill="1" applyBorder="1" applyAlignment="1">
      <alignment horizontal="center" vertical="center" wrapText="1"/>
    </xf>
    <xf numFmtId="1" fontId="117" fillId="0" borderId="45" xfId="2673" applyNumberFormat="1" applyFont="1" applyBorder="1" applyAlignment="1">
      <alignment vertical="center" wrapText="1"/>
    </xf>
    <xf numFmtId="0" fontId="150" fillId="0" borderId="0" xfId="2673" applyFont="1" applyAlignment="1">
      <alignment vertical="center" wrapText="1"/>
    </xf>
    <xf numFmtId="0" fontId="150" fillId="0" borderId="0" xfId="2673" applyFont="1" applyAlignment="1">
      <alignment horizontal="center" vertical="center" wrapText="1"/>
    </xf>
    <xf numFmtId="2" fontId="150" fillId="0" borderId="0" xfId="2673" applyNumberFormat="1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51" fillId="0" borderId="0" xfId="2673" applyFont="1" applyAlignment="1">
      <alignment vertical="center" wrapText="1"/>
    </xf>
    <xf numFmtId="0" fontId="128" fillId="35" borderId="46" xfId="2673" applyFont="1" applyFill="1" applyBorder="1" applyAlignment="1">
      <alignment vertical="center" wrapText="1"/>
    </xf>
    <xf numFmtId="0" fontId="128" fillId="0" borderId="48" xfId="2673" applyFont="1" applyBorder="1" applyAlignment="1">
      <alignment horizontal="center" vertical="center" wrapText="1"/>
    </xf>
    <xf numFmtId="0" fontId="128" fillId="35" borderId="44" xfId="2673" applyFont="1" applyFill="1" applyBorder="1" applyAlignment="1">
      <alignment vertical="center" wrapText="1"/>
    </xf>
    <xf numFmtId="1" fontId="117" fillId="0" borderId="50" xfId="2673" applyNumberFormat="1" applyFont="1" applyBorder="1" applyAlignment="1">
      <alignment vertical="center" wrapText="1"/>
    </xf>
    <xf numFmtId="0" fontId="117" fillId="35" borderId="44" xfId="2673" applyFont="1" applyFill="1" applyBorder="1" applyAlignment="1">
      <alignment vertical="center" wrapText="1"/>
    </xf>
    <xf numFmtId="0" fontId="117" fillId="35" borderId="74" xfId="2673" applyFont="1" applyFill="1" applyBorder="1" applyAlignment="1">
      <alignment vertical="center" wrapText="1"/>
    </xf>
    <xf numFmtId="0" fontId="104" fillId="0" borderId="52" xfId="2673" applyFont="1" applyBorder="1" applyAlignment="1">
      <alignment horizontal="center" vertical="center" wrapText="1"/>
    </xf>
    <xf numFmtId="0" fontId="128" fillId="0" borderId="46" xfId="2673" applyFont="1" applyBorder="1" applyAlignment="1">
      <alignment vertical="center" wrapText="1"/>
    </xf>
    <xf numFmtId="0" fontId="128" fillId="0" borderId="44" xfId="2673" applyFont="1" applyBorder="1" applyAlignment="1">
      <alignment vertical="center" wrapText="1"/>
    </xf>
    <xf numFmtId="0" fontId="117" fillId="0" borderId="44" xfId="2673" applyFont="1" applyBorder="1" applyAlignment="1">
      <alignment vertical="center" wrapText="1"/>
    </xf>
    <xf numFmtId="0" fontId="117" fillId="0" borderId="7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" fillId="0" borderId="21" xfId="1614" applyFont="1" applyBorder="1" applyAlignment="1">
      <alignment horizontal="center" vertical="center"/>
    </xf>
    <xf numFmtId="41" fontId="133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13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26" fillId="47" borderId="0" xfId="2672" applyNumberFormat="1" applyFont="1" applyFill="1" applyBorder="1" applyAlignment="1" applyProtection="1">
      <alignment horizontal="right" vertical="center"/>
    </xf>
    <xf numFmtId="0" fontId="43" fillId="48" borderId="21" xfId="1451" applyFont="1" applyFill="1" applyBorder="1" applyAlignment="1">
      <alignment horizontal="left" vertical="center" wrapText="1"/>
    </xf>
    <xf numFmtId="3" fontId="43" fillId="48" borderId="21" xfId="1451" applyNumberFormat="1" applyFont="1" applyFill="1" applyBorder="1" applyAlignment="1">
      <alignment horizontal="center" vertical="center" wrapText="1"/>
    </xf>
    <xf numFmtId="0" fontId="6" fillId="48" borderId="21" xfId="1652" applyFont="1" applyFill="1" applyBorder="1" applyAlignment="1">
      <alignment vertical="center" wrapText="1"/>
    </xf>
    <xf numFmtId="0" fontId="4" fillId="48" borderId="21" xfId="1652" applyFont="1" applyFill="1" applyBorder="1" applyAlignment="1">
      <alignment vertical="center" wrapText="1"/>
    </xf>
    <xf numFmtId="0" fontId="43" fillId="48" borderId="21" xfId="1451" applyFont="1" applyFill="1" applyBorder="1" applyAlignment="1">
      <alignment horizontal="center" vertical="center"/>
    </xf>
    <xf numFmtId="0" fontId="52" fillId="48" borderId="21" xfId="1450" applyFont="1" applyFill="1" applyBorder="1" applyAlignment="1">
      <alignment horizontal="center" wrapText="1"/>
    </xf>
    <xf numFmtId="0" fontId="43" fillId="48" borderId="21" xfId="1450" applyFont="1" applyFill="1" applyBorder="1" applyAlignment="1">
      <alignment horizontal="center" vertical="center" wrapText="1"/>
    </xf>
    <xf numFmtId="3" fontId="43" fillId="48" borderId="21" xfId="1450" applyNumberFormat="1" applyFont="1" applyFill="1" applyBorder="1" applyAlignment="1">
      <alignment horizontal="center" vertical="center" wrapText="1"/>
    </xf>
    <xf numFmtId="169" fontId="43" fillId="48" borderId="21" xfId="728" applyFont="1" applyFill="1" applyBorder="1" applyAlignment="1">
      <alignment horizontal="center" vertical="center" wrapText="1"/>
    </xf>
    <xf numFmtId="0" fontId="52" fillId="0" borderId="0" xfId="1451" applyFont="1"/>
    <xf numFmtId="0" fontId="52" fillId="0" borderId="26" xfId="1451" applyFont="1" applyBorder="1"/>
    <xf numFmtId="0" fontId="52" fillId="0" borderId="36" xfId="1451" applyFont="1" applyBorder="1"/>
    <xf numFmtId="0" fontId="52" fillId="0" borderId="43" xfId="1451" applyFont="1" applyBorder="1"/>
    <xf numFmtId="0" fontId="52" fillId="0" borderId="28" xfId="1451" applyFont="1" applyBorder="1"/>
    <xf numFmtId="0" fontId="52" fillId="0" borderId="37" xfId="1451" applyFont="1" applyBorder="1"/>
    <xf numFmtId="0" fontId="142" fillId="0" borderId="0" xfId="1451" applyFont="1" applyAlignment="1">
      <alignment vertical="center"/>
    </xf>
    <xf numFmtId="0" fontId="155" fillId="0" borderId="0" xfId="1451" applyFont="1" applyAlignment="1">
      <alignment vertical="center"/>
    </xf>
    <xf numFmtId="0" fontId="53" fillId="0" borderId="0" xfId="1451" applyFont="1" applyAlignment="1">
      <alignment horizontal="center" vertical="center"/>
    </xf>
    <xf numFmtId="0" fontId="156" fillId="0" borderId="0" xfId="1451" applyFont="1"/>
    <xf numFmtId="0" fontId="54" fillId="0" borderId="0" xfId="1451" applyFont="1"/>
    <xf numFmtId="0" fontId="157" fillId="0" borderId="0" xfId="1451" applyFont="1" applyAlignment="1">
      <alignment vertical="center"/>
    </xf>
    <xf numFmtId="0" fontId="157" fillId="0" borderId="37" xfId="1451" applyFont="1" applyBorder="1" applyAlignment="1">
      <alignment vertical="center"/>
    </xf>
    <xf numFmtId="0" fontId="158" fillId="0" borderId="0" xfId="1451" applyFont="1" applyAlignment="1">
      <alignment vertical="center"/>
    </xf>
    <xf numFmtId="0" fontId="158" fillId="0" borderId="37" xfId="1451" applyFont="1" applyBorder="1" applyAlignment="1">
      <alignment vertical="center"/>
    </xf>
    <xf numFmtId="0" fontId="157" fillId="0" borderId="0" xfId="1451" applyFont="1" applyAlignment="1">
      <alignment horizontal="center" vertical="center"/>
    </xf>
    <xf numFmtId="0" fontId="52" fillId="0" borderId="34" xfId="1451" applyFont="1" applyBorder="1"/>
    <xf numFmtId="0" fontId="157" fillId="0" borderId="31" xfId="1451" applyFont="1" applyBorder="1" applyAlignment="1">
      <alignment vertical="center"/>
    </xf>
    <xf numFmtId="0" fontId="52" fillId="0" borderId="31" xfId="1451" applyFont="1" applyBorder="1"/>
    <xf numFmtId="0" fontId="52" fillId="0" borderId="0" xfId="1451" applyFont="1" applyAlignment="1">
      <alignment horizontal="center" vertical="center"/>
    </xf>
    <xf numFmtId="0" fontId="52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41" fontId="3" fillId="0" borderId="21" xfId="1653" applyNumberFormat="1" applyFont="1" applyBorder="1" applyAlignment="1">
      <alignment horizontal="center" vertical="center"/>
    </xf>
    <xf numFmtId="208" fontId="3" fillId="0" borderId="21" xfId="1653" applyNumberFormat="1" applyFont="1" applyBorder="1" applyAlignment="1">
      <alignment horizontal="center" vertical="center"/>
    </xf>
    <xf numFmtId="0" fontId="159" fillId="0" borderId="26" xfId="2677" applyFont="1" applyBorder="1" applyAlignment="1">
      <alignment horizontal="center"/>
    </xf>
    <xf numFmtId="0" fontId="159" fillId="0" borderId="36" xfId="2677" applyFont="1" applyBorder="1" applyAlignment="1">
      <alignment horizontal="center"/>
    </xf>
    <xf numFmtId="0" fontId="159" fillId="0" borderId="0" xfId="2677" applyFont="1" applyAlignment="1">
      <alignment horizontal="center"/>
    </xf>
    <xf numFmtId="0" fontId="159" fillId="0" borderId="28" xfId="2677" applyFont="1" applyBorder="1" applyAlignment="1">
      <alignment horizontal="center"/>
    </xf>
    <xf numFmtId="0" fontId="161" fillId="0" borderId="18" xfId="2677" applyFont="1" applyBorder="1" applyAlignment="1">
      <alignment horizontal="left"/>
    </xf>
    <xf numFmtId="0" fontId="159" fillId="0" borderId="37" xfId="2677" applyFont="1" applyBorder="1" applyAlignment="1">
      <alignment horizontal="center"/>
    </xf>
    <xf numFmtId="0" fontId="162" fillId="0" borderId="28" xfId="2677" applyFont="1" applyBorder="1" applyAlignment="1">
      <alignment horizontal="center"/>
    </xf>
    <xf numFmtId="0" fontId="162" fillId="0" borderId="0" xfId="2677" applyFont="1" applyAlignment="1">
      <alignment horizontal="center"/>
    </xf>
    <xf numFmtId="0" fontId="164" fillId="0" borderId="89" xfId="2677" applyFont="1" applyBorder="1" applyAlignment="1">
      <alignment horizontal="center" vertical="center"/>
    </xf>
    <xf numFmtId="0" fontId="164" fillId="0" borderId="90" xfId="2677" applyFont="1" applyBorder="1" applyAlignment="1">
      <alignment horizontal="center" vertical="center"/>
    </xf>
    <xf numFmtId="0" fontId="159" fillId="0" borderId="92" xfId="2677" applyFont="1" applyBorder="1" applyAlignment="1">
      <alignment horizontal="center" vertical="center"/>
    </xf>
    <xf numFmtId="0" fontId="159" fillId="0" borderId="93" xfId="2677" applyFont="1" applyBorder="1" applyAlignment="1">
      <alignment horizontal="center" vertical="center"/>
    </xf>
    <xf numFmtId="0" fontId="159" fillId="0" borderId="0" xfId="2677" applyFont="1" applyAlignment="1">
      <alignment horizontal="center" vertical="center"/>
    </xf>
    <xf numFmtId="0" fontId="165" fillId="0" borderId="0" xfId="2677" applyFont="1" applyAlignment="1">
      <alignment horizontal="center"/>
    </xf>
    <xf numFmtId="0" fontId="166" fillId="0" borderId="92" xfId="2677" applyFont="1" applyBorder="1" applyAlignment="1">
      <alignment horizontal="center" vertical="center"/>
    </xf>
    <xf numFmtId="0" fontId="164" fillId="0" borderId="95" xfId="2677" applyFont="1" applyBorder="1" applyAlignment="1">
      <alignment horizontal="center" vertical="center"/>
    </xf>
    <xf numFmtId="0" fontId="164" fillId="0" borderId="96" xfId="2677" applyFont="1" applyBorder="1" applyAlignment="1">
      <alignment horizontal="center" vertical="center"/>
    </xf>
    <xf numFmtId="0" fontId="159" fillId="0" borderId="97" xfId="2677" applyFont="1" applyBorder="1" applyAlignment="1">
      <alignment horizontal="center"/>
    </xf>
    <xf numFmtId="0" fontId="164" fillId="0" borderId="28" xfId="2677" applyFont="1" applyBorder="1" applyAlignment="1">
      <alignment horizontal="center"/>
    </xf>
    <xf numFmtId="0" fontId="164" fillId="0" borderId="0" xfId="2677" applyFont="1" applyAlignment="1">
      <alignment horizontal="center"/>
    </xf>
    <xf numFmtId="0" fontId="159" fillId="0" borderId="93" xfId="2677" applyFont="1" applyBorder="1" applyAlignment="1">
      <alignment horizontal="center"/>
    </xf>
    <xf numFmtId="20" fontId="159" fillId="0" borderId="93" xfId="2677" applyNumberFormat="1" applyFont="1" applyBorder="1" applyAlignment="1">
      <alignment horizontal="center"/>
    </xf>
    <xf numFmtId="0" fontId="159" fillId="0" borderId="97" xfId="2677" applyFont="1" applyBorder="1" applyAlignment="1">
      <alignment horizontal="center" vertical="center" wrapText="1"/>
    </xf>
    <xf numFmtId="0" fontId="164" fillId="0" borderId="34" xfId="2677" applyFont="1" applyBorder="1" applyAlignment="1">
      <alignment horizontal="center"/>
    </xf>
    <xf numFmtId="0" fontId="164" fillId="0" borderId="19" xfId="2677" applyFont="1" applyBorder="1" applyAlignment="1">
      <alignment horizontal="center"/>
    </xf>
    <xf numFmtId="0" fontId="159" fillId="0" borderId="19" xfId="2677" applyFont="1" applyBorder="1" applyAlignment="1">
      <alignment horizontal="center"/>
    </xf>
    <xf numFmtId="0" fontId="159" fillId="0" borderId="98" xfId="2677" applyFont="1" applyBorder="1" applyAlignment="1">
      <alignment horizontal="center"/>
    </xf>
    <xf numFmtId="0" fontId="159" fillId="0" borderId="92" xfId="2677" applyFont="1" applyBorder="1" applyAlignment="1">
      <alignment horizontal="center"/>
    </xf>
    <xf numFmtId="0" fontId="159" fillId="0" borderId="100" xfId="2677" applyFont="1" applyBorder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112" fillId="0" borderId="20" xfId="2682" applyFont="1" applyBorder="1" applyAlignment="1">
      <alignment horizontal="center" vertical="center"/>
    </xf>
    <xf numFmtId="0" fontId="2" fillId="0" borderId="21" xfId="2682" applyFont="1" applyBorder="1" applyAlignment="1">
      <alignment vertical="center" wrapText="1"/>
    </xf>
    <xf numFmtId="0" fontId="43" fillId="0" borderId="21" xfId="2683" applyFont="1" applyBorder="1" applyAlignment="1">
      <alignment vertical="center" wrapText="1"/>
    </xf>
    <xf numFmtId="0" fontId="2" fillId="0" borderId="21" xfId="2684" applyFont="1" applyBorder="1" applyAlignment="1">
      <alignment vertical="center" wrapText="1"/>
    </xf>
    <xf numFmtId="0" fontId="2" fillId="0" borderId="21" xfId="1653" applyFont="1" applyBorder="1" applyAlignment="1">
      <alignment horizontal="center" vertical="center"/>
    </xf>
    <xf numFmtId="0" fontId="164" fillId="0" borderId="89" xfId="2677" applyFont="1" applyBorder="1" applyAlignment="1">
      <alignment horizontal="center" vertical="center"/>
    </xf>
    <xf numFmtId="0" fontId="109" fillId="0" borderId="21" xfId="1614" applyBorder="1" applyAlignment="1">
      <alignment horizontal="center" vertical="center"/>
    </xf>
    <xf numFmtId="0" fontId="167" fillId="0" borderId="0" xfId="1614" applyFont="1" applyAlignment="1">
      <alignment horizontal="center"/>
    </xf>
    <xf numFmtId="0" fontId="131" fillId="0" borderId="21" xfId="1614" applyFont="1" applyBorder="1" applyAlignment="1">
      <alignment horizontal="center" vertical="center" wrapText="1"/>
    </xf>
    <xf numFmtId="0" fontId="134" fillId="0" borderId="21" xfId="1614" applyFont="1" applyBorder="1" applyAlignment="1">
      <alignment horizontal="center" vertical="center"/>
    </xf>
    <xf numFmtId="3" fontId="134" fillId="0" borderId="21" xfId="1614" applyNumberFormat="1" applyFont="1" applyBorder="1" applyAlignment="1">
      <alignment horizontal="center" vertical="center"/>
    </xf>
    <xf numFmtId="3" fontId="131" fillId="0" borderId="21" xfId="1614" applyNumberFormat="1" applyFont="1" applyBorder="1" applyAlignment="1">
      <alignment horizontal="center" vertical="center"/>
    </xf>
    <xf numFmtId="3" fontId="131" fillId="0" borderId="22" xfId="1614" applyNumberFormat="1" applyFont="1" applyBorder="1" applyAlignment="1">
      <alignment horizontal="center" vertical="center"/>
    </xf>
    <xf numFmtId="3" fontId="168" fillId="0" borderId="0" xfId="1614" applyNumberFormat="1" applyFont="1" applyAlignment="1">
      <alignment horizontal="center" vertical="center"/>
    </xf>
    <xf numFmtId="3" fontId="131" fillId="0" borderId="0" xfId="1614" applyNumberFormat="1" applyFont="1" applyAlignment="1">
      <alignment horizontal="center"/>
    </xf>
    <xf numFmtId="3" fontId="167" fillId="0" borderId="0" xfId="1614" applyNumberFormat="1" applyFont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68" fillId="0" borderId="0" xfId="1614" applyFont="1" applyAlignment="1">
      <alignment horizontal="center"/>
    </xf>
    <xf numFmtId="0" fontId="52" fillId="0" borderId="106" xfId="1451" applyFont="1" applyBorder="1"/>
    <xf numFmtId="0" fontId="157" fillId="0" borderId="106" xfId="1451" applyFont="1" applyBorder="1" applyAlignment="1">
      <alignment vertical="center"/>
    </xf>
    <xf numFmtId="0" fontId="157" fillId="0" borderId="106" xfId="1451" applyFont="1" applyBorder="1" applyAlignment="1">
      <alignment horizontal="center" vertical="center"/>
    </xf>
    <xf numFmtId="0" fontId="52" fillId="49" borderId="0" xfId="1451" applyFont="1" applyFill="1"/>
    <xf numFmtId="0" fontId="52" fillId="33" borderId="26" xfId="1451" applyFont="1" applyFill="1" applyBorder="1"/>
    <xf numFmtId="0" fontId="52" fillId="33" borderId="36" xfId="1451" applyFont="1" applyFill="1" applyBorder="1"/>
    <xf numFmtId="0" fontId="52" fillId="33" borderId="43" xfId="1451" applyFont="1" applyFill="1" applyBorder="1"/>
    <xf numFmtId="0" fontId="52" fillId="33" borderId="28" xfId="1451" applyFont="1" applyFill="1" applyBorder="1"/>
    <xf numFmtId="0" fontId="142" fillId="33" borderId="0" xfId="1451" applyFont="1" applyFill="1" applyAlignment="1">
      <alignment vertical="center"/>
    </xf>
    <xf numFmtId="0" fontId="52" fillId="33" borderId="37" xfId="1451" applyFont="1" applyFill="1" applyBorder="1"/>
    <xf numFmtId="0" fontId="52" fillId="33" borderId="0" xfId="1451" applyFont="1" applyFill="1"/>
    <xf numFmtId="0" fontId="155" fillId="33" borderId="0" xfId="1451" applyFont="1" applyFill="1" applyAlignment="1">
      <alignment vertical="center"/>
    </xf>
    <xf numFmtId="0" fontId="53" fillId="33" borderId="0" xfId="1451" applyFont="1" applyFill="1" applyAlignment="1">
      <alignment horizontal="center" vertical="center"/>
    </xf>
    <xf numFmtId="0" fontId="54" fillId="33" borderId="0" xfId="1451" applyFont="1" applyFill="1"/>
    <xf numFmtId="0" fontId="54" fillId="33" borderId="0" xfId="1451" applyFont="1" applyFill="1" applyAlignment="1">
      <alignment horizontal="center"/>
    </xf>
    <xf numFmtId="0" fontId="157" fillId="33" borderId="0" xfId="1451" applyFont="1" applyFill="1" applyAlignment="1">
      <alignment vertical="center"/>
    </xf>
    <xf numFmtId="0" fontId="157" fillId="33" borderId="37" xfId="1451" applyFont="1" applyFill="1" applyBorder="1" applyAlignment="1">
      <alignment vertical="center"/>
    </xf>
    <xf numFmtId="0" fontId="157" fillId="33" borderId="0" xfId="1451" applyFont="1" applyFill="1" applyAlignment="1">
      <alignment horizontal="center" vertical="center"/>
    </xf>
    <xf numFmtId="0" fontId="157" fillId="33" borderId="37" xfId="1451" applyFont="1" applyFill="1" applyBorder="1" applyAlignment="1">
      <alignment horizontal="center" vertical="center"/>
    </xf>
    <xf numFmtId="0" fontId="158" fillId="33" borderId="0" xfId="1451" applyFont="1" applyFill="1" applyAlignment="1">
      <alignment vertical="center"/>
    </xf>
    <xf numFmtId="0" fontId="158" fillId="33" borderId="37" xfId="1451" applyFont="1" applyFill="1" applyBorder="1" applyAlignment="1">
      <alignment vertical="center"/>
    </xf>
    <xf numFmtId="0" fontId="52" fillId="33" borderId="34" xfId="1451" applyFont="1" applyFill="1" applyBorder="1"/>
    <xf numFmtId="0" fontId="52" fillId="33" borderId="106" xfId="1451" applyFont="1" applyFill="1" applyBorder="1"/>
    <xf numFmtId="0" fontId="157" fillId="33" borderId="106" xfId="1451" applyFont="1" applyFill="1" applyBorder="1" applyAlignment="1">
      <alignment vertical="center"/>
    </xf>
    <xf numFmtId="0" fontId="157" fillId="33" borderId="106" xfId="1451" applyFont="1" applyFill="1" applyBorder="1" applyAlignment="1">
      <alignment horizontal="center" vertical="center"/>
    </xf>
    <xf numFmtId="0" fontId="157" fillId="33" borderId="31" xfId="1451" applyFont="1" applyFill="1" applyBorder="1" applyAlignment="1">
      <alignment vertical="center"/>
    </xf>
    <xf numFmtId="0" fontId="157" fillId="49" borderId="0" xfId="1451" applyFont="1" applyFill="1" applyAlignment="1">
      <alignment vertical="center"/>
    </xf>
    <xf numFmtId="0" fontId="157" fillId="49" borderId="0" xfId="1451" applyFont="1" applyFill="1" applyAlignment="1">
      <alignment horizontal="center" vertical="center"/>
    </xf>
    <xf numFmtId="0" fontId="131" fillId="0" borderId="20" xfId="1653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130" fillId="0" borderId="20" xfId="1653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36" fillId="0" borderId="20" xfId="1652" applyFont="1" applyBorder="1" applyAlignment="1">
      <alignment horizontal="center" vertical="center"/>
    </xf>
    <xf numFmtId="0" fontId="136" fillId="0" borderId="21" xfId="1652" applyFont="1" applyBorder="1" applyAlignment="1">
      <alignment vertical="center" wrapText="1"/>
    </xf>
    <xf numFmtId="0" fontId="132" fillId="0" borderId="21" xfId="1653" applyFont="1" applyBorder="1" applyAlignment="1">
      <alignment vertical="center" wrapText="1"/>
    </xf>
    <xf numFmtId="0" fontId="130" fillId="0" borderId="20" xfId="1615" applyFont="1" applyBorder="1" applyAlignment="1">
      <alignment horizontal="center" vertical="center"/>
    </xf>
    <xf numFmtId="0" fontId="130" fillId="0" borderId="21" xfId="1615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32" fillId="0" borderId="21" xfId="1614" applyFont="1" applyBorder="1" applyAlignment="1">
      <alignment horizontal="center" vertical="center"/>
    </xf>
    <xf numFmtId="3" fontId="9" fillId="0" borderId="21" xfId="1599" applyNumberFormat="1" applyFont="1" applyBorder="1" applyAlignment="1">
      <alignment horizontal="center" vertical="center"/>
    </xf>
    <xf numFmtId="0" fontId="109" fillId="0" borderId="21" xfId="1614" applyFont="1" applyBorder="1" applyAlignment="1">
      <alignment horizontal="center" vertical="center"/>
    </xf>
    <xf numFmtId="0" fontId="1" fillId="0" borderId="0" xfId="1614" applyFont="1" applyAlignment="1">
      <alignment horizontal="center"/>
    </xf>
    <xf numFmtId="0" fontId="159" fillId="0" borderId="0" xfId="2677" applyFont="1" applyAlignment="1">
      <alignment horizontal="left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54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0" xfId="1615" applyNumberFormat="1" applyFont="1" applyFill="1" applyBorder="1" applyAlignment="1">
      <alignment horizontal="center" vertical="center"/>
    </xf>
    <xf numFmtId="3" fontId="42" fillId="31" borderId="41" xfId="1615" applyNumberFormat="1" applyFont="1" applyFill="1" applyBorder="1" applyAlignment="1">
      <alignment horizontal="center" vertical="center"/>
    </xf>
    <xf numFmtId="3" fontId="42" fillId="31" borderId="55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3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9" fillId="0" borderId="46" xfId="1614" applyFont="1" applyBorder="1" applyAlignment="1">
      <alignment horizontal="center" vertical="center"/>
    </xf>
    <xf numFmtId="0" fontId="49" fillId="0" borderId="44" xfId="1614" applyFont="1" applyBorder="1" applyAlignment="1">
      <alignment horizontal="center" vertical="center"/>
    </xf>
    <xf numFmtId="0" fontId="49" fillId="0" borderId="47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48" xfId="1614" applyFont="1" applyBorder="1" applyAlignment="1">
      <alignment horizontal="center" vertical="center"/>
    </xf>
    <xf numFmtId="0" fontId="49" fillId="0" borderId="47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49" xfId="1614" applyFont="1" applyBorder="1" applyAlignment="1">
      <alignment horizontal="center" vertical="center"/>
    </xf>
    <xf numFmtId="0" fontId="7" fillId="0" borderId="72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73" xfId="2673" applyBorder="1" applyAlignment="1">
      <alignment horizontal="center" vertical="center" wrapText="1"/>
    </xf>
    <xf numFmtId="9" fontId="150" fillId="0" borderId="0" xfId="2675" applyFont="1" applyFill="1" applyBorder="1" applyAlignment="1">
      <alignment horizontal="center" vertical="center" wrapText="1"/>
    </xf>
    <xf numFmtId="0" fontId="147" fillId="37" borderId="0" xfId="2673" applyFont="1" applyFill="1" applyAlignment="1">
      <alignment horizontal="left" vertical="center" wrapText="1"/>
    </xf>
    <xf numFmtId="43" fontId="128" fillId="35" borderId="7" xfId="2673" applyNumberFormat="1" applyFont="1" applyFill="1" applyBorder="1" applyAlignment="1">
      <alignment horizontal="center" vertical="center" wrapText="1"/>
    </xf>
    <xf numFmtId="0" fontId="128" fillId="35" borderId="50" xfId="2673" applyFont="1" applyFill="1" applyBorder="1" applyAlignment="1">
      <alignment horizontal="center" vertical="center" wrapText="1"/>
    </xf>
    <xf numFmtId="2" fontId="117" fillId="35" borderId="51" xfId="2673" applyNumberFormat="1" applyFont="1" applyFill="1" applyBorder="1" applyAlignment="1">
      <alignment horizontal="center" vertical="center" wrapText="1"/>
    </xf>
    <xf numFmtId="2" fontId="117" fillId="35" borderId="71" xfId="2673" applyNumberFormat="1" applyFont="1" applyFill="1" applyBorder="1" applyAlignment="1">
      <alignment horizontal="center" vertical="center" wrapText="1"/>
    </xf>
    <xf numFmtId="0" fontId="143" fillId="41" borderId="67" xfId="2673" applyFont="1" applyFill="1" applyBorder="1" applyAlignment="1">
      <alignment horizontal="center" vertical="center" wrapText="1"/>
    </xf>
    <xf numFmtId="0" fontId="143" fillId="41" borderId="68" xfId="2673" applyFont="1" applyFill="1" applyBorder="1" applyAlignment="1">
      <alignment horizontal="center" vertical="center" wrapText="1"/>
    </xf>
    <xf numFmtId="0" fontId="143" fillId="41" borderId="69" xfId="2673" applyFont="1" applyFill="1" applyBorder="1" applyAlignment="1">
      <alignment horizontal="center" vertical="center" wrapText="1"/>
    </xf>
    <xf numFmtId="0" fontId="117" fillId="35" borderId="7" xfId="2673" applyFont="1" applyFill="1" applyBorder="1" applyAlignment="1">
      <alignment horizontal="center" vertical="center" wrapText="1"/>
    </xf>
    <xf numFmtId="0" fontId="117" fillId="35" borderId="50" xfId="2673" applyFont="1" applyFill="1" applyBorder="1" applyAlignment="1">
      <alignment horizontal="center" vertical="center" wrapText="1"/>
    </xf>
    <xf numFmtId="1" fontId="128" fillId="35" borderId="7" xfId="2673" applyNumberFormat="1" applyFont="1" applyFill="1" applyBorder="1" applyAlignment="1">
      <alignment horizontal="center" vertical="center" wrapText="1"/>
    </xf>
    <xf numFmtId="1" fontId="128" fillId="35" borderId="50" xfId="2673" applyNumberFormat="1" applyFont="1" applyFill="1" applyBorder="1" applyAlignment="1">
      <alignment horizontal="center" vertical="center" wrapText="1"/>
    </xf>
    <xf numFmtId="43" fontId="128" fillId="0" borderId="48" xfId="2673" applyNumberFormat="1" applyFont="1" applyBorder="1" applyAlignment="1">
      <alignment horizontal="center" vertical="center" wrapText="1"/>
    </xf>
    <xf numFmtId="0" fontId="128" fillId="0" borderId="49" xfId="2673" applyFont="1" applyBorder="1" applyAlignment="1">
      <alignment horizontal="center" vertical="center" wrapText="1"/>
    </xf>
    <xf numFmtId="43" fontId="128" fillId="44" borderId="48" xfId="2673" applyNumberFormat="1" applyFont="1" applyFill="1" applyBorder="1" applyAlignment="1">
      <alignment horizontal="center" vertical="center" wrapText="1"/>
    </xf>
    <xf numFmtId="0" fontId="128" fillId="44" borderId="49" xfId="2673" applyFont="1" applyFill="1" applyBorder="1" applyAlignment="1">
      <alignment horizontal="center" vertical="center" wrapText="1"/>
    </xf>
    <xf numFmtId="9" fontId="117" fillId="0" borderId="52" xfId="2675" applyFont="1" applyFill="1" applyBorder="1" applyAlignment="1">
      <alignment horizontal="center" vertical="center" wrapText="1"/>
    </xf>
    <xf numFmtId="9" fontId="117" fillId="0" borderId="53" xfId="2675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17" fillId="0" borderId="3" xfId="2673" applyNumberFormat="1" applyFont="1" applyBorder="1" applyAlignment="1">
      <alignment horizontal="center" vertical="center" wrapText="1"/>
    </xf>
    <xf numFmtId="2" fontId="117" fillId="0" borderId="39" xfId="2673" applyNumberFormat="1" applyFont="1" applyBorder="1" applyAlignment="1">
      <alignment horizontal="center" vertical="center" wrapText="1"/>
    </xf>
    <xf numFmtId="9" fontId="117" fillId="35" borderId="52" xfId="2675" applyFont="1" applyFill="1" applyBorder="1" applyAlignment="1">
      <alignment horizontal="center" vertical="center" wrapText="1"/>
    </xf>
    <xf numFmtId="9" fontId="117" fillId="35" borderId="53" xfId="2675" applyFont="1" applyFill="1" applyBorder="1" applyAlignment="1">
      <alignment horizontal="center" vertical="center" wrapText="1"/>
    </xf>
    <xf numFmtId="2" fontId="117" fillId="35" borderId="3" xfId="2673" applyNumberFormat="1" applyFont="1" applyFill="1" applyBorder="1" applyAlignment="1">
      <alignment horizontal="center" vertical="center" wrapText="1"/>
    </xf>
    <xf numFmtId="2" fontId="117" fillId="35" borderId="39" xfId="2673" applyNumberFormat="1" applyFont="1" applyFill="1" applyBorder="1" applyAlignment="1">
      <alignment horizontal="center" vertical="center" wrapText="1"/>
    </xf>
    <xf numFmtId="0" fontId="146" fillId="0" borderId="45" xfId="2673" applyFont="1" applyBorder="1" applyAlignment="1">
      <alignment horizontal="center" vertical="center" wrapText="1"/>
    </xf>
    <xf numFmtId="0" fontId="146" fillId="0" borderId="50" xfId="2673" applyFont="1" applyBorder="1" applyAlignment="1">
      <alignment horizontal="center" vertical="center" wrapText="1"/>
    </xf>
    <xf numFmtId="0" fontId="146" fillId="44" borderId="3" xfId="2673" applyFont="1" applyFill="1" applyBorder="1" applyAlignment="1">
      <alignment horizontal="center" vertical="center" wrapText="1"/>
    </xf>
    <xf numFmtId="0" fontId="146" fillId="44" borderId="39" xfId="2673" applyFont="1" applyFill="1" applyBorder="1" applyAlignment="1">
      <alignment horizontal="center" vertical="center" wrapText="1"/>
    </xf>
    <xf numFmtId="1" fontId="117" fillId="0" borderId="3" xfId="2673" applyNumberFormat="1" applyFont="1" applyBorder="1" applyAlignment="1">
      <alignment horizontal="center" vertical="center" wrapText="1"/>
    </xf>
    <xf numFmtId="1" fontId="117" fillId="0" borderId="39" xfId="2673" applyNumberFormat="1" applyFont="1" applyBorder="1" applyAlignment="1">
      <alignment horizontal="center" vertical="center" wrapText="1"/>
    </xf>
    <xf numFmtId="2" fontId="117" fillId="45" borderId="3" xfId="2673" applyNumberFormat="1" applyFont="1" applyFill="1" applyBorder="1" applyAlignment="1">
      <alignment horizontal="center" vertical="center" wrapText="1"/>
    </xf>
    <xf numFmtId="2" fontId="117" fillId="45" borderId="39" xfId="2673" applyNumberFormat="1" applyFont="1" applyFill="1" applyBorder="1" applyAlignment="1">
      <alignment horizontal="center" vertical="center" wrapText="1"/>
    </xf>
    <xf numFmtId="0" fontId="143" fillId="42" borderId="67" xfId="2673" applyFont="1" applyFill="1" applyBorder="1" applyAlignment="1">
      <alignment horizontal="center" vertical="center" wrapText="1"/>
    </xf>
    <xf numFmtId="0" fontId="143" fillId="42" borderId="68" xfId="2673" applyFont="1" applyFill="1" applyBorder="1" applyAlignment="1">
      <alignment horizontal="center" vertical="center" wrapText="1"/>
    </xf>
    <xf numFmtId="0" fontId="143" fillId="42" borderId="69" xfId="2673" applyFont="1" applyFill="1" applyBorder="1" applyAlignment="1">
      <alignment horizontal="center" vertical="center" wrapText="1"/>
    </xf>
    <xf numFmtId="43" fontId="128" fillId="43" borderId="7" xfId="2673" applyNumberFormat="1" applyFont="1" applyFill="1" applyBorder="1" applyAlignment="1">
      <alignment horizontal="center" vertical="center" wrapText="1"/>
    </xf>
    <xf numFmtId="0" fontId="128" fillId="43" borderId="50" xfId="2673" applyFont="1" applyFill="1" applyBorder="1" applyAlignment="1">
      <alignment horizontal="center" vertical="center" wrapText="1"/>
    </xf>
    <xf numFmtId="1" fontId="117" fillId="43" borderId="7" xfId="2673" applyNumberFormat="1" applyFont="1" applyFill="1" applyBorder="1" applyAlignment="1">
      <alignment horizontal="center" vertical="center" wrapText="1"/>
    </xf>
    <xf numFmtId="1" fontId="117" fillId="43" borderId="50" xfId="2673" applyNumberFormat="1" applyFont="1" applyFill="1" applyBorder="1" applyAlignment="1">
      <alignment horizontal="center" vertical="center" wrapText="1"/>
    </xf>
    <xf numFmtId="0" fontId="117" fillId="43" borderId="7" xfId="2673" applyFont="1" applyFill="1" applyBorder="1" applyAlignment="1">
      <alignment horizontal="center" vertical="center" wrapText="1"/>
    </xf>
    <xf numFmtId="0" fontId="117" fillId="43" borderId="50" xfId="2673" applyFont="1" applyFill="1" applyBorder="1" applyAlignment="1">
      <alignment horizontal="center" vertical="center" wrapText="1"/>
    </xf>
    <xf numFmtId="1" fontId="128" fillId="44" borderId="3" xfId="2673" applyNumberFormat="1" applyFont="1" applyFill="1" applyBorder="1" applyAlignment="1">
      <alignment horizontal="center" vertical="center" wrapText="1"/>
    </xf>
    <xf numFmtId="1" fontId="128" fillId="44" borderId="39" xfId="2673" applyNumberFormat="1" applyFont="1" applyFill="1" applyBorder="1" applyAlignment="1">
      <alignment horizontal="center" vertical="center" wrapText="1"/>
    </xf>
    <xf numFmtId="2" fontId="117" fillId="43" borderId="51" xfId="2673" applyNumberFormat="1" applyFont="1" applyFill="1" applyBorder="1" applyAlignment="1">
      <alignment horizontal="center" vertical="center" wrapText="1"/>
    </xf>
    <xf numFmtId="2" fontId="117" fillId="43" borderId="71" xfId="2673" applyNumberFormat="1" applyFont="1" applyFill="1" applyBorder="1" applyAlignment="1">
      <alignment horizontal="center" vertical="center" wrapText="1"/>
    </xf>
    <xf numFmtId="0" fontId="8" fillId="34" borderId="56" xfId="2670" applyFill="1" applyBorder="1" applyAlignment="1">
      <alignment horizontal="center" vertical="center"/>
    </xf>
    <xf numFmtId="0" fontId="120" fillId="0" borderId="57" xfId="2670" applyFont="1" applyBorder="1" applyAlignment="1">
      <alignment horizontal="left" vertical="center"/>
    </xf>
    <xf numFmtId="0" fontId="51" fillId="0" borderId="42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54" fillId="33" borderId="26" xfId="1451" applyFont="1" applyFill="1" applyBorder="1" applyAlignment="1">
      <alignment horizontal="center" vertical="center"/>
    </xf>
    <xf numFmtId="0" fontId="154" fillId="33" borderId="36" xfId="1451" applyFont="1" applyFill="1" applyBorder="1" applyAlignment="1">
      <alignment horizontal="center" vertical="center"/>
    </xf>
    <xf numFmtId="0" fontId="154" fillId="33" borderId="43" xfId="1451" applyFont="1" applyFill="1" applyBorder="1" applyAlignment="1">
      <alignment horizontal="center" vertical="center"/>
    </xf>
    <xf numFmtId="0" fontId="154" fillId="33" borderId="34" xfId="1451" applyFont="1" applyFill="1" applyBorder="1" applyAlignment="1">
      <alignment horizontal="center" vertical="center"/>
    </xf>
    <xf numFmtId="0" fontId="154" fillId="33" borderId="106" xfId="1451" applyFont="1" applyFill="1" applyBorder="1" applyAlignment="1">
      <alignment horizontal="center" vertical="center"/>
    </xf>
    <xf numFmtId="0" fontId="154" fillId="33" borderId="31" xfId="1451" applyFont="1" applyFill="1" applyBorder="1" applyAlignment="1">
      <alignment horizontal="center" vertical="center"/>
    </xf>
    <xf numFmtId="0" fontId="134" fillId="30" borderId="3" xfId="1614" applyFont="1" applyFill="1" applyBorder="1" applyAlignment="1">
      <alignment horizontal="center" vertical="center"/>
    </xf>
    <xf numFmtId="0" fontId="135" fillId="0" borderId="0" xfId="1652" applyFont="1" applyAlignment="1">
      <alignment horizontal="center" vertical="center"/>
    </xf>
    <xf numFmtId="37" fontId="132" fillId="0" borderId="36" xfId="1614" applyNumberFormat="1" applyFont="1" applyBorder="1" applyAlignment="1">
      <alignment horizontal="center"/>
    </xf>
    <xf numFmtId="0" fontId="136" fillId="35" borderId="46" xfId="1614" applyFont="1" applyFill="1" applyBorder="1" applyAlignment="1">
      <alignment horizontal="center" vertical="center"/>
    </xf>
    <xf numFmtId="0" fontId="136" fillId="35" borderId="44" xfId="1614" applyFont="1" applyFill="1" applyBorder="1" applyAlignment="1">
      <alignment horizontal="center" vertical="center"/>
    </xf>
    <xf numFmtId="0" fontId="136" fillId="35" borderId="47" xfId="1614" applyFont="1" applyFill="1" applyBorder="1" applyAlignment="1">
      <alignment horizontal="center" vertical="center"/>
    </xf>
    <xf numFmtId="0" fontId="136" fillId="35" borderId="21" xfId="1614" applyFont="1" applyFill="1" applyBorder="1" applyAlignment="1">
      <alignment horizontal="center" vertical="center"/>
    </xf>
    <xf numFmtId="0" fontId="136" fillId="35" borderId="33" xfId="1614" applyFont="1" applyFill="1" applyBorder="1" applyAlignment="1">
      <alignment horizontal="center" vertical="center"/>
    </xf>
    <xf numFmtId="0" fontId="136" fillId="35" borderId="48" xfId="1614" applyFont="1" applyFill="1" applyBorder="1" applyAlignment="1">
      <alignment horizontal="center" vertical="center"/>
    </xf>
    <xf numFmtId="0" fontId="136" fillId="35" borderId="3" xfId="1614" applyFont="1" applyFill="1" applyBorder="1" applyAlignment="1">
      <alignment horizontal="center" vertical="center"/>
    </xf>
    <xf numFmtId="0" fontId="136" fillId="35" borderId="47" xfId="1614" applyFont="1" applyFill="1" applyBorder="1" applyAlignment="1">
      <alignment horizontal="center" vertical="center" wrapText="1"/>
    </xf>
    <xf numFmtId="0" fontId="136" fillId="35" borderId="21" xfId="1614" applyFont="1" applyFill="1" applyBorder="1" applyAlignment="1">
      <alignment horizontal="center" vertical="center" wrapText="1"/>
    </xf>
    <xf numFmtId="0" fontId="136" fillId="35" borderId="33" xfId="1614" applyFont="1" applyFill="1" applyBorder="1" applyAlignment="1">
      <alignment horizontal="center" vertical="center" wrapText="1"/>
    </xf>
    <xf numFmtId="0" fontId="136" fillId="35" borderId="35" xfId="1652" applyFont="1" applyFill="1" applyBorder="1" applyAlignment="1">
      <alignment horizontal="center" vertical="center" wrapText="1"/>
    </xf>
    <xf numFmtId="0" fontId="136" fillId="35" borderId="33" xfId="1652" applyFont="1" applyFill="1" applyBorder="1" applyAlignment="1">
      <alignment horizontal="center" vertical="center" wrapText="1"/>
    </xf>
    <xf numFmtId="0" fontId="131" fillId="0" borderId="0" xfId="1644" applyFont="1" applyAlignment="1">
      <alignment horizontal="center" vertical="center"/>
    </xf>
    <xf numFmtId="37" fontId="138" fillId="0" borderId="19" xfId="1614" applyNumberFormat="1" applyFont="1" applyBorder="1" applyAlignment="1">
      <alignment horizontal="center"/>
    </xf>
    <xf numFmtId="0" fontId="134" fillId="0" borderId="0" xfId="1614" applyFont="1" applyAlignment="1">
      <alignment horizontal="left" vertical="top" wrapText="1"/>
    </xf>
    <xf numFmtId="37" fontId="132" fillId="0" borderId="0" xfId="1614" applyNumberFormat="1" applyFont="1" applyAlignment="1">
      <alignment horizontal="center"/>
    </xf>
    <xf numFmtId="0" fontId="152" fillId="0" borderId="26" xfId="1614" applyFont="1" applyBorder="1" applyAlignment="1">
      <alignment horizontal="left" vertical="center" wrapText="1"/>
    </xf>
    <xf numFmtId="0" fontId="152" fillId="0" borderId="36" xfId="1614" applyFont="1" applyBorder="1" applyAlignment="1">
      <alignment horizontal="left" vertical="center" wrapText="1"/>
    </xf>
    <xf numFmtId="0" fontId="152" fillId="0" borderId="43" xfId="1614" applyFont="1" applyBorder="1" applyAlignment="1">
      <alignment horizontal="left" vertical="center" wrapText="1"/>
    </xf>
    <xf numFmtId="0" fontId="152" fillId="0" borderId="28" xfId="1614" applyFont="1" applyBorder="1" applyAlignment="1">
      <alignment horizontal="left" vertical="center" wrapText="1"/>
    </xf>
    <xf numFmtId="0" fontId="152" fillId="0" borderId="0" xfId="1614" applyFont="1" applyAlignment="1">
      <alignment horizontal="left" vertical="center" wrapText="1"/>
    </xf>
    <xf numFmtId="0" fontId="152" fillId="0" borderId="37" xfId="1614" applyFont="1" applyBorder="1" applyAlignment="1">
      <alignment horizontal="left" vertical="center" wrapText="1"/>
    </xf>
    <xf numFmtId="0" fontId="137" fillId="0" borderId="0" xfId="1652" applyFont="1" applyAlignment="1">
      <alignment horizontal="center" vertical="center"/>
    </xf>
    <xf numFmtId="0" fontId="132" fillId="0" borderId="0" xfId="1652" applyFont="1" applyAlignment="1">
      <alignment horizontal="center" vertical="center"/>
    </xf>
    <xf numFmtId="0" fontId="136" fillId="35" borderId="49" xfId="1614" applyFont="1" applyFill="1" applyBorder="1" applyAlignment="1">
      <alignment horizontal="center" vertical="center"/>
    </xf>
    <xf numFmtId="0" fontId="136" fillId="35" borderId="39" xfId="1614" applyFont="1" applyFill="1" applyBorder="1" applyAlignment="1">
      <alignment horizontal="center" vertical="center"/>
    </xf>
    <xf numFmtId="0" fontId="159" fillId="0" borderId="0" xfId="2677" applyFont="1" applyAlignment="1">
      <alignment horizontal="center"/>
    </xf>
    <xf numFmtId="0" fontId="159" fillId="0" borderId="92" xfId="2677" applyFont="1" applyBorder="1" applyAlignment="1">
      <alignment horizontal="center"/>
    </xf>
    <xf numFmtId="0" fontId="159" fillId="0" borderId="93" xfId="2677" applyFont="1" applyBorder="1" applyAlignment="1">
      <alignment horizontal="center"/>
    </xf>
    <xf numFmtId="0" fontId="160" fillId="0" borderId="81" xfId="2677" applyFont="1" applyBorder="1" applyAlignment="1">
      <alignment horizontal="center" vertical="center"/>
    </xf>
    <xf numFmtId="0" fontId="160" fillId="0" borderId="36" xfId="2677" applyFont="1" applyBorder="1" applyAlignment="1">
      <alignment horizontal="center" vertical="center"/>
    </xf>
    <xf numFmtId="0" fontId="160" fillId="0" borderId="43" xfId="2677" applyFont="1" applyBorder="1" applyAlignment="1">
      <alignment horizontal="center" vertical="center"/>
    </xf>
    <xf numFmtId="0" fontId="160" fillId="0" borderId="41" xfId="2677" applyFont="1" applyBorder="1" applyAlignment="1">
      <alignment horizontal="center" vertical="center"/>
    </xf>
    <xf numFmtId="0" fontId="160" fillId="0" borderId="42" xfId="2677" applyFont="1" applyBorder="1" applyAlignment="1">
      <alignment horizontal="center" vertical="center"/>
    </xf>
    <xf numFmtId="0" fontId="160" fillId="0" borderId="82" xfId="2677" applyFont="1" applyBorder="1" applyAlignment="1">
      <alignment horizontal="center" vertical="center"/>
    </xf>
    <xf numFmtId="0" fontId="159" fillId="0" borderId="83" xfId="2677" applyFont="1" applyBorder="1" applyAlignment="1">
      <alignment horizontal="center"/>
    </xf>
    <xf numFmtId="0" fontId="159" fillId="0" borderId="84" xfId="2677" applyFont="1" applyBorder="1" applyAlignment="1">
      <alignment horizontal="center"/>
    </xf>
    <xf numFmtId="0" fontId="161" fillId="0" borderId="18" xfId="2677" applyFont="1" applyBorder="1" applyAlignment="1">
      <alignment horizontal="left"/>
    </xf>
    <xf numFmtId="0" fontId="161" fillId="0" borderId="0" xfId="2677" applyFont="1" applyAlignment="1">
      <alignment horizontal="left"/>
    </xf>
    <xf numFmtId="0" fontId="161" fillId="0" borderId="37" xfId="2677" applyFont="1" applyBorder="1" applyAlignment="1">
      <alignment horizontal="left"/>
    </xf>
    <xf numFmtId="0" fontId="163" fillId="0" borderId="103" xfId="2677" applyFont="1" applyBorder="1" applyAlignment="1">
      <alignment horizontal="center" vertical="center"/>
    </xf>
    <xf numFmtId="0" fontId="163" fillId="0" borderId="101" xfId="2677" applyFont="1" applyBorder="1" applyAlignment="1">
      <alignment horizontal="center" vertical="center"/>
    </xf>
    <xf numFmtId="0" fontId="163" fillId="0" borderId="102" xfId="2677" applyFont="1" applyBorder="1" applyAlignment="1">
      <alignment horizontal="center" vertical="center"/>
    </xf>
    <xf numFmtId="0" fontId="161" fillId="0" borderId="85" xfId="2677" applyFont="1" applyBorder="1" applyAlignment="1">
      <alignment horizontal="center" vertical="center"/>
    </xf>
    <xf numFmtId="0" fontId="161" fillId="0" borderId="86" xfId="2677" applyFont="1" applyBorder="1" applyAlignment="1">
      <alignment horizontal="center" vertical="center"/>
    </xf>
    <xf numFmtId="0" fontId="161" fillId="0" borderId="87" xfId="2677" applyFont="1" applyBorder="1" applyAlignment="1">
      <alignment horizontal="center" vertical="center"/>
    </xf>
    <xf numFmtId="0" fontId="164" fillId="0" borderId="104" xfId="2677" applyFont="1" applyBorder="1" applyAlignment="1">
      <alignment horizontal="left" vertical="center"/>
    </xf>
    <xf numFmtId="0" fontId="164" fillId="0" borderId="105" xfId="2677" applyFont="1" applyBorder="1" applyAlignment="1">
      <alignment horizontal="left" vertical="center"/>
    </xf>
    <xf numFmtId="0" fontId="159" fillId="0" borderId="85" xfId="2677" applyFont="1" applyBorder="1" applyAlignment="1">
      <alignment horizontal="center" vertical="center"/>
    </xf>
    <xf numFmtId="0" fontId="159" fillId="0" borderId="91" xfId="2677" applyFont="1" applyBorder="1" applyAlignment="1">
      <alignment horizontal="center" vertical="center"/>
    </xf>
    <xf numFmtId="0" fontId="164" fillId="0" borderId="88" xfId="2677" applyFont="1" applyBorder="1" applyAlignment="1">
      <alignment horizontal="left" vertical="center"/>
    </xf>
    <xf numFmtId="0" fontId="164" fillId="0" borderId="89" xfId="2677" applyFont="1" applyBorder="1" applyAlignment="1">
      <alignment horizontal="left" vertical="center"/>
    </xf>
    <xf numFmtId="0" fontId="159" fillId="0" borderId="85" xfId="2677" applyFont="1" applyBorder="1" applyAlignment="1">
      <alignment horizontal="left" vertical="center"/>
    </xf>
    <xf numFmtId="0" fontId="159" fillId="0" borderId="91" xfId="2677" applyFont="1" applyBorder="1" applyAlignment="1">
      <alignment horizontal="left" vertical="center"/>
    </xf>
    <xf numFmtId="0" fontId="164" fillId="0" borderId="94" xfId="2677" applyFont="1" applyBorder="1" applyAlignment="1">
      <alignment horizontal="center" vertical="center"/>
    </xf>
    <xf numFmtId="0" fontId="164" fillId="0" borderId="95" xfId="2677" applyFont="1" applyBorder="1" applyAlignment="1">
      <alignment horizontal="center" vertical="center"/>
    </xf>
    <xf numFmtId="0" fontId="159" fillId="0" borderId="18" xfId="2677" applyFont="1" applyBorder="1" applyAlignment="1">
      <alignment horizontal="left" vertical="top" wrapText="1"/>
    </xf>
    <xf numFmtId="0" fontId="159" fillId="0" borderId="0" xfId="2677" applyFont="1" applyAlignment="1">
      <alignment horizontal="left" vertical="top" wrapText="1"/>
    </xf>
    <xf numFmtId="0" fontId="159" fillId="0" borderId="37" xfId="2677" applyFont="1" applyBorder="1" applyAlignment="1">
      <alignment horizontal="left" vertical="top" wrapText="1"/>
    </xf>
    <xf numFmtId="0" fontId="159" fillId="0" borderId="41" xfId="2677" applyFont="1" applyBorder="1" applyAlignment="1">
      <alignment horizontal="left" vertical="top" wrapText="1"/>
    </xf>
    <xf numFmtId="0" fontId="159" fillId="0" borderId="42" xfId="2677" applyFont="1" applyBorder="1" applyAlignment="1">
      <alignment horizontal="left" vertical="top" wrapText="1"/>
    </xf>
    <xf numFmtId="0" fontId="159" fillId="0" borderId="82" xfId="2677" applyFont="1" applyBorder="1" applyAlignment="1">
      <alignment horizontal="left" vertical="top" wrapText="1"/>
    </xf>
    <xf numFmtId="0" fontId="159" fillId="0" borderId="86" xfId="2677" applyFont="1" applyBorder="1" applyAlignment="1">
      <alignment horizontal="center"/>
    </xf>
    <xf numFmtId="0" fontId="159" fillId="0" borderId="91" xfId="2677" applyFont="1" applyBorder="1" applyAlignment="1">
      <alignment horizontal="center"/>
    </xf>
    <xf numFmtId="0" fontId="164" fillId="0" borderId="88" xfId="2677" applyFont="1" applyBorder="1" applyAlignment="1">
      <alignment horizontal="center" vertical="center"/>
    </xf>
    <xf numFmtId="0" fontId="164" fillId="0" borderId="89" xfId="2677" applyFont="1" applyBorder="1" applyAlignment="1">
      <alignment horizontal="center" vertical="center"/>
    </xf>
    <xf numFmtId="0" fontId="159" fillId="0" borderId="83" xfId="2677" applyFont="1" applyBorder="1" applyAlignment="1">
      <alignment horizontal="center" vertical="center"/>
    </xf>
    <xf numFmtId="0" fontId="159" fillId="0" borderId="84" xfId="2677" applyFont="1" applyBorder="1" applyAlignment="1">
      <alignment horizontal="center" vertical="center"/>
    </xf>
    <xf numFmtId="0" fontId="159" fillId="0" borderId="0" xfId="2677" applyFont="1" applyAlignment="1">
      <alignment horizontal="center" vertical="center" wrapText="1"/>
    </xf>
    <xf numFmtId="0" fontId="159" fillId="0" borderId="37" xfId="2677" applyFont="1" applyBorder="1" applyAlignment="1">
      <alignment horizontal="center" vertical="center" wrapText="1"/>
    </xf>
    <xf numFmtId="0" fontId="159" fillId="0" borderId="42" xfId="2677" applyFont="1" applyBorder="1" applyAlignment="1">
      <alignment horizontal="center" vertical="center" wrapText="1"/>
    </xf>
    <xf numFmtId="0" fontId="159" fillId="0" borderId="82" xfId="2677" applyFont="1" applyBorder="1" applyAlignment="1">
      <alignment horizontal="center" vertical="center" wrapText="1"/>
    </xf>
    <xf numFmtId="15" fontId="159" fillId="0" borderId="92" xfId="2677" applyNumberFormat="1" applyFont="1" applyBorder="1" applyAlignment="1">
      <alignment horizontal="center"/>
    </xf>
    <xf numFmtId="0" fontId="159" fillId="0" borderId="51" xfId="2677" applyFont="1" applyBorder="1" applyAlignment="1">
      <alignment horizontal="center"/>
    </xf>
    <xf numFmtId="0" fontId="159" fillId="0" borderId="99" xfId="2677" applyFont="1" applyBorder="1" applyAlignment="1">
      <alignment horizontal="center"/>
    </xf>
    <xf numFmtId="0" fontId="159" fillId="0" borderId="52" xfId="2677" applyFont="1" applyBorder="1" applyAlignment="1">
      <alignment horizontal="center"/>
    </xf>
    <xf numFmtId="0" fontId="159" fillId="0" borderId="53" xfId="2677" applyFont="1" applyBorder="1" applyAlignment="1">
      <alignment horizontal="center"/>
    </xf>
    <xf numFmtId="0" fontId="154" fillId="0" borderId="75" xfId="1451" applyFont="1" applyBorder="1" applyAlignment="1">
      <alignment horizontal="center" vertical="center"/>
    </xf>
    <xf numFmtId="0" fontId="154" fillId="0" borderId="76" xfId="1451" applyFont="1" applyBorder="1" applyAlignment="1">
      <alignment horizontal="center" vertical="center"/>
    </xf>
    <xf numFmtId="0" fontId="154" fillId="0" borderId="77" xfId="1451" applyFont="1" applyBorder="1" applyAlignment="1">
      <alignment horizontal="center" vertical="center"/>
    </xf>
    <xf numFmtId="0" fontId="154" fillId="0" borderId="78" xfId="1451" applyFont="1" applyBorder="1" applyAlignment="1">
      <alignment horizontal="center" vertical="center"/>
    </xf>
    <xf numFmtId="0" fontId="154" fillId="0" borderId="79" xfId="1451" applyFont="1" applyBorder="1" applyAlignment="1">
      <alignment horizontal="center" vertical="center"/>
    </xf>
    <xf numFmtId="0" fontId="154" fillId="0" borderId="80" xfId="1451" applyFont="1" applyBorder="1" applyAlignment="1">
      <alignment horizontal="center" vertical="center"/>
    </xf>
    <xf numFmtId="0" fontId="132" fillId="47" borderId="21" xfId="1614" applyFont="1" applyFill="1" applyBorder="1" applyAlignment="1">
      <alignment horizontal="center" vertical="center"/>
    </xf>
    <xf numFmtId="0" fontId="164" fillId="47" borderId="89" xfId="2677" applyFont="1" applyFill="1" applyBorder="1" applyAlignment="1">
      <alignment horizontal="center" vertical="center"/>
    </xf>
    <xf numFmtId="0" fontId="1" fillId="47" borderId="21" xfId="1652" applyFont="1" applyFill="1" applyBorder="1" applyAlignment="1">
      <alignment vertical="center" wrapText="1"/>
    </xf>
    <xf numFmtId="41" fontId="3" fillId="47" borderId="21" xfId="1653" applyNumberFormat="1" applyFont="1" applyFill="1" applyBorder="1" applyAlignment="1">
      <alignment horizontal="center" vertical="center"/>
    </xf>
  </cellXfs>
  <cellStyles count="2686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0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79" xr:uid="{FC2FA2B9-9B6A-4566-BF01-7D7B4917F0A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2 2 2" xfId="2683" xr:uid="{19EC5571-F9FB-417D-8883-664EFA0D25ED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52407413-F755-4315-B8A6-6EA4BD5BCA3E}"/>
    <cellStyle name="Normal 138 2" xfId="2681" xr:uid="{8BA86314-5034-4970-91AB-F53D64035DE3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2682" xr:uid="{E04362E9-0437-43D9-9AE0-7F51760C26C2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2685" xr:uid="{E761A613-C7A4-4139-985E-97FE43F58614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3 3 3" xfId="2684" xr:uid="{C7D2BBA4-14F4-465E-AAC8-34954418A5A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6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33CCFF"/>
      <color rgb="FFFFFF99"/>
      <color rgb="FFCCFF66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63" Type="http://schemas.openxmlformats.org/officeDocument/2006/relationships/externalLink" Target="externalLinks/externalLink50.xml"/><Relationship Id="rId84" Type="http://schemas.openxmlformats.org/officeDocument/2006/relationships/externalLink" Target="externalLinks/externalLink71.xml"/><Relationship Id="rId138" Type="http://schemas.openxmlformats.org/officeDocument/2006/relationships/externalLink" Target="externalLinks/externalLink125.xml"/><Relationship Id="rId159" Type="http://schemas.openxmlformats.org/officeDocument/2006/relationships/externalLink" Target="externalLinks/externalLink146.xml"/><Relationship Id="rId170" Type="http://schemas.openxmlformats.org/officeDocument/2006/relationships/externalLink" Target="externalLinks/externalLink157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53" Type="http://schemas.openxmlformats.org/officeDocument/2006/relationships/externalLink" Target="externalLinks/externalLink40.xml"/><Relationship Id="rId74" Type="http://schemas.openxmlformats.org/officeDocument/2006/relationships/externalLink" Target="externalLinks/externalLink61.xml"/><Relationship Id="rId128" Type="http://schemas.openxmlformats.org/officeDocument/2006/relationships/externalLink" Target="externalLinks/externalLink115.xml"/><Relationship Id="rId149" Type="http://schemas.openxmlformats.org/officeDocument/2006/relationships/externalLink" Target="externalLinks/externalLink136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2.xml"/><Relationship Id="rId160" Type="http://schemas.openxmlformats.org/officeDocument/2006/relationships/externalLink" Target="externalLinks/externalLink147.xml"/><Relationship Id="rId22" Type="http://schemas.openxmlformats.org/officeDocument/2006/relationships/externalLink" Target="externalLinks/externalLink9.xml"/><Relationship Id="rId43" Type="http://schemas.openxmlformats.org/officeDocument/2006/relationships/externalLink" Target="externalLinks/externalLink30.xml"/><Relationship Id="rId64" Type="http://schemas.openxmlformats.org/officeDocument/2006/relationships/externalLink" Target="externalLinks/externalLink51.xml"/><Relationship Id="rId118" Type="http://schemas.openxmlformats.org/officeDocument/2006/relationships/externalLink" Target="externalLinks/externalLink105.xml"/><Relationship Id="rId139" Type="http://schemas.openxmlformats.org/officeDocument/2006/relationships/externalLink" Target="externalLinks/externalLink126.xml"/><Relationship Id="rId85" Type="http://schemas.openxmlformats.org/officeDocument/2006/relationships/externalLink" Target="externalLinks/externalLink72.xml"/><Relationship Id="rId150" Type="http://schemas.openxmlformats.org/officeDocument/2006/relationships/externalLink" Target="externalLinks/externalLink137.xml"/><Relationship Id="rId171" Type="http://schemas.openxmlformats.org/officeDocument/2006/relationships/externalLink" Target="externalLinks/externalLink158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20.xml"/><Relationship Id="rId108" Type="http://schemas.openxmlformats.org/officeDocument/2006/relationships/externalLink" Target="externalLinks/externalLink95.xml"/><Relationship Id="rId129" Type="http://schemas.openxmlformats.org/officeDocument/2006/relationships/externalLink" Target="externalLinks/externalLink116.xml"/><Relationship Id="rId54" Type="http://schemas.openxmlformats.org/officeDocument/2006/relationships/externalLink" Target="externalLinks/externalLink41.xml"/><Relationship Id="rId75" Type="http://schemas.openxmlformats.org/officeDocument/2006/relationships/externalLink" Target="externalLinks/externalLink62.xml"/><Relationship Id="rId96" Type="http://schemas.openxmlformats.org/officeDocument/2006/relationships/externalLink" Target="externalLinks/externalLink83.xml"/><Relationship Id="rId140" Type="http://schemas.openxmlformats.org/officeDocument/2006/relationships/externalLink" Target="externalLinks/externalLink127.xml"/><Relationship Id="rId161" Type="http://schemas.openxmlformats.org/officeDocument/2006/relationships/externalLink" Target="externalLinks/externalLink148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externalLink" Target="externalLinks/externalLink106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130" Type="http://schemas.openxmlformats.org/officeDocument/2006/relationships/externalLink" Target="externalLinks/externalLink117.xml"/><Relationship Id="rId135" Type="http://schemas.openxmlformats.org/officeDocument/2006/relationships/externalLink" Target="externalLinks/externalLink122.xml"/><Relationship Id="rId151" Type="http://schemas.openxmlformats.org/officeDocument/2006/relationships/externalLink" Target="externalLinks/externalLink138.xml"/><Relationship Id="rId156" Type="http://schemas.openxmlformats.org/officeDocument/2006/relationships/externalLink" Target="externalLinks/externalLink143.xml"/><Relationship Id="rId177" Type="http://schemas.openxmlformats.org/officeDocument/2006/relationships/theme" Target="theme/theme1.xml"/><Relationship Id="rId172" Type="http://schemas.openxmlformats.org/officeDocument/2006/relationships/externalLink" Target="externalLinks/externalLink15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externalLink" Target="externalLinks/externalLink107.xml"/><Relationship Id="rId125" Type="http://schemas.openxmlformats.org/officeDocument/2006/relationships/externalLink" Target="externalLinks/externalLink112.xml"/><Relationship Id="rId141" Type="http://schemas.openxmlformats.org/officeDocument/2006/relationships/externalLink" Target="externalLinks/externalLink128.xml"/><Relationship Id="rId146" Type="http://schemas.openxmlformats.org/officeDocument/2006/relationships/externalLink" Target="externalLinks/externalLink133.xml"/><Relationship Id="rId167" Type="http://schemas.openxmlformats.org/officeDocument/2006/relationships/externalLink" Target="externalLinks/externalLink15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162" Type="http://schemas.openxmlformats.org/officeDocument/2006/relationships/externalLink" Target="externalLinks/externalLink14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131" Type="http://schemas.openxmlformats.org/officeDocument/2006/relationships/externalLink" Target="externalLinks/externalLink118.xml"/><Relationship Id="rId136" Type="http://schemas.openxmlformats.org/officeDocument/2006/relationships/externalLink" Target="externalLinks/externalLink123.xml"/><Relationship Id="rId157" Type="http://schemas.openxmlformats.org/officeDocument/2006/relationships/externalLink" Target="externalLinks/externalLink144.xml"/><Relationship Id="rId178" Type="http://schemas.openxmlformats.org/officeDocument/2006/relationships/styles" Target="style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52" Type="http://schemas.openxmlformats.org/officeDocument/2006/relationships/externalLink" Target="externalLinks/externalLink139.xml"/><Relationship Id="rId173" Type="http://schemas.openxmlformats.org/officeDocument/2006/relationships/externalLink" Target="externalLinks/externalLink160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147" Type="http://schemas.openxmlformats.org/officeDocument/2006/relationships/externalLink" Target="externalLinks/externalLink134.xml"/><Relationship Id="rId168" Type="http://schemas.openxmlformats.org/officeDocument/2006/relationships/externalLink" Target="externalLinks/externalLink15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142" Type="http://schemas.openxmlformats.org/officeDocument/2006/relationships/externalLink" Target="externalLinks/externalLink129.xml"/><Relationship Id="rId163" Type="http://schemas.openxmlformats.org/officeDocument/2006/relationships/externalLink" Target="externalLinks/externalLink150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137" Type="http://schemas.openxmlformats.org/officeDocument/2006/relationships/externalLink" Target="externalLinks/externalLink124.xml"/><Relationship Id="rId158" Type="http://schemas.openxmlformats.org/officeDocument/2006/relationships/externalLink" Target="externalLinks/externalLink145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externalLink" Target="externalLinks/externalLink119.xml"/><Relationship Id="rId153" Type="http://schemas.openxmlformats.org/officeDocument/2006/relationships/externalLink" Target="externalLinks/externalLink140.xml"/><Relationship Id="rId174" Type="http://schemas.openxmlformats.org/officeDocument/2006/relationships/externalLink" Target="externalLinks/externalLink161.xml"/><Relationship Id="rId179" Type="http://schemas.openxmlformats.org/officeDocument/2006/relationships/sharedStrings" Target="sharedStrings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143" Type="http://schemas.openxmlformats.org/officeDocument/2006/relationships/externalLink" Target="externalLinks/externalLink130.xml"/><Relationship Id="rId148" Type="http://schemas.openxmlformats.org/officeDocument/2006/relationships/externalLink" Target="externalLinks/externalLink135.xml"/><Relationship Id="rId164" Type="http://schemas.openxmlformats.org/officeDocument/2006/relationships/externalLink" Target="externalLinks/externalLink151.xml"/><Relationship Id="rId169" Type="http://schemas.openxmlformats.org/officeDocument/2006/relationships/externalLink" Target="externalLinks/externalLink15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calcChain" Target="calcChain.xml"/><Relationship Id="rId26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34.xml"/><Relationship Id="rId68" Type="http://schemas.openxmlformats.org/officeDocument/2006/relationships/externalLink" Target="externalLinks/externalLink55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33" Type="http://schemas.openxmlformats.org/officeDocument/2006/relationships/externalLink" Target="externalLinks/externalLink120.xml"/><Relationship Id="rId154" Type="http://schemas.openxmlformats.org/officeDocument/2006/relationships/externalLink" Target="externalLinks/externalLink141.xml"/><Relationship Id="rId175" Type="http://schemas.openxmlformats.org/officeDocument/2006/relationships/externalLink" Target="externalLinks/externalLink162.xml"/><Relationship Id="rId16" Type="http://schemas.openxmlformats.org/officeDocument/2006/relationships/externalLink" Target="externalLinks/externalLink3.xml"/><Relationship Id="rId37" Type="http://schemas.openxmlformats.org/officeDocument/2006/relationships/externalLink" Target="externalLinks/externalLink24.xml"/><Relationship Id="rId58" Type="http://schemas.openxmlformats.org/officeDocument/2006/relationships/externalLink" Target="externalLinks/externalLink45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44" Type="http://schemas.openxmlformats.org/officeDocument/2006/relationships/externalLink" Target="externalLinks/externalLink131.xml"/><Relationship Id="rId90" Type="http://schemas.openxmlformats.org/officeDocument/2006/relationships/externalLink" Target="externalLinks/externalLink77.xml"/><Relationship Id="rId165" Type="http://schemas.openxmlformats.org/officeDocument/2006/relationships/externalLink" Target="externalLinks/externalLink152.xml"/><Relationship Id="rId27" Type="http://schemas.openxmlformats.org/officeDocument/2006/relationships/externalLink" Target="externalLinks/externalLink14.xml"/><Relationship Id="rId48" Type="http://schemas.openxmlformats.org/officeDocument/2006/relationships/externalLink" Target="externalLinks/externalLink35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34" Type="http://schemas.openxmlformats.org/officeDocument/2006/relationships/externalLink" Target="externalLinks/externalLink121.xml"/><Relationship Id="rId80" Type="http://schemas.openxmlformats.org/officeDocument/2006/relationships/externalLink" Target="externalLinks/externalLink67.xml"/><Relationship Id="rId155" Type="http://schemas.openxmlformats.org/officeDocument/2006/relationships/externalLink" Target="externalLinks/externalLink142.xml"/><Relationship Id="rId176" Type="http://schemas.openxmlformats.org/officeDocument/2006/relationships/externalLink" Target="externalLinks/externalLink163.xml"/><Relationship Id="rId17" Type="http://schemas.openxmlformats.org/officeDocument/2006/relationships/externalLink" Target="externalLinks/externalLink4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24" Type="http://schemas.openxmlformats.org/officeDocument/2006/relationships/externalLink" Target="externalLinks/externalLink111.xml"/><Relationship Id="rId70" Type="http://schemas.openxmlformats.org/officeDocument/2006/relationships/externalLink" Target="externalLinks/externalLink57.xml"/><Relationship Id="rId91" Type="http://schemas.openxmlformats.org/officeDocument/2006/relationships/externalLink" Target="externalLinks/externalLink78.xml"/><Relationship Id="rId145" Type="http://schemas.openxmlformats.org/officeDocument/2006/relationships/externalLink" Target="externalLinks/externalLink132.xml"/><Relationship Id="rId166" Type="http://schemas.openxmlformats.org/officeDocument/2006/relationships/externalLink" Target="externalLinks/externalLink153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1.7250000000000001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4036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4036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76200</xdr:colOff>
      <xdr:row>2</xdr:row>
      <xdr:rowOff>38100</xdr:rowOff>
    </xdr:from>
    <xdr:to>
      <xdr:col>33</xdr:col>
      <xdr:colOff>180975</xdr:colOff>
      <xdr:row>2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>
          <a:spLocks noChangeArrowheads="1"/>
        </xdr:cNvSpPr>
      </xdr:nvSpPr>
      <xdr:spPr bwMode="auto">
        <a:xfrm>
          <a:off x="17021175" y="36195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142874</xdr:colOff>
      <xdr:row>10</xdr:row>
      <xdr:rowOff>138545</xdr:rowOff>
    </xdr:from>
    <xdr:to>
      <xdr:col>28</xdr:col>
      <xdr:colOff>242453</xdr:colOff>
      <xdr:row>59</xdr:row>
      <xdr:rowOff>34635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A960DE-98E6-446A-8651-966741180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187" y="1805420"/>
          <a:ext cx="15053829" cy="8063778"/>
        </a:xfrm>
        <a:prstGeom prst="rect">
          <a:avLst/>
        </a:prstGeom>
      </xdr:spPr>
    </xdr:pic>
    <xdr:clientData/>
  </xdr:twoCellAnchor>
  <xdr:twoCellAnchor>
    <xdr:from>
      <xdr:col>12</xdr:col>
      <xdr:colOff>173181</xdr:colOff>
      <xdr:row>18</xdr:row>
      <xdr:rowOff>138546</xdr:rowOff>
    </xdr:from>
    <xdr:to>
      <xdr:col>14</xdr:col>
      <xdr:colOff>34636</xdr:colOff>
      <xdr:row>23</xdr:row>
      <xdr:rowOff>103909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01AC74C-B2E6-4BBD-BE0B-F729FD5B13EE}"/>
            </a:ext>
          </a:extLst>
        </xdr:cNvPr>
        <xdr:cNvSpPr/>
      </xdr:nvSpPr>
      <xdr:spPr>
        <a:xfrm>
          <a:off x="6130636" y="2944091"/>
          <a:ext cx="1073727" cy="744682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100" b="1">
              <a:solidFill>
                <a:schemeClr val="bg1"/>
              </a:solidFill>
            </a:rPr>
            <a:t>CV. ARUNIKA</a:t>
          </a:r>
        </a:p>
      </xdr:txBody>
    </xdr:sp>
    <xdr:clientData/>
  </xdr:twoCellAnchor>
  <xdr:twoCellAnchor>
    <xdr:from>
      <xdr:col>13</xdr:col>
      <xdr:colOff>103909</xdr:colOff>
      <xdr:row>23</xdr:row>
      <xdr:rowOff>103909</xdr:rowOff>
    </xdr:from>
    <xdr:to>
      <xdr:col>13</xdr:col>
      <xdr:colOff>114300</xdr:colOff>
      <xdr:row>30</xdr:row>
      <xdr:rowOff>104775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72FFA2A1-C4CA-4846-BDA6-99A03C1A9B20}"/>
            </a:ext>
          </a:extLst>
        </xdr:cNvPr>
        <xdr:cNvCxnSpPr>
          <a:stCxn id="4" idx="2"/>
        </xdr:cNvCxnSpPr>
      </xdr:nvCxnSpPr>
      <xdr:spPr>
        <a:xfrm>
          <a:off x="6695209" y="3828184"/>
          <a:ext cx="10391" cy="113434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9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253</xdr:row>
      <xdr:rowOff>81642</xdr:rowOff>
    </xdr:from>
    <xdr:to>
      <xdr:col>12</xdr:col>
      <xdr:colOff>41108</xdr:colOff>
      <xdr:row>256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124562</xdr:colOff>
      <xdr:row>2</xdr:row>
      <xdr:rowOff>15408</xdr:rowOff>
    </xdr:from>
    <xdr:to>
      <xdr:col>17</xdr:col>
      <xdr:colOff>312964</xdr:colOff>
      <xdr:row>4</xdr:row>
      <xdr:rowOff>81642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/>
      </xdr:nvSpPr>
      <xdr:spPr>
        <a:xfrm rot="5400000">
          <a:off x="6036717" y="240074"/>
          <a:ext cx="365592" cy="569402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15</xdr:col>
      <xdr:colOff>74544</xdr:colOff>
      <xdr:row>3</xdr:row>
      <xdr:rowOff>57978</xdr:rowOff>
    </xdr:from>
    <xdr:to>
      <xdr:col>16</xdr:col>
      <xdr:colOff>265044</xdr:colOff>
      <xdr:row>3</xdr:row>
      <xdr:rowOff>103697</xdr:rowOff>
    </xdr:to>
    <xdr:sp macro="" textlink="">
      <xdr:nvSpPr>
        <xdr:cNvPr id="1131" name="Freeform: Shape 1130">
          <a:extLst>
            <a:ext uri="{FF2B5EF4-FFF2-40B4-BE49-F238E27FC236}">
              <a16:creationId xmlns:a16="http://schemas.microsoft.com/office/drawing/2014/main" id="{CF99F2D2-03ED-4972-BF4B-E15B31F8E60A}"/>
            </a:ext>
          </a:extLst>
        </xdr:cNvPr>
        <xdr:cNvSpPr/>
      </xdr:nvSpPr>
      <xdr:spPr>
        <a:xfrm>
          <a:off x="5507935" y="538369"/>
          <a:ext cx="571500" cy="45719"/>
        </a:xfrm>
        <a:custGeom>
          <a:avLst/>
          <a:gdLst>
            <a:gd name="connsiteX0" fmla="*/ 0 w 488674"/>
            <a:gd name="connsiteY0" fmla="*/ 0 h 0"/>
            <a:gd name="connsiteX1" fmla="*/ 488674 w 488674"/>
            <a:gd name="connsiteY1" fmla="*/ 0 h 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88674">
              <a:moveTo>
                <a:pt x="0" y="0"/>
              </a:moveTo>
              <a:lnTo>
                <a:pt x="488674" y="0"/>
              </a:ln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12049</xdr:colOff>
      <xdr:row>1</xdr:row>
      <xdr:rowOff>83993</xdr:rowOff>
    </xdr:from>
    <xdr:to>
      <xdr:col>21</xdr:col>
      <xdr:colOff>232065</xdr:colOff>
      <xdr:row>47</xdr:row>
      <xdr:rowOff>86591</xdr:rowOff>
    </xdr:to>
    <xdr:sp macro="" textlink="">
      <xdr:nvSpPr>
        <xdr:cNvPr id="1033" name="Freeform: Shape 1032">
          <a:extLst>
            <a:ext uri="{FF2B5EF4-FFF2-40B4-BE49-F238E27FC236}">
              <a16:creationId xmlns:a16="http://schemas.microsoft.com/office/drawing/2014/main" id="{55FB7F0A-80A4-44BE-B0FB-47B1BB96B840}"/>
            </a:ext>
          </a:extLst>
        </xdr:cNvPr>
        <xdr:cNvSpPr/>
      </xdr:nvSpPr>
      <xdr:spPr>
        <a:xfrm>
          <a:off x="2016440" y="249645"/>
          <a:ext cx="5935016" cy="6910294"/>
        </a:xfrm>
        <a:custGeom>
          <a:avLst/>
          <a:gdLst>
            <a:gd name="connsiteX0" fmla="*/ 0 w 5022273"/>
            <a:gd name="connsiteY0" fmla="*/ 5992091 h 6459682"/>
            <a:gd name="connsiteX1" fmla="*/ 294409 w 5022273"/>
            <a:gd name="connsiteY1" fmla="*/ 4087091 h 6459682"/>
            <a:gd name="connsiteX2" fmla="*/ 2112818 w 5022273"/>
            <a:gd name="connsiteY2" fmla="*/ 51955 h 6459682"/>
            <a:gd name="connsiteX3" fmla="*/ 5022273 w 5022273"/>
            <a:gd name="connsiteY3" fmla="*/ 0 h 6459682"/>
            <a:gd name="connsiteX4" fmla="*/ 4970318 w 5022273"/>
            <a:gd name="connsiteY4" fmla="*/ 4866409 h 6459682"/>
            <a:gd name="connsiteX5" fmla="*/ 2545773 w 5022273"/>
            <a:gd name="connsiteY5" fmla="*/ 4502727 h 6459682"/>
            <a:gd name="connsiteX6" fmla="*/ 2060864 w 5022273"/>
            <a:gd name="connsiteY6" fmla="*/ 6459682 h 6459682"/>
            <a:gd name="connsiteX7" fmla="*/ 0 w 5022273"/>
            <a:gd name="connsiteY7" fmla="*/ 5992091 h 6459682"/>
            <a:gd name="connsiteX0" fmla="*/ 0 w 5022273"/>
            <a:gd name="connsiteY0" fmla="*/ 6678083 h 7145674"/>
            <a:gd name="connsiteX1" fmla="*/ 294409 w 5022273"/>
            <a:gd name="connsiteY1" fmla="*/ 4773083 h 7145674"/>
            <a:gd name="connsiteX2" fmla="*/ 2369993 w 5022273"/>
            <a:gd name="connsiteY2" fmla="*/ 0 h 7145674"/>
            <a:gd name="connsiteX3" fmla="*/ 5022273 w 5022273"/>
            <a:gd name="connsiteY3" fmla="*/ 685992 h 7145674"/>
            <a:gd name="connsiteX4" fmla="*/ 4970318 w 5022273"/>
            <a:gd name="connsiteY4" fmla="*/ 5552401 h 7145674"/>
            <a:gd name="connsiteX5" fmla="*/ 2545773 w 5022273"/>
            <a:gd name="connsiteY5" fmla="*/ 5188719 h 7145674"/>
            <a:gd name="connsiteX6" fmla="*/ 2060864 w 5022273"/>
            <a:gd name="connsiteY6" fmla="*/ 7145674 h 7145674"/>
            <a:gd name="connsiteX7" fmla="*/ 0 w 5022273"/>
            <a:gd name="connsiteY7" fmla="*/ 6678083 h 7145674"/>
            <a:gd name="connsiteX0" fmla="*/ 0 w 5107998"/>
            <a:gd name="connsiteY0" fmla="*/ 6678083 h 7145674"/>
            <a:gd name="connsiteX1" fmla="*/ 294409 w 5107998"/>
            <a:gd name="connsiteY1" fmla="*/ 4773083 h 7145674"/>
            <a:gd name="connsiteX2" fmla="*/ 2369993 w 5107998"/>
            <a:gd name="connsiteY2" fmla="*/ 0 h 7145674"/>
            <a:gd name="connsiteX3" fmla="*/ 5107998 w 5107998"/>
            <a:gd name="connsiteY3" fmla="*/ 16014 h 7145674"/>
            <a:gd name="connsiteX4" fmla="*/ 4970318 w 5107998"/>
            <a:gd name="connsiteY4" fmla="*/ 5552401 h 7145674"/>
            <a:gd name="connsiteX5" fmla="*/ 2545773 w 5107998"/>
            <a:gd name="connsiteY5" fmla="*/ 5188719 h 7145674"/>
            <a:gd name="connsiteX6" fmla="*/ 2060864 w 5107998"/>
            <a:gd name="connsiteY6" fmla="*/ 7145674 h 7145674"/>
            <a:gd name="connsiteX7" fmla="*/ 0 w 5107998"/>
            <a:gd name="connsiteY7" fmla="*/ 6678083 h 7145674"/>
            <a:gd name="connsiteX0" fmla="*/ 0 w 5860473"/>
            <a:gd name="connsiteY0" fmla="*/ 6710618 h 7178209"/>
            <a:gd name="connsiteX1" fmla="*/ 294409 w 5860473"/>
            <a:gd name="connsiteY1" fmla="*/ 4805618 h 7178209"/>
            <a:gd name="connsiteX2" fmla="*/ 2369993 w 5860473"/>
            <a:gd name="connsiteY2" fmla="*/ 32535 h 7178209"/>
            <a:gd name="connsiteX3" fmla="*/ 5860473 w 5860473"/>
            <a:gd name="connsiteY3" fmla="*/ 0 h 7178209"/>
            <a:gd name="connsiteX4" fmla="*/ 4970318 w 5860473"/>
            <a:gd name="connsiteY4" fmla="*/ 5584936 h 7178209"/>
            <a:gd name="connsiteX5" fmla="*/ 2545773 w 5860473"/>
            <a:gd name="connsiteY5" fmla="*/ 5221254 h 7178209"/>
            <a:gd name="connsiteX6" fmla="*/ 2060864 w 5860473"/>
            <a:gd name="connsiteY6" fmla="*/ 7178209 h 7178209"/>
            <a:gd name="connsiteX7" fmla="*/ 0 w 5860473"/>
            <a:gd name="connsiteY7" fmla="*/ 6710618 h 7178209"/>
            <a:gd name="connsiteX0" fmla="*/ 0 w 5860473"/>
            <a:gd name="connsiteY0" fmla="*/ 6710618 h 7178209"/>
            <a:gd name="connsiteX1" fmla="*/ 294409 w 5860473"/>
            <a:gd name="connsiteY1" fmla="*/ 4805618 h 7178209"/>
            <a:gd name="connsiteX2" fmla="*/ 2369993 w 5860473"/>
            <a:gd name="connsiteY2" fmla="*/ 32535 h 7178209"/>
            <a:gd name="connsiteX3" fmla="*/ 5860473 w 5860473"/>
            <a:gd name="connsiteY3" fmla="*/ 0 h 7178209"/>
            <a:gd name="connsiteX4" fmla="*/ 5598968 w 5860473"/>
            <a:gd name="connsiteY4" fmla="*/ 5779133 h 7178209"/>
            <a:gd name="connsiteX5" fmla="*/ 2545773 w 5860473"/>
            <a:gd name="connsiteY5" fmla="*/ 5221254 h 7178209"/>
            <a:gd name="connsiteX6" fmla="*/ 2060864 w 5860473"/>
            <a:gd name="connsiteY6" fmla="*/ 7178209 h 7178209"/>
            <a:gd name="connsiteX7" fmla="*/ 0 w 5860473"/>
            <a:gd name="connsiteY7" fmla="*/ 6710618 h 7178209"/>
            <a:gd name="connsiteX0" fmla="*/ 0 w 5860473"/>
            <a:gd name="connsiteY0" fmla="*/ 6710618 h 7178209"/>
            <a:gd name="connsiteX1" fmla="*/ 294409 w 5860473"/>
            <a:gd name="connsiteY1" fmla="*/ 4805618 h 7178209"/>
            <a:gd name="connsiteX2" fmla="*/ 2369993 w 5860473"/>
            <a:gd name="connsiteY2" fmla="*/ 32535 h 7178209"/>
            <a:gd name="connsiteX3" fmla="*/ 5860473 w 5860473"/>
            <a:gd name="connsiteY3" fmla="*/ 0 h 7178209"/>
            <a:gd name="connsiteX4" fmla="*/ 5598968 w 5860473"/>
            <a:gd name="connsiteY4" fmla="*/ 5779133 h 7178209"/>
            <a:gd name="connsiteX5" fmla="*/ 2507673 w 5860473"/>
            <a:gd name="connsiteY5" fmla="*/ 5250384 h 7178209"/>
            <a:gd name="connsiteX6" fmla="*/ 2060864 w 5860473"/>
            <a:gd name="connsiteY6" fmla="*/ 7178209 h 7178209"/>
            <a:gd name="connsiteX7" fmla="*/ 0 w 5860473"/>
            <a:gd name="connsiteY7" fmla="*/ 6710618 h 7178209"/>
            <a:gd name="connsiteX0" fmla="*/ 0 w 5935016"/>
            <a:gd name="connsiteY0" fmla="*/ 6615978 h 7178209"/>
            <a:gd name="connsiteX1" fmla="*/ 368952 w 5935016"/>
            <a:gd name="connsiteY1" fmla="*/ 4805618 h 7178209"/>
            <a:gd name="connsiteX2" fmla="*/ 2444536 w 5935016"/>
            <a:gd name="connsiteY2" fmla="*/ 32535 h 7178209"/>
            <a:gd name="connsiteX3" fmla="*/ 5935016 w 5935016"/>
            <a:gd name="connsiteY3" fmla="*/ 0 h 7178209"/>
            <a:gd name="connsiteX4" fmla="*/ 5673511 w 5935016"/>
            <a:gd name="connsiteY4" fmla="*/ 5779133 h 7178209"/>
            <a:gd name="connsiteX5" fmla="*/ 2582216 w 5935016"/>
            <a:gd name="connsiteY5" fmla="*/ 5250384 h 7178209"/>
            <a:gd name="connsiteX6" fmla="*/ 2135407 w 5935016"/>
            <a:gd name="connsiteY6" fmla="*/ 7178209 h 7178209"/>
            <a:gd name="connsiteX7" fmla="*/ 0 w 5935016"/>
            <a:gd name="connsiteY7" fmla="*/ 6615978 h 71782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5935016" h="7178209">
              <a:moveTo>
                <a:pt x="0" y="6615978"/>
              </a:moveTo>
              <a:lnTo>
                <a:pt x="368952" y="4805618"/>
              </a:lnTo>
              <a:lnTo>
                <a:pt x="2444536" y="32535"/>
              </a:lnTo>
              <a:lnTo>
                <a:pt x="5935016" y="0"/>
              </a:lnTo>
              <a:lnTo>
                <a:pt x="5673511" y="5779133"/>
              </a:lnTo>
              <a:lnTo>
                <a:pt x="2582216" y="5250384"/>
              </a:lnTo>
              <a:lnTo>
                <a:pt x="2135407" y="7178209"/>
              </a:lnTo>
              <a:lnTo>
                <a:pt x="0" y="6615978"/>
              </a:lnTo>
              <a:close/>
            </a:path>
          </a:pathLst>
        </a:custGeom>
        <a:noFill/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69273</xdr:colOff>
      <xdr:row>6</xdr:row>
      <xdr:rowOff>17318</xdr:rowOff>
    </xdr:from>
    <xdr:to>
      <xdr:col>13</xdr:col>
      <xdr:colOff>155864</xdr:colOff>
      <xdr:row>48</xdr:row>
      <xdr:rowOff>138545</xdr:rowOff>
    </xdr:to>
    <xdr:sp macro="" textlink="">
      <xdr:nvSpPr>
        <xdr:cNvPr id="1120" name="Freeform: Shape 1119">
          <a:extLst>
            <a:ext uri="{FF2B5EF4-FFF2-40B4-BE49-F238E27FC236}">
              <a16:creationId xmlns:a16="http://schemas.microsoft.com/office/drawing/2014/main" id="{F87CD6BC-3D07-4947-9441-69AE618AEF75}"/>
            </a:ext>
          </a:extLst>
        </xdr:cNvPr>
        <xdr:cNvSpPr/>
      </xdr:nvSpPr>
      <xdr:spPr>
        <a:xfrm>
          <a:off x="2454664" y="944970"/>
          <a:ext cx="2372591" cy="6432575"/>
        </a:xfrm>
        <a:custGeom>
          <a:avLst/>
          <a:gdLst>
            <a:gd name="connsiteX0" fmla="*/ 0 w 2372591"/>
            <a:gd name="connsiteY0" fmla="*/ 6667500 h 6667500"/>
            <a:gd name="connsiteX1" fmla="*/ 519545 w 2372591"/>
            <a:gd name="connsiteY1" fmla="*/ 4208318 h 6667500"/>
            <a:gd name="connsiteX2" fmla="*/ 2372591 w 2372591"/>
            <a:gd name="connsiteY2" fmla="*/ 0 h 6667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372591" h="6667500">
              <a:moveTo>
                <a:pt x="0" y="6667500"/>
              </a:moveTo>
              <a:lnTo>
                <a:pt x="519545" y="4208318"/>
              </a:lnTo>
              <a:lnTo>
                <a:pt x="2372591" y="0"/>
              </a:lnTo>
            </a:path>
          </a:pathLst>
        </a:custGeom>
        <a:noFill/>
        <a:ln w="2540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0</xdr:colOff>
      <xdr:row>32</xdr:row>
      <xdr:rowOff>99391</xdr:rowOff>
    </xdr:from>
    <xdr:to>
      <xdr:col>7</xdr:col>
      <xdr:colOff>256761</xdr:colOff>
      <xdr:row>33</xdr:row>
      <xdr:rowOff>19879</xdr:rowOff>
    </xdr:to>
    <xdr:cxnSp macro="">
      <xdr:nvCxnSpPr>
        <xdr:cNvPr id="1128" name="Straight Arrow Connector 1127">
          <a:extLst>
            <a:ext uri="{FF2B5EF4-FFF2-40B4-BE49-F238E27FC236}">
              <a16:creationId xmlns:a16="http://schemas.microsoft.com/office/drawing/2014/main" id="{BCEECD42-1BAF-4E2C-9A6F-DE1B0B5A5872}"/>
            </a:ext>
          </a:extLst>
        </xdr:cNvPr>
        <xdr:cNvCxnSpPr/>
      </xdr:nvCxnSpPr>
      <xdr:spPr>
        <a:xfrm flipH="1" flipV="1">
          <a:off x="2385391" y="4919869"/>
          <a:ext cx="256761" cy="69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309769</xdr:colOff>
      <xdr:row>2</xdr:row>
      <xdr:rowOff>115957</xdr:rowOff>
    </xdr:from>
    <xdr:to>
      <xdr:col>13</xdr:col>
      <xdr:colOff>41413</xdr:colOff>
      <xdr:row>4</xdr:row>
      <xdr:rowOff>86140</xdr:rowOff>
    </xdr:to>
    <xdr:cxnSp macro="">
      <xdr:nvCxnSpPr>
        <xdr:cNvPr id="1126" name="Straight Arrow Connector 1125">
          <a:extLst>
            <a:ext uri="{FF2B5EF4-FFF2-40B4-BE49-F238E27FC236}">
              <a16:creationId xmlns:a16="http://schemas.microsoft.com/office/drawing/2014/main" id="{5E01B4E1-2B66-4F08-9B42-85405EB97F2D}"/>
            </a:ext>
          </a:extLst>
        </xdr:cNvPr>
        <xdr:cNvCxnSpPr/>
      </xdr:nvCxnSpPr>
      <xdr:spPr>
        <a:xfrm flipV="1">
          <a:off x="4600160" y="447261"/>
          <a:ext cx="112644" cy="26835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41413</xdr:colOff>
      <xdr:row>2</xdr:row>
      <xdr:rowOff>74544</xdr:rowOff>
    </xdr:from>
    <xdr:to>
      <xdr:col>15</xdr:col>
      <xdr:colOff>364435</xdr:colOff>
      <xdr:row>3</xdr:row>
      <xdr:rowOff>0</xdr:rowOff>
    </xdr:to>
    <xdr:cxnSp macro="">
      <xdr:nvCxnSpPr>
        <xdr:cNvPr id="1124" name="Straight Arrow Connector 1123">
          <a:extLst>
            <a:ext uri="{FF2B5EF4-FFF2-40B4-BE49-F238E27FC236}">
              <a16:creationId xmlns:a16="http://schemas.microsoft.com/office/drawing/2014/main" id="{9471BC39-6522-45D0-B272-7EC9A5E93DD2}"/>
            </a:ext>
          </a:extLst>
        </xdr:cNvPr>
        <xdr:cNvCxnSpPr/>
      </xdr:nvCxnSpPr>
      <xdr:spPr>
        <a:xfrm flipV="1">
          <a:off x="5474804" y="405848"/>
          <a:ext cx="323022" cy="7454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357188</xdr:colOff>
      <xdr:row>44</xdr:row>
      <xdr:rowOff>11906</xdr:rowOff>
    </xdr:from>
    <xdr:to>
      <xdr:col>11</xdr:col>
      <xdr:colOff>357188</xdr:colOff>
      <xdr:row>49</xdr:row>
      <xdr:rowOff>59531</xdr:rowOff>
    </xdr:to>
    <xdr:cxnSp macro="">
      <xdr:nvCxnSpPr>
        <xdr:cNvPr id="1119" name="Straight Connector 1118">
          <a:extLst>
            <a:ext uri="{FF2B5EF4-FFF2-40B4-BE49-F238E27FC236}">
              <a16:creationId xmlns:a16="http://schemas.microsoft.com/office/drawing/2014/main" id="{1524E9CD-FCA6-452B-8ABB-0BB72776B4F9}"/>
            </a:ext>
          </a:extLst>
        </xdr:cNvPr>
        <xdr:cNvCxnSpPr/>
      </xdr:nvCxnSpPr>
      <xdr:spPr>
        <a:xfrm>
          <a:off x="833438" y="6685359"/>
          <a:ext cx="3429000" cy="82748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21645</xdr:colOff>
      <xdr:row>45</xdr:row>
      <xdr:rowOff>5705</xdr:rowOff>
    </xdr:from>
    <xdr:to>
      <xdr:col>9</xdr:col>
      <xdr:colOff>282902</xdr:colOff>
      <xdr:row>47</xdr:row>
      <xdr:rowOff>134124</xdr:rowOff>
    </xdr:to>
    <xdr:cxnSp macro="">
      <xdr:nvCxnSpPr>
        <xdr:cNvPr id="1118" name="Straight Connector 1117">
          <a:extLst>
            <a:ext uri="{FF2B5EF4-FFF2-40B4-BE49-F238E27FC236}">
              <a16:creationId xmlns:a16="http://schemas.microsoft.com/office/drawing/2014/main" id="{06C87577-F785-4C58-99C8-F5D9FDA20EC1}"/>
            </a:ext>
          </a:extLst>
        </xdr:cNvPr>
        <xdr:cNvCxnSpPr>
          <a:stCxn id="1110" idx="1"/>
          <a:endCxn id="1114" idx="1"/>
        </xdr:cNvCxnSpPr>
      </xdr:nvCxnSpPr>
      <xdr:spPr>
        <a:xfrm>
          <a:off x="2783895" y="6833939"/>
          <a:ext cx="642257" cy="437982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263774</xdr:colOff>
      <xdr:row>5</xdr:row>
      <xdr:rowOff>15251</xdr:rowOff>
    </xdr:from>
    <xdr:to>
      <xdr:col>12</xdr:col>
      <xdr:colOff>289577</xdr:colOff>
      <xdr:row>32</xdr:row>
      <xdr:rowOff>109396</xdr:rowOff>
    </xdr:to>
    <xdr:cxnSp macro="">
      <xdr:nvCxnSpPr>
        <xdr:cNvPr id="1103" name="Straight Connector 1102">
          <a:extLst>
            <a:ext uri="{FF2B5EF4-FFF2-40B4-BE49-F238E27FC236}">
              <a16:creationId xmlns:a16="http://schemas.microsoft.com/office/drawing/2014/main" id="{D600AADD-F1B0-4008-B594-9EAF47D4792A}"/>
            </a:ext>
          </a:extLst>
        </xdr:cNvPr>
        <xdr:cNvCxnSpPr>
          <a:stCxn id="1092" idx="4"/>
          <a:endCxn id="1064" idx="0"/>
        </xdr:cNvCxnSpPr>
      </xdr:nvCxnSpPr>
      <xdr:spPr>
        <a:xfrm flipH="1">
          <a:off x="2645024" y="610564"/>
          <a:ext cx="1930803" cy="397558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328914</xdr:colOff>
      <xdr:row>48</xdr:row>
      <xdr:rowOff>95907</xdr:rowOff>
    </xdr:from>
    <xdr:to>
      <xdr:col>50</xdr:col>
      <xdr:colOff>279839</xdr:colOff>
      <xdr:row>48</xdr:row>
      <xdr:rowOff>119361</xdr:rowOff>
    </xdr:to>
    <xdr:cxnSp macro="">
      <xdr:nvCxnSpPr>
        <xdr:cNvPr id="892" name="Straight Connector 891">
          <a:extLst>
            <a:ext uri="{FF2B5EF4-FFF2-40B4-BE49-F238E27FC236}">
              <a16:creationId xmlns:a16="http://schemas.microsoft.com/office/drawing/2014/main" id="{00000000-0008-0000-0A00-00007C030000}"/>
            </a:ext>
          </a:extLst>
        </xdr:cNvPr>
        <xdr:cNvCxnSpPr>
          <a:endCxn id="847" idx="5"/>
        </xdr:cNvCxnSpPr>
      </xdr:nvCxnSpPr>
      <xdr:spPr>
        <a:xfrm flipH="1">
          <a:off x="16064214" y="7258707"/>
          <a:ext cx="2998925" cy="2345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313638</xdr:colOff>
      <xdr:row>33</xdr:row>
      <xdr:rowOff>126875</xdr:rowOff>
    </xdr:from>
    <xdr:to>
      <xdr:col>7</xdr:col>
      <xdr:colOff>207482</xdr:colOff>
      <xdr:row>42</xdr:row>
      <xdr:rowOff>8718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CxnSpPr>
          <a:stCxn id="1064" idx="4"/>
          <a:endCxn id="1100" idx="0"/>
        </xdr:cNvCxnSpPr>
      </xdr:nvCxnSpPr>
      <xdr:spPr>
        <a:xfrm flipH="1">
          <a:off x="2313888" y="4746500"/>
          <a:ext cx="274844" cy="119153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343872</xdr:colOff>
      <xdr:row>14</xdr:row>
      <xdr:rowOff>10275</xdr:rowOff>
    </xdr:from>
    <xdr:to>
      <xdr:col>47</xdr:col>
      <xdr:colOff>17202</xdr:colOff>
      <xdr:row>16</xdr:row>
      <xdr:rowOff>150823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CxnSpPr/>
      </xdr:nvCxnSpPr>
      <xdr:spPr>
        <a:xfrm>
          <a:off x="16841172" y="1991475"/>
          <a:ext cx="816330" cy="44534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177877</xdr:colOff>
      <xdr:row>14</xdr:row>
      <xdr:rowOff>32041</xdr:rowOff>
    </xdr:from>
    <xdr:to>
      <xdr:col>45</xdr:col>
      <xdr:colOff>17203</xdr:colOff>
      <xdr:row>14</xdr:row>
      <xdr:rowOff>55229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CxnSpPr/>
      </xdr:nvCxnSpPr>
      <xdr:spPr>
        <a:xfrm flipH="1">
          <a:off x="12484177" y="2013241"/>
          <a:ext cx="4411326" cy="231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87407</xdr:colOff>
      <xdr:row>20</xdr:row>
      <xdr:rowOff>47065</xdr:rowOff>
    </xdr:from>
    <xdr:to>
      <xdr:col>42</xdr:col>
      <xdr:colOff>197748</xdr:colOff>
      <xdr:row>48</xdr:row>
      <xdr:rowOff>72371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CxnSpPr>
          <a:endCxn id="847" idx="2"/>
        </xdr:cNvCxnSpPr>
      </xdr:nvCxnSpPr>
      <xdr:spPr>
        <a:xfrm>
          <a:off x="15441707" y="2942665"/>
          <a:ext cx="491341" cy="42925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94037</xdr:colOff>
      <xdr:row>16</xdr:row>
      <xdr:rowOff>98959</xdr:rowOff>
    </xdr:from>
    <xdr:to>
      <xdr:col>49</xdr:col>
      <xdr:colOff>103226</xdr:colOff>
      <xdr:row>17</xdr:row>
      <xdr:rowOff>7494</xdr:rowOff>
    </xdr:to>
    <xdr:cxnSp macro="">
      <xdr:nvCxnSpPr>
        <xdr:cNvPr id="684" name="Straight Connector 683">
          <a:extLst>
            <a:ext uri="{FF2B5EF4-FFF2-40B4-BE49-F238E27FC236}">
              <a16:creationId xmlns:a16="http://schemas.microsoft.com/office/drawing/2014/main" id="{00000000-0008-0000-0A00-0000AC020000}"/>
            </a:ext>
          </a:extLst>
        </xdr:cNvPr>
        <xdr:cNvCxnSpPr>
          <a:stCxn id="978" idx="6"/>
          <a:endCxn id="822" idx="2"/>
        </xdr:cNvCxnSpPr>
      </xdr:nvCxnSpPr>
      <xdr:spPr>
        <a:xfrm>
          <a:off x="17734337" y="2384959"/>
          <a:ext cx="771189" cy="6093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685" name="Picture 684" descr="c.jpg">
          <a:extLst>
            <a:ext uri="{FF2B5EF4-FFF2-40B4-BE49-F238E27FC236}">
              <a16:creationId xmlns:a16="http://schemas.microsoft.com/office/drawing/2014/main" id="{00000000-0008-0000-0A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5411" y="100839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93636</xdr:colOff>
      <xdr:row>5</xdr:row>
      <xdr:rowOff>33463</xdr:rowOff>
    </xdr:from>
    <xdr:to>
      <xdr:col>29</xdr:col>
      <xdr:colOff>293194</xdr:colOff>
      <xdr:row>16</xdr:row>
      <xdr:rowOff>124559</xdr:rowOff>
    </xdr:to>
    <xdr:grpSp>
      <xdr:nvGrpSpPr>
        <xdr:cNvPr id="733" name="Group 732">
          <a:extLst>
            <a:ext uri="{FF2B5EF4-FFF2-40B4-BE49-F238E27FC236}">
              <a16:creationId xmlns:a16="http://schemas.microsoft.com/office/drawing/2014/main" id="{00000000-0008-0000-0A00-0000DD020000}"/>
            </a:ext>
          </a:extLst>
        </xdr:cNvPr>
        <xdr:cNvGrpSpPr/>
      </xdr:nvGrpSpPr>
      <xdr:grpSpPr>
        <a:xfrm>
          <a:off x="9713886" y="814513"/>
          <a:ext cx="1342558" cy="1777021"/>
          <a:chOff x="9713886" y="808452"/>
          <a:chExt cx="1342558" cy="1766630"/>
        </a:xfrm>
      </xdr:grpSpPr>
      <xdr:grpSp>
        <xdr:nvGrpSpPr>
          <xdr:cNvPr id="734" name="Group 13">
            <a:extLst>
              <a:ext uri="{FF2B5EF4-FFF2-40B4-BE49-F238E27FC236}">
                <a16:creationId xmlns:a16="http://schemas.microsoft.com/office/drawing/2014/main" id="{00000000-0008-0000-0A00-0000DE02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793" name="Oval 1">
              <a:extLst>
                <a:ext uri="{FF2B5EF4-FFF2-40B4-BE49-F238E27FC236}">
                  <a16:creationId xmlns:a16="http://schemas.microsoft.com/office/drawing/2014/main" id="{00000000-0008-0000-0A00-000019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4" name="Straight Connector 3">
              <a:extLst>
                <a:ext uri="{FF2B5EF4-FFF2-40B4-BE49-F238E27FC236}">
                  <a16:creationId xmlns:a16="http://schemas.microsoft.com/office/drawing/2014/main" id="{00000000-0008-0000-0A00-00001A030000}"/>
                </a:ext>
              </a:extLst>
            </xdr:cNvPr>
            <xdr:cNvCxnSpPr>
              <a:stCxn id="750" idx="1"/>
              <a:endCxn id="7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5" name="Straight Connector 7">
              <a:extLst>
                <a:ext uri="{FF2B5EF4-FFF2-40B4-BE49-F238E27FC236}">
                  <a16:creationId xmlns:a16="http://schemas.microsoft.com/office/drawing/2014/main" id="{00000000-0008-0000-0A00-00001B030000}"/>
                </a:ext>
              </a:extLst>
            </xdr:cNvPr>
            <xdr:cNvCxnSpPr>
              <a:stCxn id="750" idx="3"/>
              <a:endCxn id="7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5" name="Oval 734">
            <a:extLst>
              <a:ext uri="{FF2B5EF4-FFF2-40B4-BE49-F238E27FC236}">
                <a16:creationId xmlns:a16="http://schemas.microsoft.com/office/drawing/2014/main" id="{00000000-0008-0000-0A00-0000DF02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36" name="Group 14">
            <a:extLst>
              <a:ext uri="{FF2B5EF4-FFF2-40B4-BE49-F238E27FC236}">
                <a16:creationId xmlns:a16="http://schemas.microsoft.com/office/drawing/2014/main" id="{00000000-0008-0000-0A00-0000E002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790" name="Oval 789">
              <a:extLst>
                <a:ext uri="{FF2B5EF4-FFF2-40B4-BE49-F238E27FC236}">
                  <a16:creationId xmlns:a16="http://schemas.microsoft.com/office/drawing/2014/main" id="{00000000-0008-0000-0A00-000016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1" name="Straight Connector 790">
              <a:extLst>
                <a:ext uri="{FF2B5EF4-FFF2-40B4-BE49-F238E27FC236}">
                  <a16:creationId xmlns:a16="http://schemas.microsoft.com/office/drawing/2014/main" id="{00000000-0008-0000-0A00-000017030000}"/>
                </a:ext>
              </a:extLst>
            </xdr:cNvPr>
            <xdr:cNvCxnSpPr>
              <a:stCxn id="790" idx="1"/>
              <a:endCxn id="7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2" name="Straight Connector 791">
              <a:extLst>
                <a:ext uri="{FF2B5EF4-FFF2-40B4-BE49-F238E27FC236}">
                  <a16:creationId xmlns:a16="http://schemas.microsoft.com/office/drawing/2014/main" id="{00000000-0008-0000-0A00-000018030000}"/>
                </a:ext>
              </a:extLst>
            </xdr:cNvPr>
            <xdr:cNvCxnSpPr>
              <a:stCxn id="790" idx="3"/>
              <a:endCxn id="7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7" name="Oval 736">
            <a:extLst>
              <a:ext uri="{FF2B5EF4-FFF2-40B4-BE49-F238E27FC236}">
                <a16:creationId xmlns:a16="http://schemas.microsoft.com/office/drawing/2014/main" id="{00000000-0008-0000-0A00-0000E102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8" name="Straight Connector 737">
            <a:extLst>
              <a:ext uri="{FF2B5EF4-FFF2-40B4-BE49-F238E27FC236}">
                <a16:creationId xmlns:a16="http://schemas.microsoft.com/office/drawing/2014/main" id="{00000000-0008-0000-0A00-0000E202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9" name="Straight Connector 738">
            <a:extLst>
              <a:ext uri="{FF2B5EF4-FFF2-40B4-BE49-F238E27FC236}">
                <a16:creationId xmlns:a16="http://schemas.microsoft.com/office/drawing/2014/main" id="{00000000-0008-0000-0A00-0000E302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00000000-0008-0000-0A00-0000E402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1" name="Straight Connector 740">
            <a:extLst>
              <a:ext uri="{FF2B5EF4-FFF2-40B4-BE49-F238E27FC236}">
                <a16:creationId xmlns:a16="http://schemas.microsoft.com/office/drawing/2014/main" id="{00000000-0008-0000-0A00-0000E502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2" name="Straight Connector 741">
            <a:extLst>
              <a:ext uri="{FF2B5EF4-FFF2-40B4-BE49-F238E27FC236}">
                <a16:creationId xmlns:a16="http://schemas.microsoft.com/office/drawing/2014/main" id="{00000000-0008-0000-0A00-0000E602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3" name="Straight Connector 742">
            <a:extLst>
              <a:ext uri="{FF2B5EF4-FFF2-40B4-BE49-F238E27FC236}">
                <a16:creationId xmlns:a16="http://schemas.microsoft.com/office/drawing/2014/main" id="{00000000-0008-0000-0A00-0000E702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4" name="Straight Connector 743">
            <a:extLst>
              <a:ext uri="{FF2B5EF4-FFF2-40B4-BE49-F238E27FC236}">
                <a16:creationId xmlns:a16="http://schemas.microsoft.com/office/drawing/2014/main" id="{00000000-0008-0000-0A00-0000E802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5" name="Straight Connector 744">
            <a:extLst>
              <a:ext uri="{FF2B5EF4-FFF2-40B4-BE49-F238E27FC236}">
                <a16:creationId xmlns:a16="http://schemas.microsoft.com/office/drawing/2014/main" id="{00000000-0008-0000-0A00-0000E902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6" name="Straight Connector 745">
            <a:extLst>
              <a:ext uri="{FF2B5EF4-FFF2-40B4-BE49-F238E27FC236}">
                <a16:creationId xmlns:a16="http://schemas.microsoft.com/office/drawing/2014/main" id="{00000000-0008-0000-0A00-0000EA02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7" name="Straight Connector 746">
            <a:extLst>
              <a:ext uri="{FF2B5EF4-FFF2-40B4-BE49-F238E27FC236}">
                <a16:creationId xmlns:a16="http://schemas.microsoft.com/office/drawing/2014/main" id="{00000000-0008-0000-0A00-0000EB02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8" name="Straight Connector 747">
            <a:extLst>
              <a:ext uri="{FF2B5EF4-FFF2-40B4-BE49-F238E27FC236}">
                <a16:creationId xmlns:a16="http://schemas.microsoft.com/office/drawing/2014/main" id="{00000000-0008-0000-0A00-0000EC02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9" name="Straight Connector 748">
            <a:extLst>
              <a:ext uri="{FF2B5EF4-FFF2-40B4-BE49-F238E27FC236}">
                <a16:creationId xmlns:a16="http://schemas.microsoft.com/office/drawing/2014/main" id="{00000000-0008-0000-0A00-0000ED02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0" name="Straight Connector 50">
            <a:extLst>
              <a:ext uri="{FF2B5EF4-FFF2-40B4-BE49-F238E27FC236}">
                <a16:creationId xmlns:a16="http://schemas.microsoft.com/office/drawing/2014/main" id="{00000000-0008-0000-0A00-0000EE02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1" name="Straight Connector 750">
            <a:extLst>
              <a:ext uri="{FF2B5EF4-FFF2-40B4-BE49-F238E27FC236}">
                <a16:creationId xmlns:a16="http://schemas.microsoft.com/office/drawing/2014/main" id="{00000000-0008-0000-0A00-0000EF02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2" name="Straight Connector 52">
            <a:extLst>
              <a:ext uri="{FF2B5EF4-FFF2-40B4-BE49-F238E27FC236}">
                <a16:creationId xmlns:a16="http://schemas.microsoft.com/office/drawing/2014/main" id="{00000000-0008-0000-0A00-0000F002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3" name="Straight Connector 752">
            <a:extLst>
              <a:ext uri="{FF2B5EF4-FFF2-40B4-BE49-F238E27FC236}">
                <a16:creationId xmlns:a16="http://schemas.microsoft.com/office/drawing/2014/main" id="{00000000-0008-0000-0A00-0000F102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00000000-0008-0000-0A00-0000F202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5" name="Straight Connector 754">
            <a:extLst>
              <a:ext uri="{FF2B5EF4-FFF2-40B4-BE49-F238E27FC236}">
                <a16:creationId xmlns:a16="http://schemas.microsoft.com/office/drawing/2014/main" id="{00000000-0008-0000-0A00-0000F302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6" name="Straight Connector 755">
            <a:extLst>
              <a:ext uri="{FF2B5EF4-FFF2-40B4-BE49-F238E27FC236}">
                <a16:creationId xmlns:a16="http://schemas.microsoft.com/office/drawing/2014/main" id="{00000000-0008-0000-0A00-0000F402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7" name="Straight Connector 756">
            <a:extLst>
              <a:ext uri="{FF2B5EF4-FFF2-40B4-BE49-F238E27FC236}">
                <a16:creationId xmlns:a16="http://schemas.microsoft.com/office/drawing/2014/main" id="{00000000-0008-0000-0A00-0000F502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8" name="Straight Connector 757">
            <a:extLst>
              <a:ext uri="{FF2B5EF4-FFF2-40B4-BE49-F238E27FC236}">
                <a16:creationId xmlns:a16="http://schemas.microsoft.com/office/drawing/2014/main" id="{00000000-0008-0000-0A00-0000F602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9" name="Straight Connector 758">
            <a:extLst>
              <a:ext uri="{FF2B5EF4-FFF2-40B4-BE49-F238E27FC236}">
                <a16:creationId xmlns:a16="http://schemas.microsoft.com/office/drawing/2014/main" id="{00000000-0008-0000-0A00-0000F702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0" name="Isosceles Triangle 759">
            <a:extLst>
              <a:ext uri="{FF2B5EF4-FFF2-40B4-BE49-F238E27FC236}">
                <a16:creationId xmlns:a16="http://schemas.microsoft.com/office/drawing/2014/main" id="{00000000-0008-0000-0A00-0000F802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1" name="Isosceles Triangle 760">
            <a:extLst>
              <a:ext uri="{FF2B5EF4-FFF2-40B4-BE49-F238E27FC236}">
                <a16:creationId xmlns:a16="http://schemas.microsoft.com/office/drawing/2014/main" id="{00000000-0008-0000-0A00-0000F902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62" name="Group 73">
            <a:extLst>
              <a:ext uri="{FF2B5EF4-FFF2-40B4-BE49-F238E27FC236}">
                <a16:creationId xmlns:a16="http://schemas.microsoft.com/office/drawing/2014/main" id="{00000000-0008-0000-0A00-0000FA02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788" name="TextBox 787">
              <a:extLst>
                <a:ext uri="{FF2B5EF4-FFF2-40B4-BE49-F238E27FC236}">
                  <a16:creationId xmlns:a16="http://schemas.microsoft.com/office/drawing/2014/main" id="{00000000-0008-0000-0A00-000014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789" name="Straight Connector 788">
              <a:extLst>
                <a:ext uri="{FF2B5EF4-FFF2-40B4-BE49-F238E27FC236}">
                  <a16:creationId xmlns:a16="http://schemas.microsoft.com/office/drawing/2014/main" id="{00000000-0008-0000-0A00-00001503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3" name="Group 74">
            <a:extLst>
              <a:ext uri="{FF2B5EF4-FFF2-40B4-BE49-F238E27FC236}">
                <a16:creationId xmlns:a16="http://schemas.microsoft.com/office/drawing/2014/main" id="{00000000-0008-0000-0A00-0000FB02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786" name="TextBox 785">
              <a:extLst>
                <a:ext uri="{FF2B5EF4-FFF2-40B4-BE49-F238E27FC236}">
                  <a16:creationId xmlns:a16="http://schemas.microsoft.com/office/drawing/2014/main" id="{00000000-0008-0000-0A00-000012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787" name="Straight Connector 786">
              <a:extLst>
                <a:ext uri="{FF2B5EF4-FFF2-40B4-BE49-F238E27FC236}">
                  <a16:creationId xmlns:a16="http://schemas.microsoft.com/office/drawing/2014/main" id="{00000000-0008-0000-0A00-00001303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4" name="Group 89">
            <a:extLst>
              <a:ext uri="{FF2B5EF4-FFF2-40B4-BE49-F238E27FC236}">
                <a16:creationId xmlns:a16="http://schemas.microsoft.com/office/drawing/2014/main" id="{00000000-0008-0000-0A00-0000FC02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782" name="Straight Connector 781">
              <a:extLst>
                <a:ext uri="{FF2B5EF4-FFF2-40B4-BE49-F238E27FC236}">
                  <a16:creationId xmlns:a16="http://schemas.microsoft.com/office/drawing/2014/main" id="{00000000-0008-0000-0A00-00000E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3" name="Straight Connector 79">
              <a:extLst>
                <a:ext uri="{FF2B5EF4-FFF2-40B4-BE49-F238E27FC236}">
                  <a16:creationId xmlns:a16="http://schemas.microsoft.com/office/drawing/2014/main" id="{00000000-0008-0000-0A00-00000F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4" name="Straight Connector 80">
              <a:extLst>
                <a:ext uri="{FF2B5EF4-FFF2-40B4-BE49-F238E27FC236}">
                  <a16:creationId xmlns:a16="http://schemas.microsoft.com/office/drawing/2014/main" id="{00000000-0008-0000-0A00-000010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5" name="Straight Connector 88">
              <a:extLst>
                <a:ext uri="{FF2B5EF4-FFF2-40B4-BE49-F238E27FC236}">
                  <a16:creationId xmlns:a16="http://schemas.microsoft.com/office/drawing/2014/main" id="{00000000-0008-0000-0A00-000011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5" name="Group 90">
            <a:extLst>
              <a:ext uri="{FF2B5EF4-FFF2-40B4-BE49-F238E27FC236}">
                <a16:creationId xmlns:a16="http://schemas.microsoft.com/office/drawing/2014/main" id="{00000000-0008-0000-0A00-0000FD02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778" name="Straight Connector 777">
              <a:extLst>
                <a:ext uri="{FF2B5EF4-FFF2-40B4-BE49-F238E27FC236}">
                  <a16:creationId xmlns:a16="http://schemas.microsoft.com/office/drawing/2014/main" id="{00000000-0008-0000-0A00-00000A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9" name="Straight Connector 778">
              <a:extLst>
                <a:ext uri="{FF2B5EF4-FFF2-40B4-BE49-F238E27FC236}">
                  <a16:creationId xmlns:a16="http://schemas.microsoft.com/office/drawing/2014/main" id="{00000000-0008-0000-0A00-00000B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0" name="Straight Connector 779">
              <a:extLst>
                <a:ext uri="{FF2B5EF4-FFF2-40B4-BE49-F238E27FC236}">
                  <a16:creationId xmlns:a16="http://schemas.microsoft.com/office/drawing/2014/main" id="{00000000-0008-0000-0A00-00000C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1" name="Straight Connector 780">
              <a:extLst>
                <a:ext uri="{FF2B5EF4-FFF2-40B4-BE49-F238E27FC236}">
                  <a16:creationId xmlns:a16="http://schemas.microsoft.com/office/drawing/2014/main" id="{00000000-0008-0000-0A00-00000D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766" name="Straight Connector 765">
            <a:extLst>
              <a:ext uri="{FF2B5EF4-FFF2-40B4-BE49-F238E27FC236}">
                <a16:creationId xmlns:a16="http://schemas.microsoft.com/office/drawing/2014/main" id="{00000000-0008-0000-0A00-0000FE02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7" name="Straight Connector 766">
            <a:extLst>
              <a:ext uri="{FF2B5EF4-FFF2-40B4-BE49-F238E27FC236}">
                <a16:creationId xmlns:a16="http://schemas.microsoft.com/office/drawing/2014/main" id="{00000000-0008-0000-0A00-0000FF02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8" name="Straight Arrow Connector 767">
            <a:extLst>
              <a:ext uri="{FF2B5EF4-FFF2-40B4-BE49-F238E27FC236}">
                <a16:creationId xmlns:a16="http://schemas.microsoft.com/office/drawing/2014/main" id="{00000000-0008-0000-0A00-00000003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9" name="Straight Arrow Connector 768">
            <a:extLst>
              <a:ext uri="{FF2B5EF4-FFF2-40B4-BE49-F238E27FC236}">
                <a16:creationId xmlns:a16="http://schemas.microsoft.com/office/drawing/2014/main" id="{00000000-0008-0000-0A00-00000103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70" name="Group 155">
            <a:extLst>
              <a:ext uri="{FF2B5EF4-FFF2-40B4-BE49-F238E27FC236}">
                <a16:creationId xmlns:a16="http://schemas.microsoft.com/office/drawing/2014/main" id="{00000000-0008-0000-0A00-00000203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775" name="Isosceles Triangle 774">
              <a:extLst>
                <a:ext uri="{FF2B5EF4-FFF2-40B4-BE49-F238E27FC236}">
                  <a16:creationId xmlns:a16="http://schemas.microsoft.com/office/drawing/2014/main" id="{00000000-0008-0000-0A00-00000703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6" name="Isosceles Triangle 775">
              <a:extLst>
                <a:ext uri="{FF2B5EF4-FFF2-40B4-BE49-F238E27FC236}">
                  <a16:creationId xmlns:a16="http://schemas.microsoft.com/office/drawing/2014/main" id="{00000000-0008-0000-0A00-00000803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7" name="Isosceles Triangle 776">
              <a:extLst>
                <a:ext uri="{FF2B5EF4-FFF2-40B4-BE49-F238E27FC236}">
                  <a16:creationId xmlns:a16="http://schemas.microsoft.com/office/drawing/2014/main" id="{00000000-0008-0000-0A00-00000903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771" name="Group 134">
            <a:extLst>
              <a:ext uri="{FF2B5EF4-FFF2-40B4-BE49-F238E27FC236}">
                <a16:creationId xmlns:a16="http://schemas.microsoft.com/office/drawing/2014/main" id="{00000000-0008-0000-0A00-00000303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772" name="Isosceles Triangle 771">
              <a:extLst>
                <a:ext uri="{FF2B5EF4-FFF2-40B4-BE49-F238E27FC236}">
                  <a16:creationId xmlns:a16="http://schemas.microsoft.com/office/drawing/2014/main" id="{00000000-0008-0000-0A00-00000403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3" name="Isosceles Triangle 772">
              <a:extLst>
                <a:ext uri="{FF2B5EF4-FFF2-40B4-BE49-F238E27FC236}">
                  <a16:creationId xmlns:a16="http://schemas.microsoft.com/office/drawing/2014/main" id="{00000000-0008-0000-0A00-00000503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4" name="Isosceles Triangle 773">
              <a:extLst>
                <a:ext uri="{FF2B5EF4-FFF2-40B4-BE49-F238E27FC236}">
                  <a16:creationId xmlns:a16="http://schemas.microsoft.com/office/drawing/2014/main" id="{00000000-0008-0000-0A00-00000603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49</xdr:col>
      <xdr:colOff>366340</xdr:colOff>
      <xdr:row>13</xdr:row>
      <xdr:rowOff>143215</xdr:rowOff>
    </xdr:from>
    <xdr:to>
      <xdr:col>51</xdr:col>
      <xdr:colOff>336495</xdr:colOff>
      <xdr:row>16</xdr:row>
      <xdr:rowOff>39075</xdr:rowOff>
    </xdr:to>
    <xdr:sp macro="" textlink="">
      <xdr:nvSpPr>
        <xdr:cNvPr id="808" name="Rectangle 807">
          <a:extLst>
            <a:ext uri="{FF2B5EF4-FFF2-40B4-BE49-F238E27FC236}">
              <a16:creationId xmlns:a16="http://schemas.microsoft.com/office/drawing/2014/main" id="{00000000-0008-0000-0A00-000028030000}"/>
            </a:ext>
          </a:extLst>
        </xdr:cNvPr>
        <xdr:cNvSpPr/>
      </xdr:nvSpPr>
      <xdr:spPr>
        <a:xfrm>
          <a:off x="18768640" y="1972015"/>
          <a:ext cx="732155" cy="353060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id-ID" sz="800" b="0" u="sng">
              <a:solidFill>
                <a:sysClr val="windowText" lastClr="000000"/>
              </a:solidFill>
              <a:uFillTx/>
            </a:rPr>
            <a:t>SYG06-51/1</a:t>
          </a:r>
          <a:endParaRPr lang="en-US" altLang="id-ID" sz="800" b="0">
            <a:solidFill>
              <a:sysClr val="windowText" lastClr="000000"/>
            </a:solidFill>
          </a:endParaRP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2 </a:t>
          </a:r>
          <a:r>
            <a:rPr lang="id-ID" sz="800" b="0">
              <a:solidFill>
                <a:sysClr val="windowText" lastClr="000000"/>
              </a:solidFill>
            </a:rPr>
            <a:t>C</a:t>
          </a:r>
          <a:r>
            <a:rPr lang="en-US" altLang="id-ID" sz="800" b="0">
              <a:solidFill>
                <a:sysClr val="windowText" lastClr="000000"/>
              </a:solidFill>
            </a:rPr>
            <a:t>C8A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35</xdr:col>
      <xdr:colOff>27309</xdr:colOff>
      <xdr:row>13</xdr:row>
      <xdr:rowOff>87358</xdr:rowOff>
    </xdr:from>
    <xdr:to>
      <xdr:col>35</xdr:col>
      <xdr:colOff>180979</xdr:colOff>
      <xdr:row>14</xdr:row>
      <xdr:rowOff>62538</xdr:rowOff>
    </xdr:to>
    <xdr:grpSp>
      <xdr:nvGrpSpPr>
        <xdr:cNvPr id="809" name="Group 808">
          <a:extLst>
            <a:ext uri="{FF2B5EF4-FFF2-40B4-BE49-F238E27FC236}">
              <a16:creationId xmlns:a16="http://schemas.microsoft.com/office/drawing/2014/main" id="{00000000-0008-0000-0A00-000029030000}"/>
            </a:ext>
          </a:extLst>
        </xdr:cNvPr>
        <xdr:cNvGrpSpPr/>
      </xdr:nvGrpSpPr>
      <xdr:grpSpPr>
        <a:xfrm>
          <a:off x="13076559" y="2097133"/>
          <a:ext cx="153670" cy="1275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10" name="Oval 809">
            <a:extLst>
              <a:ext uri="{FF2B5EF4-FFF2-40B4-BE49-F238E27FC236}">
                <a16:creationId xmlns:a16="http://schemas.microsoft.com/office/drawing/2014/main" id="{00000000-0008-0000-0A00-00002A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11" name="Straight Connector 810">
            <a:extLst>
              <a:ext uri="{FF2B5EF4-FFF2-40B4-BE49-F238E27FC236}">
                <a16:creationId xmlns:a16="http://schemas.microsoft.com/office/drawing/2014/main" id="{00000000-0008-0000-0A00-00002B030000}"/>
              </a:ext>
            </a:extLst>
          </xdr:cNvPr>
          <xdr:cNvCxnSpPr>
            <a:stCxn id="810" idx="1"/>
            <a:endCxn id="8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2" name="Straight Connector 811">
            <a:extLst>
              <a:ext uri="{FF2B5EF4-FFF2-40B4-BE49-F238E27FC236}">
                <a16:creationId xmlns:a16="http://schemas.microsoft.com/office/drawing/2014/main" id="{00000000-0008-0000-0A00-00002C030000}"/>
              </a:ext>
            </a:extLst>
          </xdr:cNvPr>
          <xdr:cNvCxnSpPr>
            <a:stCxn id="810" idx="3"/>
            <a:endCxn id="8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41</xdr:col>
      <xdr:colOff>153279</xdr:colOff>
      <xdr:row>13</xdr:row>
      <xdr:rowOff>73440</xdr:rowOff>
    </xdr:from>
    <xdr:to>
      <xdr:col>41</xdr:col>
      <xdr:colOff>306949</xdr:colOff>
      <xdr:row>14</xdr:row>
      <xdr:rowOff>48620</xdr:rowOff>
    </xdr:to>
    <xdr:grpSp>
      <xdr:nvGrpSpPr>
        <xdr:cNvPr id="817" name="Group 816">
          <a:extLst>
            <a:ext uri="{FF2B5EF4-FFF2-40B4-BE49-F238E27FC236}">
              <a16:creationId xmlns:a16="http://schemas.microsoft.com/office/drawing/2014/main" id="{00000000-0008-0000-0A00-000031030000}"/>
            </a:ext>
          </a:extLst>
        </xdr:cNvPr>
        <xdr:cNvGrpSpPr/>
      </xdr:nvGrpSpPr>
      <xdr:grpSpPr>
        <a:xfrm>
          <a:off x="15488529" y="2083215"/>
          <a:ext cx="153670" cy="1275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18" name="Oval 817">
            <a:extLst>
              <a:ext uri="{FF2B5EF4-FFF2-40B4-BE49-F238E27FC236}">
                <a16:creationId xmlns:a16="http://schemas.microsoft.com/office/drawing/2014/main" id="{00000000-0008-0000-0A00-000032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19" name="Straight Connector 818">
            <a:extLst>
              <a:ext uri="{FF2B5EF4-FFF2-40B4-BE49-F238E27FC236}">
                <a16:creationId xmlns:a16="http://schemas.microsoft.com/office/drawing/2014/main" id="{00000000-0008-0000-0A00-000033030000}"/>
              </a:ext>
            </a:extLst>
          </xdr:cNvPr>
          <xdr:cNvCxnSpPr>
            <a:stCxn id="818" idx="1"/>
            <a:endCxn id="81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0" name="Straight Connector 819">
            <a:extLst>
              <a:ext uri="{FF2B5EF4-FFF2-40B4-BE49-F238E27FC236}">
                <a16:creationId xmlns:a16="http://schemas.microsoft.com/office/drawing/2014/main" id="{00000000-0008-0000-0A00-000034030000}"/>
              </a:ext>
            </a:extLst>
          </xdr:cNvPr>
          <xdr:cNvCxnSpPr>
            <a:stCxn id="818" idx="3"/>
            <a:endCxn id="81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103226</xdr:colOff>
      <xdr:row>16</xdr:row>
      <xdr:rowOff>93375</xdr:rowOff>
    </xdr:from>
    <xdr:to>
      <xdr:col>49</xdr:col>
      <xdr:colOff>256896</xdr:colOff>
      <xdr:row>17</xdr:row>
      <xdr:rowOff>85120</xdr:rowOff>
    </xdr:to>
    <xdr:grpSp>
      <xdr:nvGrpSpPr>
        <xdr:cNvPr id="821" name="Group 820">
          <a:extLst>
            <a:ext uri="{FF2B5EF4-FFF2-40B4-BE49-F238E27FC236}">
              <a16:creationId xmlns:a16="http://schemas.microsoft.com/office/drawing/2014/main" id="{00000000-0008-0000-0A00-000035030000}"/>
            </a:ext>
          </a:extLst>
        </xdr:cNvPr>
        <xdr:cNvGrpSpPr/>
      </xdr:nvGrpSpPr>
      <xdr:grpSpPr>
        <a:xfrm>
          <a:off x="18486476" y="2560350"/>
          <a:ext cx="153670" cy="14414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22" name="Oval 821">
            <a:extLst>
              <a:ext uri="{FF2B5EF4-FFF2-40B4-BE49-F238E27FC236}">
                <a16:creationId xmlns:a16="http://schemas.microsoft.com/office/drawing/2014/main" id="{00000000-0008-0000-0A00-000036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23" name="Straight Connector 822">
            <a:extLst>
              <a:ext uri="{FF2B5EF4-FFF2-40B4-BE49-F238E27FC236}">
                <a16:creationId xmlns:a16="http://schemas.microsoft.com/office/drawing/2014/main" id="{00000000-0008-0000-0A00-000037030000}"/>
              </a:ext>
            </a:extLst>
          </xdr:cNvPr>
          <xdr:cNvCxnSpPr>
            <a:stCxn id="822" idx="1"/>
            <a:endCxn id="8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4" name="Straight Connector 823">
            <a:extLst>
              <a:ext uri="{FF2B5EF4-FFF2-40B4-BE49-F238E27FC236}">
                <a16:creationId xmlns:a16="http://schemas.microsoft.com/office/drawing/2014/main" id="{00000000-0008-0000-0A00-000038030000}"/>
              </a:ext>
            </a:extLst>
          </xdr:cNvPr>
          <xdr:cNvCxnSpPr>
            <a:stCxn id="822" idx="3"/>
            <a:endCxn id="8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115582</xdr:colOff>
      <xdr:row>43</xdr:row>
      <xdr:rowOff>51400</xdr:rowOff>
    </xdr:from>
    <xdr:to>
      <xdr:col>42</xdr:col>
      <xdr:colOff>269252</xdr:colOff>
      <xdr:row>44</xdr:row>
      <xdr:rowOff>43144</xdr:rowOff>
    </xdr:to>
    <xdr:grpSp>
      <xdr:nvGrpSpPr>
        <xdr:cNvPr id="825" name="Group 824">
          <a:extLst>
            <a:ext uri="{FF2B5EF4-FFF2-40B4-BE49-F238E27FC236}">
              <a16:creationId xmlns:a16="http://schemas.microsoft.com/office/drawing/2014/main" id="{00000000-0008-0000-0A00-000039030000}"/>
            </a:ext>
          </a:extLst>
        </xdr:cNvPr>
        <xdr:cNvGrpSpPr/>
      </xdr:nvGrpSpPr>
      <xdr:grpSpPr>
        <a:xfrm>
          <a:off x="15831832" y="6671275"/>
          <a:ext cx="153670" cy="14414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26" name="Oval 825">
            <a:extLst>
              <a:ext uri="{FF2B5EF4-FFF2-40B4-BE49-F238E27FC236}">
                <a16:creationId xmlns:a16="http://schemas.microsoft.com/office/drawing/2014/main" id="{00000000-0008-0000-0A00-00003A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27" name="Straight Connector 826">
            <a:extLst>
              <a:ext uri="{FF2B5EF4-FFF2-40B4-BE49-F238E27FC236}">
                <a16:creationId xmlns:a16="http://schemas.microsoft.com/office/drawing/2014/main" id="{00000000-0008-0000-0A00-00003B030000}"/>
              </a:ext>
            </a:extLst>
          </xdr:cNvPr>
          <xdr:cNvCxnSpPr>
            <a:stCxn id="826" idx="1"/>
            <a:endCxn id="82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8" name="Straight Connector 827">
            <a:extLst>
              <a:ext uri="{FF2B5EF4-FFF2-40B4-BE49-F238E27FC236}">
                <a16:creationId xmlns:a16="http://schemas.microsoft.com/office/drawing/2014/main" id="{00000000-0008-0000-0A00-00003C030000}"/>
              </a:ext>
            </a:extLst>
          </xdr:cNvPr>
          <xdr:cNvCxnSpPr>
            <a:stCxn id="826" idx="3"/>
            <a:endCxn id="82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217316</xdr:colOff>
      <xdr:row>18</xdr:row>
      <xdr:rowOff>81725</xdr:rowOff>
    </xdr:from>
    <xdr:to>
      <xdr:col>48</xdr:col>
      <xdr:colOff>26817</xdr:colOff>
      <xdr:row>23</xdr:row>
      <xdr:rowOff>85323</xdr:rowOff>
    </xdr:to>
    <xdr:sp macro="" textlink="">
      <xdr:nvSpPr>
        <xdr:cNvPr id="829" name="Rectangle 716">
          <a:extLst>
            <a:ext uri="{FF2B5EF4-FFF2-40B4-BE49-F238E27FC236}">
              <a16:creationId xmlns:a16="http://schemas.microsoft.com/office/drawing/2014/main" id="{00000000-0008-0000-0A00-00003D030000}"/>
            </a:ext>
          </a:extLst>
        </xdr:cNvPr>
        <xdr:cNvSpPr/>
      </xdr:nvSpPr>
      <xdr:spPr>
        <a:xfrm>
          <a:off x="17095616" y="2672525"/>
          <a:ext cx="952501" cy="765598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ysClr val="windowText" lastClr="000000"/>
              </a:solidFill>
              <a:uFillTx/>
            </a:rPr>
            <a:t>SYG06-51/2</a:t>
          </a:r>
          <a:endParaRPr lang="en-US" altLang="id-ID" sz="800" b="0">
            <a:solidFill>
              <a:sysClr val="windowText" lastClr="000000"/>
            </a:solidFill>
          </a:endParaRP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C14 350 dAN</a:t>
          </a: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2 DB08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DB06</a:t>
          </a: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43</xdr:col>
      <xdr:colOff>271985</xdr:colOff>
      <xdr:row>6</xdr:row>
      <xdr:rowOff>146488</xdr:rowOff>
    </xdr:from>
    <xdr:to>
      <xdr:col>45</xdr:col>
      <xdr:colOff>374693</xdr:colOff>
      <xdr:row>12</xdr:row>
      <xdr:rowOff>144951</xdr:rowOff>
    </xdr:to>
    <xdr:sp macro="" textlink="">
      <xdr:nvSpPr>
        <xdr:cNvPr id="830" name="Rectangle 716">
          <a:extLst>
            <a:ext uri="{FF2B5EF4-FFF2-40B4-BE49-F238E27FC236}">
              <a16:creationId xmlns:a16="http://schemas.microsoft.com/office/drawing/2014/main" id="{00000000-0008-0000-0A00-00003E030000}"/>
            </a:ext>
          </a:extLst>
        </xdr:cNvPr>
        <xdr:cNvSpPr/>
      </xdr:nvSpPr>
      <xdr:spPr>
        <a:xfrm>
          <a:off x="16388285" y="908488"/>
          <a:ext cx="864708" cy="912863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ysClr val="windowText" lastClr="000000"/>
              </a:solidFill>
              <a:uFillTx/>
            </a:rPr>
            <a:t>SYG06-51/3</a:t>
          </a:r>
          <a:endParaRPr lang="en-US" altLang="id-ID" sz="800" b="0">
            <a:solidFill>
              <a:sysClr val="windowText" lastClr="000000"/>
            </a:solidFill>
          </a:endParaRP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C14 350 dAN</a:t>
          </a: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CC1-1</a:t>
          </a: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</a:t>
          </a:r>
          <a:r>
            <a:rPr lang="en-US" sz="800" b="0" baseline="0">
              <a:solidFill>
                <a:sysClr val="windowText" lastClr="000000"/>
              </a:solidFill>
            </a:rPr>
            <a:t> CC8</a:t>
          </a:r>
        </a:p>
        <a:p>
          <a:pPr algn="l"/>
          <a:r>
            <a:rPr lang="en-US" sz="800" b="0" baseline="0">
              <a:solidFill>
                <a:sysClr val="windowText" lastClr="000000"/>
              </a:solidFill>
            </a:rPr>
            <a:t>1 ABSW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1 DB04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149263</xdr:colOff>
      <xdr:row>43</xdr:row>
      <xdr:rowOff>64023</xdr:rowOff>
    </xdr:from>
    <xdr:to>
      <xdr:col>50</xdr:col>
      <xdr:colOff>252047</xdr:colOff>
      <xdr:row>47</xdr:row>
      <xdr:rowOff>84483</xdr:rowOff>
    </xdr:to>
    <xdr:sp macro="" textlink="">
      <xdr:nvSpPr>
        <xdr:cNvPr id="831" name="Rectangle 716">
          <a:extLst>
            <a:ext uri="{FF2B5EF4-FFF2-40B4-BE49-F238E27FC236}">
              <a16:creationId xmlns:a16="http://schemas.microsoft.com/office/drawing/2014/main" id="{00000000-0008-0000-0A00-00003F030000}"/>
            </a:ext>
          </a:extLst>
        </xdr:cNvPr>
        <xdr:cNvSpPr/>
      </xdr:nvSpPr>
      <xdr:spPr>
        <a:xfrm>
          <a:off x="18170563" y="6464823"/>
          <a:ext cx="864784" cy="630060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ysClr val="windowText" lastClr="000000"/>
              </a:solidFill>
              <a:uFillTx/>
            </a:rPr>
            <a:t>SYG06-51/7</a:t>
          </a:r>
          <a:endParaRPr lang="en-US" altLang="id-ID" sz="800" b="0">
            <a:solidFill>
              <a:sysClr val="windowText" lastClr="000000"/>
            </a:solidFill>
          </a:endParaRP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C14 350 dAN</a:t>
          </a: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DC-C1-1H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DB1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194236</xdr:colOff>
      <xdr:row>43</xdr:row>
      <xdr:rowOff>72861</xdr:rowOff>
    </xdr:from>
    <xdr:to>
      <xdr:col>47</xdr:col>
      <xdr:colOff>240911</xdr:colOff>
      <xdr:row>47</xdr:row>
      <xdr:rowOff>69476</xdr:rowOff>
    </xdr:to>
    <xdr:sp macro="" textlink="">
      <xdr:nvSpPr>
        <xdr:cNvPr id="832" name="Rectangle 716">
          <a:extLst>
            <a:ext uri="{FF2B5EF4-FFF2-40B4-BE49-F238E27FC236}">
              <a16:creationId xmlns:a16="http://schemas.microsoft.com/office/drawing/2014/main" id="{00000000-0008-0000-0A00-000040030000}"/>
            </a:ext>
          </a:extLst>
        </xdr:cNvPr>
        <xdr:cNvSpPr/>
      </xdr:nvSpPr>
      <xdr:spPr>
        <a:xfrm>
          <a:off x="17072536" y="6473661"/>
          <a:ext cx="808675" cy="606215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ysClr val="windowText" lastClr="000000"/>
              </a:solidFill>
              <a:uFillTx/>
            </a:rPr>
            <a:t>SYG06-51/8</a:t>
          </a:r>
          <a:endParaRPr lang="en-US" altLang="id-ID" sz="800" b="0">
            <a:solidFill>
              <a:sysClr val="windowText" lastClr="000000"/>
            </a:solidFill>
          </a:endParaRP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C14 350 dAN</a:t>
          </a: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DC-C1-1H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DB1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198569</xdr:colOff>
      <xdr:row>26</xdr:row>
      <xdr:rowOff>48035</xdr:rowOff>
    </xdr:from>
    <xdr:to>
      <xdr:col>41</xdr:col>
      <xdr:colOff>352239</xdr:colOff>
      <xdr:row>27</xdr:row>
      <xdr:rowOff>39779</xdr:rowOff>
    </xdr:to>
    <xdr:grpSp>
      <xdr:nvGrpSpPr>
        <xdr:cNvPr id="833" name="Group 832">
          <a:extLst>
            <a:ext uri="{FF2B5EF4-FFF2-40B4-BE49-F238E27FC236}">
              <a16:creationId xmlns:a16="http://schemas.microsoft.com/office/drawing/2014/main" id="{00000000-0008-0000-0A00-000041030000}"/>
            </a:ext>
          </a:extLst>
        </xdr:cNvPr>
        <xdr:cNvGrpSpPr/>
      </xdr:nvGrpSpPr>
      <xdr:grpSpPr>
        <a:xfrm>
          <a:off x="15533819" y="4039010"/>
          <a:ext cx="153670" cy="14414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34" name="Oval 833">
            <a:extLst>
              <a:ext uri="{FF2B5EF4-FFF2-40B4-BE49-F238E27FC236}">
                <a16:creationId xmlns:a16="http://schemas.microsoft.com/office/drawing/2014/main" id="{00000000-0008-0000-0A00-000042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35" name="Straight Connector 834">
            <a:extLst>
              <a:ext uri="{FF2B5EF4-FFF2-40B4-BE49-F238E27FC236}">
                <a16:creationId xmlns:a16="http://schemas.microsoft.com/office/drawing/2014/main" id="{00000000-0008-0000-0A00-000043030000}"/>
              </a:ext>
            </a:extLst>
          </xdr:cNvPr>
          <xdr:cNvCxnSpPr>
            <a:stCxn id="834" idx="1"/>
            <a:endCxn id="83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6" name="Straight Connector 835">
            <a:extLst>
              <a:ext uri="{FF2B5EF4-FFF2-40B4-BE49-F238E27FC236}">
                <a16:creationId xmlns:a16="http://schemas.microsoft.com/office/drawing/2014/main" id="{00000000-0008-0000-0A00-000044030000}"/>
              </a:ext>
            </a:extLst>
          </xdr:cNvPr>
          <xdr:cNvCxnSpPr>
            <a:stCxn id="834" idx="3"/>
            <a:endCxn id="83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328914</xdr:colOff>
      <xdr:row>48</xdr:row>
      <xdr:rowOff>5443</xdr:rowOff>
    </xdr:from>
    <xdr:to>
      <xdr:col>50</xdr:col>
      <xdr:colOff>277587</xdr:colOff>
      <xdr:row>48</xdr:row>
      <xdr:rowOff>20761</xdr:rowOff>
    </xdr:to>
    <xdr:cxnSp macro="">
      <xdr:nvCxnSpPr>
        <xdr:cNvPr id="837" name="Straight Connector 836">
          <a:extLst>
            <a:ext uri="{FF2B5EF4-FFF2-40B4-BE49-F238E27FC236}">
              <a16:creationId xmlns:a16="http://schemas.microsoft.com/office/drawing/2014/main" id="{00000000-0008-0000-0A00-000045030000}"/>
            </a:ext>
          </a:extLst>
        </xdr:cNvPr>
        <xdr:cNvCxnSpPr>
          <a:stCxn id="847" idx="7"/>
        </xdr:cNvCxnSpPr>
      </xdr:nvCxnSpPr>
      <xdr:spPr>
        <a:xfrm flipV="1">
          <a:off x="16064214" y="7168243"/>
          <a:ext cx="2996673" cy="1531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119306</xdr:colOff>
      <xdr:row>21</xdr:row>
      <xdr:rowOff>128045</xdr:rowOff>
    </xdr:from>
    <xdr:to>
      <xdr:col>41</xdr:col>
      <xdr:colOff>272976</xdr:colOff>
      <xdr:row>22</xdr:row>
      <xdr:rowOff>119791</xdr:rowOff>
    </xdr:to>
    <xdr:grpSp>
      <xdr:nvGrpSpPr>
        <xdr:cNvPr id="838" name="Group 837">
          <a:extLst>
            <a:ext uri="{FF2B5EF4-FFF2-40B4-BE49-F238E27FC236}">
              <a16:creationId xmlns:a16="http://schemas.microsoft.com/office/drawing/2014/main" id="{00000000-0008-0000-0A00-000046030000}"/>
            </a:ext>
          </a:extLst>
        </xdr:cNvPr>
        <xdr:cNvGrpSpPr/>
      </xdr:nvGrpSpPr>
      <xdr:grpSpPr>
        <a:xfrm>
          <a:off x="15454556" y="3357020"/>
          <a:ext cx="153670" cy="1441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39" name="Oval 838">
            <a:extLst>
              <a:ext uri="{FF2B5EF4-FFF2-40B4-BE49-F238E27FC236}">
                <a16:creationId xmlns:a16="http://schemas.microsoft.com/office/drawing/2014/main" id="{00000000-0008-0000-0A00-000047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40" name="Straight Connector 839">
            <a:extLst>
              <a:ext uri="{FF2B5EF4-FFF2-40B4-BE49-F238E27FC236}">
                <a16:creationId xmlns:a16="http://schemas.microsoft.com/office/drawing/2014/main" id="{00000000-0008-0000-0A00-000048030000}"/>
              </a:ext>
            </a:extLst>
          </xdr:cNvPr>
          <xdr:cNvCxnSpPr>
            <a:stCxn id="839" idx="1"/>
            <a:endCxn id="83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1" name="Straight Connector 840">
            <a:extLst>
              <a:ext uri="{FF2B5EF4-FFF2-40B4-BE49-F238E27FC236}">
                <a16:creationId xmlns:a16="http://schemas.microsoft.com/office/drawing/2014/main" id="{00000000-0008-0000-0A00-000049030000}"/>
              </a:ext>
            </a:extLst>
          </xdr:cNvPr>
          <xdr:cNvCxnSpPr>
            <a:stCxn id="839" idx="3"/>
            <a:endCxn id="83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41</xdr:col>
      <xdr:colOff>277869</xdr:colOff>
      <xdr:row>30</xdr:row>
      <xdr:rowOff>54087</xdr:rowOff>
    </xdr:from>
    <xdr:to>
      <xdr:col>42</xdr:col>
      <xdr:colOff>50539</xdr:colOff>
      <xdr:row>31</xdr:row>
      <xdr:rowOff>45833</xdr:rowOff>
    </xdr:to>
    <xdr:grpSp>
      <xdr:nvGrpSpPr>
        <xdr:cNvPr id="842" name="Group 841">
          <a:extLst>
            <a:ext uri="{FF2B5EF4-FFF2-40B4-BE49-F238E27FC236}">
              <a16:creationId xmlns:a16="http://schemas.microsoft.com/office/drawing/2014/main" id="{00000000-0008-0000-0A00-00004A030000}"/>
            </a:ext>
          </a:extLst>
        </xdr:cNvPr>
        <xdr:cNvGrpSpPr/>
      </xdr:nvGrpSpPr>
      <xdr:grpSpPr>
        <a:xfrm>
          <a:off x="15613119" y="4654662"/>
          <a:ext cx="153670" cy="1441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43" name="Oval 842">
            <a:extLst>
              <a:ext uri="{FF2B5EF4-FFF2-40B4-BE49-F238E27FC236}">
                <a16:creationId xmlns:a16="http://schemas.microsoft.com/office/drawing/2014/main" id="{00000000-0008-0000-0A00-00004B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44" name="Straight Connector 843">
            <a:extLst>
              <a:ext uri="{FF2B5EF4-FFF2-40B4-BE49-F238E27FC236}">
                <a16:creationId xmlns:a16="http://schemas.microsoft.com/office/drawing/2014/main" id="{00000000-0008-0000-0A00-00004C030000}"/>
              </a:ext>
            </a:extLst>
          </xdr:cNvPr>
          <xdr:cNvCxnSpPr>
            <a:stCxn id="843" idx="1"/>
            <a:endCxn id="84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5" name="Straight Connector 844">
            <a:extLst>
              <a:ext uri="{FF2B5EF4-FFF2-40B4-BE49-F238E27FC236}">
                <a16:creationId xmlns:a16="http://schemas.microsoft.com/office/drawing/2014/main" id="{00000000-0008-0000-0A00-00004D030000}"/>
              </a:ext>
            </a:extLst>
          </xdr:cNvPr>
          <xdr:cNvCxnSpPr>
            <a:stCxn id="843" idx="3"/>
            <a:endCxn id="84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197748</xdr:colOff>
      <xdr:row>47</xdr:row>
      <xdr:rowOff>150457</xdr:rowOff>
    </xdr:from>
    <xdr:to>
      <xdr:col>42</xdr:col>
      <xdr:colOff>351418</xdr:colOff>
      <xdr:row>48</xdr:row>
      <xdr:rowOff>142202</xdr:rowOff>
    </xdr:to>
    <xdr:grpSp>
      <xdr:nvGrpSpPr>
        <xdr:cNvPr id="846" name="Group 845">
          <a:extLst>
            <a:ext uri="{FF2B5EF4-FFF2-40B4-BE49-F238E27FC236}">
              <a16:creationId xmlns:a16="http://schemas.microsoft.com/office/drawing/2014/main" id="{00000000-0008-0000-0A00-00004E030000}"/>
            </a:ext>
          </a:extLst>
        </xdr:cNvPr>
        <xdr:cNvGrpSpPr/>
      </xdr:nvGrpSpPr>
      <xdr:grpSpPr>
        <a:xfrm>
          <a:off x="15913998" y="7379932"/>
          <a:ext cx="153670" cy="1536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47" name="Oval 846">
            <a:extLst>
              <a:ext uri="{FF2B5EF4-FFF2-40B4-BE49-F238E27FC236}">
                <a16:creationId xmlns:a16="http://schemas.microsoft.com/office/drawing/2014/main" id="{00000000-0008-0000-0A00-00004F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48" name="Straight Connector 847">
            <a:extLst>
              <a:ext uri="{FF2B5EF4-FFF2-40B4-BE49-F238E27FC236}">
                <a16:creationId xmlns:a16="http://schemas.microsoft.com/office/drawing/2014/main" id="{00000000-0008-0000-0A00-000050030000}"/>
              </a:ext>
            </a:extLst>
          </xdr:cNvPr>
          <xdr:cNvCxnSpPr>
            <a:stCxn id="847" idx="1"/>
            <a:endCxn id="84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9" name="Straight Connector 848">
            <a:extLst>
              <a:ext uri="{FF2B5EF4-FFF2-40B4-BE49-F238E27FC236}">
                <a16:creationId xmlns:a16="http://schemas.microsoft.com/office/drawing/2014/main" id="{00000000-0008-0000-0A00-000051030000}"/>
              </a:ext>
            </a:extLst>
          </xdr:cNvPr>
          <xdr:cNvCxnSpPr>
            <a:stCxn id="847" idx="3"/>
            <a:endCxn id="84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48</xdr:col>
      <xdr:colOff>207720</xdr:colOff>
      <xdr:row>47</xdr:row>
      <xdr:rowOff>137982</xdr:rowOff>
    </xdr:from>
    <xdr:to>
      <xdr:col>48</xdr:col>
      <xdr:colOff>361390</xdr:colOff>
      <xdr:row>48</xdr:row>
      <xdr:rowOff>129727</xdr:rowOff>
    </xdr:to>
    <xdr:grpSp>
      <xdr:nvGrpSpPr>
        <xdr:cNvPr id="850" name="Group 849">
          <a:extLst>
            <a:ext uri="{FF2B5EF4-FFF2-40B4-BE49-F238E27FC236}">
              <a16:creationId xmlns:a16="http://schemas.microsoft.com/office/drawing/2014/main" id="{00000000-0008-0000-0A00-000052030000}"/>
            </a:ext>
          </a:extLst>
        </xdr:cNvPr>
        <xdr:cNvGrpSpPr/>
      </xdr:nvGrpSpPr>
      <xdr:grpSpPr>
        <a:xfrm>
          <a:off x="18209970" y="7367457"/>
          <a:ext cx="153670" cy="1536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51" name="Oval 850">
            <a:extLst>
              <a:ext uri="{FF2B5EF4-FFF2-40B4-BE49-F238E27FC236}">
                <a16:creationId xmlns:a16="http://schemas.microsoft.com/office/drawing/2014/main" id="{00000000-0008-0000-0A00-000053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52" name="Straight Connector 851">
            <a:extLst>
              <a:ext uri="{FF2B5EF4-FFF2-40B4-BE49-F238E27FC236}">
                <a16:creationId xmlns:a16="http://schemas.microsoft.com/office/drawing/2014/main" id="{00000000-0008-0000-0A00-000054030000}"/>
              </a:ext>
            </a:extLst>
          </xdr:cNvPr>
          <xdr:cNvCxnSpPr>
            <a:stCxn id="851" idx="1"/>
            <a:endCxn id="85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3" name="Straight Connector 852">
            <a:extLst>
              <a:ext uri="{FF2B5EF4-FFF2-40B4-BE49-F238E27FC236}">
                <a16:creationId xmlns:a16="http://schemas.microsoft.com/office/drawing/2014/main" id="{00000000-0008-0000-0A00-000055030000}"/>
              </a:ext>
            </a:extLst>
          </xdr:cNvPr>
          <xdr:cNvCxnSpPr>
            <a:stCxn id="851" idx="3"/>
            <a:endCxn id="85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40865</xdr:colOff>
      <xdr:row>38</xdr:row>
      <xdr:rowOff>94652</xdr:rowOff>
    </xdr:from>
    <xdr:to>
      <xdr:col>42</xdr:col>
      <xdr:colOff>194535</xdr:colOff>
      <xdr:row>39</xdr:row>
      <xdr:rowOff>86398</xdr:rowOff>
    </xdr:to>
    <xdr:grpSp>
      <xdr:nvGrpSpPr>
        <xdr:cNvPr id="854" name="Group 853">
          <a:extLst>
            <a:ext uri="{FF2B5EF4-FFF2-40B4-BE49-F238E27FC236}">
              <a16:creationId xmlns:a16="http://schemas.microsoft.com/office/drawing/2014/main" id="{00000000-0008-0000-0A00-000056030000}"/>
            </a:ext>
          </a:extLst>
        </xdr:cNvPr>
        <xdr:cNvGrpSpPr/>
      </xdr:nvGrpSpPr>
      <xdr:grpSpPr>
        <a:xfrm>
          <a:off x="15757115" y="5943002"/>
          <a:ext cx="153670" cy="1536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55" name="Oval 854">
            <a:extLst>
              <a:ext uri="{FF2B5EF4-FFF2-40B4-BE49-F238E27FC236}">
                <a16:creationId xmlns:a16="http://schemas.microsoft.com/office/drawing/2014/main" id="{00000000-0008-0000-0A00-000057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56" name="Straight Connector 855">
            <a:extLst>
              <a:ext uri="{FF2B5EF4-FFF2-40B4-BE49-F238E27FC236}">
                <a16:creationId xmlns:a16="http://schemas.microsoft.com/office/drawing/2014/main" id="{00000000-0008-0000-0A00-000058030000}"/>
              </a:ext>
            </a:extLst>
          </xdr:cNvPr>
          <xdr:cNvCxnSpPr>
            <a:stCxn id="855" idx="1"/>
            <a:endCxn id="85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7" name="Straight Connector 856">
            <a:extLst>
              <a:ext uri="{FF2B5EF4-FFF2-40B4-BE49-F238E27FC236}">
                <a16:creationId xmlns:a16="http://schemas.microsoft.com/office/drawing/2014/main" id="{00000000-0008-0000-0A00-000059030000}"/>
              </a:ext>
            </a:extLst>
          </xdr:cNvPr>
          <xdr:cNvCxnSpPr>
            <a:stCxn id="855" idx="3"/>
            <a:endCxn id="85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186504</xdr:colOff>
      <xdr:row>47</xdr:row>
      <xdr:rowOff>152363</xdr:rowOff>
    </xdr:from>
    <xdr:to>
      <xdr:col>45</xdr:col>
      <xdr:colOff>340174</xdr:colOff>
      <xdr:row>48</xdr:row>
      <xdr:rowOff>144108</xdr:rowOff>
    </xdr:to>
    <xdr:grpSp>
      <xdr:nvGrpSpPr>
        <xdr:cNvPr id="858" name="Group 857">
          <a:extLst>
            <a:ext uri="{FF2B5EF4-FFF2-40B4-BE49-F238E27FC236}">
              <a16:creationId xmlns:a16="http://schemas.microsoft.com/office/drawing/2014/main" id="{00000000-0008-0000-0A00-00005A030000}"/>
            </a:ext>
          </a:extLst>
        </xdr:cNvPr>
        <xdr:cNvGrpSpPr/>
      </xdr:nvGrpSpPr>
      <xdr:grpSpPr>
        <a:xfrm>
          <a:off x="17045754" y="7381838"/>
          <a:ext cx="153670" cy="1536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59" name="Oval 858">
            <a:extLst>
              <a:ext uri="{FF2B5EF4-FFF2-40B4-BE49-F238E27FC236}">
                <a16:creationId xmlns:a16="http://schemas.microsoft.com/office/drawing/2014/main" id="{00000000-0008-0000-0A00-00005B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60" name="Straight Connector 859">
            <a:extLst>
              <a:ext uri="{FF2B5EF4-FFF2-40B4-BE49-F238E27FC236}">
                <a16:creationId xmlns:a16="http://schemas.microsoft.com/office/drawing/2014/main" id="{00000000-0008-0000-0A00-00005C030000}"/>
              </a:ext>
            </a:extLst>
          </xdr:cNvPr>
          <xdr:cNvCxnSpPr>
            <a:stCxn id="859" idx="1"/>
            <a:endCxn id="85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1" name="Straight Connector 860">
            <a:extLst>
              <a:ext uri="{FF2B5EF4-FFF2-40B4-BE49-F238E27FC236}">
                <a16:creationId xmlns:a16="http://schemas.microsoft.com/office/drawing/2014/main" id="{00000000-0008-0000-0A00-00005D030000}"/>
              </a:ext>
            </a:extLst>
          </xdr:cNvPr>
          <xdr:cNvCxnSpPr>
            <a:stCxn id="859" idx="3"/>
            <a:endCxn id="85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62342</xdr:colOff>
      <xdr:row>9</xdr:row>
      <xdr:rowOff>101662</xdr:rowOff>
    </xdr:from>
    <xdr:to>
      <xdr:col>33</xdr:col>
      <xdr:colOff>300570</xdr:colOff>
      <xdr:row>19</xdr:row>
      <xdr:rowOff>97531</xdr:rowOff>
    </xdr:to>
    <xdr:grpSp>
      <xdr:nvGrpSpPr>
        <xdr:cNvPr id="862" name="Group 861">
          <a:extLst>
            <a:ext uri="{FF2B5EF4-FFF2-40B4-BE49-F238E27FC236}">
              <a16:creationId xmlns:a16="http://schemas.microsoft.com/office/drawing/2014/main" id="{00000000-0008-0000-0A00-00005E030000}"/>
            </a:ext>
          </a:extLst>
        </xdr:cNvPr>
        <xdr:cNvGrpSpPr/>
      </xdr:nvGrpSpPr>
      <xdr:grpSpPr>
        <a:xfrm rot="16200000">
          <a:off x="11704009" y="2137895"/>
          <a:ext cx="1529394" cy="238228"/>
          <a:chOff x="7144" y="13248"/>
          <a:chExt cx="2438" cy="375"/>
        </a:xfrm>
      </xdr:grpSpPr>
      <xdr:cxnSp macro="">
        <xdr:nvCxnSpPr>
          <xdr:cNvPr id="863" name="Straight Arrow Connector 862">
            <a:extLst>
              <a:ext uri="{FF2B5EF4-FFF2-40B4-BE49-F238E27FC236}">
                <a16:creationId xmlns:a16="http://schemas.microsoft.com/office/drawing/2014/main" id="{00000000-0008-0000-0A00-00005F030000}"/>
              </a:ext>
            </a:extLst>
          </xdr:cNvPr>
          <xdr:cNvCxnSpPr/>
        </xdr:nvCxnSpPr>
        <xdr:spPr>
          <a:xfrm flipV="1">
            <a:off x="7432" y="13474"/>
            <a:ext cx="1865" cy="13"/>
          </a:xfrm>
          <a:prstGeom prst="straightConnector1">
            <a:avLst/>
          </a:prstGeom>
          <a:ln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64" name="Text Box 1006">
            <a:extLst>
              <a:ext uri="{FF2B5EF4-FFF2-40B4-BE49-F238E27FC236}">
                <a16:creationId xmlns:a16="http://schemas.microsoft.com/office/drawing/2014/main" id="{00000000-0008-0000-0A00-000060030000}"/>
              </a:ext>
            </a:extLst>
          </xdr:cNvPr>
          <xdr:cNvSpPr txBox="1"/>
        </xdr:nvSpPr>
        <xdr:spPr>
          <a:xfrm rot="5400000">
            <a:off x="9238" y="13257"/>
            <a:ext cx="353" cy="335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ysClr val="window" lastClr="FFFFFF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en-US" sz="1100"/>
              <a:t>A</a:t>
            </a:r>
          </a:p>
        </xdr:txBody>
      </xdr:sp>
      <xdr:sp macro="" textlink="">
        <xdr:nvSpPr>
          <xdr:cNvPr id="865" name="Text Box 1007">
            <a:extLst>
              <a:ext uri="{FF2B5EF4-FFF2-40B4-BE49-F238E27FC236}">
                <a16:creationId xmlns:a16="http://schemas.microsoft.com/office/drawing/2014/main" id="{00000000-0008-0000-0A00-000061030000}"/>
              </a:ext>
            </a:extLst>
          </xdr:cNvPr>
          <xdr:cNvSpPr txBox="1"/>
        </xdr:nvSpPr>
        <xdr:spPr>
          <a:xfrm rot="5400000">
            <a:off x="7135" y="13279"/>
            <a:ext cx="353" cy="335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ysClr val="window" lastClr="FFFFFF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/>
              <a:t>A</a:t>
            </a:r>
          </a:p>
        </xdr:txBody>
      </xdr:sp>
    </xdr:grpSp>
    <xdr:clientData/>
  </xdr:twoCellAnchor>
  <xdr:twoCellAnchor>
    <xdr:from>
      <xdr:col>50</xdr:col>
      <xdr:colOff>174994</xdr:colOff>
      <xdr:row>43</xdr:row>
      <xdr:rowOff>80505</xdr:rowOff>
    </xdr:from>
    <xdr:to>
      <xdr:col>51</xdr:col>
      <xdr:colOff>163724</xdr:colOff>
      <xdr:row>53</xdr:row>
      <xdr:rowOff>89982</xdr:rowOff>
    </xdr:to>
    <xdr:grpSp>
      <xdr:nvGrpSpPr>
        <xdr:cNvPr id="866" name="Group 865">
          <a:extLst>
            <a:ext uri="{FF2B5EF4-FFF2-40B4-BE49-F238E27FC236}">
              <a16:creationId xmlns:a16="http://schemas.microsoft.com/office/drawing/2014/main" id="{00000000-0008-0000-0A00-000062030000}"/>
            </a:ext>
          </a:extLst>
        </xdr:cNvPr>
        <xdr:cNvGrpSpPr/>
      </xdr:nvGrpSpPr>
      <xdr:grpSpPr>
        <a:xfrm rot="16200000">
          <a:off x="18352608" y="7287016"/>
          <a:ext cx="1543002" cy="369730"/>
          <a:chOff x="7143" y="13249"/>
          <a:chExt cx="2438" cy="582"/>
        </a:xfrm>
      </xdr:grpSpPr>
      <xdr:cxnSp macro="">
        <xdr:nvCxnSpPr>
          <xdr:cNvPr id="867" name="Straight Arrow Connector 866">
            <a:extLst>
              <a:ext uri="{FF2B5EF4-FFF2-40B4-BE49-F238E27FC236}">
                <a16:creationId xmlns:a16="http://schemas.microsoft.com/office/drawing/2014/main" id="{00000000-0008-0000-0A00-000063030000}"/>
              </a:ext>
            </a:extLst>
          </xdr:cNvPr>
          <xdr:cNvCxnSpPr/>
        </xdr:nvCxnSpPr>
        <xdr:spPr>
          <a:xfrm flipV="1">
            <a:off x="7432" y="13474"/>
            <a:ext cx="1865" cy="13"/>
          </a:xfrm>
          <a:prstGeom prst="straightConnector1">
            <a:avLst/>
          </a:prstGeom>
          <a:ln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68" name="Text Box 1006">
            <a:extLst>
              <a:ext uri="{FF2B5EF4-FFF2-40B4-BE49-F238E27FC236}">
                <a16:creationId xmlns:a16="http://schemas.microsoft.com/office/drawing/2014/main" id="{00000000-0008-0000-0A00-000064030000}"/>
              </a:ext>
            </a:extLst>
          </xdr:cNvPr>
          <xdr:cNvSpPr txBox="1"/>
        </xdr:nvSpPr>
        <xdr:spPr>
          <a:xfrm rot="5400000">
            <a:off x="9163" y="13332"/>
            <a:ext cx="502" cy="335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ysClr val="window" lastClr="FFFFFF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en-US" sz="1100"/>
              <a:t>A'</a:t>
            </a:r>
          </a:p>
        </xdr:txBody>
      </xdr:sp>
      <xdr:sp macro="" textlink="">
        <xdr:nvSpPr>
          <xdr:cNvPr id="869" name="Text Box 1007">
            <a:extLst>
              <a:ext uri="{FF2B5EF4-FFF2-40B4-BE49-F238E27FC236}">
                <a16:creationId xmlns:a16="http://schemas.microsoft.com/office/drawing/2014/main" id="{00000000-0008-0000-0A00-000065030000}"/>
              </a:ext>
            </a:extLst>
          </xdr:cNvPr>
          <xdr:cNvSpPr txBox="1"/>
        </xdr:nvSpPr>
        <xdr:spPr>
          <a:xfrm rot="5400000">
            <a:off x="7031" y="13383"/>
            <a:ext cx="560" cy="335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ysClr val="window" lastClr="FFFFFF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/>
              <a:t>A'</a:t>
            </a:r>
          </a:p>
        </xdr:txBody>
      </xdr:sp>
    </xdr:grpSp>
    <xdr:clientData/>
  </xdr:twoCellAnchor>
  <xdr:twoCellAnchor>
    <xdr:from>
      <xdr:col>39</xdr:col>
      <xdr:colOff>95898</xdr:colOff>
      <xdr:row>19</xdr:row>
      <xdr:rowOff>74444</xdr:rowOff>
    </xdr:from>
    <xdr:to>
      <xdr:col>43</xdr:col>
      <xdr:colOff>157319</xdr:colOff>
      <xdr:row>20</xdr:row>
      <xdr:rowOff>143683</xdr:rowOff>
    </xdr:to>
    <xdr:grpSp>
      <xdr:nvGrpSpPr>
        <xdr:cNvPr id="870" name="Group 869">
          <a:extLst>
            <a:ext uri="{FF2B5EF4-FFF2-40B4-BE49-F238E27FC236}">
              <a16:creationId xmlns:a16="http://schemas.microsoft.com/office/drawing/2014/main" id="{00000000-0008-0000-0A00-000066030000}"/>
            </a:ext>
          </a:extLst>
        </xdr:cNvPr>
        <xdr:cNvGrpSpPr/>
      </xdr:nvGrpSpPr>
      <xdr:grpSpPr>
        <a:xfrm>
          <a:off x="14669148" y="2998619"/>
          <a:ext cx="1585421" cy="221639"/>
          <a:chOff x="7138" y="13254"/>
          <a:chExt cx="2449" cy="363"/>
        </a:xfrm>
      </xdr:grpSpPr>
      <xdr:cxnSp macro="">
        <xdr:nvCxnSpPr>
          <xdr:cNvPr id="871" name="Straight Arrow Connector 870">
            <a:extLst>
              <a:ext uri="{FF2B5EF4-FFF2-40B4-BE49-F238E27FC236}">
                <a16:creationId xmlns:a16="http://schemas.microsoft.com/office/drawing/2014/main" id="{00000000-0008-0000-0A00-000067030000}"/>
              </a:ext>
            </a:extLst>
          </xdr:cNvPr>
          <xdr:cNvCxnSpPr/>
        </xdr:nvCxnSpPr>
        <xdr:spPr>
          <a:xfrm flipV="1">
            <a:off x="7432" y="13474"/>
            <a:ext cx="1865" cy="13"/>
          </a:xfrm>
          <a:prstGeom prst="straightConnector1">
            <a:avLst/>
          </a:prstGeom>
          <a:ln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2" name="Text Box 1006">
            <a:extLst>
              <a:ext uri="{FF2B5EF4-FFF2-40B4-BE49-F238E27FC236}">
                <a16:creationId xmlns:a16="http://schemas.microsoft.com/office/drawing/2014/main" id="{00000000-0008-0000-0A00-000068030000}"/>
              </a:ext>
            </a:extLst>
          </xdr:cNvPr>
          <xdr:cNvSpPr txBox="1"/>
        </xdr:nvSpPr>
        <xdr:spPr>
          <a:xfrm>
            <a:off x="9241" y="13254"/>
            <a:ext cx="346" cy="341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ysClr val="window" lastClr="FFFFFF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en-US" sz="1100"/>
              <a:t>B</a:t>
            </a:r>
          </a:p>
        </xdr:txBody>
      </xdr:sp>
      <xdr:sp macro="" textlink="">
        <xdr:nvSpPr>
          <xdr:cNvPr id="873" name="Text Box 1007">
            <a:extLst>
              <a:ext uri="{FF2B5EF4-FFF2-40B4-BE49-F238E27FC236}">
                <a16:creationId xmlns:a16="http://schemas.microsoft.com/office/drawing/2014/main" id="{00000000-0008-0000-0A00-000069030000}"/>
              </a:ext>
            </a:extLst>
          </xdr:cNvPr>
          <xdr:cNvSpPr txBox="1"/>
        </xdr:nvSpPr>
        <xdr:spPr>
          <a:xfrm>
            <a:off x="7138" y="13276"/>
            <a:ext cx="346" cy="341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ysClr val="window" lastClr="FFFFFF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/>
              <a:t>B</a:t>
            </a:r>
          </a:p>
        </xdr:txBody>
      </xdr:sp>
    </xdr:grpSp>
    <xdr:clientData/>
  </xdr:twoCellAnchor>
  <xdr:twoCellAnchor>
    <xdr:from>
      <xdr:col>49</xdr:col>
      <xdr:colOff>104459</xdr:colOff>
      <xdr:row>21</xdr:row>
      <xdr:rowOff>80151</xdr:rowOff>
    </xdr:from>
    <xdr:to>
      <xdr:col>49</xdr:col>
      <xdr:colOff>258129</xdr:colOff>
      <xdr:row>22</xdr:row>
      <xdr:rowOff>68583</xdr:rowOff>
    </xdr:to>
    <xdr:grpSp>
      <xdr:nvGrpSpPr>
        <xdr:cNvPr id="878" name="Group 877">
          <a:extLst>
            <a:ext uri="{FF2B5EF4-FFF2-40B4-BE49-F238E27FC236}">
              <a16:creationId xmlns:a16="http://schemas.microsoft.com/office/drawing/2014/main" id="{00000000-0008-0000-0A00-00006E030000}"/>
            </a:ext>
          </a:extLst>
        </xdr:cNvPr>
        <xdr:cNvGrpSpPr/>
      </xdr:nvGrpSpPr>
      <xdr:grpSpPr>
        <a:xfrm>
          <a:off x="18487709" y="3309126"/>
          <a:ext cx="153670" cy="140832"/>
          <a:chOff x="3725636" y="1945820"/>
          <a:chExt cx="153760" cy="144237"/>
        </a:xfrm>
      </xdr:grpSpPr>
      <xdr:sp macro="" textlink="">
        <xdr:nvSpPr>
          <xdr:cNvPr id="879" name="Oval 878">
            <a:extLst>
              <a:ext uri="{FF2B5EF4-FFF2-40B4-BE49-F238E27FC236}">
                <a16:creationId xmlns:a16="http://schemas.microsoft.com/office/drawing/2014/main" id="{00000000-0008-0000-0A00-00006F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80" name="Straight Connector 879">
            <a:extLst>
              <a:ext uri="{FF2B5EF4-FFF2-40B4-BE49-F238E27FC236}">
                <a16:creationId xmlns:a16="http://schemas.microsoft.com/office/drawing/2014/main" id="{00000000-0008-0000-0A00-000070030000}"/>
              </a:ext>
            </a:extLst>
          </xdr:cNvPr>
          <xdr:cNvCxnSpPr>
            <a:stCxn id="879" idx="1"/>
            <a:endCxn id="87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1" name="Straight Connector 880">
            <a:extLst>
              <a:ext uri="{FF2B5EF4-FFF2-40B4-BE49-F238E27FC236}">
                <a16:creationId xmlns:a16="http://schemas.microsoft.com/office/drawing/2014/main" id="{00000000-0008-0000-0A00-000071030000}"/>
              </a:ext>
            </a:extLst>
          </xdr:cNvPr>
          <xdr:cNvCxnSpPr>
            <a:stCxn id="879" idx="3"/>
            <a:endCxn id="87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235717</xdr:colOff>
      <xdr:row>21</xdr:row>
      <xdr:rowOff>146671</xdr:rowOff>
    </xdr:from>
    <xdr:to>
      <xdr:col>52</xdr:col>
      <xdr:colOff>294958</xdr:colOff>
      <xdr:row>22</xdr:row>
      <xdr:rowOff>43220</xdr:rowOff>
    </xdr:to>
    <xdr:cxnSp macro="">
      <xdr:nvCxnSpPr>
        <xdr:cNvPr id="882" name="Straight Connector 881">
          <a:extLst>
            <a:ext uri="{FF2B5EF4-FFF2-40B4-BE49-F238E27FC236}">
              <a16:creationId xmlns:a16="http://schemas.microsoft.com/office/drawing/2014/main" id="{00000000-0008-0000-0A00-000072030000}"/>
            </a:ext>
          </a:extLst>
        </xdr:cNvPr>
        <xdr:cNvCxnSpPr/>
      </xdr:nvCxnSpPr>
      <xdr:spPr>
        <a:xfrm>
          <a:off x="18638017" y="3194671"/>
          <a:ext cx="1202241" cy="4894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17203</xdr:colOff>
      <xdr:row>13</xdr:row>
      <xdr:rowOff>71515</xdr:rowOff>
    </xdr:from>
    <xdr:to>
      <xdr:col>47</xdr:col>
      <xdr:colOff>17202</xdr:colOff>
      <xdr:row>16</xdr:row>
      <xdr:rowOff>21332</xdr:rowOff>
    </xdr:to>
    <xdr:cxnSp macro="">
      <xdr:nvCxnSpPr>
        <xdr:cNvPr id="883" name="Straight Connector 882">
          <a:extLst>
            <a:ext uri="{FF2B5EF4-FFF2-40B4-BE49-F238E27FC236}">
              <a16:creationId xmlns:a16="http://schemas.microsoft.com/office/drawing/2014/main" id="{00000000-0008-0000-0A00-000073030000}"/>
            </a:ext>
          </a:extLst>
        </xdr:cNvPr>
        <xdr:cNvCxnSpPr>
          <a:stCxn id="978" idx="0"/>
          <a:endCxn id="982" idx="0"/>
        </xdr:cNvCxnSpPr>
      </xdr:nvCxnSpPr>
      <xdr:spPr>
        <a:xfrm flipH="1" flipV="1">
          <a:off x="16895503" y="1900315"/>
          <a:ext cx="761999" cy="40701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340898</xdr:colOff>
      <xdr:row>16</xdr:row>
      <xdr:rowOff>78593</xdr:rowOff>
    </xdr:from>
    <xdr:to>
      <xdr:col>48</xdr:col>
      <xdr:colOff>113568</xdr:colOff>
      <xdr:row>17</xdr:row>
      <xdr:rowOff>67025</xdr:rowOff>
    </xdr:to>
    <xdr:grpSp>
      <xdr:nvGrpSpPr>
        <xdr:cNvPr id="884" name="Group 883">
          <a:extLst>
            <a:ext uri="{FF2B5EF4-FFF2-40B4-BE49-F238E27FC236}">
              <a16:creationId xmlns:a16="http://schemas.microsoft.com/office/drawing/2014/main" id="{00000000-0008-0000-0A00-000074030000}"/>
            </a:ext>
          </a:extLst>
        </xdr:cNvPr>
        <xdr:cNvGrpSpPr/>
      </xdr:nvGrpSpPr>
      <xdr:grpSpPr>
        <a:xfrm>
          <a:off x="17962148" y="2545568"/>
          <a:ext cx="153670" cy="14083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85" name="Oval 884">
            <a:extLst>
              <a:ext uri="{FF2B5EF4-FFF2-40B4-BE49-F238E27FC236}">
                <a16:creationId xmlns:a16="http://schemas.microsoft.com/office/drawing/2014/main" id="{00000000-0008-0000-0A00-000075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86" name="Straight Connector 885">
            <a:extLst>
              <a:ext uri="{FF2B5EF4-FFF2-40B4-BE49-F238E27FC236}">
                <a16:creationId xmlns:a16="http://schemas.microsoft.com/office/drawing/2014/main" id="{00000000-0008-0000-0A00-000076030000}"/>
              </a:ext>
            </a:extLst>
          </xdr:cNvPr>
          <xdr:cNvCxnSpPr>
            <a:stCxn id="885" idx="1"/>
            <a:endCxn id="88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7" name="Straight Connector 886">
            <a:extLst>
              <a:ext uri="{FF2B5EF4-FFF2-40B4-BE49-F238E27FC236}">
                <a16:creationId xmlns:a16="http://schemas.microsoft.com/office/drawing/2014/main" id="{00000000-0008-0000-0A00-000077030000}"/>
              </a:ext>
            </a:extLst>
          </xdr:cNvPr>
          <xdr:cNvCxnSpPr>
            <a:stCxn id="885" idx="3"/>
            <a:endCxn id="88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93253</xdr:colOff>
      <xdr:row>18</xdr:row>
      <xdr:rowOff>80243</xdr:rowOff>
    </xdr:from>
    <xdr:to>
      <xdr:col>44</xdr:col>
      <xdr:colOff>308556</xdr:colOff>
      <xdr:row>18</xdr:row>
      <xdr:rowOff>90926</xdr:rowOff>
    </xdr:to>
    <xdr:cxnSp macro="">
      <xdr:nvCxnSpPr>
        <xdr:cNvPr id="888" name="Straight Connector 887">
          <a:extLst>
            <a:ext uri="{FF2B5EF4-FFF2-40B4-BE49-F238E27FC236}">
              <a16:creationId xmlns:a16="http://schemas.microsoft.com/office/drawing/2014/main" id="{00000000-0008-0000-0A00-000078030000}"/>
            </a:ext>
          </a:extLst>
        </xdr:cNvPr>
        <xdr:cNvCxnSpPr/>
      </xdr:nvCxnSpPr>
      <xdr:spPr>
        <a:xfrm flipV="1">
          <a:off x="12386106" y="2747243"/>
          <a:ext cx="4406303" cy="1068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240608</xdr:colOff>
      <xdr:row>8</xdr:row>
      <xdr:rowOff>109067</xdr:rowOff>
    </xdr:from>
    <xdr:to>
      <xdr:col>39</xdr:col>
      <xdr:colOff>343316</xdr:colOff>
      <xdr:row>12</xdr:row>
      <xdr:rowOff>125853</xdr:rowOff>
    </xdr:to>
    <xdr:sp macro="" textlink="">
      <xdr:nvSpPr>
        <xdr:cNvPr id="889" name="Rectangle 716">
          <a:extLst>
            <a:ext uri="{FF2B5EF4-FFF2-40B4-BE49-F238E27FC236}">
              <a16:creationId xmlns:a16="http://schemas.microsoft.com/office/drawing/2014/main" id="{00000000-0008-0000-0A00-000079030000}"/>
            </a:ext>
          </a:extLst>
        </xdr:cNvPr>
        <xdr:cNvSpPr/>
      </xdr:nvSpPr>
      <xdr:spPr>
        <a:xfrm>
          <a:off x="14070908" y="1175867"/>
          <a:ext cx="864708" cy="62638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ysClr val="windowText" lastClr="000000"/>
              </a:solidFill>
              <a:uFillTx/>
            </a:rPr>
            <a:t>SYG06-51/5</a:t>
          </a:r>
          <a:endParaRPr lang="en-US" altLang="id-ID" sz="800" b="0">
            <a:solidFill>
              <a:sysClr val="windowText" lastClr="000000"/>
            </a:solidFill>
          </a:endParaRPr>
        </a:p>
        <a:p>
          <a:r>
            <a:rPr lang="en-US" sz="8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 C14 350 dAN</a:t>
          </a:r>
        </a:p>
        <a:p>
          <a:r>
            <a:rPr lang="en-US" sz="8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 DC-C1-1H</a:t>
          </a:r>
          <a:endParaRPr lang="en-ID" sz="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800" b="0" baseline="0">
              <a:solidFill>
                <a:srgbClr val="FF0000"/>
              </a:solidFill>
            </a:rPr>
            <a:t>1 DB01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68038</xdr:colOff>
      <xdr:row>8</xdr:row>
      <xdr:rowOff>134103</xdr:rowOff>
    </xdr:from>
    <xdr:to>
      <xdr:col>36</xdr:col>
      <xdr:colOff>170746</xdr:colOff>
      <xdr:row>12</xdr:row>
      <xdr:rowOff>147191</xdr:rowOff>
    </xdr:to>
    <xdr:sp macro="" textlink="">
      <xdr:nvSpPr>
        <xdr:cNvPr id="890" name="Rectangle 716">
          <a:extLst>
            <a:ext uri="{FF2B5EF4-FFF2-40B4-BE49-F238E27FC236}">
              <a16:creationId xmlns:a16="http://schemas.microsoft.com/office/drawing/2014/main" id="{00000000-0008-0000-0A00-00007A030000}"/>
            </a:ext>
          </a:extLst>
        </xdr:cNvPr>
        <xdr:cNvSpPr/>
      </xdr:nvSpPr>
      <xdr:spPr>
        <a:xfrm>
          <a:off x="12755338" y="1200903"/>
          <a:ext cx="864708" cy="622688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ysClr val="windowText" lastClr="000000"/>
              </a:solidFill>
              <a:uFillTx/>
            </a:rPr>
            <a:t>SYG06-51/6</a:t>
          </a:r>
          <a:endParaRPr lang="en-US" altLang="id-ID" sz="800" b="0">
            <a:solidFill>
              <a:sysClr val="windowText" lastClr="000000"/>
            </a:solidFill>
          </a:endParaRPr>
        </a:p>
        <a:p>
          <a:r>
            <a:rPr lang="en-US" sz="8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 C14 350 dAN</a:t>
          </a:r>
        </a:p>
        <a:p>
          <a:r>
            <a:rPr lang="en-US" sz="8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 DC-C1-1H</a:t>
          </a:r>
          <a:endParaRPr lang="en-ID" sz="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800" b="0" baseline="0">
              <a:solidFill>
                <a:srgbClr val="FF0000"/>
              </a:solidFill>
            </a:rPr>
            <a:t>1 DB01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42</xdr:col>
      <xdr:colOff>121024</xdr:colOff>
      <xdr:row>49</xdr:row>
      <xdr:rowOff>105335</xdr:rowOff>
    </xdr:from>
    <xdr:to>
      <xdr:col>51</xdr:col>
      <xdr:colOff>53789</xdr:colOff>
      <xdr:row>50</xdr:row>
      <xdr:rowOff>69477</xdr:rowOff>
    </xdr:to>
    <xdr:sp macro="" textlink="">
      <xdr:nvSpPr>
        <xdr:cNvPr id="891" name="Rectangle 890">
          <a:extLst>
            <a:ext uri="{FF2B5EF4-FFF2-40B4-BE49-F238E27FC236}">
              <a16:creationId xmlns:a16="http://schemas.microsoft.com/office/drawing/2014/main" id="{00000000-0008-0000-0A00-00007B030000}"/>
            </a:ext>
          </a:extLst>
        </xdr:cNvPr>
        <xdr:cNvSpPr/>
      </xdr:nvSpPr>
      <xdr:spPr>
        <a:xfrm>
          <a:off x="15856324" y="7420535"/>
          <a:ext cx="3361765" cy="116542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51</xdr:col>
      <xdr:colOff>65126</xdr:colOff>
      <xdr:row>21</xdr:row>
      <xdr:rowOff>111303</xdr:rowOff>
    </xdr:from>
    <xdr:to>
      <xdr:col>51</xdr:col>
      <xdr:colOff>218796</xdr:colOff>
      <xdr:row>22</xdr:row>
      <xdr:rowOff>103048</xdr:rowOff>
    </xdr:to>
    <xdr:grpSp>
      <xdr:nvGrpSpPr>
        <xdr:cNvPr id="893" name="Group 892">
          <a:extLst>
            <a:ext uri="{FF2B5EF4-FFF2-40B4-BE49-F238E27FC236}">
              <a16:creationId xmlns:a16="http://schemas.microsoft.com/office/drawing/2014/main" id="{00000000-0008-0000-0A00-00007D030000}"/>
            </a:ext>
          </a:extLst>
        </xdr:cNvPr>
        <xdr:cNvGrpSpPr/>
      </xdr:nvGrpSpPr>
      <xdr:grpSpPr>
        <a:xfrm>
          <a:off x="19210376" y="3340278"/>
          <a:ext cx="153670" cy="14414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94" name="Oval 893">
            <a:extLst>
              <a:ext uri="{FF2B5EF4-FFF2-40B4-BE49-F238E27FC236}">
                <a16:creationId xmlns:a16="http://schemas.microsoft.com/office/drawing/2014/main" id="{00000000-0008-0000-0A00-00007E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95" name="Straight Connector 894">
            <a:extLst>
              <a:ext uri="{FF2B5EF4-FFF2-40B4-BE49-F238E27FC236}">
                <a16:creationId xmlns:a16="http://schemas.microsoft.com/office/drawing/2014/main" id="{00000000-0008-0000-0A00-00007F030000}"/>
              </a:ext>
            </a:extLst>
          </xdr:cNvPr>
          <xdr:cNvCxnSpPr>
            <a:stCxn id="894" idx="1"/>
            <a:endCxn id="89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6" name="Straight Connector 895">
            <a:extLst>
              <a:ext uri="{FF2B5EF4-FFF2-40B4-BE49-F238E27FC236}">
                <a16:creationId xmlns:a16="http://schemas.microsoft.com/office/drawing/2014/main" id="{00000000-0008-0000-0A00-000080030000}"/>
              </a:ext>
            </a:extLst>
          </xdr:cNvPr>
          <xdr:cNvCxnSpPr>
            <a:stCxn id="894" idx="3"/>
            <a:endCxn id="89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17586</xdr:colOff>
      <xdr:row>45</xdr:row>
      <xdr:rowOff>76201</xdr:rowOff>
    </xdr:from>
    <xdr:to>
      <xdr:col>42</xdr:col>
      <xdr:colOff>59055</xdr:colOff>
      <xdr:row>49</xdr:row>
      <xdr:rowOff>76200</xdr:rowOff>
    </xdr:to>
    <xdr:sp macro="" textlink="">
      <xdr:nvSpPr>
        <xdr:cNvPr id="897" name="Rectangle 716">
          <a:extLst>
            <a:ext uri="{FF2B5EF4-FFF2-40B4-BE49-F238E27FC236}">
              <a16:creationId xmlns:a16="http://schemas.microsoft.com/office/drawing/2014/main" id="{00000000-0008-0000-0A00-000081030000}"/>
            </a:ext>
          </a:extLst>
        </xdr:cNvPr>
        <xdr:cNvSpPr/>
      </xdr:nvSpPr>
      <xdr:spPr>
        <a:xfrm>
          <a:off x="14990886" y="6781801"/>
          <a:ext cx="803469" cy="609599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ysClr val="windowText" lastClr="000000"/>
              </a:solidFill>
              <a:uFillTx/>
            </a:rPr>
            <a:t>SYG06-51/9</a:t>
          </a:r>
          <a:endParaRPr lang="en-US" altLang="id-ID" sz="800" b="0">
            <a:solidFill>
              <a:sysClr val="windowText" lastClr="000000"/>
            </a:solidFill>
          </a:endParaRP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C14 350 dAN</a:t>
          </a: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DC-C1-1H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DB09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43</xdr:col>
      <xdr:colOff>17182</xdr:colOff>
      <xdr:row>40</xdr:row>
      <xdr:rowOff>52690</xdr:rowOff>
    </xdr:from>
    <xdr:to>
      <xdr:col>45</xdr:col>
      <xdr:colOff>61547</xdr:colOff>
      <xdr:row>44</xdr:row>
      <xdr:rowOff>49304</xdr:rowOff>
    </xdr:to>
    <xdr:sp macro="" textlink="">
      <xdr:nvSpPr>
        <xdr:cNvPr id="898" name="Rectangle 716">
          <a:extLst>
            <a:ext uri="{FF2B5EF4-FFF2-40B4-BE49-F238E27FC236}">
              <a16:creationId xmlns:a16="http://schemas.microsoft.com/office/drawing/2014/main" id="{00000000-0008-0000-0A00-000082030000}"/>
            </a:ext>
          </a:extLst>
        </xdr:cNvPr>
        <xdr:cNvSpPr/>
      </xdr:nvSpPr>
      <xdr:spPr>
        <a:xfrm>
          <a:off x="16133482" y="5996290"/>
          <a:ext cx="806365" cy="606214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ysClr val="windowText" lastClr="000000"/>
              </a:solidFill>
              <a:uFillTx/>
            </a:rPr>
            <a:t>SYG06-51/10</a:t>
          </a:r>
          <a:endParaRPr lang="en-US" altLang="id-ID" sz="800" b="0">
            <a:solidFill>
              <a:sysClr val="windowText" lastClr="000000"/>
            </a:solidFill>
          </a:endParaRP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C14</a:t>
          </a:r>
          <a:r>
            <a:rPr lang="en-US" sz="800" b="0" baseline="0">
              <a:solidFill>
                <a:sysClr val="windowText" lastClr="000000"/>
              </a:solidFill>
            </a:rPr>
            <a:t> 350 dAN</a:t>
          </a:r>
          <a:endParaRPr lang="en-US" sz="800" b="0">
            <a:solidFill>
              <a:sysClr val="windowText" lastClr="000000"/>
            </a:solidFill>
          </a:endParaRP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DC-C1-1H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DB1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43</xdr:col>
      <xdr:colOff>1494</xdr:colOff>
      <xdr:row>35</xdr:row>
      <xdr:rowOff>131454</xdr:rowOff>
    </xdr:from>
    <xdr:to>
      <xdr:col>45</xdr:col>
      <xdr:colOff>48169</xdr:colOff>
      <xdr:row>39</xdr:row>
      <xdr:rowOff>129988</xdr:rowOff>
    </xdr:to>
    <xdr:sp macro="" textlink="">
      <xdr:nvSpPr>
        <xdr:cNvPr id="899" name="Rectangle 716">
          <a:extLst>
            <a:ext uri="{FF2B5EF4-FFF2-40B4-BE49-F238E27FC236}">
              <a16:creationId xmlns:a16="http://schemas.microsoft.com/office/drawing/2014/main" id="{00000000-0008-0000-0A00-000083030000}"/>
            </a:ext>
          </a:extLst>
        </xdr:cNvPr>
        <xdr:cNvSpPr/>
      </xdr:nvSpPr>
      <xdr:spPr>
        <a:xfrm>
          <a:off x="16117794" y="5313054"/>
          <a:ext cx="808675" cy="608134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ysClr val="windowText" lastClr="000000"/>
              </a:solidFill>
              <a:uFillTx/>
            </a:rPr>
            <a:t>SYG06-51/11</a:t>
          </a:r>
          <a:endParaRPr lang="en-US" altLang="id-ID" sz="800" b="0">
            <a:solidFill>
              <a:sysClr val="windowText" lastClr="000000"/>
            </a:solidFill>
          </a:endParaRP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C14 350 dAN</a:t>
          </a: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DC-C1-1H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DB1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39</xdr:col>
      <xdr:colOff>149470</xdr:colOff>
      <xdr:row>33</xdr:row>
      <xdr:rowOff>50498</xdr:rowOff>
    </xdr:from>
    <xdr:to>
      <xdr:col>41</xdr:col>
      <xdr:colOff>213697</xdr:colOff>
      <xdr:row>37</xdr:row>
      <xdr:rowOff>55685</xdr:rowOff>
    </xdr:to>
    <xdr:sp macro="" textlink="">
      <xdr:nvSpPr>
        <xdr:cNvPr id="900" name="Rectangle 716">
          <a:extLst>
            <a:ext uri="{FF2B5EF4-FFF2-40B4-BE49-F238E27FC236}">
              <a16:creationId xmlns:a16="http://schemas.microsoft.com/office/drawing/2014/main" id="{00000000-0008-0000-0A00-000084030000}"/>
            </a:ext>
          </a:extLst>
        </xdr:cNvPr>
        <xdr:cNvSpPr/>
      </xdr:nvSpPr>
      <xdr:spPr>
        <a:xfrm>
          <a:off x="14741770" y="4927298"/>
          <a:ext cx="826227" cy="614787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ysClr val="windowText" lastClr="000000"/>
              </a:solidFill>
              <a:uFillTx/>
            </a:rPr>
            <a:t>SYG06-51/12</a:t>
          </a:r>
          <a:endParaRPr lang="en-US" altLang="id-ID" sz="800" b="0">
            <a:solidFill>
              <a:sysClr val="windowText" lastClr="000000"/>
            </a:solidFill>
          </a:endParaRP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C14 350 dAN</a:t>
          </a: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DC-C1-1H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DB1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177856</xdr:colOff>
      <xdr:row>6</xdr:row>
      <xdr:rowOff>112483</xdr:rowOff>
    </xdr:from>
    <xdr:to>
      <xdr:col>42</xdr:col>
      <xdr:colOff>280564</xdr:colOff>
      <xdr:row>12</xdr:row>
      <xdr:rowOff>114646</xdr:rowOff>
    </xdr:to>
    <xdr:sp macro="" textlink="">
      <xdr:nvSpPr>
        <xdr:cNvPr id="901" name="Rectangle 716">
          <a:extLst>
            <a:ext uri="{FF2B5EF4-FFF2-40B4-BE49-F238E27FC236}">
              <a16:creationId xmlns:a16="http://schemas.microsoft.com/office/drawing/2014/main" id="{00000000-0008-0000-0A00-000085030000}"/>
            </a:ext>
          </a:extLst>
        </xdr:cNvPr>
        <xdr:cNvSpPr/>
      </xdr:nvSpPr>
      <xdr:spPr>
        <a:xfrm>
          <a:off x="15151156" y="874483"/>
          <a:ext cx="864708" cy="916563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ysClr val="windowText" lastClr="000000"/>
              </a:solidFill>
              <a:uFillTx/>
            </a:rPr>
            <a:t>SYG06-51/4</a:t>
          </a:r>
          <a:endParaRPr lang="en-US" altLang="id-ID" sz="800" b="0">
            <a:solidFill>
              <a:sysClr val="windowText" lastClr="000000"/>
            </a:solidFill>
          </a:endParaRP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C14 350 dAN</a:t>
          </a: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CC1-1</a:t>
          </a: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</a:t>
          </a:r>
          <a:r>
            <a:rPr lang="en-US" sz="800" b="0" baseline="0">
              <a:solidFill>
                <a:sysClr val="windowText" lastClr="000000"/>
              </a:solidFill>
            </a:rPr>
            <a:t> CC8</a:t>
          </a:r>
        </a:p>
        <a:p>
          <a:pPr algn="l"/>
          <a:r>
            <a:rPr lang="en-US" sz="800" b="0" baseline="0">
              <a:solidFill>
                <a:sysClr val="windowText" lastClr="000000"/>
              </a:solidFill>
            </a:rPr>
            <a:t>1 ABSW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1 DB04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244289</xdr:colOff>
      <xdr:row>20</xdr:row>
      <xdr:rowOff>69478</xdr:rowOff>
    </xdr:from>
    <xdr:to>
      <xdr:col>42</xdr:col>
      <xdr:colOff>351418</xdr:colOff>
      <xdr:row>48</xdr:row>
      <xdr:rowOff>72371</xdr:rowOff>
    </xdr:to>
    <xdr:cxnSp macro="">
      <xdr:nvCxnSpPr>
        <xdr:cNvPr id="902" name="Straight Connector 901">
          <a:extLst>
            <a:ext uri="{FF2B5EF4-FFF2-40B4-BE49-F238E27FC236}">
              <a16:creationId xmlns:a16="http://schemas.microsoft.com/office/drawing/2014/main" id="{00000000-0008-0000-0A00-000086030000}"/>
            </a:ext>
          </a:extLst>
        </xdr:cNvPr>
        <xdr:cNvCxnSpPr>
          <a:stCxn id="847" idx="6"/>
        </xdr:cNvCxnSpPr>
      </xdr:nvCxnSpPr>
      <xdr:spPr>
        <a:xfrm flipH="1" flipV="1">
          <a:off x="15598589" y="2965078"/>
          <a:ext cx="488129" cy="427009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350147</xdr:colOff>
      <xdr:row>34</xdr:row>
      <xdr:rowOff>38622</xdr:rowOff>
    </xdr:from>
    <xdr:to>
      <xdr:col>42</xdr:col>
      <xdr:colOff>122817</xdr:colOff>
      <xdr:row>35</xdr:row>
      <xdr:rowOff>30367</xdr:rowOff>
    </xdr:to>
    <xdr:grpSp>
      <xdr:nvGrpSpPr>
        <xdr:cNvPr id="903" name="Group 902">
          <a:extLst>
            <a:ext uri="{FF2B5EF4-FFF2-40B4-BE49-F238E27FC236}">
              <a16:creationId xmlns:a16="http://schemas.microsoft.com/office/drawing/2014/main" id="{00000000-0008-0000-0A00-000087030000}"/>
            </a:ext>
          </a:extLst>
        </xdr:cNvPr>
        <xdr:cNvGrpSpPr/>
      </xdr:nvGrpSpPr>
      <xdr:grpSpPr>
        <a:xfrm>
          <a:off x="15685397" y="5277372"/>
          <a:ext cx="153670" cy="14414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04" name="Oval 903">
            <a:extLst>
              <a:ext uri="{FF2B5EF4-FFF2-40B4-BE49-F238E27FC236}">
                <a16:creationId xmlns:a16="http://schemas.microsoft.com/office/drawing/2014/main" id="{00000000-0008-0000-0A00-000088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905" name="Straight Connector 904">
            <a:extLst>
              <a:ext uri="{FF2B5EF4-FFF2-40B4-BE49-F238E27FC236}">
                <a16:creationId xmlns:a16="http://schemas.microsoft.com/office/drawing/2014/main" id="{00000000-0008-0000-0A00-000089030000}"/>
              </a:ext>
            </a:extLst>
          </xdr:cNvPr>
          <xdr:cNvCxnSpPr>
            <a:stCxn id="904" idx="1"/>
            <a:endCxn id="90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6" name="Straight Connector 905">
            <a:extLst>
              <a:ext uri="{FF2B5EF4-FFF2-40B4-BE49-F238E27FC236}">
                <a16:creationId xmlns:a16="http://schemas.microsoft.com/office/drawing/2014/main" id="{00000000-0008-0000-0A00-00008A030000}"/>
              </a:ext>
            </a:extLst>
          </xdr:cNvPr>
          <xdr:cNvCxnSpPr>
            <a:stCxn id="904" idx="3"/>
            <a:endCxn id="90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369279</xdr:colOff>
      <xdr:row>25</xdr:row>
      <xdr:rowOff>104289</xdr:rowOff>
    </xdr:from>
    <xdr:to>
      <xdr:col>41</xdr:col>
      <xdr:colOff>59055</xdr:colOff>
      <xdr:row>29</xdr:row>
      <xdr:rowOff>142143</xdr:rowOff>
    </xdr:to>
    <xdr:sp macro="" textlink="">
      <xdr:nvSpPr>
        <xdr:cNvPr id="908" name="Rectangle 716">
          <a:extLst>
            <a:ext uri="{FF2B5EF4-FFF2-40B4-BE49-F238E27FC236}">
              <a16:creationId xmlns:a16="http://schemas.microsoft.com/office/drawing/2014/main" id="{00000000-0008-0000-0A00-00008C030000}"/>
            </a:ext>
          </a:extLst>
        </xdr:cNvPr>
        <xdr:cNvSpPr/>
      </xdr:nvSpPr>
      <xdr:spPr>
        <a:xfrm>
          <a:off x="14580579" y="3761889"/>
          <a:ext cx="832776" cy="647454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ysClr val="windowText" lastClr="000000"/>
              </a:solidFill>
              <a:uFillTx/>
            </a:rPr>
            <a:t>SYG06-51/14</a:t>
          </a:r>
          <a:endParaRPr lang="en-US" altLang="id-ID" sz="800" b="0">
            <a:solidFill>
              <a:sysClr val="windowText" lastClr="000000"/>
            </a:solidFill>
          </a:endParaRP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C14 350 dAN</a:t>
          </a: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DC-C1-1H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DB1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38</xdr:col>
      <xdr:colOff>296009</xdr:colOff>
      <xdr:row>20</xdr:row>
      <xdr:rowOff>133423</xdr:rowOff>
    </xdr:from>
    <xdr:to>
      <xdr:col>40</xdr:col>
      <xdr:colOff>345924</xdr:colOff>
      <xdr:row>24</xdr:row>
      <xdr:rowOff>120161</xdr:rowOff>
    </xdr:to>
    <xdr:sp macro="" textlink="">
      <xdr:nvSpPr>
        <xdr:cNvPr id="909" name="Rectangle 716">
          <a:extLst>
            <a:ext uri="{FF2B5EF4-FFF2-40B4-BE49-F238E27FC236}">
              <a16:creationId xmlns:a16="http://schemas.microsoft.com/office/drawing/2014/main" id="{00000000-0008-0000-0A00-00008D030000}"/>
            </a:ext>
          </a:extLst>
        </xdr:cNvPr>
        <xdr:cNvSpPr/>
      </xdr:nvSpPr>
      <xdr:spPr>
        <a:xfrm>
          <a:off x="14507309" y="3029023"/>
          <a:ext cx="811915" cy="596338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ysClr val="windowText" lastClr="000000"/>
              </a:solidFill>
              <a:uFillTx/>
            </a:rPr>
            <a:t>SYG06-51/15</a:t>
          </a:r>
          <a:endParaRPr lang="en-US" altLang="id-ID" sz="800" b="0">
            <a:solidFill>
              <a:sysClr val="windowText" lastClr="000000"/>
            </a:solidFill>
          </a:endParaRP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C14 350 dAN</a:t>
          </a: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DC-C1-1H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DB09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65566</xdr:colOff>
      <xdr:row>15</xdr:row>
      <xdr:rowOff>65671</xdr:rowOff>
    </xdr:from>
    <xdr:to>
      <xdr:col>46</xdr:col>
      <xdr:colOff>515</xdr:colOff>
      <xdr:row>16</xdr:row>
      <xdr:rowOff>123750</xdr:rowOff>
    </xdr:to>
    <xdr:sp macro="" textlink="">
      <xdr:nvSpPr>
        <xdr:cNvPr id="924" name="Rectangle 716">
          <a:extLst>
            <a:ext uri="{FF2B5EF4-FFF2-40B4-BE49-F238E27FC236}">
              <a16:creationId xmlns:a16="http://schemas.microsoft.com/office/drawing/2014/main" id="{00000000-0008-0000-0A00-00009C030000}"/>
            </a:ext>
          </a:extLst>
        </xdr:cNvPr>
        <xdr:cNvSpPr/>
      </xdr:nvSpPr>
      <xdr:spPr>
        <a:xfrm>
          <a:off x="16943866" y="2199271"/>
          <a:ext cx="315949" cy="210479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800" b="0" baseline="0">
              <a:solidFill>
                <a:srgbClr val="FF0000"/>
              </a:solidFill>
            </a:rPr>
            <a:t>30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42</xdr:col>
      <xdr:colOff>239052</xdr:colOff>
      <xdr:row>14</xdr:row>
      <xdr:rowOff>16356</xdr:rowOff>
    </xdr:from>
    <xdr:to>
      <xdr:col>43</xdr:col>
      <xdr:colOff>174001</xdr:colOff>
      <xdr:row>15</xdr:row>
      <xdr:rowOff>76434</xdr:rowOff>
    </xdr:to>
    <xdr:sp macro="" textlink="">
      <xdr:nvSpPr>
        <xdr:cNvPr id="925" name="Rectangle 716">
          <a:extLst>
            <a:ext uri="{FF2B5EF4-FFF2-40B4-BE49-F238E27FC236}">
              <a16:creationId xmlns:a16="http://schemas.microsoft.com/office/drawing/2014/main" id="{00000000-0008-0000-0A00-00009D030000}"/>
            </a:ext>
          </a:extLst>
        </xdr:cNvPr>
        <xdr:cNvSpPr/>
      </xdr:nvSpPr>
      <xdr:spPr>
        <a:xfrm>
          <a:off x="15974352" y="1997556"/>
          <a:ext cx="315949" cy="212478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800" b="0" baseline="0">
              <a:solidFill>
                <a:srgbClr val="FF0000"/>
              </a:solidFill>
            </a:rPr>
            <a:t>45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39</xdr:col>
      <xdr:colOff>262236</xdr:colOff>
      <xdr:row>13</xdr:row>
      <xdr:rowOff>44136</xdr:rowOff>
    </xdr:from>
    <xdr:to>
      <xdr:col>40</xdr:col>
      <xdr:colOff>197185</xdr:colOff>
      <xdr:row>14</xdr:row>
      <xdr:rowOff>87650</xdr:rowOff>
    </xdr:to>
    <xdr:sp macro="" textlink="">
      <xdr:nvSpPr>
        <xdr:cNvPr id="926" name="Rectangle 716">
          <a:extLst>
            <a:ext uri="{FF2B5EF4-FFF2-40B4-BE49-F238E27FC236}">
              <a16:creationId xmlns:a16="http://schemas.microsoft.com/office/drawing/2014/main" id="{00000000-0008-0000-0A00-00009E030000}"/>
            </a:ext>
          </a:extLst>
        </xdr:cNvPr>
        <xdr:cNvSpPr/>
      </xdr:nvSpPr>
      <xdr:spPr>
        <a:xfrm>
          <a:off x="14854536" y="1872936"/>
          <a:ext cx="315949" cy="195914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800" b="0" baseline="0">
              <a:solidFill>
                <a:srgbClr val="FF0000"/>
              </a:solidFill>
            </a:rPr>
            <a:t>45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315042</xdr:colOff>
      <xdr:row>13</xdr:row>
      <xdr:rowOff>52096</xdr:rowOff>
    </xdr:from>
    <xdr:to>
      <xdr:col>37</xdr:col>
      <xdr:colOff>249991</xdr:colOff>
      <xdr:row>14</xdr:row>
      <xdr:rowOff>95610</xdr:rowOff>
    </xdr:to>
    <xdr:sp macro="" textlink="">
      <xdr:nvSpPr>
        <xdr:cNvPr id="927" name="Rectangle 716">
          <a:extLst>
            <a:ext uri="{FF2B5EF4-FFF2-40B4-BE49-F238E27FC236}">
              <a16:creationId xmlns:a16="http://schemas.microsoft.com/office/drawing/2014/main" id="{00000000-0008-0000-0A00-00009F030000}"/>
            </a:ext>
          </a:extLst>
        </xdr:cNvPr>
        <xdr:cNvSpPr/>
      </xdr:nvSpPr>
      <xdr:spPr>
        <a:xfrm>
          <a:off x="13764342" y="1880896"/>
          <a:ext cx="315949" cy="195914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800" b="0" baseline="0">
              <a:solidFill>
                <a:srgbClr val="FF0000"/>
              </a:solidFill>
            </a:rPr>
            <a:t>45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299535</xdr:colOff>
      <xdr:row>13</xdr:row>
      <xdr:rowOff>49163</xdr:rowOff>
    </xdr:from>
    <xdr:to>
      <xdr:col>34</xdr:col>
      <xdr:colOff>234484</xdr:colOff>
      <xdr:row>14</xdr:row>
      <xdr:rowOff>92677</xdr:rowOff>
    </xdr:to>
    <xdr:sp macro="" textlink="">
      <xdr:nvSpPr>
        <xdr:cNvPr id="928" name="Rectangle 716">
          <a:extLst>
            <a:ext uri="{FF2B5EF4-FFF2-40B4-BE49-F238E27FC236}">
              <a16:creationId xmlns:a16="http://schemas.microsoft.com/office/drawing/2014/main" id="{00000000-0008-0000-0A00-0000A0030000}"/>
            </a:ext>
          </a:extLst>
        </xdr:cNvPr>
        <xdr:cNvSpPr/>
      </xdr:nvSpPr>
      <xdr:spPr>
        <a:xfrm>
          <a:off x="12605835" y="1877963"/>
          <a:ext cx="315949" cy="195914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800" b="0" baseline="0">
              <a:solidFill>
                <a:srgbClr val="FF0000"/>
              </a:solidFill>
            </a:rPr>
            <a:t>45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344262</xdr:colOff>
      <xdr:row>47</xdr:row>
      <xdr:rowOff>105919</xdr:rowOff>
    </xdr:from>
    <xdr:to>
      <xdr:col>47</xdr:col>
      <xdr:colOff>279211</xdr:colOff>
      <xdr:row>48</xdr:row>
      <xdr:rowOff>146120</xdr:rowOff>
    </xdr:to>
    <xdr:sp macro="" textlink="">
      <xdr:nvSpPr>
        <xdr:cNvPr id="929" name="Rectangle 716">
          <a:extLst>
            <a:ext uri="{FF2B5EF4-FFF2-40B4-BE49-F238E27FC236}">
              <a16:creationId xmlns:a16="http://schemas.microsoft.com/office/drawing/2014/main" id="{00000000-0008-0000-0A00-0000A1030000}"/>
            </a:ext>
          </a:extLst>
        </xdr:cNvPr>
        <xdr:cNvSpPr/>
      </xdr:nvSpPr>
      <xdr:spPr>
        <a:xfrm>
          <a:off x="17603562" y="7116319"/>
          <a:ext cx="315949" cy="192601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800" b="0" baseline="0">
              <a:solidFill>
                <a:srgbClr val="FF0000"/>
              </a:solidFill>
            </a:rPr>
            <a:t>45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43</xdr:col>
      <xdr:colOff>372423</xdr:colOff>
      <xdr:row>47</xdr:row>
      <xdr:rowOff>117515</xdr:rowOff>
    </xdr:from>
    <xdr:to>
      <xdr:col>44</xdr:col>
      <xdr:colOff>307372</xdr:colOff>
      <xdr:row>49</xdr:row>
      <xdr:rowOff>5316</xdr:rowOff>
    </xdr:to>
    <xdr:sp macro="" textlink="">
      <xdr:nvSpPr>
        <xdr:cNvPr id="930" name="Rectangle 716">
          <a:extLst>
            <a:ext uri="{FF2B5EF4-FFF2-40B4-BE49-F238E27FC236}">
              <a16:creationId xmlns:a16="http://schemas.microsoft.com/office/drawing/2014/main" id="{00000000-0008-0000-0A00-0000A2030000}"/>
            </a:ext>
          </a:extLst>
        </xdr:cNvPr>
        <xdr:cNvSpPr/>
      </xdr:nvSpPr>
      <xdr:spPr>
        <a:xfrm>
          <a:off x="16488723" y="7127915"/>
          <a:ext cx="315949" cy="192601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800" b="0" baseline="0">
              <a:solidFill>
                <a:srgbClr val="FF0000"/>
              </a:solidFill>
            </a:rPr>
            <a:t>45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251970</xdr:colOff>
      <xdr:row>44</xdr:row>
      <xdr:rowOff>142837</xdr:rowOff>
    </xdr:from>
    <xdr:to>
      <xdr:col>42</xdr:col>
      <xdr:colOff>186919</xdr:colOff>
      <xdr:row>46</xdr:row>
      <xdr:rowOff>47203</xdr:rowOff>
    </xdr:to>
    <xdr:sp macro="" textlink="">
      <xdr:nvSpPr>
        <xdr:cNvPr id="931" name="Rectangle 716">
          <a:extLst>
            <a:ext uri="{FF2B5EF4-FFF2-40B4-BE49-F238E27FC236}">
              <a16:creationId xmlns:a16="http://schemas.microsoft.com/office/drawing/2014/main" id="{00000000-0008-0000-0A00-0000A3030000}"/>
            </a:ext>
          </a:extLst>
        </xdr:cNvPr>
        <xdr:cNvSpPr/>
      </xdr:nvSpPr>
      <xdr:spPr>
        <a:xfrm>
          <a:off x="15606270" y="6696037"/>
          <a:ext cx="315949" cy="209166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800" b="0" baseline="0">
              <a:solidFill>
                <a:srgbClr val="FF0000"/>
              </a:solidFill>
            </a:rPr>
            <a:t>45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191626</xdr:colOff>
      <xdr:row>41</xdr:row>
      <xdr:rowOff>47942</xdr:rowOff>
    </xdr:from>
    <xdr:to>
      <xdr:col>42</xdr:col>
      <xdr:colOff>126575</xdr:colOff>
      <xdr:row>42</xdr:row>
      <xdr:rowOff>104708</xdr:rowOff>
    </xdr:to>
    <xdr:sp macro="" textlink="">
      <xdr:nvSpPr>
        <xdr:cNvPr id="932" name="Rectangle 716">
          <a:extLst>
            <a:ext uri="{FF2B5EF4-FFF2-40B4-BE49-F238E27FC236}">
              <a16:creationId xmlns:a16="http://schemas.microsoft.com/office/drawing/2014/main" id="{00000000-0008-0000-0A00-0000A4030000}"/>
            </a:ext>
          </a:extLst>
        </xdr:cNvPr>
        <xdr:cNvSpPr/>
      </xdr:nvSpPr>
      <xdr:spPr>
        <a:xfrm>
          <a:off x="15545926" y="6143942"/>
          <a:ext cx="315949" cy="209166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800" b="0" baseline="0">
              <a:solidFill>
                <a:srgbClr val="FF0000"/>
              </a:solidFill>
            </a:rPr>
            <a:t>45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109273</xdr:colOff>
      <xdr:row>36</xdr:row>
      <xdr:rowOff>99531</xdr:rowOff>
    </xdr:from>
    <xdr:to>
      <xdr:col>42</xdr:col>
      <xdr:colOff>44222</xdr:colOff>
      <xdr:row>38</xdr:row>
      <xdr:rowOff>3897</xdr:rowOff>
    </xdr:to>
    <xdr:sp macro="" textlink="">
      <xdr:nvSpPr>
        <xdr:cNvPr id="933" name="Rectangle 716">
          <a:extLst>
            <a:ext uri="{FF2B5EF4-FFF2-40B4-BE49-F238E27FC236}">
              <a16:creationId xmlns:a16="http://schemas.microsoft.com/office/drawing/2014/main" id="{00000000-0008-0000-0A00-0000A5030000}"/>
            </a:ext>
          </a:extLst>
        </xdr:cNvPr>
        <xdr:cNvSpPr/>
      </xdr:nvSpPr>
      <xdr:spPr>
        <a:xfrm>
          <a:off x="15463573" y="5433531"/>
          <a:ext cx="315949" cy="209166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800" b="0" baseline="0">
              <a:solidFill>
                <a:srgbClr val="FF0000"/>
              </a:solidFill>
            </a:rPr>
            <a:t>45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70937</xdr:colOff>
      <xdr:row>32</xdr:row>
      <xdr:rowOff>28063</xdr:rowOff>
    </xdr:from>
    <xdr:to>
      <xdr:col>42</xdr:col>
      <xdr:colOff>5886</xdr:colOff>
      <xdr:row>33</xdr:row>
      <xdr:rowOff>88142</xdr:rowOff>
    </xdr:to>
    <xdr:sp macro="" textlink="">
      <xdr:nvSpPr>
        <xdr:cNvPr id="934" name="Rectangle 716">
          <a:extLst>
            <a:ext uri="{FF2B5EF4-FFF2-40B4-BE49-F238E27FC236}">
              <a16:creationId xmlns:a16="http://schemas.microsoft.com/office/drawing/2014/main" id="{00000000-0008-0000-0A00-0000A6030000}"/>
            </a:ext>
          </a:extLst>
        </xdr:cNvPr>
        <xdr:cNvSpPr/>
      </xdr:nvSpPr>
      <xdr:spPr>
        <a:xfrm>
          <a:off x="15425237" y="4752463"/>
          <a:ext cx="315949" cy="212479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800" b="0" baseline="0">
              <a:solidFill>
                <a:srgbClr val="FF0000"/>
              </a:solidFill>
            </a:rPr>
            <a:t>45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372423</xdr:colOff>
      <xdr:row>28</xdr:row>
      <xdr:rowOff>47942</xdr:rowOff>
    </xdr:from>
    <xdr:to>
      <xdr:col>41</xdr:col>
      <xdr:colOff>307372</xdr:colOff>
      <xdr:row>29</xdr:row>
      <xdr:rowOff>108021</xdr:rowOff>
    </xdr:to>
    <xdr:sp macro="" textlink="">
      <xdr:nvSpPr>
        <xdr:cNvPr id="935" name="Rectangle 716">
          <a:extLst>
            <a:ext uri="{FF2B5EF4-FFF2-40B4-BE49-F238E27FC236}">
              <a16:creationId xmlns:a16="http://schemas.microsoft.com/office/drawing/2014/main" id="{00000000-0008-0000-0A00-0000A7030000}"/>
            </a:ext>
          </a:extLst>
        </xdr:cNvPr>
        <xdr:cNvSpPr/>
      </xdr:nvSpPr>
      <xdr:spPr>
        <a:xfrm>
          <a:off x="15345723" y="4162742"/>
          <a:ext cx="315949" cy="212479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800" b="0" baseline="0">
              <a:solidFill>
                <a:srgbClr val="FF0000"/>
              </a:solidFill>
            </a:rPr>
            <a:t>45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301193</xdr:colOff>
      <xdr:row>23</xdr:row>
      <xdr:rowOff>120829</xdr:rowOff>
    </xdr:from>
    <xdr:to>
      <xdr:col>41</xdr:col>
      <xdr:colOff>236142</xdr:colOff>
      <xdr:row>25</xdr:row>
      <xdr:rowOff>25195</xdr:rowOff>
    </xdr:to>
    <xdr:sp macro="" textlink="">
      <xdr:nvSpPr>
        <xdr:cNvPr id="936" name="Rectangle 716">
          <a:extLst>
            <a:ext uri="{FF2B5EF4-FFF2-40B4-BE49-F238E27FC236}">
              <a16:creationId xmlns:a16="http://schemas.microsoft.com/office/drawing/2014/main" id="{00000000-0008-0000-0A00-0000A8030000}"/>
            </a:ext>
          </a:extLst>
        </xdr:cNvPr>
        <xdr:cNvSpPr/>
      </xdr:nvSpPr>
      <xdr:spPr>
        <a:xfrm>
          <a:off x="15274493" y="3473629"/>
          <a:ext cx="315949" cy="209166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800" b="0" baseline="0">
              <a:solidFill>
                <a:srgbClr val="FF0000"/>
              </a:solidFill>
            </a:rPr>
            <a:t>45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321367</xdr:colOff>
      <xdr:row>16</xdr:row>
      <xdr:rowOff>21332</xdr:rowOff>
    </xdr:from>
    <xdr:to>
      <xdr:col>47</xdr:col>
      <xdr:colOff>94037</xdr:colOff>
      <xdr:row>17</xdr:row>
      <xdr:rowOff>13077</xdr:rowOff>
    </xdr:to>
    <xdr:grpSp>
      <xdr:nvGrpSpPr>
        <xdr:cNvPr id="977" name="Group 976">
          <a:extLst>
            <a:ext uri="{FF2B5EF4-FFF2-40B4-BE49-F238E27FC236}">
              <a16:creationId xmlns:a16="http://schemas.microsoft.com/office/drawing/2014/main" id="{00000000-0008-0000-0A00-0000D1030000}"/>
            </a:ext>
          </a:extLst>
        </xdr:cNvPr>
        <xdr:cNvGrpSpPr/>
      </xdr:nvGrpSpPr>
      <xdr:grpSpPr>
        <a:xfrm>
          <a:off x="17561617" y="2488307"/>
          <a:ext cx="153670" cy="14414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78" name="Oval 977">
            <a:extLst>
              <a:ext uri="{FF2B5EF4-FFF2-40B4-BE49-F238E27FC236}">
                <a16:creationId xmlns:a16="http://schemas.microsoft.com/office/drawing/2014/main" id="{00000000-0008-0000-0A00-0000D2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979" name="Straight Connector 978">
            <a:extLst>
              <a:ext uri="{FF2B5EF4-FFF2-40B4-BE49-F238E27FC236}">
                <a16:creationId xmlns:a16="http://schemas.microsoft.com/office/drawing/2014/main" id="{00000000-0008-0000-0A00-0000D3030000}"/>
              </a:ext>
            </a:extLst>
          </xdr:cNvPr>
          <xdr:cNvCxnSpPr>
            <a:stCxn id="978" idx="1"/>
            <a:endCxn id="97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0" name="Straight Connector 979">
            <a:extLst>
              <a:ext uri="{FF2B5EF4-FFF2-40B4-BE49-F238E27FC236}">
                <a16:creationId xmlns:a16="http://schemas.microsoft.com/office/drawing/2014/main" id="{00000000-0008-0000-0A00-0000D4030000}"/>
              </a:ext>
            </a:extLst>
          </xdr:cNvPr>
          <xdr:cNvCxnSpPr>
            <a:stCxn id="978" idx="3"/>
            <a:endCxn id="97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321368</xdr:colOff>
      <xdr:row>13</xdr:row>
      <xdr:rowOff>71515</xdr:rowOff>
    </xdr:from>
    <xdr:to>
      <xdr:col>45</xdr:col>
      <xdr:colOff>94038</xdr:colOff>
      <xdr:row>14</xdr:row>
      <xdr:rowOff>46695</xdr:rowOff>
    </xdr:to>
    <xdr:grpSp>
      <xdr:nvGrpSpPr>
        <xdr:cNvPr id="981" name="Group 980">
          <a:extLst>
            <a:ext uri="{FF2B5EF4-FFF2-40B4-BE49-F238E27FC236}">
              <a16:creationId xmlns:a16="http://schemas.microsoft.com/office/drawing/2014/main" id="{00000000-0008-0000-0A00-0000D5030000}"/>
            </a:ext>
          </a:extLst>
        </xdr:cNvPr>
        <xdr:cNvGrpSpPr/>
      </xdr:nvGrpSpPr>
      <xdr:grpSpPr>
        <a:xfrm>
          <a:off x="16799618" y="2081290"/>
          <a:ext cx="153670" cy="1275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82" name="Oval 981">
            <a:extLst>
              <a:ext uri="{FF2B5EF4-FFF2-40B4-BE49-F238E27FC236}">
                <a16:creationId xmlns:a16="http://schemas.microsoft.com/office/drawing/2014/main" id="{00000000-0008-0000-0A00-0000D6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983" name="Straight Connector 982">
            <a:extLst>
              <a:ext uri="{FF2B5EF4-FFF2-40B4-BE49-F238E27FC236}">
                <a16:creationId xmlns:a16="http://schemas.microsoft.com/office/drawing/2014/main" id="{00000000-0008-0000-0A00-0000D7030000}"/>
              </a:ext>
            </a:extLst>
          </xdr:cNvPr>
          <xdr:cNvCxnSpPr>
            <a:stCxn id="982" idx="1"/>
            <a:endCxn id="98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4" name="Straight Connector 983">
            <a:extLst>
              <a:ext uri="{FF2B5EF4-FFF2-40B4-BE49-F238E27FC236}">
                <a16:creationId xmlns:a16="http://schemas.microsoft.com/office/drawing/2014/main" id="{00000000-0008-0000-0A00-0000D8030000}"/>
              </a:ext>
            </a:extLst>
          </xdr:cNvPr>
          <xdr:cNvCxnSpPr>
            <a:stCxn id="982" idx="3"/>
            <a:endCxn id="98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114245</xdr:colOff>
      <xdr:row>8</xdr:row>
      <xdr:rowOff>136865</xdr:rowOff>
    </xdr:from>
    <xdr:to>
      <xdr:col>49</xdr:col>
      <xdr:colOff>267915</xdr:colOff>
      <xdr:row>9</xdr:row>
      <xdr:rowOff>128610</xdr:rowOff>
    </xdr:to>
    <xdr:grpSp>
      <xdr:nvGrpSpPr>
        <xdr:cNvPr id="985" name="Group 984">
          <a:extLst>
            <a:ext uri="{FF2B5EF4-FFF2-40B4-BE49-F238E27FC236}">
              <a16:creationId xmlns:a16="http://schemas.microsoft.com/office/drawing/2014/main" id="{00000000-0008-0000-0A00-0000D9030000}"/>
            </a:ext>
          </a:extLst>
        </xdr:cNvPr>
        <xdr:cNvGrpSpPr/>
      </xdr:nvGrpSpPr>
      <xdr:grpSpPr>
        <a:xfrm>
          <a:off x="18497495" y="1375115"/>
          <a:ext cx="153670" cy="14414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86" name="Oval 985">
            <a:extLst>
              <a:ext uri="{FF2B5EF4-FFF2-40B4-BE49-F238E27FC236}">
                <a16:creationId xmlns:a16="http://schemas.microsoft.com/office/drawing/2014/main" id="{00000000-0008-0000-0A00-0000DA03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987" name="Straight Connector 986">
            <a:extLst>
              <a:ext uri="{FF2B5EF4-FFF2-40B4-BE49-F238E27FC236}">
                <a16:creationId xmlns:a16="http://schemas.microsoft.com/office/drawing/2014/main" id="{00000000-0008-0000-0A00-0000DB030000}"/>
              </a:ext>
            </a:extLst>
          </xdr:cNvPr>
          <xdr:cNvCxnSpPr>
            <a:stCxn id="986" idx="1"/>
            <a:endCxn id="98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8" name="Straight Connector 987">
            <a:extLst>
              <a:ext uri="{FF2B5EF4-FFF2-40B4-BE49-F238E27FC236}">
                <a16:creationId xmlns:a16="http://schemas.microsoft.com/office/drawing/2014/main" id="{00000000-0008-0000-0A00-0000DC030000}"/>
              </a:ext>
            </a:extLst>
          </xdr:cNvPr>
          <xdr:cNvCxnSpPr>
            <a:stCxn id="986" idx="3"/>
            <a:endCxn id="98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195707</xdr:colOff>
      <xdr:row>15</xdr:row>
      <xdr:rowOff>24652</xdr:rowOff>
    </xdr:from>
    <xdr:to>
      <xdr:col>46</xdr:col>
      <xdr:colOff>103178</xdr:colOff>
      <xdr:row>15</xdr:row>
      <xdr:rowOff>102837</xdr:rowOff>
    </xdr:to>
    <xdr:sp macro="" textlink="">
      <xdr:nvSpPr>
        <xdr:cNvPr id="989" name="Freeform: Shape 988">
          <a:extLst>
            <a:ext uri="{FF2B5EF4-FFF2-40B4-BE49-F238E27FC236}">
              <a16:creationId xmlns:a16="http://schemas.microsoft.com/office/drawing/2014/main" id="{00000000-0008-0000-0A00-0000DD030000}"/>
            </a:ext>
          </a:extLst>
        </xdr:cNvPr>
        <xdr:cNvSpPr/>
      </xdr:nvSpPr>
      <xdr:spPr>
        <a:xfrm rot="21256144">
          <a:off x="17074007" y="2158252"/>
          <a:ext cx="288471" cy="78185"/>
        </a:xfrm>
        <a:custGeom>
          <a:avLst/>
          <a:gdLst>
            <a:gd name="connsiteX0" fmla="*/ 0 w 288471"/>
            <a:gd name="connsiteY0" fmla="*/ 16328 h 76200"/>
            <a:gd name="connsiteX1" fmla="*/ 217714 w 288471"/>
            <a:gd name="connsiteY1" fmla="*/ 0 h 76200"/>
            <a:gd name="connsiteX2" fmla="*/ 59871 w 288471"/>
            <a:gd name="connsiteY2" fmla="*/ 76200 h 76200"/>
            <a:gd name="connsiteX3" fmla="*/ 288471 w 288471"/>
            <a:gd name="connsiteY3" fmla="*/ 65314 h 76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88471" h="76200">
              <a:moveTo>
                <a:pt x="0" y="16328"/>
              </a:moveTo>
              <a:lnTo>
                <a:pt x="217714" y="0"/>
              </a:lnTo>
              <a:lnTo>
                <a:pt x="59871" y="76200"/>
              </a:lnTo>
              <a:lnTo>
                <a:pt x="288471" y="65314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376037</xdr:colOff>
      <xdr:row>14</xdr:row>
      <xdr:rowOff>10414</xdr:rowOff>
    </xdr:from>
    <xdr:to>
      <xdr:col>39</xdr:col>
      <xdr:colOff>318319</xdr:colOff>
      <xdr:row>14</xdr:row>
      <xdr:rowOff>87249</xdr:rowOff>
    </xdr:to>
    <xdr:sp macro="" textlink="">
      <xdr:nvSpPr>
        <xdr:cNvPr id="991" name="Freeform: Shape 990">
          <a:extLst>
            <a:ext uri="{FF2B5EF4-FFF2-40B4-BE49-F238E27FC236}">
              <a16:creationId xmlns:a16="http://schemas.microsoft.com/office/drawing/2014/main" id="{00000000-0008-0000-0A00-0000DF030000}"/>
            </a:ext>
          </a:extLst>
        </xdr:cNvPr>
        <xdr:cNvSpPr/>
      </xdr:nvSpPr>
      <xdr:spPr>
        <a:xfrm rot="19587833">
          <a:off x="14587337" y="1991614"/>
          <a:ext cx="323282" cy="76835"/>
        </a:xfrm>
        <a:custGeom>
          <a:avLst/>
          <a:gdLst>
            <a:gd name="connsiteX0" fmla="*/ 0 w 288471"/>
            <a:gd name="connsiteY0" fmla="*/ 16328 h 76200"/>
            <a:gd name="connsiteX1" fmla="*/ 217714 w 288471"/>
            <a:gd name="connsiteY1" fmla="*/ 0 h 76200"/>
            <a:gd name="connsiteX2" fmla="*/ 59871 w 288471"/>
            <a:gd name="connsiteY2" fmla="*/ 76200 h 76200"/>
            <a:gd name="connsiteX3" fmla="*/ 288471 w 288471"/>
            <a:gd name="connsiteY3" fmla="*/ 65314 h 76200"/>
            <a:gd name="connsiteX0" fmla="*/ 0 w 323282"/>
            <a:gd name="connsiteY0" fmla="*/ 9865 h 76200"/>
            <a:gd name="connsiteX1" fmla="*/ 252525 w 323282"/>
            <a:gd name="connsiteY1" fmla="*/ 0 h 76200"/>
            <a:gd name="connsiteX2" fmla="*/ 94682 w 323282"/>
            <a:gd name="connsiteY2" fmla="*/ 76200 h 76200"/>
            <a:gd name="connsiteX3" fmla="*/ 323282 w 323282"/>
            <a:gd name="connsiteY3" fmla="*/ 65314 h 76200"/>
            <a:gd name="connsiteX0" fmla="*/ 0 w 323282"/>
            <a:gd name="connsiteY0" fmla="*/ 8491 h 74826"/>
            <a:gd name="connsiteX1" fmla="*/ 229333 w 323282"/>
            <a:gd name="connsiteY1" fmla="*/ 0 h 74826"/>
            <a:gd name="connsiteX2" fmla="*/ 94682 w 323282"/>
            <a:gd name="connsiteY2" fmla="*/ 74826 h 74826"/>
            <a:gd name="connsiteX3" fmla="*/ 323282 w 323282"/>
            <a:gd name="connsiteY3" fmla="*/ 63940 h 748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23282" h="74826">
              <a:moveTo>
                <a:pt x="0" y="8491"/>
              </a:moveTo>
              <a:lnTo>
                <a:pt x="229333" y="0"/>
              </a:lnTo>
              <a:lnTo>
                <a:pt x="94682" y="74826"/>
              </a:lnTo>
              <a:lnTo>
                <a:pt x="323282" y="6394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291474</xdr:colOff>
      <xdr:row>13</xdr:row>
      <xdr:rowOff>147945</xdr:rowOff>
    </xdr:from>
    <xdr:to>
      <xdr:col>43</xdr:col>
      <xdr:colOff>233756</xdr:colOff>
      <xdr:row>14</xdr:row>
      <xdr:rowOff>69067</xdr:rowOff>
    </xdr:to>
    <xdr:sp macro="" textlink="">
      <xdr:nvSpPr>
        <xdr:cNvPr id="992" name="Freeform: Shape 991">
          <a:extLst>
            <a:ext uri="{FF2B5EF4-FFF2-40B4-BE49-F238E27FC236}">
              <a16:creationId xmlns:a16="http://schemas.microsoft.com/office/drawing/2014/main" id="{00000000-0008-0000-0A00-0000E0030000}"/>
            </a:ext>
          </a:extLst>
        </xdr:cNvPr>
        <xdr:cNvSpPr/>
      </xdr:nvSpPr>
      <xdr:spPr>
        <a:xfrm rot="19587833">
          <a:off x="16026774" y="1976745"/>
          <a:ext cx="323282" cy="73522"/>
        </a:xfrm>
        <a:custGeom>
          <a:avLst/>
          <a:gdLst>
            <a:gd name="connsiteX0" fmla="*/ 0 w 288471"/>
            <a:gd name="connsiteY0" fmla="*/ 16328 h 76200"/>
            <a:gd name="connsiteX1" fmla="*/ 217714 w 288471"/>
            <a:gd name="connsiteY1" fmla="*/ 0 h 76200"/>
            <a:gd name="connsiteX2" fmla="*/ 59871 w 288471"/>
            <a:gd name="connsiteY2" fmla="*/ 76200 h 76200"/>
            <a:gd name="connsiteX3" fmla="*/ 288471 w 288471"/>
            <a:gd name="connsiteY3" fmla="*/ 65314 h 76200"/>
            <a:gd name="connsiteX0" fmla="*/ 0 w 323282"/>
            <a:gd name="connsiteY0" fmla="*/ 9865 h 76200"/>
            <a:gd name="connsiteX1" fmla="*/ 252525 w 323282"/>
            <a:gd name="connsiteY1" fmla="*/ 0 h 76200"/>
            <a:gd name="connsiteX2" fmla="*/ 94682 w 323282"/>
            <a:gd name="connsiteY2" fmla="*/ 76200 h 76200"/>
            <a:gd name="connsiteX3" fmla="*/ 323282 w 323282"/>
            <a:gd name="connsiteY3" fmla="*/ 65314 h 76200"/>
            <a:gd name="connsiteX0" fmla="*/ 0 w 323282"/>
            <a:gd name="connsiteY0" fmla="*/ 8491 h 74826"/>
            <a:gd name="connsiteX1" fmla="*/ 229333 w 323282"/>
            <a:gd name="connsiteY1" fmla="*/ 0 h 74826"/>
            <a:gd name="connsiteX2" fmla="*/ 94682 w 323282"/>
            <a:gd name="connsiteY2" fmla="*/ 74826 h 74826"/>
            <a:gd name="connsiteX3" fmla="*/ 323282 w 323282"/>
            <a:gd name="connsiteY3" fmla="*/ 63940 h 748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23282" h="74826">
              <a:moveTo>
                <a:pt x="0" y="8491"/>
              </a:moveTo>
              <a:lnTo>
                <a:pt x="229333" y="0"/>
              </a:lnTo>
              <a:lnTo>
                <a:pt x="94682" y="74826"/>
              </a:lnTo>
              <a:lnTo>
                <a:pt x="323282" y="6394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53581</xdr:colOff>
      <xdr:row>14</xdr:row>
      <xdr:rowOff>17847</xdr:rowOff>
    </xdr:from>
    <xdr:to>
      <xdr:col>36</xdr:col>
      <xdr:colOff>376863</xdr:colOff>
      <xdr:row>14</xdr:row>
      <xdr:rowOff>94682</xdr:rowOff>
    </xdr:to>
    <xdr:sp macro="" textlink="">
      <xdr:nvSpPr>
        <xdr:cNvPr id="993" name="Freeform: Shape 992">
          <a:extLst>
            <a:ext uri="{FF2B5EF4-FFF2-40B4-BE49-F238E27FC236}">
              <a16:creationId xmlns:a16="http://schemas.microsoft.com/office/drawing/2014/main" id="{00000000-0008-0000-0A00-0000E1030000}"/>
            </a:ext>
          </a:extLst>
        </xdr:cNvPr>
        <xdr:cNvSpPr/>
      </xdr:nvSpPr>
      <xdr:spPr>
        <a:xfrm rot="19587833">
          <a:off x="13502881" y="1999047"/>
          <a:ext cx="323282" cy="76835"/>
        </a:xfrm>
        <a:custGeom>
          <a:avLst/>
          <a:gdLst>
            <a:gd name="connsiteX0" fmla="*/ 0 w 288471"/>
            <a:gd name="connsiteY0" fmla="*/ 16328 h 76200"/>
            <a:gd name="connsiteX1" fmla="*/ 217714 w 288471"/>
            <a:gd name="connsiteY1" fmla="*/ 0 h 76200"/>
            <a:gd name="connsiteX2" fmla="*/ 59871 w 288471"/>
            <a:gd name="connsiteY2" fmla="*/ 76200 h 76200"/>
            <a:gd name="connsiteX3" fmla="*/ 288471 w 288471"/>
            <a:gd name="connsiteY3" fmla="*/ 65314 h 76200"/>
            <a:gd name="connsiteX0" fmla="*/ 0 w 323282"/>
            <a:gd name="connsiteY0" fmla="*/ 9865 h 76200"/>
            <a:gd name="connsiteX1" fmla="*/ 252525 w 323282"/>
            <a:gd name="connsiteY1" fmla="*/ 0 h 76200"/>
            <a:gd name="connsiteX2" fmla="*/ 94682 w 323282"/>
            <a:gd name="connsiteY2" fmla="*/ 76200 h 76200"/>
            <a:gd name="connsiteX3" fmla="*/ 323282 w 323282"/>
            <a:gd name="connsiteY3" fmla="*/ 65314 h 76200"/>
            <a:gd name="connsiteX0" fmla="*/ 0 w 323282"/>
            <a:gd name="connsiteY0" fmla="*/ 8491 h 74826"/>
            <a:gd name="connsiteX1" fmla="*/ 229333 w 323282"/>
            <a:gd name="connsiteY1" fmla="*/ 0 h 74826"/>
            <a:gd name="connsiteX2" fmla="*/ 94682 w 323282"/>
            <a:gd name="connsiteY2" fmla="*/ 74826 h 74826"/>
            <a:gd name="connsiteX3" fmla="*/ 323282 w 323282"/>
            <a:gd name="connsiteY3" fmla="*/ 63940 h 748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23282" h="74826">
              <a:moveTo>
                <a:pt x="0" y="8491"/>
              </a:moveTo>
              <a:lnTo>
                <a:pt x="229333" y="0"/>
              </a:lnTo>
              <a:lnTo>
                <a:pt x="94682" y="74826"/>
              </a:lnTo>
              <a:lnTo>
                <a:pt x="323282" y="6394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10834</xdr:colOff>
      <xdr:row>14</xdr:row>
      <xdr:rowOff>7626</xdr:rowOff>
    </xdr:from>
    <xdr:to>
      <xdr:col>34</xdr:col>
      <xdr:colOff>334116</xdr:colOff>
      <xdr:row>14</xdr:row>
      <xdr:rowOff>84461</xdr:rowOff>
    </xdr:to>
    <xdr:sp macro="" textlink="">
      <xdr:nvSpPr>
        <xdr:cNvPr id="994" name="Freeform: Shape 993">
          <a:extLst>
            <a:ext uri="{FF2B5EF4-FFF2-40B4-BE49-F238E27FC236}">
              <a16:creationId xmlns:a16="http://schemas.microsoft.com/office/drawing/2014/main" id="{00000000-0008-0000-0A00-0000E2030000}"/>
            </a:ext>
          </a:extLst>
        </xdr:cNvPr>
        <xdr:cNvSpPr/>
      </xdr:nvSpPr>
      <xdr:spPr>
        <a:xfrm rot="19587833">
          <a:off x="12698134" y="1988826"/>
          <a:ext cx="323282" cy="76835"/>
        </a:xfrm>
        <a:custGeom>
          <a:avLst/>
          <a:gdLst>
            <a:gd name="connsiteX0" fmla="*/ 0 w 288471"/>
            <a:gd name="connsiteY0" fmla="*/ 16328 h 76200"/>
            <a:gd name="connsiteX1" fmla="*/ 217714 w 288471"/>
            <a:gd name="connsiteY1" fmla="*/ 0 h 76200"/>
            <a:gd name="connsiteX2" fmla="*/ 59871 w 288471"/>
            <a:gd name="connsiteY2" fmla="*/ 76200 h 76200"/>
            <a:gd name="connsiteX3" fmla="*/ 288471 w 288471"/>
            <a:gd name="connsiteY3" fmla="*/ 65314 h 76200"/>
            <a:gd name="connsiteX0" fmla="*/ 0 w 323282"/>
            <a:gd name="connsiteY0" fmla="*/ 9865 h 76200"/>
            <a:gd name="connsiteX1" fmla="*/ 252525 w 323282"/>
            <a:gd name="connsiteY1" fmla="*/ 0 h 76200"/>
            <a:gd name="connsiteX2" fmla="*/ 94682 w 323282"/>
            <a:gd name="connsiteY2" fmla="*/ 76200 h 76200"/>
            <a:gd name="connsiteX3" fmla="*/ 323282 w 323282"/>
            <a:gd name="connsiteY3" fmla="*/ 65314 h 76200"/>
            <a:gd name="connsiteX0" fmla="*/ 0 w 323282"/>
            <a:gd name="connsiteY0" fmla="*/ 8491 h 74826"/>
            <a:gd name="connsiteX1" fmla="*/ 229333 w 323282"/>
            <a:gd name="connsiteY1" fmla="*/ 0 h 74826"/>
            <a:gd name="connsiteX2" fmla="*/ 94682 w 323282"/>
            <a:gd name="connsiteY2" fmla="*/ 74826 h 74826"/>
            <a:gd name="connsiteX3" fmla="*/ 323282 w 323282"/>
            <a:gd name="connsiteY3" fmla="*/ 63940 h 748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23282" h="74826">
              <a:moveTo>
                <a:pt x="0" y="8491"/>
              </a:moveTo>
              <a:lnTo>
                <a:pt x="229333" y="0"/>
              </a:lnTo>
              <a:lnTo>
                <a:pt x="94682" y="74826"/>
              </a:lnTo>
              <a:lnTo>
                <a:pt x="323282" y="6394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49</xdr:col>
      <xdr:colOff>161598</xdr:colOff>
      <xdr:row>48</xdr:row>
      <xdr:rowOff>55180</xdr:rowOff>
    </xdr:from>
    <xdr:to>
      <xdr:col>50</xdr:col>
      <xdr:colOff>103880</xdr:colOff>
      <xdr:row>48</xdr:row>
      <xdr:rowOff>116878</xdr:rowOff>
    </xdr:to>
    <xdr:sp macro="" textlink="">
      <xdr:nvSpPr>
        <xdr:cNvPr id="995" name="Freeform: Shape 994">
          <a:extLst>
            <a:ext uri="{FF2B5EF4-FFF2-40B4-BE49-F238E27FC236}">
              <a16:creationId xmlns:a16="http://schemas.microsoft.com/office/drawing/2014/main" id="{00000000-0008-0000-0A00-0000E3030000}"/>
            </a:ext>
          </a:extLst>
        </xdr:cNvPr>
        <xdr:cNvSpPr/>
      </xdr:nvSpPr>
      <xdr:spPr>
        <a:xfrm rot="19587833">
          <a:off x="18563898" y="7217980"/>
          <a:ext cx="323282" cy="61698"/>
        </a:xfrm>
        <a:custGeom>
          <a:avLst/>
          <a:gdLst>
            <a:gd name="connsiteX0" fmla="*/ 0 w 288471"/>
            <a:gd name="connsiteY0" fmla="*/ 16328 h 76200"/>
            <a:gd name="connsiteX1" fmla="*/ 217714 w 288471"/>
            <a:gd name="connsiteY1" fmla="*/ 0 h 76200"/>
            <a:gd name="connsiteX2" fmla="*/ 59871 w 288471"/>
            <a:gd name="connsiteY2" fmla="*/ 76200 h 76200"/>
            <a:gd name="connsiteX3" fmla="*/ 288471 w 288471"/>
            <a:gd name="connsiteY3" fmla="*/ 65314 h 76200"/>
            <a:gd name="connsiteX0" fmla="*/ 0 w 323282"/>
            <a:gd name="connsiteY0" fmla="*/ 9865 h 76200"/>
            <a:gd name="connsiteX1" fmla="*/ 252525 w 323282"/>
            <a:gd name="connsiteY1" fmla="*/ 0 h 76200"/>
            <a:gd name="connsiteX2" fmla="*/ 94682 w 323282"/>
            <a:gd name="connsiteY2" fmla="*/ 76200 h 76200"/>
            <a:gd name="connsiteX3" fmla="*/ 323282 w 323282"/>
            <a:gd name="connsiteY3" fmla="*/ 65314 h 76200"/>
            <a:gd name="connsiteX0" fmla="*/ 0 w 323282"/>
            <a:gd name="connsiteY0" fmla="*/ 8491 h 74826"/>
            <a:gd name="connsiteX1" fmla="*/ 229333 w 323282"/>
            <a:gd name="connsiteY1" fmla="*/ 0 h 74826"/>
            <a:gd name="connsiteX2" fmla="*/ 94682 w 323282"/>
            <a:gd name="connsiteY2" fmla="*/ 74826 h 74826"/>
            <a:gd name="connsiteX3" fmla="*/ 323282 w 323282"/>
            <a:gd name="connsiteY3" fmla="*/ 63940 h 748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23282" h="74826">
              <a:moveTo>
                <a:pt x="0" y="8491"/>
              </a:moveTo>
              <a:lnTo>
                <a:pt x="229333" y="0"/>
              </a:lnTo>
              <a:lnTo>
                <a:pt x="94682" y="74826"/>
              </a:lnTo>
              <a:lnTo>
                <a:pt x="323282" y="6394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47</xdr:col>
      <xdr:colOff>57808</xdr:colOff>
      <xdr:row>48</xdr:row>
      <xdr:rowOff>69632</xdr:rowOff>
    </xdr:from>
    <xdr:to>
      <xdr:col>48</xdr:col>
      <xdr:colOff>90</xdr:colOff>
      <xdr:row>48</xdr:row>
      <xdr:rowOff>131330</xdr:rowOff>
    </xdr:to>
    <xdr:sp macro="" textlink="">
      <xdr:nvSpPr>
        <xdr:cNvPr id="998" name="Freeform: Shape 997">
          <a:extLst>
            <a:ext uri="{FF2B5EF4-FFF2-40B4-BE49-F238E27FC236}">
              <a16:creationId xmlns:a16="http://schemas.microsoft.com/office/drawing/2014/main" id="{00000000-0008-0000-0A00-0000E6030000}"/>
            </a:ext>
          </a:extLst>
        </xdr:cNvPr>
        <xdr:cNvSpPr/>
      </xdr:nvSpPr>
      <xdr:spPr>
        <a:xfrm rot="19587833">
          <a:off x="17698108" y="7232432"/>
          <a:ext cx="323282" cy="61698"/>
        </a:xfrm>
        <a:custGeom>
          <a:avLst/>
          <a:gdLst>
            <a:gd name="connsiteX0" fmla="*/ 0 w 288471"/>
            <a:gd name="connsiteY0" fmla="*/ 16328 h 76200"/>
            <a:gd name="connsiteX1" fmla="*/ 217714 w 288471"/>
            <a:gd name="connsiteY1" fmla="*/ 0 h 76200"/>
            <a:gd name="connsiteX2" fmla="*/ 59871 w 288471"/>
            <a:gd name="connsiteY2" fmla="*/ 76200 h 76200"/>
            <a:gd name="connsiteX3" fmla="*/ 288471 w 288471"/>
            <a:gd name="connsiteY3" fmla="*/ 65314 h 76200"/>
            <a:gd name="connsiteX0" fmla="*/ 0 w 323282"/>
            <a:gd name="connsiteY0" fmla="*/ 9865 h 76200"/>
            <a:gd name="connsiteX1" fmla="*/ 252525 w 323282"/>
            <a:gd name="connsiteY1" fmla="*/ 0 h 76200"/>
            <a:gd name="connsiteX2" fmla="*/ 94682 w 323282"/>
            <a:gd name="connsiteY2" fmla="*/ 76200 h 76200"/>
            <a:gd name="connsiteX3" fmla="*/ 323282 w 323282"/>
            <a:gd name="connsiteY3" fmla="*/ 65314 h 76200"/>
            <a:gd name="connsiteX0" fmla="*/ 0 w 323282"/>
            <a:gd name="connsiteY0" fmla="*/ 8491 h 74826"/>
            <a:gd name="connsiteX1" fmla="*/ 229333 w 323282"/>
            <a:gd name="connsiteY1" fmla="*/ 0 h 74826"/>
            <a:gd name="connsiteX2" fmla="*/ 94682 w 323282"/>
            <a:gd name="connsiteY2" fmla="*/ 74826 h 74826"/>
            <a:gd name="connsiteX3" fmla="*/ 323282 w 323282"/>
            <a:gd name="connsiteY3" fmla="*/ 63940 h 748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23282" h="74826">
              <a:moveTo>
                <a:pt x="0" y="8491"/>
              </a:moveTo>
              <a:lnTo>
                <a:pt x="229333" y="0"/>
              </a:lnTo>
              <a:lnTo>
                <a:pt x="94682" y="74826"/>
              </a:lnTo>
              <a:lnTo>
                <a:pt x="323282" y="6394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52553</xdr:colOff>
      <xdr:row>48</xdr:row>
      <xdr:rowOff>85397</xdr:rowOff>
    </xdr:from>
    <xdr:to>
      <xdr:col>44</xdr:col>
      <xdr:colOff>375835</xdr:colOff>
      <xdr:row>49</xdr:row>
      <xdr:rowOff>6519</xdr:rowOff>
    </xdr:to>
    <xdr:sp macro="" textlink="">
      <xdr:nvSpPr>
        <xdr:cNvPr id="999" name="Freeform: Shape 998">
          <a:extLst>
            <a:ext uri="{FF2B5EF4-FFF2-40B4-BE49-F238E27FC236}">
              <a16:creationId xmlns:a16="http://schemas.microsoft.com/office/drawing/2014/main" id="{00000000-0008-0000-0A00-0000E7030000}"/>
            </a:ext>
          </a:extLst>
        </xdr:cNvPr>
        <xdr:cNvSpPr/>
      </xdr:nvSpPr>
      <xdr:spPr>
        <a:xfrm rot="19587833">
          <a:off x="16549853" y="7248197"/>
          <a:ext cx="323282" cy="73522"/>
        </a:xfrm>
        <a:custGeom>
          <a:avLst/>
          <a:gdLst>
            <a:gd name="connsiteX0" fmla="*/ 0 w 288471"/>
            <a:gd name="connsiteY0" fmla="*/ 16328 h 76200"/>
            <a:gd name="connsiteX1" fmla="*/ 217714 w 288471"/>
            <a:gd name="connsiteY1" fmla="*/ 0 h 76200"/>
            <a:gd name="connsiteX2" fmla="*/ 59871 w 288471"/>
            <a:gd name="connsiteY2" fmla="*/ 76200 h 76200"/>
            <a:gd name="connsiteX3" fmla="*/ 288471 w 288471"/>
            <a:gd name="connsiteY3" fmla="*/ 65314 h 76200"/>
            <a:gd name="connsiteX0" fmla="*/ 0 w 323282"/>
            <a:gd name="connsiteY0" fmla="*/ 9865 h 76200"/>
            <a:gd name="connsiteX1" fmla="*/ 252525 w 323282"/>
            <a:gd name="connsiteY1" fmla="*/ 0 h 76200"/>
            <a:gd name="connsiteX2" fmla="*/ 94682 w 323282"/>
            <a:gd name="connsiteY2" fmla="*/ 76200 h 76200"/>
            <a:gd name="connsiteX3" fmla="*/ 323282 w 323282"/>
            <a:gd name="connsiteY3" fmla="*/ 65314 h 76200"/>
            <a:gd name="connsiteX0" fmla="*/ 0 w 323282"/>
            <a:gd name="connsiteY0" fmla="*/ 8491 h 74826"/>
            <a:gd name="connsiteX1" fmla="*/ 229333 w 323282"/>
            <a:gd name="connsiteY1" fmla="*/ 0 h 74826"/>
            <a:gd name="connsiteX2" fmla="*/ 94682 w 323282"/>
            <a:gd name="connsiteY2" fmla="*/ 74826 h 74826"/>
            <a:gd name="connsiteX3" fmla="*/ 323282 w 323282"/>
            <a:gd name="connsiteY3" fmla="*/ 63940 h 748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23282" h="74826">
              <a:moveTo>
                <a:pt x="0" y="8491"/>
              </a:moveTo>
              <a:lnTo>
                <a:pt x="229333" y="0"/>
              </a:lnTo>
              <a:lnTo>
                <a:pt x="94682" y="74826"/>
              </a:lnTo>
              <a:lnTo>
                <a:pt x="323282" y="6394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123567</xdr:colOff>
      <xdr:row>45</xdr:row>
      <xdr:rowOff>38404</xdr:rowOff>
    </xdr:from>
    <xdr:to>
      <xdr:col>42</xdr:col>
      <xdr:colOff>197089</xdr:colOff>
      <xdr:row>47</xdr:row>
      <xdr:rowOff>56886</xdr:rowOff>
    </xdr:to>
    <xdr:sp macro="" textlink="">
      <xdr:nvSpPr>
        <xdr:cNvPr id="1000" name="Freeform: Shape 999">
          <a:extLst>
            <a:ext uri="{FF2B5EF4-FFF2-40B4-BE49-F238E27FC236}">
              <a16:creationId xmlns:a16="http://schemas.microsoft.com/office/drawing/2014/main" id="{00000000-0008-0000-0A00-0000E8030000}"/>
            </a:ext>
          </a:extLst>
        </xdr:cNvPr>
        <xdr:cNvSpPr/>
      </xdr:nvSpPr>
      <xdr:spPr>
        <a:xfrm rot="2958908">
          <a:off x="15733987" y="6868884"/>
          <a:ext cx="323282" cy="73522"/>
        </a:xfrm>
        <a:custGeom>
          <a:avLst/>
          <a:gdLst>
            <a:gd name="connsiteX0" fmla="*/ 0 w 288471"/>
            <a:gd name="connsiteY0" fmla="*/ 16328 h 76200"/>
            <a:gd name="connsiteX1" fmla="*/ 217714 w 288471"/>
            <a:gd name="connsiteY1" fmla="*/ 0 h 76200"/>
            <a:gd name="connsiteX2" fmla="*/ 59871 w 288471"/>
            <a:gd name="connsiteY2" fmla="*/ 76200 h 76200"/>
            <a:gd name="connsiteX3" fmla="*/ 288471 w 288471"/>
            <a:gd name="connsiteY3" fmla="*/ 65314 h 76200"/>
            <a:gd name="connsiteX0" fmla="*/ 0 w 323282"/>
            <a:gd name="connsiteY0" fmla="*/ 9865 h 76200"/>
            <a:gd name="connsiteX1" fmla="*/ 252525 w 323282"/>
            <a:gd name="connsiteY1" fmla="*/ 0 h 76200"/>
            <a:gd name="connsiteX2" fmla="*/ 94682 w 323282"/>
            <a:gd name="connsiteY2" fmla="*/ 76200 h 76200"/>
            <a:gd name="connsiteX3" fmla="*/ 323282 w 323282"/>
            <a:gd name="connsiteY3" fmla="*/ 65314 h 76200"/>
            <a:gd name="connsiteX0" fmla="*/ 0 w 323282"/>
            <a:gd name="connsiteY0" fmla="*/ 8491 h 74826"/>
            <a:gd name="connsiteX1" fmla="*/ 229333 w 323282"/>
            <a:gd name="connsiteY1" fmla="*/ 0 h 74826"/>
            <a:gd name="connsiteX2" fmla="*/ 94682 w 323282"/>
            <a:gd name="connsiteY2" fmla="*/ 74826 h 74826"/>
            <a:gd name="connsiteX3" fmla="*/ 323282 w 323282"/>
            <a:gd name="connsiteY3" fmla="*/ 63940 h 748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23282" h="74826">
              <a:moveTo>
                <a:pt x="0" y="8491"/>
              </a:moveTo>
              <a:lnTo>
                <a:pt x="229333" y="0"/>
              </a:lnTo>
              <a:lnTo>
                <a:pt x="94682" y="74826"/>
              </a:lnTo>
              <a:lnTo>
                <a:pt x="323282" y="6394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41923</xdr:colOff>
      <xdr:row>40</xdr:row>
      <xdr:rowOff>81946</xdr:rowOff>
    </xdr:from>
    <xdr:to>
      <xdr:col>42</xdr:col>
      <xdr:colOff>115445</xdr:colOff>
      <xdr:row>42</xdr:row>
      <xdr:rowOff>100428</xdr:rowOff>
    </xdr:to>
    <xdr:sp macro="" textlink="">
      <xdr:nvSpPr>
        <xdr:cNvPr id="1001" name="Freeform: Shape 1000">
          <a:extLst>
            <a:ext uri="{FF2B5EF4-FFF2-40B4-BE49-F238E27FC236}">
              <a16:creationId xmlns:a16="http://schemas.microsoft.com/office/drawing/2014/main" id="{00000000-0008-0000-0A00-0000E9030000}"/>
            </a:ext>
          </a:extLst>
        </xdr:cNvPr>
        <xdr:cNvSpPr/>
      </xdr:nvSpPr>
      <xdr:spPr>
        <a:xfrm rot="2958908">
          <a:off x="15652343" y="6150426"/>
          <a:ext cx="323282" cy="73522"/>
        </a:xfrm>
        <a:custGeom>
          <a:avLst/>
          <a:gdLst>
            <a:gd name="connsiteX0" fmla="*/ 0 w 288471"/>
            <a:gd name="connsiteY0" fmla="*/ 16328 h 76200"/>
            <a:gd name="connsiteX1" fmla="*/ 217714 w 288471"/>
            <a:gd name="connsiteY1" fmla="*/ 0 h 76200"/>
            <a:gd name="connsiteX2" fmla="*/ 59871 w 288471"/>
            <a:gd name="connsiteY2" fmla="*/ 76200 h 76200"/>
            <a:gd name="connsiteX3" fmla="*/ 288471 w 288471"/>
            <a:gd name="connsiteY3" fmla="*/ 65314 h 76200"/>
            <a:gd name="connsiteX0" fmla="*/ 0 w 323282"/>
            <a:gd name="connsiteY0" fmla="*/ 9865 h 76200"/>
            <a:gd name="connsiteX1" fmla="*/ 252525 w 323282"/>
            <a:gd name="connsiteY1" fmla="*/ 0 h 76200"/>
            <a:gd name="connsiteX2" fmla="*/ 94682 w 323282"/>
            <a:gd name="connsiteY2" fmla="*/ 76200 h 76200"/>
            <a:gd name="connsiteX3" fmla="*/ 323282 w 323282"/>
            <a:gd name="connsiteY3" fmla="*/ 65314 h 76200"/>
            <a:gd name="connsiteX0" fmla="*/ 0 w 323282"/>
            <a:gd name="connsiteY0" fmla="*/ 8491 h 74826"/>
            <a:gd name="connsiteX1" fmla="*/ 229333 w 323282"/>
            <a:gd name="connsiteY1" fmla="*/ 0 h 74826"/>
            <a:gd name="connsiteX2" fmla="*/ 94682 w 323282"/>
            <a:gd name="connsiteY2" fmla="*/ 74826 h 74826"/>
            <a:gd name="connsiteX3" fmla="*/ 323282 w 323282"/>
            <a:gd name="connsiteY3" fmla="*/ 63940 h 748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23282" h="74826">
              <a:moveTo>
                <a:pt x="0" y="8491"/>
              </a:moveTo>
              <a:lnTo>
                <a:pt x="229333" y="0"/>
              </a:lnTo>
              <a:lnTo>
                <a:pt x="94682" y="74826"/>
              </a:lnTo>
              <a:lnTo>
                <a:pt x="323282" y="6394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346723</xdr:colOff>
      <xdr:row>36</xdr:row>
      <xdr:rowOff>303</xdr:rowOff>
    </xdr:from>
    <xdr:to>
      <xdr:col>42</xdr:col>
      <xdr:colOff>39245</xdr:colOff>
      <xdr:row>38</xdr:row>
      <xdr:rowOff>18785</xdr:rowOff>
    </xdr:to>
    <xdr:sp macro="" textlink="">
      <xdr:nvSpPr>
        <xdr:cNvPr id="1002" name="Freeform: Shape 1001">
          <a:extLst>
            <a:ext uri="{FF2B5EF4-FFF2-40B4-BE49-F238E27FC236}">
              <a16:creationId xmlns:a16="http://schemas.microsoft.com/office/drawing/2014/main" id="{00000000-0008-0000-0A00-0000EA030000}"/>
            </a:ext>
          </a:extLst>
        </xdr:cNvPr>
        <xdr:cNvSpPr/>
      </xdr:nvSpPr>
      <xdr:spPr>
        <a:xfrm rot="2958908">
          <a:off x="15576143" y="5459183"/>
          <a:ext cx="323282" cy="73522"/>
        </a:xfrm>
        <a:custGeom>
          <a:avLst/>
          <a:gdLst>
            <a:gd name="connsiteX0" fmla="*/ 0 w 288471"/>
            <a:gd name="connsiteY0" fmla="*/ 16328 h 76200"/>
            <a:gd name="connsiteX1" fmla="*/ 217714 w 288471"/>
            <a:gd name="connsiteY1" fmla="*/ 0 h 76200"/>
            <a:gd name="connsiteX2" fmla="*/ 59871 w 288471"/>
            <a:gd name="connsiteY2" fmla="*/ 76200 h 76200"/>
            <a:gd name="connsiteX3" fmla="*/ 288471 w 288471"/>
            <a:gd name="connsiteY3" fmla="*/ 65314 h 76200"/>
            <a:gd name="connsiteX0" fmla="*/ 0 w 323282"/>
            <a:gd name="connsiteY0" fmla="*/ 9865 h 76200"/>
            <a:gd name="connsiteX1" fmla="*/ 252525 w 323282"/>
            <a:gd name="connsiteY1" fmla="*/ 0 h 76200"/>
            <a:gd name="connsiteX2" fmla="*/ 94682 w 323282"/>
            <a:gd name="connsiteY2" fmla="*/ 76200 h 76200"/>
            <a:gd name="connsiteX3" fmla="*/ 323282 w 323282"/>
            <a:gd name="connsiteY3" fmla="*/ 65314 h 76200"/>
            <a:gd name="connsiteX0" fmla="*/ 0 w 323282"/>
            <a:gd name="connsiteY0" fmla="*/ 8491 h 74826"/>
            <a:gd name="connsiteX1" fmla="*/ 229333 w 323282"/>
            <a:gd name="connsiteY1" fmla="*/ 0 h 74826"/>
            <a:gd name="connsiteX2" fmla="*/ 94682 w 323282"/>
            <a:gd name="connsiteY2" fmla="*/ 74826 h 74826"/>
            <a:gd name="connsiteX3" fmla="*/ 323282 w 323282"/>
            <a:gd name="connsiteY3" fmla="*/ 63940 h 748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23282" h="74826">
              <a:moveTo>
                <a:pt x="0" y="8491"/>
              </a:moveTo>
              <a:lnTo>
                <a:pt x="229333" y="0"/>
              </a:lnTo>
              <a:lnTo>
                <a:pt x="94682" y="74826"/>
              </a:lnTo>
              <a:lnTo>
                <a:pt x="323282" y="6394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265080</xdr:colOff>
      <xdr:row>31</xdr:row>
      <xdr:rowOff>71060</xdr:rowOff>
    </xdr:from>
    <xdr:to>
      <xdr:col>41</xdr:col>
      <xdr:colOff>338602</xdr:colOff>
      <xdr:row>33</xdr:row>
      <xdr:rowOff>89542</xdr:rowOff>
    </xdr:to>
    <xdr:sp macro="" textlink="">
      <xdr:nvSpPr>
        <xdr:cNvPr id="1003" name="Freeform: Shape 1002">
          <a:extLst>
            <a:ext uri="{FF2B5EF4-FFF2-40B4-BE49-F238E27FC236}">
              <a16:creationId xmlns:a16="http://schemas.microsoft.com/office/drawing/2014/main" id="{00000000-0008-0000-0A00-0000EB030000}"/>
            </a:ext>
          </a:extLst>
        </xdr:cNvPr>
        <xdr:cNvSpPr/>
      </xdr:nvSpPr>
      <xdr:spPr>
        <a:xfrm rot="2958908">
          <a:off x="15494500" y="4767940"/>
          <a:ext cx="323282" cy="73522"/>
        </a:xfrm>
        <a:custGeom>
          <a:avLst/>
          <a:gdLst>
            <a:gd name="connsiteX0" fmla="*/ 0 w 288471"/>
            <a:gd name="connsiteY0" fmla="*/ 16328 h 76200"/>
            <a:gd name="connsiteX1" fmla="*/ 217714 w 288471"/>
            <a:gd name="connsiteY1" fmla="*/ 0 h 76200"/>
            <a:gd name="connsiteX2" fmla="*/ 59871 w 288471"/>
            <a:gd name="connsiteY2" fmla="*/ 76200 h 76200"/>
            <a:gd name="connsiteX3" fmla="*/ 288471 w 288471"/>
            <a:gd name="connsiteY3" fmla="*/ 65314 h 76200"/>
            <a:gd name="connsiteX0" fmla="*/ 0 w 323282"/>
            <a:gd name="connsiteY0" fmla="*/ 9865 h 76200"/>
            <a:gd name="connsiteX1" fmla="*/ 252525 w 323282"/>
            <a:gd name="connsiteY1" fmla="*/ 0 h 76200"/>
            <a:gd name="connsiteX2" fmla="*/ 94682 w 323282"/>
            <a:gd name="connsiteY2" fmla="*/ 76200 h 76200"/>
            <a:gd name="connsiteX3" fmla="*/ 323282 w 323282"/>
            <a:gd name="connsiteY3" fmla="*/ 65314 h 76200"/>
            <a:gd name="connsiteX0" fmla="*/ 0 w 323282"/>
            <a:gd name="connsiteY0" fmla="*/ 8491 h 74826"/>
            <a:gd name="connsiteX1" fmla="*/ 229333 w 323282"/>
            <a:gd name="connsiteY1" fmla="*/ 0 h 74826"/>
            <a:gd name="connsiteX2" fmla="*/ 94682 w 323282"/>
            <a:gd name="connsiteY2" fmla="*/ 74826 h 74826"/>
            <a:gd name="connsiteX3" fmla="*/ 323282 w 323282"/>
            <a:gd name="connsiteY3" fmla="*/ 63940 h 748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23282" h="74826">
              <a:moveTo>
                <a:pt x="0" y="8491"/>
              </a:moveTo>
              <a:lnTo>
                <a:pt x="229333" y="0"/>
              </a:lnTo>
              <a:lnTo>
                <a:pt x="94682" y="74826"/>
              </a:lnTo>
              <a:lnTo>
                <a:pt x="323282" y="6394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194323</xdr:colOff>
      <xdr:row>27</xdr:row>
      <xdr:rowOff>76503</xdr:rowOff>
    </xdr:from>
    <xdr:to>
      <xdr:col>41</xdr:col>
      <xdr:colOff>267845</xdr:colOff>
      <xdr:row>29</xdr:row>
      <xdr:rowOff>94985</xdr:rowOff>
    </xdr:to>
    <xdr:sp macro="" textlink="">
      <xdr:nvSpPr>
        <xdr:cNvPr id="1004" name="Freeform: Shape 1003">
          <a:extLst>
            <a:ext uri="{FF2B5EF4-FFF2-40B4-BE49-F238E27FC236}">
              <a16:creationId xmlns:a16="http://schemas.microsoft.com/office/drawing/2014/main" id="{00000000-0008-0000-0A00-0000EC030000}"/>
            </a:ext>
          </a:extLst>
        </xdr:cNvPr>
        <xdr:cNvSpPr/>
      </xdr:nvSpPr>
      <xdr:spPr>
        <a:xfrm rot="2958908">
          <a:off x="15423743" y="4163783"/>
          <a:ext cx="323282" cy="73522"/>
        </a:xfrm>
        <a:custGeom>
          <a:avLst/>
          <a:gdLst>
            <a:gd name="connsiteX0" fmla="*/ 0 w 288471"/>
            <a:gd name="connsiteY0" fmla="*/ 16328 h 76200"/>
            <a:gd name="connsiteX1" fmla="*/ 217714 w 288471"/>
            <a:gd name="connsiteY1" fmla="*/ 0 h 76200"/>
            <a:gd name="connsiteX2" fmla="*/ 59871 w 288471"/>
            <a:gd name="connsiteY2" fmla="*/ 76200 h 76200"/>
            <a:gd name="connsiteX3" fmla="*/ 288471 w 288471"/>
            <a:gd name="connsiteY3" fmla="*/ 65314 h 76200"/>
            <a:gd name="connsiteX0" fmla="*/ 0 w 323282"/>
            <a:gd name="connsiteY0" fmla="*/ 9865 h 76200"/>
            <a:gd name="connsiteX1" fmla="*/ 252525 w 323282"/>
            <a:gd name="connsiteY1" fmla="*/ 0 h 76200"/>
            <a:gd name="connsiteX2" fmla="*/ 94682 w 323282"/>
            <a:gd name="connsiteY2" fmla="*/ 76200 h 76200"/>
            <a:gd name="connsiteX3" fmla="*/ 323282 w 323282"/>
            <a:gd name="connsiteY3" fmla="*/ 65314 h 76200"/>
            <a:gd name="connsiteX0" fmla="*/ 0 w 323282"/>
            <a:gd name="connsiteY0" fmla="*/ 8491 h 74826"/>
            <a:gd name="connsiteX1" fmla="*/ 229333 w 323282"/>
            <a:gd name="connsiteY1" fmla="*/ 0 h 74826"/>
            <a:gd name="connsiteX2" fmla="*/ 94682 w 323282"/>
            <a:gd name="connsiteY2" fmla="*/ 74826 h 74826"/>
            <a:gd name="connsiteX3" fmla="*/ 323282 w 323282"/>
            <a:gd name="connsiteY3" fmla="*/ 63940 h 748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23282" h="74826">
              <a:moveTo>
                <a:pt x="0" y="8491"/>
              </a:moveTo>
              <a:lnTo>
                <a:pt x="229333" y="0"/>
              </a:lnTo>
              <a:lnTo>
                <a:pt x="94682" y="74826"/>
              </a:lnTo>
              <a:lnTo>
                <a:pt x="323282" y="6394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123566</xdr:colOff>
      <xdr:row>23</xdr:row>
      <xdr:rowOff>65617</xdr:rowOff>
    </xdr:from>
    <xdr:to>
      <xdr:col>41</xdr:col>
      <xdr:colOff>197088</xdr:colOff>
      <xdr:row>25</xdr:row>
      <xdr:rowOff>84099</xdr:rowOff>
    </xdr:to>
    <xdr:sp macro="" textlink="">
      <xdr:nvSpPr>
        <xdr:cNvPr id="1005" name="Freeform: Shape 1004">
          <a:extLst>
            <a:ext uri="{FF2B5EF4-FFF2-40B4-BE49-F238E27FC236}">
              <a16:creationId xmlns:a16="http://schemas.microsoft.com/office/drawing/2014/main" id="{00000000-0008-0000-0A00-0000ED030000}"/>
            </a:ext>
          </a:extLst>
        </xdr:cNvPr>
        <xdr:cNvSpPr/>
      </xdr:nvSpPr>
      <xdr:spPr>
        <a:xfrm rot="2958908">
          <a:off x="15352986" y="3543297"/>
          <a:ext cx="323282" cy="73522"/>
        </a:xfrm>
        <a:custGeom>
          <a:avLst/>
          <a:gdLst>
            <a:gd name="connsiteX0" fmla="*/ 0 w 288471"/>
            <a:gd name="connsiteY0" fmla="*/ 16328 h 76200"/>
            <a:gd name="connsiteX1" fmla="*/ 217714 w 288471"/>
            <a:gd name="connsiteY1" fmla="*/ 0 h 76200"/>
            <a:gd name="connsiteX2" fmla="*/ 59871 w 288471"/>
            <a:gd name="connsiteY2" fmla="*/ 76200 h 76200"/>
            <a:gd name="connsiteX3" fmla="*/ 288471 w 288471"/>
            <a:gd name="connsiteY3" fmla="*/ 65314 h 76200"/>
            <a:gd name="connsiteX0" fmla="*/ 0 w 323282"/>
            <a:gd name="connsiteY0" fmla="*/ 9865 h 76200"/>
            <a:gd name="connsiteX1" fmla="*/ 252525 w 323282"/>
            <a:gd name="connsiteY1" fmla="*/ 0 h 76200"/>
            <a:gd name="connsiteX2" fmla="*/ 94682 w 323282"/>
            <a:gd name="connsiteY2" fmla="*/ 76200 h 76200"/>
            <a:gd name="connsiteX3" fmla="*/ 323282 w 323282"/>
            <a:gd name="connsiteY3" fmla="*/ 65314 h 76200"/>
            <a:gd name="connsiteX0" fmla="*/ 0 w 323282"/>
            <a:gd name="connsiteY0" fmla="*/ 8491 h 74826"/>
            <a:gd name="connsiteX1" fmla="*/ 229333 w 323282"/>
            <a:gd name="connsiteY1" fmla="*/ 0 h 74826"/>
            <a:gd name="connsiteX2" fmla="*/ 94682 w 323282"/>
            <a:gd name="connsiteY2" fmla="*/ 74826 h 74826"/>
            <a:gd name="connsiteX3" fmla="*/ 323282 w 323282"/>
            <a:gd name="connsiteY3" fmla="*/ 63940 h 748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23282" h="74826">
              <a:moveTo>
                <a:pt x="0" y="8491"/>
              </a:moveTo>
              <a:lnTo>
                <a:pt x="229333" y="0"/>
              </a:lnTo>
              <a:lnTo>
                <a:pt x="94682" y="74826"/>
              </a:lnTo>
              <a:lnTo>
                <a:pt x="323282" y="6394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47</xdr:col>
      <xdr:colOff>298048</xdr:colOff>
      <xdr:row>25</xdr:row>
      <xdr:rowOff>59318</xdr:rowOff>
    </xdr:from>
    <xdr:to>
      <xdr:col>52</xdr:col>
      <xdr:colOff>327356</xdr:colOff>
      <xdr:row>28</xdr:row>
      <xdr:rowOff>143226</xdr:rowOff>
    </xdr:to>
    <xdr:sp macro="" textlink="">
      <xdr:nvSpPr>
        <xdr:cNvPr id="1020" name="Rectangle 1019">
          <a:extLst>
            <a:ext uri="{FF2B5EF4-FFF2-40B4-BE49-F238E27FC236}">
              <a16:creationId xmlns:a16="http://schemas.microsoft.com/office/drawing/2014/main" id="{00000000-0008-0000-0A00-0000FC030000}"/>
            </a:ext>
          </a:extLst>
        </xdr:cNvPr>
        <xdr:cNvSpPr/>
      </xdr:nvSpPr>
      <xdr:spPr>
        <a:xfrm>
          <a:off x="17938348" y="3716918"/>
          <a:ext cx="1934308" cy="54110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184822</xdr:colOff>
      <xdr:row>48</xdr:row>
      <xdr:rowOff>8688</xdr:rowOff>
    </xdr:from>
    <xdr:to>
      <xdr:col>11</xdr:col>
      <xdr:colOff>358934</xdr:colOff>
      <xdr:row>50</xdr:row>
      <xdr:rowOff>89692</xdr:rowOff>
    </xdr:to>
    <xdr:sp macro="" textlink="">
      <xdr:nvSpPr>
        <xdr:cNvPr id="1049" name="Rectangle 1048">
          <a:extLst>
            <a:ext uri="{FF2B5EF4-FFF2-40B4-BE49-F238E27FC236}">
              <a16:creationId xmlns:a16="http://schemas.microsoft.com/office/drawing/2014/main" id="{C453BD51-A50F-4427-BEDC-DBC2EE73F06F}"/>
            </a:ext>
          </a:extLst>
        </xdr:cNvPr>
        <xdr:cNvSpPr/>
      </xdr:nvSpPr>
      <xdr:spPr>
        <a:xfrm rot="801944">
          <a:off x="661072" y="7307219"/>
          <a:ext cx="3603112" cy="39056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145862</xdr:colOff>
      <xdr:row>32</xdr:row>
      <xdr:rowOff>104854</xdr:rowOff>
    </xdr:from>
    <xdr:to>
      <xdr:col>7</xdr:col>
      <xdr:colOff>325164</xdr:colOff>
      <xdr:row>33</xdr:row>
      <xdr:rowOff>131380</xdr:rowOff>
    </xdr:to>
    <xdr:grpSp>
      <xdr:nvGrpSpPr>
        <xdr:cNvPr id="1063" name="Group 1062">
          <a:extLst>
            <a:ext uri="{FF2B5EF4-FFF2-40B4-BE49-F238E27FC236}">
              <a16:creationId xmlns:a16="http://schemas.microsoft.com/office/drawing/2014/main" id="{E864F309-F3BA-42E5-B107-570028DB72C8}"/>
            </a:ext>
          </a:extLst>
        </xdr:cNvPr>
        <xdr:cNvGrpSpPr/>
      </xdr:nvGrpSpPr>
      <xdr:grpSpPr>
        <a:xfrm rot="1095579">
          <a:off x="2527112" y="5010229"/>
          <a:ext cx="179302" cy="20750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64" name="Oval 1063">
            <a:extLst>
              <a:ext uri="{FF2B5EF4-FFF2-40B4-BE49-F238E27FC236}">
                <a16:creationId xmlns:a16="http://schemas.microsoft.com/office/drawing/2014/main" id="{B2F6A25E-9E8F-49E1-88E7-08D9844588A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065" name="Straight Connector 1064">
            <a:extLst>
              <a:ext uri="{FF2B5EF4-FFF2-40B4-BE49-F238E27FC236}">
                <a16:creationId xmlns:a16="http://schemas.microsoft.com/office/drawing/2014/main" id="{5F1464A3-D05E-4553-B84D-0E5A035352D0}"/>
              </a:ext>
            </a:extLst>
          </xdr:cNvPr>
          <xdr:cNvCxnSpPr>
            <a:stCxn id="1064" idx="1"/>
            <a:endCxn id="106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6" name="Straight Connector 1065">
            <a:extLst>
              <a:ext uri="{FF2B5EF4-FFF2-40B4-BE49-F238E27FC236}">
                <a16:creationId xmlns:a16="http://schemas.microsoft.com/office/drawing/2014/main" id="{DC6DD397-6587-4BF3-8FF8-78CEF2E51F79}"/>
              </a:ext>
            </a:extLst>
          </xdr:cNvPr>
          <xdr:cNvCxnSpPr>
            <a:stCxn id="1064" idx="3"/>
            <a:endCxn id="106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830</xdr:colOff>
      <xdr:row>37</xdr:row>
      <xdr:rowOff>48860</xdr:rowOff>
    </xdr:from>
    <xdr:to>
      <xdr:col>7</xdr:col>
      <xdr:colOff>180132</xdr:colOff>
      <xdr:row>38</xdr:row>
      <xdr:rowOff>70487</xdr:rowOff>
    </xdr:to>
    <xdr:grpSp>
      <xdr:nvGrpSpPr>
        <xdr:cNvPr id="1071" name="Group 1070">
          <a:extLst>
            <a:ext uri="{FF2B5EF4-FFF2-40B4-BE49-F238E27FC236}">
              <a16:creationId xmlns:a16="http://schemas.microsoft.com/office/drawing/2014/main" id="{E962736F-8729-45B9-B000-728C536A12A9}"/>
            </a:ext>
          </a:extLst>
        </xdr:cNvPr>
        <xdr:cNvGrpSpPr/>
      </xdr:nvGrpSpPr>
      <xdr:grpSpPr>
        <a:xfrm rot="502741">
          <a:off x="2382080" y="5744810"/>
          <a:ext cx="179302" cy="17402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72" name="Oval 1071">
            <a:extLst>
              <a:ext uri="{FF2B5EF4-FFF2-40B4-BE49-F238E27FC236}">
                <a16:creationId xmlns:a16="http://schemas.microsoft.com/office/drawing/2014/main" id="{971449C9-C6E4-4068-B994-5560A2F5D65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073" name="Straight Connector 1072">
            <a:extLst>
              <a:ext uri="{FF2B5EF4-FFF2-40B4-BE49-F238E27FC236}">
                <a16:creationId xmlns:a16="http://schemas.microsoft.com/office/drawing/2014/main" id="{FA3DC581-1B60-4C91-BCEA-CEFA8A6FE3E4}"/>
              </a:ext>
            </a:extLst>
          </xdr:cNvPr>
          <xdr:cNvCxnSpPr>
            <a:stCxn id="1072" idx="1"/>
            <a:endCxn id="107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4" name="Straight Connector 1073">
            <a:extLst>
              <a:ext uri="{FF2B5EF4-FFF2-40B4-BE49-F238E27FC236}">
                <a16:creationId xmlns:a16="http://schemas.microsoft.com/office/drawing/2014/main" id="{BE224137-3168-4EA6-99B5-650AB1F67161}"/>
              </a:ext>
            </a:extLst>
          </xdr:cNvPr>
          <xdr:cNvCxnSpPr>
            <a:stCxn id="1072" idx="3"/>
            <a:endCxn id="107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94624</xdr:colOff>
      <xdr:row>27</xdr:row>
      <xdr:rowOff>132443</xdr:rowOff>
    </xdr:from>
    <xdr:to>
      <xdr:col>8</xdr:col>
      <xdr:colOff>273926</xdr:colOff>
      <xdr:row>29</xdr:row>
      <xdr:rowOff>7883</xdr:rowOff>
    </xdr:to>
    <xdr:grpSp>
      <xdr:nvGrpSpPr>
        <xdr:cNvPr id="1075" name="Group 1074">
          <a:extLst>
            <a:ext uri="{FF2B5EF4-FFF2-40B4-BE49-F238E27FC236}">
              <a16:creationId xmlns:a16="http://schemas.microsoft.com/office/drawing/2014/main" id="{708475BF-7FE8-4C0A-9AC7-C73DBB91B5D4}"/>
            </a:ext>
          </a:extLst>
        </xdr:cNvPr>
        <xdr:cNvGrpSpPr/>
      </xdr:nvGrpSpPr>
      <xdr:grpSpPr>
        <a:xfrm>
          <a:off x="2856874" y="4275818"/>
          <a:ext cx="179302" cy="18024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76" name="Oval 1075">
            <a:extLst>
              <a:ext uri="{FF2B5EF4-FFF2-40B4-BE49-F238E27FC236}">
                <a16:creationId xmlns:a16="http://schemas.microsoft.com/office/drawing/2014/main" id="{867D0775-3837-4B8C-B4E3-D2323C46C62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077" name="Straight Connector 1076">
            <a:extLst>
              <a:ext uri="{FF2B5EF4-FFF2-40B4-BE49-F238E27FC236}">
                <a16:creationId xmlns:a16="http://schemas.microsoft.com/office/drawing/2014/main" id="{729ABD9E-91FD-4961-8FCD-A9BC83ED8E6C}"/>
              </a:ext>
            </a:extLst>
          </xdr:cNvPr>
          <xdr:cNvCxnSpPr>
            <a:stCxn id="1076" idx="1"/>
            <a:endCxn id="107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8" name="Straight Connector 1077">
            <a:extLst>
              <a:ext uri="{FF2B5EF4-FFF2-40B4-BE49-F238E27FC236}">
                <a16:creationId xmlns:a16="http://schemas.microsoft.com/office/drawing/2014/main" id="{247BF93E-411A-466E-B54E-2FE82D82C1C8}"/>
              </a:ext>
            </a:extLst>
          </xdr:cNvPr>
          <xdr:cNvCxnSpPr>
            <a:stCxn id="1076" idx="3"/>
            <a:endCxn id="107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43386</xdr:colOff>
      <xdr:row>23</xdr:row>
      <xdr:rowOff>35222</xdr:rowOff>
    </xdr:from>
    <xdr:to>
      <xdr:col>9</xdr:col>
      <xdr:colOff>222688</xdr:colOff>
      <xdr:row>24</xdr:row>
      <xdr:rowOff>61748</xdr:rowOff>
    </xdr:to>
    <xdr:grpSp>
      <xdr:nvGrpSpPr>
        <xdr:cNvPr id="1079" name="Group 1078">
          <a:extLst>
            <a:ext uri="{FF2B5EF4-FFF2-40B4-BE49-F238E27FC236}">
              <a16:creationId xmlns:a16="http://schemas.microsoft.com/office/drawing/2014/main" id="{BF1F4C4B-DBA7-4581-A3E1-2AF2865CDFA7}"/>
            </a:ext>
          </a:extLst>
        </xdr:cNvPr>
        <xdr:cNvGrpSpPr/>
      </xdr:nvGrpSpPr>
      <xdr:grpSpPr>
        <a:xfrm>
          <a:off x="3186636" y="3568997"/>
          <a:ext cx="179302" cy="1789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80" name="Oval 1079">
            <a:extLst>
              <a:ext uri="{FF2B5EF4-FFF2-40B4-BE49-F238E27FC236}">
                <a16:creationId xmlns:a16="http://schemas.microsoft.com/office/drawing/2014/main" id="{9CA93ABD-DEBF-4506-995F-1413ED19807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081" name="Straight Connector 1080">
            <a:extLst>
              <a:ext uri="{FF2B5EF4-FFF2-40B4-BE49-F238E27FC236}">
                <a16:creationId xmlns:a16="http://schemas.microsoft.com/office/drawing/2014/main" id="{50A1D57A-9B8F-4965-87C0-0E2AC01E4847}"/>
              </a:ext>
            </a:extLst>
          </xdr:cNvPr>
          <xdr:cNvCxnSpPr>
            <a:stCxn id="1080" idx="1"/>
            <a:endCxn id="108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2" name="Straight Connector 1081">
            <a:extLst>
              <a:ext uri="{FF2B5EF4-FFF2-40B4-BE49-F238E27FC236}">
                <a16:creationId xmlns:a16="http://schemas.microsoft.com/office/drawing/2014/main" id="{FEFA19E3-5BD2-4503-B3E7-4D6EAAE20ABA}"/>
              </a:ext>
            </a:extLst>
          </xdr:cNvPr>
          <xdr:cNvCxnSpPr>
            <a:stCxn id="1080" idx="3"/>
            <a:endCxn id="108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30198</xdr:colOff>
      <xdr:row>18</xdr:row>
      <xdr:rowOff>16172</xdr:rowOff>
    </xdr:from>
    <xdr:to>
      <xdr:col>10</xdr:col>
      <xdr:colOff>209500</xdr:colOff>
      <xdr:row>19</xdr:row>
      <xdr:rowOff>42698</xdr:rowOff>
    </xdr:to>
    <xdr:grpSp>
      <xdr:nvGrpSpPr>
        <xdr:cNvPr id="1083" name="Group 1082">
          <a:extLst>
            <a:ext uri="{FF2B5EF4-FFF2-40B4-BE49-F238E27FC236}">
              <a16:creationId xmlns:a16="http://schemas.microsoft.com/office/drawing/2014/main" id="{F8F24074-A35C-4EF1-8F3B-A0F4922E9F09}"/>
            </a:ext>
          </a:extLst>
        </xdr:cNvPr>
        <xdr:cNvGrpSpPr/>
      </xdr:nvGrpSpPr>
      <xdr:grpSpPr>
        <a:xfrm>
          <a:off x="3554448" y="2787947"/>
          <a:ext cx="179302" cy="1789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84" name="Oval 1083">
            <a:extLst>
              <a:ext uri="{FF2B5EF4-FFF2-40B4-BE49-F238E27FC236}">
                <a16:creationId xmlns:a16="http://schemas.microsoft.com/office/drawing/2014/main" id="{F45F1527-A644-4264-A921-1D2643702B7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085" name="Straight Connector 1084">
            <a:extLst>
              <a:ext uri="{FF2B5EF4-FFF2-40B4-BE49-F238E27FC236}">
                <a16:creationId xmlns:a16="http://schemas.microsoft.com/office/drawing/2014/main" id="{A2B836FA-1D06-4390-AA40-4FE99766298E}"/>
              </a:ext>
            </a:extLst>
          </xdr:cNvPr>
          <xdr:cNvCxnSpPr>
            <a:stCxn id="1084" idx="1"/>
            <a:endCxn id="108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6" name="Straight Connector 1085">
            <a:extLst>
              <a:ext uri="{FF2B5EF4-FFF2-40B4-BE49-F238E27FC236}">
                <a16:creationId xmlns:a16="http://schemas.microsoft.com/office/drawing/2014/main" id="{1C2E5C64-D34C-440B-B5E6-04AA0D3823DF}"/>
              </a:ext>
            </a:extLst>
          </xdr:cNvPr>
          <xdr:cNvCxnSpPr>
            <a:stCxn id="1084" idx="3"/>
            <a:endCxn id="108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360642</xdr:colOff>
      <xdr:row>13</xdr:row>
      <xdr:rowOff>39985</xdr:rowOff>
    </xdr:from>
    <xdr:to>
      <xdr:col>11</xdr:col>
      <xdr:colOff>158944</xdr:colOff>
      <xdr:row>14</xdr:row>
      <xdr:rowOff>66511</xdr:rowOff>
    </xdr:to>
    <xdr:grpSp>
      <xdr:nvGrpSpPr>
        <xdr:cNvPr id="1087" name="Group 1086">
          <a:extLst>
            <a:ext uri="{FF2B5EF4-FFF2-40B4-BE49-F238E27FC236}">
              <a16:creationId xmlns:a16="http://schemas.microsoft.com/office/drawing/2014/main" id="{F0E822E7-4E2F-4AFF-B6D2-DA53F12B9186}"/>
            </a:ext>
          </a:extLst>
        </xdr:cNvPr>
        <xdr:cNvGrpSpPr/>
      </xdr:nvGrpSpPr>
      <xdr:grpSpPr>
        <a:xfrm>
          <a:off x="3884892" y="2049760"/>
          <a:ext cx="179302" cy="1789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88" name="Oval 1087">
            <a:extLst>
              <a:ext uri="{FF2B5EF4-FFF2-40B4-BE49-F238E27FC236}">
                <a16:creationId xmlns:a16="http://schemas.microsoft.com/office/drawing/2014/main" id="{A6671464-616F-4AC0-974E-DC16D4808DF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089" name="Straight Connector 1088">
            <a:extLst>
              <a:ext uri="{FF2B5EF4-FFF2-40B4-BE49-F238E27FC236}">
                <a16:creationId xmlns:a16="http://schemas.microsoft.com/office/drawing/2014/main" id="{06BC2DEB-3B64-4126-9148-83396B7ADF75}"/>
              </a:ext>
            </a:extLst>
          </xdr:cNvPr>
          <xdr:cNvCxnSpPr>
            <a:stCxn id="1088" idx="1"/>
            <a:endCxn id="10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0" name="Straight Connector 1089">
            <a:extLst>
              <a:ext uri="{FF2B5EF4-FFF2-40B4-BE49-F238E27FC236}">
                <a16:creationId xmlns:a16="http://schemas.microsoft.com/office/drawing/2014/main" id="{6AF9B7AA-52BF-427E-9653-F19E2195FAA6}"/>
              </a:ext>
            </a:extLst>
          </xdr:cNvPr>
          <xdr:cNvCxnSpPr>
            <a:stCxn id="1088" idx="3"/>
            <a:endCxn id="10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263926</xdr:colOff>
      <xdr:row>9</xdr:row>
      <xdr:rowOff>18004</xdr:rowOff>
    </xdr:from>
    <xdr:to>
      <xdr:col>12</xdr:col>
      <xdr:colOff>62228</xdr:colOff>
      <xdr:row>10</xdr:row>
      <xdr:rowOff>50025</xdr:rowOff>
    </xdr:to>
    <xdr:grpSp>
      <xdr:nvGrpSpPr>
        <xdr:cNvPr id="1095" name="Group 1094">
          <a:extLst>
            <a:ext uri="{FF2B5EF4-FFF2-40B4-BE49-F238E27FC236}">
              <a16:creationId xmlns:a16="http://schemas.microsoft.com/office/drawing/2014/main" id="{7DBB817D-864C-4D02-A054-3C9AE72DD818}"/>
            </a:ext>
          </a:extLst>
        </xdr:cNvPr>
        <xdr:cNvGrpSpPr/>
      </xdr:nvGrpSpPr>
      <xdr:grpSpPr>
        <a:xfrm>
          <a:off x="4169176" y="1408654"/>
          <a:ext cx="179302" cy="1844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96" name="Oval 1095">
            <a:extLst>
              <a:ext uri="{FF2B5EF4-FFF2-40B4-BE49-F238E27FC236}">
                <a16:creationId xmlns:a16="http://schemas.microsoft.com/office/drawing/2014/main" id="{625592DF-C3F5-4EAC-902D-9148D88B8E1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097" name="Straight Connector 1096">
            <a:extLst>
              <a:ext uri="{FF2B5EF4-FFF2-40B4-BE49-F238E27FC236}">
                <a16:creationId xmlns:a16="http://schemas.microsoft.com/office/drawing/2014/main" id="{E4EA393F-36D0-47BC-A146-C952742EEE26}"/>
              </a:ext>
            </a:extLst>
          </xdr:cNvPr>
          <xdr:cNvCxnSpPr>
            <a:stCxn id="1096" idx="1"/>
            <a:endCxn id="109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8" name="Straight Connector 1097">
            <a:extLst>
              <a:ext uri="{FF2B5EF4-FFF2-40B4-BE49-F238E27FC236}">
                <a16:creationId xmlns:a16="http://schemas.microsoft.com/office/drawing/2014/main" id="{8B74938E-D731-423B-9277-9E6E82E0F68C}"/>
              </a:ext>
            </a:extLst>
          </xdr:cNvPr>
          <xdr:cNvCxnSpPr>
            <a:stCxn id="1096" idx="3"/>
            <a:endCxn id="109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359176</xdr:colOff>
      <xdr:row>2</xdr:row>
      <xdr:rowOff>87243</xdr:rowOff>
    </xdr:from>
    <xdr:to>
      <xdr:col>15</xdr:col>
      <xdr:colOff>157478</xdr:colOff>
      <xdr:row>3</xdr:row>
      <xdr:rowOff>113769</xdr:rowOff>
    </xdr:to>
    <xdr:grpSp>
      <xdr:nvGrpSpPr>
        <xdr:cNvPr id="1104" name="Group 1103">
          <a:extLst>
            <a:ext uri="{FF2B5EF4-FFF2-40B4-BE49-F238E27FC236}">
              <a16:creationId xmlns:a16="http://schemas.microsoft.com/office/drawing/2014/main" id="{59918223-CB55-49E8-B79E-71881939E864}"/>
            </a:ext>
          </a:extLst>
        </xdr:cNvPr>
        <xdr:cNvGrpSpPr/>
      </xdr:nvGrpSpPr>
      <xdr:grpSpPr>
        <a:xfrm rot="2584611">
          <a:off x="5407426" y="411093"/>
          <a:ext cx="179302" cy="1789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05" name="Oval 1104">
            <a:extLst>
              <a:ext uri="{FF2B5EF4-FFF2-40B4-BE49-F238E27FC236}">
                <a16:creationId xmlns:a16="http://schemas.microsoft.com/office/drawing/2014/main" id="{B9D58DF2-3DF2-425B-9DB1-41DAD525686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106" name="Straight Connector 1105">
            <a:extLst>
              <a:ext uri="{FF2B5EF4-FFF2-40B4-BE49-F238E27FC236}">
                <a16:creationId xmlns:a16="http://schemas.microsoft.com/office/drawing/2014/main" id="{C6D9EC8F-61AA-4A7F-851A-01A6BACEC708}"/>
              </a:ext>
            </a:extLst>
          </xdr:cNvPr>
          <xdr:cNvCxnSpPr>
            <a:stCxn id="1105" idx="1"/>
            <a:endCxn id="1105" idx="5"/>
          </xdr:cNvCxnSpPr>
        </xdr:nvCxnSpPr>
        <xdr:spPr>
          <a:xfrm rot="16200000" flipH="1">
            <a:off x="3751515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7" name="Straight Connector 1106">
            <a:extLst>
              <a:ext uri="{FF2B5EF4-FFF2-40B4-BE49-F238E27FC236}">
                <a16:creationId xmlns:a16="http://schemas.microsoft.com/office/drawing/2014/main" id="{AE22841B-5342-4463-8152-1FC2EE264054}"/>
              </a:ext>
            </a:extLst>
          </xdr:cNvPr>
          <xdr:cNvCxnSpPr>
            <a:stCxn id="1105" idx="3"/>
            <a:endCxn id="110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17862</xdr:colOff>
      <xdr:row>3</xdr:row>
      <xdr:rowOff>26863</xdr:rowOff>
    </xdr:from>
    <xdr:to>
      <xdr:col>14</xdr:col>
      <xdr:colOff>358964</xdr:colOff>
      <xdr:row>4</xdr:row>
      <xdr:rowOff>43485</xdr:rowOff>
    </xdr:to>
    <xdr:cxnSp macro="">
      <xdr:nvCxnSpPr>
        <xdr:cNvPr id="1108" name="Straight Connector 1107">
          <a:extLst>
            <a:ext uri="{FF2B5EF4-FFF2-40B4-BE49-F238E27FC236}">
              <a16:creationId xmlns:a16="http://schemas.microsoft.com/office/drawing/2014/main" id="{1207F6F9-341D-4528-ADCB-188CFE863965}"/>
            </a:ext>
          </a:extLst>
        </xdr:cNvPr>
        <xdr:cNvCxnSpPr>
          <a:stCxn id="1105" idx="3"/>
          <a:endCxn id="1092" idx="7"/>
        </xdr:cNvCxnSpPr>
      </xdr:nvCxnSpPr>
      <xdr:spPr>
        <a:xfrm flipH="1">
          <a:off x="4685112" y="336426"/>
          <a:ext cx="722102" cy="1594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376387</xdr:colOff>
      <xdr:row>44</xdr:row>
      <xdr:rowOff>133904</xdr:rowOff>
    </xdr:from>
    <xdr:to>
      <xdr:col>8</xdr:col>
      <xdr:colOff>174689</xdr:colOff>
      <xdr:row>46</xdr:row>
      <xdr:rowOff>5852</xdr:rowOff>
    </xdr:to>
    <xdr:grpSp>
      <xdr:nvGrpSpPr>
        <xdr:cNvPr id="1109" name="Group 1108">
          <a:extLst>
            <a:ext uri="{FF2B5EF4-FFF2-40B4-BE49-F238E27FC236}">
              <a16:creationId xmlns:a16="http://schemas.microsoft.com/office/drawing/2014/main" id="{F3495E36-52EA-4A8E-9B7B-2805D9105585}"/>
            </a:ext>
          </a:extLst>
        </xdr:cNvPr>
        <xdr:cNvGrpSpPr/>
      </xdr:nvGrpSpPr>
      <xdr:grpSpPr>
        <a:xfrm>
          <a:off x="2757637" y="6906179"/>
          <a:ext cx="179302" cy="17674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10" name="Oval 1109">
            <a:extLst>
              <a:ext uri="{FF2B5EF4-FFF2-40B4-BE49-F238E27FC236}">
                <a16:creationId xmlns:a16="http://schemas.microsoft.com/office/drawing/2014/main" id="{60C5C1E0-3F6E-4200-86F7-E87771CCCE0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111" name="Straight Connector 1110">
            <a:extLst>
              <a:ext uri="{FF2B5EF4-FFF2-40B4-BE49-F238E27FC236}">
                <a16:creationId xmlns:a16="http://schemas.microsoft.com/office/drawing/2014/main" id="{3EA5CABF-B112-40F3-9B0D-7F2820D1DED3}"/>
              </a:ext>
            </a:extLst>
          </xdr:cNvPr>
          <xdr:cNvCxnSpPr>
            <a:stCxn id="1110" idx="1"/>
            <a:endCxn id="11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2" name="Straight Connector 1111">
            <a:extLst>
              <a:ext uri="{FF2B5EF4-FFF2-40B4-BE49-F238E27FC236}">
                <a16:creationId xmlns:a16="http://schemas.microsoft.com/office/drawing/2014/main" id="{07E5E769-4460-496B-B5B5-8D7EFD68F22F}"/>
              </a:ext>
            </a:extLst>
          </xdr:cNvPr>
          <xdr:cNvCxnSpPr>
            <a:stCxn id="1110" idx="3"/>
            <a:endCxn id="11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256644</xdr:colOff>
      <xdr:row>47</xdr:row>
      <xdr:rowOff>109411</xdr:rowOff>
    </xdr:from>
    <xdr:to>
      <xdr:col>10</xdr:col>
      <xdr:colOff>54946</xdr:colOff>
      <xdr:row>48</xdr:row>
      <xdr:rowOff>117431</xdr:rowOff>
    </xdr:to>
    <xdr:grpSp>
      <xdr:nvGrpSpPr>
        <xdr:cNvPr id="1113" name="Group 1112">
          <a:extLst>
            <a:ext uri="{FF2B5EF4-FFF2-40B4-BE49-F238E27FC236}">
              <a16:creationId xmlns:a16="http://schemas.microsoft.com/office/drawing/2014/main" id="{ED25A5E7-303B-4E2A-B1E0-BDE6A9013A86}"/>
            </a:ext>
          </a:extLst>
        </xdr:cNvPr>
        <xdr:cNvGrpSpPr/>
      </xdr:nvGrpSpPr>
      <xdr:grpSpPr>
        <a:xfrm>
          <a:off x="3399894" y="7338886"/>
          <a:ext cx="179302" cy="16994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14" name="Oval 1113">
            <a:extLst>
              <a:ext uri="{FF2B5EF4-FFF2-40B4-BE49-F238E27FC236}">
                <a16:creationId xmlns:a16="http://schemas.microsoft.com/office/drawing/2014/main" id="{FC9A4578-A11C-4DC8-AEFC-C626950558B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115" name="Straight Connector 1114">
            <a:extLst>
              <a:ext uri="{FF2B5EF4-FFF2-40B4-BE49-F238E27FC236}">
                <a16:creationId xmlns:a16="http://schemas.microsoft.com/office/drawing/2014/main" id="{EF009462-B68E-4AB5-98AF-E7B70A99AC7D}"/>
              </a:ext>
            </a:extLst>
          </xdr:cNvPr>
          <xdr:cNvCxnSpPr>
            <a:stCxn id="1114" idx="1"/>
            <a:endCxn id="111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6" name="Straight Connector 1115">
            <a:extLst>
              <a:ext uri="{FF2B5EF4-FFF2-40B4-BE49-F238E27FC236}">
                <a16:creationId xmlns:a16="http://schemas.microsoft.com/office/drawing/2014/main" id="{052C8DDA-D15E-4F50-B33D-1CC617E5622A}"/>
              </a:ext>
            </a:extLst>
          </xdr:cNvPr>
          <xdr:cNvCxnSpPr>
            <a:stCxn id="1114" idx="3"/>
            <a:endCxn id="111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377031</xdr:colOff>
      <xdr:row>43</xdr:row>
      <xdr:rowOff>4511</xdr:rowOff>
    </xdr:from>
    <xdr:to>
      <xdr:col>8</xdr:col>
      <xdr:colOff>21645</xdr:colOff>
      <xdr:row>45</xdr:row>
      <xdr:rowOff>5705</xdr:rowOff>
    </xdr:to>
    <xdr:cxnSp macro="">
      <xdr:nvCxnSpPr>
        <xdr:cNvPr id="1117" name="Straight Connector 1116">
          <a:extLst>
            <a:ext uri="{FF2B5EF4-FFF2-40B4-BE49-F238E27FC236}">
              <a16:creationId xmlns:a16="http://schemas.microsoft.com/office/drawing/2014/main" id="{C7868840-BF68-49ED-87D4-E7DDE5EF9EA2}"/>
            </a:ext>
          </a:extLst>
        </xdr:cNvPr>
        <xdr:cNvCxnSpPr>
          <a:stCxn id="1110" idx="1"/>
          <a:endCxn id="1100" idx="5"/>
        </xdr:cNvCxnSpPr>
      </xdr:nvCxnSpPr>
      <xdr:spPr>
        <a:xfrm flipH="1" flipV="1">
          <a:off x="2377281" y="6523183"/>
          <a:ext cx="406614" cy="31075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40821</xdr:colOff>
      <xdr:row>6</xdr:row>
      <xdr:rowOff>81643</xdr:rowOff>
    </xdr:from>
    <xdr:to>
      <xdr:col>18</xdr:col>
      <xdr:colOff>136071</xdr:colOff>
      <xdr:row>6</xdr:row>
      <xdr:rowOff>95250</xdr:rowOff>
    </xdr:to>
    <xdr:cxnSp macro="">
      <xdr:nvCxnSpPr>
        <xdr:cNvPr id="1122" name="Straight Connector 1121">
          <a:extLst>
            <a:ext uri="{FF2B5EF4-FFF2-40B4-BE49-F238E27FC236}">
              <a16:creationId xmlns:a16="http://schemas.microsoft.com/office/drawing/2014/main" id="{3651D134-EB02-4E56-924E-0A230A4E4E1C}"/>
            </a:ext>
          </a:extLst>
        </xdr:cNvPr>
        <xdr:cNvCxnSpPr/>
      </xdr:nvCxnSpPr>
      <xdr:spPr>
        <a:xfrm>
          <a:off x="4708071" y="1006929"/>
          <a:ext cx="2000250" cy="13607"/>
        </a:xfrm>
        <a:prstGeom prst="line">
          <a:avLst/>
        </a:prstGeom>
        <a:noFill/>
        <a:ln w="2540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</xdr:col>
      <xdr:colOff>270221</xdr:colOff>
      <xdr:row>46</xdr:row>
      <xdr:rowOff>108968</xdr:rowOff>
    </xdr:from>
    <xdr:to>
      <xdr:col>11</xdr:col>
      <xdr:colOff>270221</xdr:colOff>
      <xdr:row>52</xdr:row>
      <xdr:rowOff>7506</xdr:rowOff>
    </xdr:to>
    <xdr:cxnSp macro="">
      <xdr:nvCxnSpPr>
        <xdr:cNvPr id="1130" name="Straight Connector 1129">
          <a:extLst>
            <a:ext uri="{FF2B5EF4-FFF2-40B4-BE49-F238E27FC236}">
              <a16:creationId xmlns:a16="http://schemas.microsoft.com/office/drawing/2014/main" id="{5AB14463-172B-4D00-B939-16DD932F193F}"/>
            </a:ext>
          </a:extLst>
        </xdr:cNvPr>
        <xdr:cNvCxnSpPr/>
      </xdr:nvCxnSpPr>
      <xdr:spPr>
        <a:xfrm>
          <a:off x="750612" y="7033229"/>
          <a:ext cx="3429000" cy="809625"/>
        </a:xfrm>
        <a:prstGeom prst="line">
          <a:avLst/>
        </a:prstGeom>
        <a:ln w="1905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215347</xdr:colOff>
      <xdr:row>2</xdr:row>
      <xdr:rowOff>82831</xdr:rowOff>
    </xdr:from>
    <xdr:to>
      <xdr:col>17</xdr:col>
      <xdr:colOff>115957</xdr:colOff>
      <xdr:row>3</xdr:row>
      <xdr:rowOff>140809</xdr:rowOff>
    </xdr:to>
    <xdr:sp macro="" textlink="">
      <xdr:nvSpPr>
        <xdr:cNvPr id="1132" name="Rectangle 1131">
          <a:extLst>
            <a:ext uri="{FF2B5EF4-FFF2-40B4-BE49-F238E27FC236}">
              <a16:creationId xmlns:a16="http://schemas.microsoft.com/office/drawing/2014/main" id="{6EB15E0C-2E75-427E-B835-D1F41A77395D}"/>
            </a:ext>
          </a:extLst>
        </xdr:cNvPr>
        <xdr:cNvSpPr/>
      </xdr:nvSpPr>
      <xdr:spPr>
        <a:xfrm rot="5400000">
          <a:off x="6067010" y="376863"/>
          <a:ext cx="207065" cy="28161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124558</xdr:colOff>
      <xdr:row>41</xdr:row>
      <xdr:rowOff>80597</xdr:rowOff>
    </xdr:from>
    <xdr:to>
      <xdr:col>6</xdr:col>
      <xdr:colOff>363480</xdr:colOff>
      <xdr:row>42</xdr:row>
      <xdr:rowOff>121819</xdr:rowOff>
    </xdr:to>
    <xdr:cxnSp macro="">
      <xdr:nvCxnSpPr>
        <xdr:cNvPr id="1133" name="Straight Arrow Connector 1132">
          <a:extLst>
            <a:ext uri="{FF2B5EF4-FFF2-40B4-BE49-F238E27FC236}">
              <a16:creationId xmlns:a16="http://schemas.microsoft.com/office/drawing/2014/main" id="{CB7858BF-DC55-4261-8DD7-74FF142F7194}"/>
            </a:ext>
          </a:extLst>
        </xdr:cNvPr>
        <xdr:cNvCxnSpPr/>
      </xdr:nvCxnSpPr>
      <xdr:spPr>
        <a:xfrm flipH="1" flipV="1">
          <a:off x="2124808" y="6418385"/>
          <a:ext cx="238922" cy="1950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241788</xdr:colOff>
      <xdr:row>42</xdr:row>
      <xdr:rowOff>32431</xdr:rowOff>
    </xdr:from>
    <xdr:to>
      <xdr:col>6</xdr:col>
      <xdr:colOff>318053</xdr:colOff>
      <xdr:row>44</xdr:row>
      <xdr:rowOff>0</xdr:rowOff>
    </xdr:to>
    <xdr:cxnSp macro="">
      <xdr:nvCxnSpPr>
        <xdr:cNvPr id="1135" name="Straight Arrow Connector 1134">
          <a:extLst>
            <a:ext uri="{FF2B5EF4-FFF2-40B4-BE49-F238E27FC236}">
              <a16:creationId xmlns:a16="http://schemas.microsoft.com/office/drawing/2014/main" id="{D8719EB2-E227-448F-A90E-46C0B8EEB275}"/>
            </a:ext>
          </a:extLst>
        </xdr:cNvPr>
        <xdr:cNvCxnSpPr/>
      </xdr:nvCxnSpPr>
      <xdr:spPr>
        <a:xfrm flipH="1">
          <a:off x="2242038" y="6524085"/>
          <a:ext cx="76265" cy="275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223987</xdr:colOff>
      <xdr:row>42</xdr:row>
      <xdr:rowOff>8718</xdr:rowOff>
    </xdr:from>
    <xdr:to>
      <xdr:col>7</xdr:col>
      <xdr:colOff>22289</xdr:colOff>
      <xdr:row>43</xdr:row>
      <xdr:rowOff>30345</xdr:rowOff>
    </xdr:to>
    <xdr:grpSp>
      <xdr:nvGrpSpPr>
        <xdr:cNvPr id="1099" name="Group 1098">
          <a:extLst>
            <a:ext uri="{FF2B5EF4-FFF2-40B4-BE49-F238E27FC236}">
              <a16:creationId xmlns:a16="http://schemas.microsoft.com/office/drawing/2014/main" id="{B42A5D73-DF70-40E8-A812-3E12A45E3961}"/>
            </a:ext>
          </a:extLst>
        </xdr:cNvPr>
        <xdr:cNvGrpSpPr/>
      </xdr:nvGrpSpPr>
      <xdr:grpSpPr>
        <a:xfrm>
          <a:off x="2224237" y="6476193"/>
          <a:ext cx="179302" cy="17402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00" name="Oval 1099">
            <a:extLst>
              <a:ext uri="{FF2B5EF4-FFF2-40B4-BE49-F238E27FC236}">
                <a16:creationId xmlns:a16="http://schemas.microsoft.com/office/drawing/2014/main" id="{141C48E8-456B-44C2-87FD-81124CDF76E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101" name="Straight Connector 1100">
            <a:extLst>
              <a:ext uri="{FF2B5EF4-FFF2-40B4-BE49-F238E27FC236}">
                <a16:creationId xmlns:a16="http://schemas.microsoft.com/office/drawing/2014/main" id="{97353FCC-E841-49D9-994D-592888A96689}"/>
              </a:ext>
            </a:extLst>
          </xdr:cNvPr>
          <xdr:cNvCxnSpPr>
            <a:stCxn id="1100" idx="1"/>
            <a:endCxn id="110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2" name="Straight Connector 1101">
            <a:extLst>
              <a:ext uri="{FF2B5EF4-FFF2-40B4-BE49-F238E27FC236}">
                <a16:creationId xmlns:a16="http://schemas.microsoft.com/office/drawing/2014/main" id="{D3AB957C-7B07-4675-BD80-BE84BC61666E}"/>
              </a:ext>
            </a:extLst>
          </xdr:cNvPr>
          <xdr:cNvCxnSpPr>
            <a:stCxn id="1100" idx="3"/>
            <a:endCxn id="110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59772</xdr:colOff>
      <xdr:row>36</xdr:row>
      <xdr:rowOff>106921</xdr:rowOff>
    </xdr:from>
    <xdr:to>
      <xdr:col>6</xdr:col>
      <xdr:colOff>158958</xdr:colOff>
      <xdr:row>40</xdr:row>
      <xdr:rowOff>86407</xdr:rowOff>
    </xdr:to>
    <xdr:sp macro="" textlink="">
      <xdr:nvSpPr>
        <xdr:cNvPr id="1138" name="Rectangle 716">
          <a:extLst>
            <a:ext uri="{FF2B5EF4-FFF2-40B4-BE49-F238E27FC236}">
              <a16:creationId xmlns:a16="http://schemas.microsoft.com/office/drawing/2014/main" id="{EB56AD01-3A6E-4936-BAA1-1EAF9AED987F}"/>
            </a:ext>
          </a:extLst>
        </xdr:cNvPr>
        <xdr:cNvSpPr/>
      </xdr:nvSpPr>
      <xdr:spPr>
        <a:xfrm>
          <a:off x="1302163" y="5556878"/>
          <a:ext cx="861186" cy="592399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rgbClr val="FF0000"/>
              </a:solidFill>
              <a:uFillTx/>
            </a:rPr>
            <a:t>MGN03-184/3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CC1-A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</a:t>
          </a: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168250</xdr:colOff>
      <xdr:row>29</xdr:row>
      <xdr:rowOff>101111</xdr:rowOff>
    </xdr:from>
    <xdr:to>
      <xdr:col>6</xdr:col>
      <xdr:colOff>267436</xdr:colOff>
      <xdr:row>35</xdr:row>
      <xdr:rowOff>145073</xdr:rowOff>
    </xdr:to>
    <xdr:sp macro="" textlink="">
      <xdr:nvSpPr>
        <xdr:cNvPr id="1139" name="Rectangle 716">
          <a:extLst>
            <a:ext uri="{FF2B5EF4-FFF2-40B4-BE49-F238E27FC236}">
              <a16:creationId xmlns:a16="http://schemas.microsoft.com/office/drawing/2014/main" id="{3152FFAF-F166-4850-8FEF-7205FF67FA20}"/>
            </a:ext>
          </a:extLst>
        </xdr:cNvPr>
        <xdr:cNvSpPr/>
      </xdr:nvSpPr>
      <xdr:spPr>
        <a:xfrm>
          <a:off x="1410641" y="4507459"/>
          <a:ext cx="861186" cy="938484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rgbClr val="FF0000"/>
              </a:solidFill>
              <a:uFillTx/>
            </a:rPr>
            <a:t>MGN03-184/4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CC2-A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</a:t>
          </a:r>
          <a:r>
            <a:rPr lang="en-US" sz="800" b="0" baseline="0">
              <a:solidFill>
                <a:srgbClr val="FF0000"/>
              </a:solidFill>
            </a:rPr>
            <a:t> CE1-3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1 CM2-12A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200550</xdr:colOff>
      <xdr:row>25</xdr:row>
      <xdr:rowOff>33702</xdr:rowOff>
    </xdr:from>
    <xdr:to>
      <xdr:col>7</xdr:col>
      <xdr:colOff>299736</xdr:colOff>
      <xdr:row>29</xdr:row>
      <xdr:rowOff>20514</xdr:rowOff>
    </xdr:to>
    <xdr:sp macro="" textlink="">
      <xdr:nvSpPr>
        <xdr:cNvPr id="1140" name="Rectangle 716">
          <a:extLst>
            <a:ext uri="{FF2B5EF4-FFF2-40B4-BE49-F238E27FC236}">
              <a16:creationId xmlns:a16="http://schemas.microsoft.com/office/drawing/2014/main" id="{CA256FC6-4910-4A92-88F3-1E4A29447114}"/>
            </a:ext>
          </a:extLst>
        </xdr:cNvPr>
        <xdr:cNvSpPr/>
      </xdr:nvSpPr>
      <xdr:spPr>
        <a:xfrm>
          <a:off x="1819800" y="3902317"/>
          <a:ext cx="861186" cy="602274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rgbClr val="FF0000"/>
              </a:solidFill>
              <a:uFillTx/>
            </a:rPr>
            <a:t>MGN03-184/5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CC1-A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</a:t>
          </a: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103833</xdr:colOff>
      <xdr:row>20</xdr:row>
      <xdr:rowOff>142141</xdr:rowOff>
    </xdr:from>
    <xdr:to>
      <xdr:col>8</xdr:col>
      <xdr:colOff>203019</xdr:colOff>
      <xdr:row>24</xdr:row>
      <xdr:rowOff>128953</xdr:rowOff>
    </xdr:to>
    <xdr:sp macro="" textlink="">
      <xdr:nvSpPr>
        <xdr:cNvPr id="1141" name="Rectangle 716">
          <a:extLst>
            <a:ext uri="{FF2B5EF4-FFF2-40B4-BE49-F238E27FC236}">
              <a16:creationId xmlns:a16="http://schemas.microsoft.com/office/drawing/2014/main" id="{65E01520-563F-44A8-BAF7-225224E684B4}"/>
            </a:ext>
          </a:extLst>
        </xdr:cNvPr>
        <xdr:cNvSpPr/>
      </xdr:nvSpPr>
      <xdr:spPr>
        <a:xfrm>
          <a:off x="2104083" y="3241429"/>
          <a:ext cx="861186" cy="602274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rgbClr val="FF0000"/>
              </a:solidFill>
              <a:uFillTx/>
            </a:rPr>
            <a:t>MGN03-184/6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CC1-A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</a:t>
          </a: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43753</xdr:colOff>
      <xdr:row>16</xdr:row>
      <xdr:rowOff>96713</xdr:rowOff>
    </xdr:from>
    <xdr:to>
      <xdr:col>9</xdr:col>
      <xdr:colOff>142939</xdr:colOff>
      <xdr:row>20</xdr:row>
      <xdr:rowOff>83526</xdr:rowOff>
    </xdr:to>
    <xdr:sp macro="" textlink="">
      <xdr:nvSpPr>
        <xdr:cNvPr id="1142" name="Rectangle 716">
          <a:extLst>
            <a:ext uri="{FF2B5EF4-FFF2-40B4-BE49-F238E27FC236}">
              <a16:creationId xmlns:a16="http://schemas.microsoft.com/office/drawing/2014/main" id="{DA0D2893-3BAF-4921-BB7D-F6DAD81B8DAA}"/>
            </a:ext>
          </a:extLst>
        </xdr:cNvPr>
        <xdr:cNvSpPr/>
      </xdr:nvSpPr>
      <xdr:spPr>
        <a:xfrm>
          <a:off x="2425003" y="2580540"/>
          <a:ext cx="861186" cy="602274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rgbClr val="FF0000"/>
              </a:solidFill>
              <a:uFillTx/>
            </a:rPr>
            <a:t>MGN03-184/7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CC1-A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</a:t>
          </a: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247441</xdr:colOff>
      <xdr:row>12</xdr:row>
      <xdr:rowOff>73268</xdr:rowOff>
    </xdr:from>
    <xdr:to>
      <xdr:col>9</xdr:col>
      <xdr:colOff>346627</xdr:colOff>
      <xdr:row>16</xdr:row>
      <xdr:rowOff>52753</xdr:rowOff>
    </xdr:to>
    <xdr:sp macro="" textlink="">
      <xdr:nvSpPr>
        <xdr:cNvPr id="1143" name="Rectangle 716">
          <a:extLst>
            <a:ext uri="{FF2B5EF4-FFF2-40B4-BE49-F238E27FC236}">
              <a16:creationId xmlns:a16="http://schemas.microsoft.com/office/drawing/2014/main" id="{C609E077-206A-4A3C-A3BA-32FAA0124D18}"/>
            </a:ext>
          </a:extLst>
        </xdr:cNvPr>
        <xdr:cNvSpPr/>
      </xdr:nvSpPr>
      <xdr:spPr>
        <a:xfrm>
          <a:off x="2632832" y="1895442"/>
          <a:ext cx="861186" cy="592398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rgbClr val="FF0000"/>
              </a:solidFill>
              <a:uFillTx/>
            </a:rPr>
            <a:t>MGN03-184/8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CC1-A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</a:t>
          </a: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209342</xdr:colOff>
      <xdr:row>8</xdr:row>
      <xdr:rowOff>20514</xdr:rowOff>
    </xdr:from>
    <xdr:to>
      <xdr:col>10</xdr:col>
      <xdr:colOff>308528</xdr:colOff>
      <xdr:row>12</xdr:row>
      <xdr:rowOff>7327</xdr:rowOff>
    </xdr:to>
    <xdr:sp macro="" textlink="">
      <xdr:nvSpPr>
        <xdr:cNvPr id="1144" name="Rectangle 716">
          <a:extLst>
            <a:ext uri="{FF2B5EF4-FFF2-40B4-BE49-F238E27FC236}">
              <a16:creationId xmlns:a16="http://schemas.microsoft.com/office/drawing/2014/main" id="{FF70DF44-35E3-4D34-AAB7-074983F575D5}"/>
            </a:ext>
          </a:extLst>
        </xdr:cNvPr>
        <xdr:cNvSpPr/>
      </xdr:nvSpPr>
      <xdr:spPr>
        <a:xfrm>
          <a:off x="2971592" y="1266091"/>
          <a:ext cx="861186" cy="602274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rgbClr val="FF0000"/>
              </a:solidFill>
              <a:uFillTx/>
            </a:rPr>
            <a:t>MGN03-184/9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CC1-A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</a:t>
          </a: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175846</xdr:colOff>
      <xdr:row>1</xdr:row>
      <xdr:rowOff>73270</xdr:rowOff>
    </xdr:from>
    <xdr:to>
      <xdr:col>11</xdr:col>
      <xdr:colOff>275032</xdr:colOff>
      <xdr:row>7</xdr:row>
      <xdr:rowOff>109904</xdr:rowOff>
    </xdr:to>
    <xdr:sp macro="" textlink="">
      <xdr:nvSpPr>
        <xdr:cNvPr id="1145" name="Rectangle 716">
          <a:extLst>
            <a:ext uri="{FF2B5EF4-FFF2-40B4-BE49-F238E27FC236}">
              <a16:creationId xmlns:a16="http://schemas.microsoft.com/office/drawing/2014/main" id="{D8435217-721C-4597-8937-BA93425F2B01}"/>
            </a:ext>
          </a:extLst>
        </xdr:cNvPr>
        <xdr:cNvSpPr/>
      </xdr:nvSpPr>
      <xdr:spPr>
        <a:xfrm>
          <a:off x="3319096" y="234462"/>
          <a:ext cx="861186" cy="967154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rgbClr val="FF0000"/>
              </a:solidFill>
              <a:uFillTx/>
            </a:rPr>
            <a:t>MGN03-184/10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CC8-A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2</a:t>
          </a:r>
          <a:r>
            <a:rPr lang="en-US" sz="800" b="0" baseline="0">
              <a:solidFill>
                <a:srgbClr val="FF0000"/>
              </a:solidFill>
            </a:rPr>
            <a:t> CE1-3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2 F1-3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2 CM2-12A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51288</xdr:colOff>
      <xdr:row>4</xdr:row>
      <xdr:rowOff>95060</xdr:rowOff>
    </xdr:from>
    <xdr:to>
      <xdr:col>12</xdr:col>
      <xdr:colOff>313910</xdr:colOff>
      <xdr:row>5</xdr:row>
      <xdr:rowOff>0</xdr:rowOff>
    </xdr:to>
    <xdr:cxnSp macro="">
      <xdr:nvCxnSpPr>
        <xdr:cNvPr id="1146" name="Straight Arrow Connector 1145">
          <a:extLst>
            <a:ext uri="{FF2B5EF4-FFF2-40B4-BE49-F238E27FC236}">
              <a16:creationId xmlns:a16="http://schemas.microsoft.com/office/drawing/2014/main" id="{D48FD3DA-4ACF-4FDA-9B0C-5FE3DFDA982D}"/>
            </a:ext>
          </a:extLst>
        </xdr:cNvPr>
        <xdr:cNvCxnSpPr/>
      </xdr:nvCxnSpPr>
      <xdr:spPr>
        <a:xfrm flipH="1">
          <a:off x="4337538" y="725175"/>
          <a:ext cx="262622" cy="588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228757</xdr:colOff>
      <xdr:row>4</xdr:row>
      <xdr:rowOff>4448</xdr:rowOff>
    </xdr:from>
    <xdr:to>
      <xdr:col>13</xdr:col>
      <xdr:colOff>27059</xdr:colOff>
      <xdr:row>5</xdr:row>
      <xdr:rowOff>19983</xdr:rowOff>
    </xdr:to>
    <xdr:grpSp>
      <xdr:nvGrpSpPr>
        <xdr:cNvPr id="1091" name="Group 1090">
          <a:extLst>
            <a:ext uri="{FF2B5EF4-FFF2-40B4-BE49-F238E27FC236}">
              <a16:creationId xmlns:a16="http://schemas.microsoft.com/office/drawing/2014/main" id="{F37DAC15-75A1-4A3D-B2D7-DBCE0B12D045}"/>
            </a:ext>
          </a:extLst>
        </xdr:cNvPr>
        <xdr:cNvGrpSpPr/>
      </xdr:nvGrpSpPr>
      <xdr:grpSpPr>
        <a:xfrm rot="1118503">
          <a:off x="4515007" y="633098"/>
          <a:ext cx="179302" cy="16793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92" name="Oval 1091">
            <a:extLst>
              <a:ext uri="{FF2B5EF4-FFF2-40B4-BE49-F238E27FC236}">
                <a16:creationId xmlns:a16="http://schemas.microsoft.com/office/drawing/2014/main" id="{C306376A-2C7C-4D63-97B0-A88514A8CF3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093" name="Straight Connector 1092">
            <a:extLst>
              <a:ext uri="{FF2B5EF4-FFF2-40B4-BE49-F238E27FC236}">
                <a16:creationId xmlns:a16="http://schemas.microsoft.com/office/drawing/2014/main" id="{D97C5EC8-E208-4823-933A-04BB16762B32}"/>
              </a:ext>
            </a:extLst>
          </xdr:cNvPr>
          <xdr:cNvCxnSpPr>
            <a:stCxn id="1092" idx="1"/>
            <a:endCxn id="1092" idx="5"/>
          </xdr:cNvCxnSpPr>
        </xdr:nvCxnSpPr>
        <xdr:spPr>
          <a:xfrm rot="16200000" flipH="1">
            <a:off x="3751515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4" name="Straight Connector 1093">
            <a:extLst>
              <a:ext uri="{FF2B5EF4-FFF2-40B4-BE49-F238E27FC236}">
                <a16:creationId xmlns:a16="http://schemas.microsoft.com/office/drawing/2014/main" id="{E0928C44-5F61-4BD2-A5E8-3A19D74DB4BA}"/>
              </a:ext>
            </a:extLst>
          </xdr:cNvPr>
          <xdr:cNvCxnSpPr>
            <a:stCxn id="1092" idx="3"/>
            <a:endCxn id="10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275346</xdr:colOff>
      <xdr:row>5</xdr:row>
      <xdr:rowOff>142496</xdr:rowOff>
    </xdr:from>
    <xdr:to>
      <xdr:col>16</xdr:col>
      <xdr:colOff>374532</xdr:colOff>
      <xdr:row>13</xdr:row>
      <xdr:rowOff>19707</xdr:rowOff>
    </xdr:to>
    <xdr:sp macro="" textlink="">
      <xdr:nvSpPr>
        <xdr:cNvPr id="1148" name="Rectangle 716">
          <a:extLst>
            <a:ext uri="{FF2B5EF4-FFF2-40B4-BE49-F238E27FC236}">
              <a16:creationId xmlns:a16="http://schemas.microsoft.com/office/drawing/2014/main" id="{AFEEA53A-0329-48D3-88CE-AABB507F1D2A}"/>
            </a:ext>
          </a:extLst>
        </xdr:cNvPr>
        <xdr:cNvSpPr/>
      </xdr:nvSpPr>
      <xdr:spPr>
        <a:xfrm>
          <a:off x="5326880" y="924203"/>
          <a:ext cx="861186" cy="1099038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rgbClr val="FF0000"/>
              </a:solidFill>
              <a:uFillTx/>
            </a:rPr>
            <a:t>MGN03-184/11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C12-350 dAN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APP TM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</a:t>
          </a:r>
          <a:r>
            <a:rPr lang="en-US" sz="800" b="0" baseline="0">
              <a:solidFill>
                <a:srgbClr val="FF0000"/>
              </a:solidFill>
            </a:rPr>
            <a:t> CE1-3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1 CM2-12A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313298</xdr:colOff>
      <xdr:row>38</xdr:row>
      <xdr:rowOff>61703</xdr:rowOff>
    </xdr:from>
    <xdr:to>
      <xdr:col>11</xdr:col>
      <xdr:colOff>31484</xdr:colOff>
      <xdr:row>45</xdr:row>
      <xdr:rowOff>77114</xdr:rowOff>
    </xdr:to>
    <xdr:sp macro="" textlink="">
      <xdr:nvSpPr>
        <xdr:cNvPr id="1149" name="Rectangle 716">
          <a:extLst>
            <a:ext uri="{FF2B5EF4-FFF2-40B4-BE49-F238E27FC236}">
              <a16:creationId xmlns:a16="http://schemas.microsoft.com/office/drawing/2014/main" id="{55E4747E-7AAC-4480-8736-1A4C7A34578E}"/>
            </a:ext>
          </a:extLst>
        </xdr:cNvPr>
        <xdr:cNvSpPr/>
      </xdr:nvSpPr>
      <xdr:spPr>
        <a:xfrm>
          <a:off x="3079689" y="5809833"/>
          <a:ext cx="861186" cy="1075585"/>
        </a:xfrm>
        <a:prstGeom prst="rect">
          <a:avLst/>
        </a:prstGeom>
        <a:ln w="9525"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ysClr val="windowText" lastClr="000000"/>
              </a:solidFill>
              <a:uFillTx/>
            </a:rPr>
            <a:t>MGN03-184/1</a:t>
          </a:r>
          <a:endParaRPr lang="en-US" altLang="id-ID" sz="800" b="0">
            <a:solidFill>
              <a:sysClr val="windowText" lastClr="000000"/>
            </a:solidFill>
          </a:endParaRPr>
        </a:p>
        <a:p>
          <a:pPr algn="l"/>
          <a:r>
            <a:rPr lang="en-US" sz="800" b="0">
              <a:solidFill>
                <a:sysClr val="windowText" lastClr="000000"/>
              </a:solidFill>
            </a:rPr>
            <a:t>1 C12-200 dAN</a:t>
          </a:r>
        </a:p>
        <a:p>
          <a:pPr algn="l"/>
          <a:r>
            <a:rPr lang="en-US" sz="800" b="0" strike="sngStrike" baseline="0">
              <a:solidFill>
                <a:sysClr val="windowText" lastClr="000000"/>
              </a:solidFill>
            </a:rPr>
            <a:t>1 CC11</a:t>
          </a:r>
        </a:p>
        <a:p>
          <a:pPr algn="l"/>
          <a:r>
            <a:rPr lang="en-US" altLang="id-ID" sz="800" b="0" strike="sngStrike" baseline="0">
              <a:solidFill>
                <a:sysClr val="windowText" lastClr="000000"/>
              </a:solidFill>
            </a:rPr>
            <a:t>1 CM5-5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1 CC1-1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2 CM5-5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3 Joint sleve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124654</xdr:colOff>
      <xdr:row>41</xdr:row>
      <xdr:rowOff>60637</xdr:rowOff>
    </xdr:from>
    <xdr:to>
      <xdr:col>5</xdr:col>
      <xdr:colOff>223840</xdr:colOff>
      <xdr:row>47</xdr:row>
      <xdr:rowOff>110409</xdr:rowOff>
    </xdr:to>
    <xdr:sp macro="" textlink="">
      <xdr:nvSpPr>
        <xdr:cNvPr id="907" name="Rectangle 716">
          <a:extLst>
            <a:ext uri="{FF2B5EF4-FFF2-40B4-BE49-F238E27FC236}">
              <a16:creationId xmlns:a16="http://schemas.microsoft.com/office/drawing/2014/main" id="{00000000-0008-0000-0A00-00008B030000}"/>
            </a:ext>
          </a:extLst>
        </xdr:cNvPr>
        <xdr:cNvSpPr/>
      </xdr:nvSpPr>
      <xdr:spPr>
        <a:xfrm>
          <a:off x="985188" y="6307723"/>
          <a:ext cx="861186" cy="956289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id-ID" sz="800" b="0" u="sng">
              <a:solidFill>
                <a:srgbClr val="FF0000"/>
              </a:solidFill>
              <a:uFillTx/>
            </a:rPr>
            <a:t>MGN03-184/2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C12-200 dAN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1 CC8-A</a:t>
          </a: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="0">
              <a:solidFill>
                <a:srgbClr val="FF0000"/>
              </a:solidFill>
            </a:rPr>
            <a:t>2</a:t>
          </a:r>
          <a:r>
            <a:rPr lang="en-US" sz="800" b="0" baseline="0">
              <a:solidFill>
                <a:srgbClr val="FF0000"/>
              </a:solidFill>
            </a:rPr>
            <a:t> CE1-3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2 F1-3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2 CM2-12A</a:t>
          </a:r>
          <a:endParaRPr 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936</xdr:colOff>
      <xdr:row>42</xdr:row>
      <xdr:rowOff>52658</xdr:rowOff>
    </xdr:from>
    <xdr:to>
      <xdr:col>8</xdr:col>
      <xdr:colOff>223630</xdr:colOff>
      <xdr:row>44</xdr:row>
      <xdr:rowOff>24850</xdr:rowOff>
    </xdr:to>
    <xdr:sp macro="" textlink="">
      <xdr:nvSpPr>
        <xdr:cNvPr id="1150" name="Rectangle 716">
          <a:extLst>
            <a:ext uri="{FF2B5EF4-FFF2-40B4-BE49-F238E27FC236}">
              <a16:creationId xmlns:a16="http://schemas.microsoft.com/office/drawing/2014/main" id="{683B14F4-6214-4683-90AF-4E57E7EFECA2}"/>
            </a:ext>
          </a:extLst>
        </xdr:cNvPr>
        <xdr:cNvSpPr/>
      </xdr:nvSpPr>
      <xdr:spPr>
        <a:xfrm rot="2273279">
          <a:off x="2386327" y="6380571"/>
          <a:ext cx="603694" cy="270366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30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328284</xdr:colOff>
      <xdr:row>38</xdr:row>
      <xdr:rowOff>21830</xdr:rowOff>
    </xdr:from>
    <xdr:to>
      <xdr:col>7</xdr:col>
      <xdr:colOff>217650</xdr:colOff>
      <xdr:row>42</xdr:row>
      <xdr:rowOff>12611</xdr:rowOff>
    </xdr:to>
    <xdr:sp macro="" textlink="">
      <xdr:nvSpPr>
        <xdr:cNvPr id="1151" name="Rectangle 716">
          <a:extLst>
            <a:ext uri="{FF2B5EF4-FFF2-40B4-BE49-F238E27FC236}">
              <a16:creationId xmlns:a16="http://schemas.microsoft.com/office/drawing/2014/main" id="{99DB0646-3C20-4DAE-B306-0C8D330B2EE3}"/>
            </a:ext>
          </a:extLst>
        </xdr:cNvPr>
        <xdr:cNvSpPr/>
      </xdr:nvSpPr>
      <xdr:spPr>
        <a:xfrm rot="16965742">
          <a:off x="2166011" y="5903494"/>
          <a:ext cx="603694" cy="270366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40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107965</xdr:colOff>
      <xdr:row>33</xdr:row>
      <xdr:rowOff>91404</xdr:rowOff>
    </xdr:from>
    <xdr:to>
      <xdr:col>7</xdr:col>
      <xdr:colOff>378331</xdr:colOff>
      <xdr:row>37</xdr:row>
      <xdr:rowOff>98750</xdr:rowOff>
    </xdr:to>
    <xdr:sp macro="" textlink="">
      <xdr:nvSpPr>
        <xdr:cNvPr id="1152" name="Rectangle 716">
          <a:extLst>
            <a:ext uri="{FF2B5EF4-FFF2-40B4-BE49-F238E27FC236}">
              <a16:creationId xmlns:a16="http://schemas.microsoft.com/office/drawing/2014/main" id="{381168A1-6478-42D9-B15D-2AFC9B25B3FE}"/>
            </a:ext>
          </a:extLst>
        </xdr:cNvPr>
        <xdr:cNvSpPr/>
      </xdr:nvSpPr>
      <xdr:spPr>
        <a:xfrm rot="16890248">
          <a:off x="2326692" y="5227633"/>
          <a:ext cx="603694" cy="270366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40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351473</xdr:colOff>
      <xdr:row>28</xdr:row>
      <xdr:rowOff>127847</xdr:rowOff>
    </xdr:from>
    <xdr:to>
      <xdr:col>8</xdr:col>
      <xdr:colOff>240839</xdr:colOff>
      <xdr:row>32</xdr:row>
      <xdr:rowOff>135193</xdr:rowOff>
    </xdr:to>
    <xdr:sp macro="" textlink="">
      <xdr:nvSpPr>
        <xdr:cNvPr id="1153" name="Rectangle 716">
          <a:extLst>
            <a:ext uri="{FF2B5EF4-FFF2-40B4-BE49-F238E27FC236}">
              <a16:creationId xmlns:a16="http://schemas.microsoft.com/office/drawing/2014/main" id="{C701D373-E95D-4B57-8486-D2147A5CAB06}"/>
            </a:ext>
          </a:extLst>
        </xdr:cNvPr>
        <xdr:cNvSpPr/>
      </xdr:nvSpPr>
      <xdr:spPr>
        <a:xfrm rot="17788942">
          <a:off x="2570200" y="4518641"/>
          <a:ext cx="603694" cy="270366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50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271960</xdr:colOff>
      <xdr:row>24</xdr:row>
      <xdr:rowOff>64898</xdr:rowOff>
    </xdr:from>
    <xdr:to>
      <xdr:col>9</xdr:col>
      <xdr:colOff>161326</xdr:colOff>
      <xdr:row>28</xdr:row>
      <xdr:rowOff>72245</xdr:rowOff>
    </xdr:to>
    <xdr:sp macro="" textlink="">
      <xdr:nvSpPr>
        <xdr:cNvPr id="1154" name="Rectangle 716">
          <a:extLst>
            <a:ext uri="{FF2B5EF4-FFF2-40B4-BE49-F238E27FC236}">
              <a16:creationId xmlns:a16="http://schemas.microsoft.com/office/drawing/2014/main" id="{452E6855-6C44-4FB9-BCB7-B6E62153AB8A}"/>
            </a:ext>
          </a:extLst>
        </xdr:cNvPr>
        <xdr:cNvSpPr/>
      </xdr:nvSpPr>
      <xdr:spPr>
        <a:xfrm rot="17788942">
          <a:off x="2871687" y="3859345"/>
          <a:ext cx="603694" cy="270366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50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238830</xdr:colOff>
      <xdr:row>19</xdr:row>
      <xdr:rowOff>56616</xdr:rowOff>
    </xdr:from>
    <xdr:to>
      <xdr:col>10</xdr:col>
      <xdr:colOff>128196</xdr:colOff>
      <xdr:row>23</xdr:row>
      <xdr:rowOff>63962</xdr:rowOff>
    </xdr:to>
    <xdr:sp macro="" textlink="">
      <xdr:nvSpPr>
        <xdr:cNvPr id="1155" name="Rectangle 716">
          <a:extLst>
            <a:ext uri="{FF2B5EF4-FFF2-40B4-BE49-F238E27FC236}">
              <a16:creationId xmlns:a16="http://schemas.microsoft.com/office/drawing/2014/main" id="{34D6A2EA-CD07-42C9-AE8D-7D8FA1A353B3}"/>
            </a:ext>
          </a:extLst>
        </xdr:cNvPr>
        <xdr:cNvSpPr/>
      </xdr:nvSpPr>
      <xdr:spPr>
        <a:xfrm rot="17788942">
          <a:off x="3219557" y="3105628"/>
          <a:ext cx="603694" cy="270366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50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159317</xdr:colOff>
      <xdr:row>14</xdr:row>
      <xdr:rowOff>142755</xdr:rowOff>
    </xdr:from>
    <xdr:to>
      <xdr:col>11</xdr:col>
      <xdr:colOff>48683</xdr:colOff>
      <xdr:row>19</xdr:row>
      <xdr:rowOff>1014</xdr:rowOff>
    </xdr:to>
    <xdr:sp macro="" textlink="">
      <xdr:nvSpPr>
        <xdr:cNvPr id="1156" name="Rectangle 716">
          <a:extLst>
            <a:ext uri="{FF2B5EF4-FFF2-40B4-BE49-F238E27FC236}">
              <a16:creationId xmlns:a16="http://schemas.microsoft.com/office/drawing/2014/main" id="{1FD4579B-46D2-473D-831D-02D275A3A736}"/>
            </a:ext>
          </a:extLst>
        </xdr:cNvPr>
        <xdr:cNvSpPr/>
      </xdr:nvSpPr>
      <xdr:spPr>
        <a:xfrm rot="17788942">
          <a:off x="3521044" y="2446332"/>
          <a:ext cx="603694" cy="270366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50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126185</xdr:colOff>
      <xdr:row>10</xdr:row>
      <xdr:rowOff>26798</xdr:rowOff>
    </xdr:from>
    <xdr:to>
      <xdr:col>12</xdr:col>
      <xdr:colOff>15551</xdr:colOff>
      <xdr:row>14</xdr:row>
      <xdr:rowOff>17579</xdr:rowOff>
    </xdr:to>
    <xdr:sp macro="" textlink="">
      <xdr:nvSpPr>
        <xdr:cNvPr id="1157" name="Rectangle 716">
          <a:extLst>
            <a:ext uri="{FF2B5EF4-FFF2-40B4-BE49-F238E27FC236}">
              <a16:creationId xmlns:a16="http://schemas.microsoft.com/office/drawing/2014/main" id="{CB272F02-F70F-4858-BA93-03709CB7E827}"/>
            </a:ext>
          </a:extLst>
        </xdr:cNvPr>
        <xdr:cNvSpPr/>
      </xdr:nvSpPr>
      <xdr:spPr>
        <a:xfrm rot="17788942">
          <a:off x="3868912" y="1717462"/>
          <a:ext cx="603694" cy="270366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50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46672</xdr:colOff>
      <xdr:row>5</xdr:row>
      <xdr:rowOff>112937</xdr:rowOff>
    </xdr:from>
    <xdr:to>
      <xdr:col>12</xdr:col>
      <xdr:colOff>317038</xdr:colOff>
      <xdr:row>9</xdr:row>
      <xdr:rowOff>120283</xdr:rowOff>
    </xdr:to>
    <xdr:sp macro="" textlink="">
      <xdr:nvSpPr>
        <xdr:cNvPr id="1158" name="Rectangle 716">
          <a:extLst>
            <a:ext uri="{FF2B5EF4-FFF2-40B4-BE49-F238E27FC236}">
              <a16:creationId xmlns:a16="http://schemas.microsoft.com/office/drawing/2014/main" id="{3EE177AA-8BE0-4FF3-96E8-C59DFBB3CD01}"/>
            </a:ext>
          </a:extLst>
        </xdr:cNvPr>
        <xdr:cNvSpPr/>
      </xdr:nvSpPr>
      <xdr:spPr>
        <a:xfrm rot="17788942">
          <a:off x="4170399" y="1058166"/>
          <a:ext cx="603694" cy="270366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50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106952</xdr:colOff>
      <xdr:row>3</xdr:row>
      <xdr:rowOff>59284</xdr:rowOff>
    </xdr:from>
    <xdr:to>
      <xdr:col>14</xdr:col>
      <xdr:colOff>329646</xdr:colOff>
      <xdr:row>5</xdr:row>
      <xdr:rowOff>31476</xdr:rowOff>
    </xdr:to>
    <xdr:sp macro="" textlink="">
      <xdr:nvSpPr>
        <xdr:cNvPr id="1159" name="Rectangle 716">
          <a:extLst>
            <a:ext uri="{FF2B5EF4-FFF2-40B4-BE49-F238E27FC236}">
              <a16:creationId xmlns:a16="http://schemas.microsoft.com/office/drawing/2014/main" id="{CFEFCE46-61E7-401E-869E-477B6D3B4036}"/>
            </a:ext>
          </a:extLst>
        </xdr:cNvPr>
        <xdr:cNvSpPr/>
      </xdr:nvSpPr>
      <xdr:spPr>
        <a:xfrm rot="20836452">
          <a:off x="4778343" y="539675"/>
          <a:ext cx="603694" cy="270366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30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>
          <a:spLocks noChangeArrowheads="1"/>
        </xdr:cNvSpPr>
      </xdr:nvSpPr>
      <xdr:spPr bwMode="auto"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2</xdr:col>
      <xdr:colOff>606136</xdr:colOff>
      <xdr:row>6</xdr:row>
      <xdr:rowOff>76200</xdr:rowOff>
    </xdr:from>
    <xdr:to>
      <xdr:col>29</xdr:col>
      <xdr:colOff>0</xdr:colOff>
      <xdr:row>62</xdr:row>
      <xdr:rowOff>76199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D9DC226C-8388-4F06-9019-21F16557FD97}"/>
            </a:ext>
          </a:extLst>
        </xdr:cNvPr>
        <xdr:cNvGrpSpPr/>
      </xdr:nvGrpSpPr>
      <xdr:grpSpPr>
        <a:xfrm>
          <a:off x="825211" y="990600"/>
          <a:ext cx="14767214" cy="9067799"/>
          <a:chOff x="834736" y="1478973"/>
          <a:chExt cx="14824364" cy="6978322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F3B623AE-3FFB-4EA0-B0C1-9B7E3DF7D8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34736" y="1478973"/>
            <a:ext cx="14824364" cy="6978322"/>
          </a:xfrm>
          <a:prstGeom prst="rect">
            <a:avLst/>
          </a:prstGeom>
        </xdr:spPr>
      </xdr:pic>
      <xdr:sp macro="" textlink="">
        <xdr:nvSpPr>
          <xdr:cNvPr id="12" name="Rectangle 716">
            <a:extLst>
              <a:ext uri="{FF2B5EF4-FFF2-40B4-BE49-F238E27FC236}">
                <a16:creationId xmlns:a16="http://schemas.microsoft.com/office/drawing/2014/main" id="{00000000-0008-0000-0B00-00000C000000}"/>
              </a:ext>
            </a:extLst>
          </xdr:cNvPr>
          <xdr:cNvSpPr/>
        </xdr:nvSpPr>
        <xdr:spPr>
          <a:xfrm>
            <a:off x="6470073" y="1548245"/>
            <a:ext cx="3903518" cy="82738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 anchorCtr="0"/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800" b="1" u="none">
                <a:solidFill>
                  <a:srgbClr val="FFFF00"/>
                </a:solidFill>
                <a:uFillTx/>
              </a:rPr>
              <a:t>CV.</a:t>
            </a:r>
            <a:r>
              <a:rPr lang="en-US" sz="2800" b="1" u="none" baseline="0">
                <a:solidFill>
                  <a:srgbClr val="FFFF00"/>
                </a:solidFill>
                <a:uFillTx/>
              </a:rPr>
              <a:t> ARUNIKA</a:t>
            </a:r>
            <a:endParaRPr lang="en-US" sz="2800" b="1" u="none">
              <a:solidFill>
                <a:srgbClr val="FFFF00"/>
              </a:solidFill>
            </a:endParaRPr>
          </a:p>
        </xdr:txBody>
      </xdr:sp>
      <xdr:sp macro="" textlink="">
        <xdr:nvSpPr>
          <xdr:cNvPr id="5" name="Freeform: Shape 4">
            <a:extLst>
              <a:ext uri="{FF2B5EF4-FFF2-40B4-BE49-F238E27FC236}">
                <a16:creationId xmlns:a16="http://schemas.microsoft.com/office/drawing/2014/main" id="{C47B2F97-34F1-4DCA-9E90-F84A2C127B52}"/>
              </a:ext>
            </a:extLst>
          </xdr:cNvPr>
          <xdr:cNvSpPr/>
        </xdr:nvSpPr>
        <xdr:spPr>
          <a:xfrm>
            <a:off x="1360714" y="6672943"/>
            <a:ext cx="8980715" cy="1621971"/>
          </a:xfrm>
          <a:custGeom>
            <a:avLst/>
            <a:gdLst>
              <a:gd name="connsiteX0" fmla="*/ 0 w 9021536"/>
              <a:gd name="connsiteY0" fmla="*/ 0 h 1741714"/>
              <a:gd name="connsiteX1" fmla="*/ 0 w 9021536"/>
              <a:gd name="connsiteY1" fmla="*/ 0 h 1741714"/>
              <a:gd name="connsiteX2" fmla="*/ 4381500 w 9021536"/>
              <a:gd name="connsiteY2" fmla="*/ 884464 h 1741714"/>
              <a:gd name="connsiteX3" fmla="*/ 7647214 w 9021536"/>
              <a:gd name="connsiteY3" fmla="*/ 1455964 h 1741714"/>
              <a:gd name="connsiteX4" fmla="*/ 9021536 w 9021536"/>
              <a:gd name="connsiteY4" fmla="*/ 1741714 h 17417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9021536" h="1741714">
                <a:moveTo>
                  <a:pt x="0" y="0"/>
                </a:moveTo>
                <a:lnTo>
                  <a:pt x="0" y="0"/>
                </a:lnTo>
                <a:lnTo>
                  <a:pt x="4381500" y="884464"/>
                </a:lnTo>
                <a:lnTo>
                  <a:pt x="7647214" y="1455964"/>
                </a:lnTo>
                <a:lnTo>
                  <a:pt x="9021536" y="1741714"/>
                </a:lnTo>
              </a:path>
            </a:pathLst>
          </a:custGeom>
          <a:noFill/>
          <a:ln w="571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6" name="Freeform: Shape 5">
            <a:extLst>
              <a:ext uri="{FF2B5EF4-FFF2-40B4-BE49-F238E27FC236}">
                <a16:creationId xmlns:a16="http://schemas.microsoft.com/office/drawing/2014/main" id="{092867C7-31C0-450C-BB2F-66072E5E78AB}"/>
              </a:ext>
            </a:extLst>
          </xdr:cNvPr>
          <xdr:cNvSpPr/>
        </xdr:nvSpPr>
        <xdr:spPr>
          <a:xfrm>
            <a:off x="5825837" y="2140527"/>
            <a:ext cx="2455717" cy="5316682"/>
          </a:xfrm>
          <a:custGeom>
            <a:avLst/>
            <a:gdLst>
              <a:gd name="connsiteX0" fmla="*/ 173181 w 2441863"/>
              <a:gd name="connsiteY0" fmla="*/ 5437909 h 5437909"/>
              <a:gd name="connsiteX1" fmla="*/ 0 w 2441863"/>
              <a:gd name="connsiteY1" fmla="*/ 5091546 h 5437909"/>
              <a:gd name="connsiteX2" fmla="*/ 277090 w 2441863"/>
              <a:gd name="connsiteY2" fmla="*/ 3861955 h 5437909"/>
              <a:gd name="connsiteX3" fmla="*/ 2078181 w 2441863"/>
              <a:gd name="connsiteY3" fmla="*/ 34637 h 5437909"/>
              <a:gd name="connsiteX4" fmla="*/ 2441863 w 2441863"/>
              <a:gd name="connsiteY4" fmla="*/ 0 h 54379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441863" h="5437909">
                <a:moveTo>
                  <a:pt x="173181" y="5437909"/>
                </a:moveTo>
                <a:lnTo>
                  <a:pt x="0" y="5091546"/>
                </a:lnTo>
                <a:lnTo>
                  <a:pt x="277090" y="3861955"/>
                </a:lnTo>
                <a:lnTo>
                  <a:pt x="2078181" y="34637"/>
                </a:lnTo>
                <a:lnTo>
                  <a:pt x="2441863" y="0"/>
                </a:lnTo>
              </a:path>
            </a:pathLst>
          </a:cu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ERGI%20PRIMER/RKAP/RKAP%202010/NE/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7/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_Palembang_140113/Anggaran_2013/Tempory/2013_Yovan/Data%20RKAP2009/unzipped/RKAP%20Laba_Rugi%201/LKTW201/@PJB/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ARKAP%2006%20CPYG/RKAP_06_UA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apa/Data%20Laporan/Survey%20PB/Usulan%20SKK/Master%20SKK/Mat-Upah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k/AppData/Local/Microsoft/Windows/Temporary%20Internet%20Files/Content.Outlook/2J1OHGR2/Documents%20and%20Settings/User/Local%20Settings/Temp/20100118%20RKAP%202010%20Rev2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/Local%20Settings/Temporary%20Internet%20Files/OLK5B/Forum%20RKAP%202008/RKAP%202008%20Bandung%209-10%20Ags07%20(Target%20KPUB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ARKAP%2006%20CPYG/RKAP_06_UA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4/HPP%20&amp;%20Subs%202004%20-%20KMK-%20Audited-R-19-8-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ARMAWANGSA%20RKAP/RKAP20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kWh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penyebaran_oktober_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am/My%20Documents/CEIC/Bram's/Harga%20BBM%20Indonesi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RKAP2009/RKAP%2006/RKAP%20Investasi1_3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Clients/PLN/Backups/Backup%20PLN%20Budget%2015th%20July%2004/Reports/RKAP%20Laba_%20Rugi1V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A/RENKOR/NOVA/RKAP%202005%20WLPG%20VERSI%20WILAYAH/Wil%20Lampung%20adjstd/PLN%20Budget%20Reports%20V1.2/Reports/RKAP%20Laba_%20Rugi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~~~KANTOR%20DISTRIBUSI/2.%20RKAP%20DJTY%202016/01.%20FORM/Harkon4/D/ReCLOSE/Susut/Susut%202005/Deviasi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EDP%20KOMAN/DATA%20PENDUKUNG/GANGGUAN%20TM-TRAFO/DATA%20PENGUSAHAAN_2006_ISO/AGUSTUS_2006/Agustus%20%202006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%20TRIP%20DES%202008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unzipped/RKAP%20Laba_Rugi%201/LKTW101/LAPORAN/CashFlow012001Anggaran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310808%20RKAP%202009%20-%20Produksi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INVEST%202005/DLKAI%2005%20CMOD%20(PAGU-3)%20KINERJ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ANAKANAK/LkTW200/AT1999/AKPENY-J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PROGRAM%20RKAP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PLANNING%20SESION-06/REGION_2/My%20Documents/NAMA%20NOMOR%20HP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PROG-RKAP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ocuments%20and%20Settings/suyyud.PUSAT/My%20Documents/DPR/DRAFTREVISI090605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unzipped/RKAP%20Laba_Rugi%201/LKTW101/LAPORAN/CashFlow012001Anggaran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FIT%20PROPER/Anggaran%20Kepeg.MGL%20-%202005-REVBAT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T/Downloads/MASTER%20PMT%20KOMULATIF%20%202016%20AREA%20KLATEN.xlsx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aturi/Local%20Settings/Temporary%20Internet%20Files/OLK5D/IPP%20(version%201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suplisi%20tunjangan%202005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Documents%20and%20Settings/Budyanto/My%20Documents/Form%20Distribusi%202006/LKAI2006W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urkholis.majid/Local%20Settings/Temporary%20Internet%20Files/Content.Outlook/BTKWB6T4/BP-RAB/tawar%20Oke%20Kertasari/Penawaran%20Kertasari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.PUSAT/My%20Documents/Documents%20and%20Settings/Manajer%20Teknik/Desktop/WINNT/Profiles/wkongsamut/Temporary%20Internet%20Files/Content.IE5/CDERGTUV/Danfoss%20Submission%20form%202004%20(1)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2.%20KKP%20PB-PD%20TM\07.%20KKO-KKF%20PB%20PT.%20ENERGASINDO%20690%20kVA-FIX%201404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22">
          <cell r="C122">
            <v>10000</v>
          </cell>
        </row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36">
          <cell r="D136" t="str">
            <v>{goto}j:a1~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1">
          <cell r="D151" t="str">
            <v>/wtc{goto}b:a188~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INISIATIF STRATEGIS"/>
      <sheetName val="PkRp"/>
      <sheetName val="PUNCAK-89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Rekap"/>
      <sheetName val="PROGRAM"/>
      <sheetName val="LOKASI"/>
      <sheetName val="DB"/>
      <sheetName val="TDL"/>
      <sheetName val="HARGA SATUAN"/>
      <sheetName val="prod03"/>
      <sheetName val="C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PROGRAM"/>
      <sheetName val="Bank Data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PROGRAM"/>
      <sheetName val="Bank Data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"/>
      <sheetName val="H MAT"/>
      <sheetName val="Analisa 600"/>
      <sheetName val="REKAP KINERJA"/>
      <sheetName val="hal 14b"/>
      <sheetName val="summary-1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aporan pemakaian blangko"/>
      <sheetName val="terbilang"/>
      <sheetName val="H.BAHAN"/>
      <sheetName val="DATA ACUAN"/>
      <sheetName val="Dasar Pemadaman"/>
      <sheetName val="COP"/>
      <sheetName val="ATTB-AKTV"/>
      <sheetName val="10"/>
      <sheetName val="APP CAWANG"/>
      <sheetName val="Agregat Halus &amp; Kasar"/>
      <sheetName val="HPP"/>
      <sheetName val="uts"/>
      <sheetName val="kumpulan"/>
      <sheetName val="Basic"/>
      <sheetName val="Alat"/>
      <sheetName val="STRUKTUR"/>
      <sheetName val="SCH2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FAS"/>
      <sheetName val="BA_Rapen"/>
      <sheetName val="GI"/>
      <sheetName val="LOAD2010"/>
      <sheetName val="Preventif"/>
      <sheetName val="Pk"/>
      <sheetName val="JAN09"/>
      <sheetName val="BHN"/>
      <sheetName val="DFTR GARDIST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HARGA"/>
      <sheetName val="SATUAN"/>
      <sheetName val="61005"/>
      <sheetName val="61007"/>
      <sheetName val="MAP"/>
      <sheetName val="H.Dasar"/>
      <sheetName val="DExp.Lmb"/>
      <sheetName val="LOGRESUME"/>
      <sheetName val="List of Inventory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/>
      <sheetData sheetId="404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ROGRAM"/>
      <sheetName val="PkRp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ROGRAM"/>
      <sheetName val="PkRp"/>
      <sheetName val="DExp.Lmb"/>
      <sheetName val="Kamus"/>
      <sheetName val="JAN09"/>
      <sheetName val="ca"/>
      <sheetName val="Uraian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NRCPTK01"/>
      <sheetName val="JAN09"/>
      <sheetName val="UshDeb00"/>
      <sheetName val="REKAP TRAFO"/>
      <sheetName val="PMT"/>
      <sheetName val="Smg"/>
      <sheetName val="PkRp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JAN07"/>
      <sheetName val="Mat"/>
      <sheetName val="Pro"/>
      <sheetName val="Uph"/>
      <sheetName val="Kons"/>
      <sheetName val="Tamb"/>
      <sheetName val="SR-APP"/>
      <sheetName val="Sort"/>
      <sheetName val="PL-2"/>
      <sheetName val="graf2"/>
      <sheetName val="ASUMSI"/>
      <sheetName val="PUNCAK-89"/>
      <sheetName val="SortSheet"/>
      <sheetName val="MEMO"/>
      <sheetName val="Breakdown Target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Kontrak vs Realisasi Gas"/>
      <sheetName val="PkRp"/>
      <sheetName val="x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UshDeb00"/>
      <sheetName val="MEMO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</sheetNames>
    <sheetDataSet>
      <sheetData sheetId="0">
        <row r="6">
          <cell r="O6">
            <v>7367.6190476190486</v>
          </cell>
        </row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6">
          <cell r="O6">
            <v>7367.6190476190486</v>
          </cell>
        </row>
      </sheetData>
      <sheetData sheetId="45">
        <row r="6">
          <cell r="O6">
            <v>7367.6190476190486</v>
          </cell>
        </row>
        <row r="7">
          <cell r="O7">
            <v>13270.476190476191</v>
          </cell>
        </row>
        <row r="8">
          <cell r="O8">
            <v>15026.666666666668</v>
          </cell>
        </row>
        <row r="9">
          <cell r="O9">
            <v>110.00000000000001</v>
          </cell>
        </row>
        <row r="10">
          <cell r="O10">
            <v>10000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>
        <row r="2">
          <cell r="D2" t="str">
            <v>Mutu Tegangan</v>
          </cell>
        </row>
        <row r="3">
          <cell r="D3" t="str">
            <v>SAIDI &amp; SAIFI</v>
          </cell>
        </row>
        <row r="4">
          <cell r="D4" t="str">
            <v>Susut distribusi</v>
          </cell>
        </row>
        <row r="5">
          <cell r="D5" t="str">
            <v>Rehabilitasi Jaringan Distribusi</v>
          </cell>
        </row>
        <row r="6">
          <cell r="D6" t="str">
            <v>Perluasan</v>
          </cell>
        </row>
        <row r="7">
          <cell r="D7" t="str">
            <v>Peningkatan Sarana Pelayanan Distribusi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NEKons"/>
      <sheetName val="rkap2008"/>
      <sheetName val="BBaku(12C3)"/>
      <sheetName val="BiLuOp(14)"/>
      <sheetName val="BOLain(12E2)"/>
      <sheetName val="BPeg-F(12D1)"/>
      <sheetName val="PendaLuOp(13)"/>
      <sheetName val="PenjTL(18)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</sheetNames>
    <sheetDataSet>
      <sheetData sheetId="0" refreshError="1"/>
      <sheetData sheetId="1" refreshError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 t="str">
            <v>Wil. Nanggroe Aceh Darussalam</v>
          </cell>
        </row>
        <row r="83">
          <cell r="B83">
            <v>2008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JAN09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ENU1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>
        <row r="1">
          <cell r="L1">
            <v>6</v>
          </cell>
        </row>
        <row r="8">
          <cell r="A8">
            <v>1</v>
          </cell>
          <cell r="B8" t="str">
            <v>JAN</v>
          </cell>
          <cell r="C8" t="str">
            <v>BULAN JANUARI 2004</v>
          </cell>
          <cell r="D8">
            <v>16415.999999999967</v>
          </cell>
          <cell r="E8">
            <v>178</v>
          </cell>
          <cell r="F8">
            <v>56396799.234500051</v>
          </cell>
          <cell r="G8">
            <v>33017</v>
          </cell>
          <cell r="H8">
            <v>465170.09920008259</v>
          </cell>
          <cell r="I8">
            <v>2301234.0624000058</v>
          </cell>
          <cell r="J8">
            <v>31799.999999999956</v>
          </cell>
          <cell r="K8">
            <v>378699.75</v>
          </cell>
          <cell r="L8">
            <v>2165633.3304000003</v>
          </cell>
          <cell r="M8">
            <v>56342128.885299966</v>
          </cell>
          <cell r="N8">
            <v>50714579</v>
          </cell>
          <cell r="O8">
            <v>140071</v>
          </cell>
          <cell r="P8">
            <v>16415.999999999967</v>
          </cell>
          <cell r="Q8">
            <v>178</v>
          </cell>
          <cell r="R8">
            <v>56396799.234500051</v>
          </cell>
          <cell r="S8">
            <v>33017</v>
          </cell>
          <cell r="T8">
            <v>465170.09920008259</v>
          </cell>
          <cell r="U8">
            <v>2301234.0624000058</v>
          </cell>
          <cell r="V8">
            <v>31799.999999999956</v>
          </cell>
          <cell r="W8">
            <v>378699.75</v>
          </cell>
          <cell r="X8">
            <v>2165633.3304000003</v>
          </cell>
          <cell r="Y8">
            <v>56342128.885299966</v>
          </cell>
          <cell r="Z8">
            <v>50714579</v>
          </cell>
          <cell r="AA8">
            <v>140071</v>
          </cell>
        </row>
        <row r="9">
          <cell r="A9">
            <v>2</v>
          </cell>
          <cell r="B9" t="str">
            <v>FEB</v>
          </cell>
          <cell r="C9" t="str">
            <v>BULAN PEBRUARI 2004</v>
          </cell>
          <cell r="D9">
            <v>13608.000000000065</v>
          </cell>
          <cell r="E9">
            <v>177</v>
          </cell>
          <cell r="F9">
            <v>52638060.529499933</v>
          </cell>
          <cell r="G9">
            <v>31063</v>
          </cell>
          <cell r="H9">
            <v>2291702.987903255</v>
          </cell>
          <cell r="I9">
            <v>2273088.6360000027</v>
          </cell>
          <cell r="J9">
            <v>557800</v>
          </cell>
          <cell r="K9">
            <v>318743.3599999994</v>
          </cell>
          <cell r="L9">
            <v>1973708.3269935255</v>
          </cell>
          <cell r="M9">
            <v>51222900.90159668</v>
          </cell>
          <cell r="N9">
            <v>45217847</v>
          </cell>
          <cell r="O9">
            <v>103887</v>
          </cell>
          <cell r="P9">
            <v>30024.000000000033</v>
          </cell>
          <cell r="Q9">
            <v>355</v>
          </cell>
          <cell r="R9">
            <v>109034859.76399998</v>
          </cell>
          <cell r="S9">
            <v>64080</v>
          </cell>
          <cell r="T9">
            <v>2756873.0871033375</v>
          </cell>
          <cell r="U9">
            <v>4574322.6984000085</v>
          </cell>
          <cell r="V9">
            <v>589600</v>
          </cell>
          <cell r="W9">
            <v>697443.1099999994</v>
          </cell>
          <cell r="X9">
            <v>4139341.6573935258</v>
          </cell>
          <cell r="Y9">
            <v>107565029.78689665</v>
          </cell>
          <cell r="Z9">
            <v>95932426</v>
          </cell>
          <cell r="AA9">
            <v>243958</v>
          </cell>
        </row>
        <row r="10">
          <cell r="A10">
            <v>3</v>
          </cell>
          <cell r="B10" t="str">
            <v>MAR</v>
          </cell>
          <cell r="C10" t="str">
            <v>BULAN MARET 2004</v>
          </cell>
          <cell r="D10">
            <v>21744.000000000033</v>
          </cell>
          <cell r="E10">
            <v>187</v>
          </cell>
          <cell r="F10">
            <v>57026065.690399945</v>
          </cell>
          <cell r="G10">
            <v>33127</v>
          </cell>
          <cell r="H10">
            <v>374951.93860001658</v>
          </cell>
          <cell r="I10">
            <v>2307561.32879999</v>
          </cell>
          <cell r="J10">
            <v>922400.00000000012</v>
          </cell>
          <cell r="K10">
            <v>362440.98000000045</v>
          </cell>
          <cell r="L10">
            <v>2235949.2792000012</v>
          </cell>
          <cell r="M10">
            <v>57935954.731799923</v>
          </cell>
          <cell r="N10">
            <v>45067267</v>
          </cell>
          <cell r="O10">
            <v>103887</v>
          </cell>
          <cell r="P10">
            <v>51768.000000000065</v>
          </cell>
          <cell r="Q10">
            <v>542</v>
          </cell>
          <cell r="R10">
            <v>166060925.45439994</v>
          </cell>
          <cell r="S10">
            <v>97207</v>
          </cell>
          <cell r="T10">
            <v>3131825.0257033543</v>
          </cell>
          <cell r="U10">
            <v>6881884.0271999985</v>
          </cell>
          <cell r="V10">
            <v>1512000</v>
          </cell>
          <cell r="W10">
            <v>1059884.0899999999</v>
          </cell>
          <cell r="X10">
            <v>6375290.936593527</v>
          </cell>
          <cell r="Y10">
            <v>165500984.51869658</v>
          </cell>
          <cell r="Z10">
            <v>140999693</v>
          </cell>
          <cell r="AA10">
            <v>347845</v>
          </cell>
        </row>
        <row r="11">
          <cell r="A11">
            <v>4</v>
          </cell>
          <cell r="B11" t="str">
            <v>APR</v>
          </cell>
          <cell r="C11" t="str">
            <v>BULAN APRIL 2004</v>
          </cell>
          <cell r="D11">
            <v>0</v>
          </cell>
          <cell r="E11">
            <v>0</v>
          </cell>
          <cell r="P11">
            <v>51768.000000000065</v>
          </cell>
          <cell r="Q11">
            <v>542</v>
          </cell>
          <cell r="R11">
            <v>166060925.45439994</v>
          </cell>
          <cell r="S11">
            <v>97207</v>
          </cell>
          <cell r="T11">
            <v>3131825.0257033543</v>
          </cell>
          <cell r="U11">
            <v>6881884.0271999985</v>
          </cell>
          <cell r="V11">
            <v>1512000</v>
          </cell>
          <cell r="W11">
            <v>1059884.0899999999</v>
          </cell>
          <cell r="X11">
            <v>6375290.936593527</v>
          </cell>
          <cell r="Y11">
            <v>165500984.51869658</v>
          </cell>
          <cell r="Z11">
            <v>140999693</v>
          </cell>
          <cell r="AA11">
            <v>347845</v>
          </cell>
        </row>
        <row r="12">
          <cell r="A12">
            <v>5</v>
          </cell>
          <cell r="B12" t="str">
            <v>MEI</v>
          </cell>
          <cell r="C12" t="str">
            <v>BULAN MEI 2004</v>
          </cell>
          <cell r="D12">
            <v>60</v>
          </cell>
          <cell r="E12">
            <v>0</v>
          </cell>
          <cell r="P12">
            <v>51768.000000000065</v>
          </cell>
          <cell r="Q12">
            <v>542</v>
          </cell>
          <cell r="R12">
            <v>166060925.45439994</v>
          </cell>
          <cell r="S12">
            <v>97207</v>
          </cell>
          <cell r="T12">
            <v>3131825.0257033543</v>
          </cell>
          <cell r="U12">
            <v>6881884.0271999985</v>
          </cell>
          <cell r="V12">
            <v>1512000</v>
          </cell>
          <cell r="W12">
            <v>1059884.0899999999</v>
          </cell>
          <cell r="X12">
            <v>6375290.936593527</v>
          </cell>
          <cell r="Y12">
            <v>165500984.51869658</v>
          </cell>
          <cell r="Z12">
            <v>140999693</v>
          </cell>
          <cell r="AA12">
            <v>347845</v>
          </cell>
        </row>
        <row r="13">
          <cell r="A13">
            <v>6</v>
          </cell>
          <cell r="B13" t="str">
            <v>JUN</v>
          </cell>
          <cell r="C13" t="str">
            <v>BULAN JUNI 2004</v>
          </cell>
          <cell r="D13" t="str">
            <v xml:space="preserve">  24 April 2016</v>
          </cell>
          <cell r="P13">
            <v>51768.000000000065</v>
          </cell>
          <cell r="Q13">
            <v>542</v>
          </cell>
          <cell r="R13">
            <v>166060925.45439994</v>
          </cell>
          <cell r="S13">
            <v>97207</v>
          </cell>
          <cell r="T13">
            <v>3131825.0257033543</v>
          </cell>
          <cell r="U13">
            <v>6881884.0271999985</v>
          </cell>
          <cell r="V13">
            <v>1512000</v>
          </cell>
          <cell r="W13">
            <v>1059884.0899999999</v>
          </cell>
          <cell r="X13">
            <v>6375290.936593527</v>
          </cell>
          <cell r="Y13">
            <v>165500984.51869658</v>
          </cell>
          <cell r="Z13">
            <v>140999693</v>
          </cell>
          <cell r="AA13">
            <v>347845</v>
          </cell>
        </row>
        <row r="14">
          <cell r="A14">
            <v>7</v>
          </cell>
          <cell r="B14" t="str">
            <v>JUL</v>
          </cell>
          <cell r="C14" t="str">
            <v>BULAN JULI 2004</v>
          </cell>
          <cell r="D14" t="str">
            <v>25 Februari  2016</v>
          </cell>
          <cell r="P14">
            <v>51768.000000000065</v>
          </cell>
          <cell r="Q14">
            <v>542</v>
          </cell>
          <cell r="R14">
            <v>166060925.45439994</v>
          </cell>
          <cell r="S14">
            <v>97207</v>
          </cell>
          <cell r="U14">
            <v>6881884.0271999985</v>
          </cell>
          <cell r="W14">
            <v>1059884.0899999999</v>
          </cell>
          <cell r="X14">
            <v>6375290.936593527</v>
          </cell>
          <cell r="Y14">
            <v>165500984.51869658</v>
          </cell>
          <cell r="Z14">
            <v>140999693</v>
          </cell>
        </row>
        <row r="15">
          <cell r="A15">
            <v>8</v>
          </cell>
          <cell r="B15" t="str">
            <v>AGT</v>
          </cell>
          <cell r="C15" t="str">
            <v>BULAN AGUSTUS 2004</v>
          </cell>
          <cell r="D15">
            <v>0</v>
          </cell>
          <cell r="E15">
            <v>0</v>
          </cell>
          <cell r="P15">
            <v>51768.000000000065</v>
          </cell>
          <cell r="Q15">
            <v>542</v>
          </cell>
          <cell r="R15">
            <v>166060925.45439994</v>
          </cell>
          <cell r="S15">
            <v>97207</v>
          </cell>
          <cell r="U15">
            <v>6881884.0271999985</v>
          </cell>
          <cell r="W15">
            <v>1059884.0899999999</v>
          </cell>
          <cell r="X15">
            <v>6375290.936593527</v>
          </cell>
          <cell r="Y15">
            <v>165500984.51869658</v>
          </cell>
          <cell r="Z15">
            <v>140999693</v>
          </cell>
        </row>
        <row r="16">
          <cell r="A16">
            <v>9</v>
          </cell>
          <cell r="B16" t="str">
            <v>SEP</v>
          </cell>
          <cell r="C16" t="str">
            <v>BULAN SEPTEMBER 2004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P16">
            <v>51768.000000000065</v>
          </cell>
          <cell r="Q16">
            <v>542</v>
          </cell>
          <cell r="R16">
            <v>166060925.45439994</v>
          </cell>
          <cell r="S16">
            <v>97207</v>
          </cell>
          <cell r="U16">
            <v>6881884.0271999985</v>
          </cell>
          <cell r="W16">
            <v>1059884.0899999999</v>
          </cell>
          <cell r="X16">
            <v>6375290.936593527</v>
          </cell>
          <cell r="Y16">
            <v>165500984.51869658</v>
          </cell>
          <cell r="Z16">
            <v>140999693</v>
          </cell>
        </row>
        <row r="17">
          <cell r="A17">
            <v>10</v>
          </cell>
          <cell r="B17" t="str">
            <v>OKT</v>
          </cell>
          <cell r="C17" t="str">
            <v>BULAN OKTOBER 2004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P17">
            <v>51768.000000000065</v>
          </cell>
          <cell r="Q17">
            <v>542</v>
          </cell>
          <cell r="R17">
            <v>166060925.45439994</v>
          </cell>
          <cell r="S17">
            <v>97207</v>
          </cell>
          <cell r="U17">
            <v>6881884.0271999985</v>
          </cell>
          <cell r="W17">
            <v>1059884.0899999999</v>
          </cell>
          <cell r="X17">
            <v>6375290.936593527</v>
          </cell>
          <cell r="Y17">
            <v>165500984.51869658</v>
          </cell>
          <cell r="Z17">
            <v>140999693</v>
          </cell>
        </row>
        <row r="18">
          <cell r="A18">
            <v>11</v>
          </cell>
          <cell r="B18" t="str">
            <v>NOP</v>
          </cell>
          <cell r="C18" t="str">
            <v>BULAN NOPEMBER 2004</v>
          </cell>
          <cell r="D18" t="str">
            <v xml:space="preserve">   PT. HARTA JAYA</v>
          </cell>
          <cell r="E18" t="str">
            <v>direktur</v>
          </cell>
          <cell r="G18" t="str">
            <v>SUHARTONO</v>
          </cell>
          <cell r="P18">
            <v>51768.000000000065</v>
          </cell>
          <cell r="Q18">
            <v>542</v>
          </cell>
          <cell r="R18">
            <v>166060925.45439994</v>
          </cell>
          <cell r="S18">
            <v>97207</v>
          </cell>
          <cell r="U18">
            <v>6881884.0271999985</v>
          </cell>
          <cell r="W18">
            <v>1059884.0899999999</v>
          </cell>
          <cell r="X18">
            <v>6375290.936593527</v>
          </cell>
          <cell r="Y18">
            <v>165500984.51869658</v>
          </cell>
          <cell r="Z18">
            <v>140999693</v>
          </cell>
        </row>
        <row r="19">
          <cell r="A19">
            <v>12</v>
          </cell>
          <cell r="B19" t="str">
            <v>DES</v>
          </cell>
          <cell r="C19" t="str">
            <v>BULAN DESEMBER 2004</v>
          </cell>
          <cell r="D19" t="str">
            <v>Jl. Kaliyitno Kulon Ds. Samirejo Kiringan</v>
          </cell>
          <cell r="E19" t="str">
            <v xml:space="preserve">   Dawe Kudus</v>
          </cell>
          <cell r="P19">
            <v>51768.000000000065</v>
          </cell>
          <cell r="Q19">
            <v>542</v>
          </cell>
          <cell r="R19">
            <v>166060925.45439994</v>
          </cell>
          <cell r="S19">
            <v>97207</v>
          </cell>
          <cell r="U19">
            <v>6881884.0271999985</v>
          </cell>
          <cell r="W19">
            <v>1059884.0899999999</v>
          </cell>
          <cell r="X19">
            <v>6375290.936593527</v>
          </cell>
          <cell r="Y19">
            <v>165500984.51869658</v>
          </cell>
          <cell r="Z19">
            <v>140999693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4">
          <cell r="E54">
            <v>8600</v>
          </cell>
        </row>
      </sheetData>
      <sheetData sheetId="7">
        <row r="54">
          <cell r="E54">
            <v>8600</v>
          </cell>
        </row>
      </sheetData>
      <sheetData sheetId="8">
        <row r="54">
          <cell r="E54">
            <v>8600</v>
          </cell>
        </row>
      </sheetData>
      <sheetData sheetId="9">
        <row r="54">
          <cell r="E54">
            <v>8600</v>
          </cell>
        </row>
      </sheetData>
      <sheetData sheetId="10">
        <row r="54">
          <cell r="E54">
            <v>8600</v>
          </cell>
        </row>
      </sheetData>
      <sheetData sheetId="11">
        <row r="54">
          <cell r="E54">
            <v>8600</v>
          </cell>
        </row>
      </sheetData>
      <sheetData sheetId="12">
        <row r="54">
          <cell r="E54">
            <v>8600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54">
          <cell r="E54">
            <v>8600</v>
          </cell>
        </row>
      </sheetData>
      <sheetData sheetId="19">
        <row r="54">
          <cell r="E54">
            <v>8600</v>
          </cell>
        </row>
      </sheetData>
      <sheetData sheetId="20">
        <row r="54">
          <cell r="E54">
            <v>8600</v>
          </cell>
        </row>
      </sheetData>
      <sheetData sheetId="21">
        <row r="54">
          <cell r="E54">
            <v>8600</v>
          </cell>
        </row>
      </sheetData>
      <sheetData sheetId="22">
        <row r="54">
          <cell r="E54">
            <v>8600</v>
          </cell>
        </row>
      </sheetData>
      <sheetData sheetId="23">
        <row r="54">
          <cell r="E54">
            <v>8600</v>
          </cell>
        </row>
      </sheetData>
      <sheetData sheetId="24">
        <row r="54">
          <cell r="E54">
            <v>8600</v>
          </cell>
        </row>
      </sheetData>
      <sheetData sheetId="25">
        <row r="54">
          <cell r="E54">
            <v>8600</v>
          </cell>
        </row>
      </sheetData>
      <sheetData sheetId="26">
        <row r="54">
          <cell r="E54">
            <v>8600</v>
          </cell>
        </row>
      </sheetData>
      <sheetData sheetId="27">
        <row r="54">
          <cell r="E54">
            <v>8600</v>
          </cell>
        </row>
      </sheetData>
      <sheetData sheetId="28">
        <row r="54">
          <cell r="E54">
            <v>8600</v>
          </cell>
        </row>
      </sheetData>
      <sheetData sheetId="29">
        <row r="54">
          <cell r="E54">
            <v>8600</v>
          </cell>
        </row>
      </sheetData>
      <sheetData sheetId="30">
        <row r="54">
          <cell r="E54">
            <v>8600</v>
          </cell>
        </row>
      </sheetData>
      <sheetData sheetId="31">
        <row r="54">
          <cell r="E54">
            <v>8600</v>
          </cell>
        </row>
      </sheetData>
      <sheetData sheetId="32">
        <row r="54">
          <cell r="E54">
            <v>8600</v>
          </cell>
        </row>
      </sheetData>
      <sheetData sheetId="33">
        <row r="54">
          <cell r="E54">
            <v>8600</v>
          </cell>
        </row>
      </sheetData>
      <sheetData sheetId="34">
        <row r="54">
          <cell r="E54">
            <v>8600</v>
          </cell>
        </row>
      </sheetData>
      <sheetData sheetId="35" refreshError="1"/>
      <sheetData sheetId="36" refreshError="1"/>
      <sheetData sheetId="37">
        <row r="54">
          <cell r="E54">
            <v>8600</v>
          </cell>
        </row>
      </sheetData>
      <sheetData sheetId="38">
        <row r="54">
          <cell r="E54">
            <v>8600</v>
          </cell>
        </row>
      </sheetData>
      <sheetData sheetId="39">
        <row r="54">
          <cell r="E54">
            <v>8600</v>
          </cell>
        </row>
      </sheetData>
      <sheetData sheetId="40">
        <row r="54">
          <cell r="E54">
            <v>8600</v>
          </cell>
        </row>
      </sheetData>
      <sheetData sheetId="41">
        <row r="54">
          <cell r="E54">
            <v>8600</v>
          </cell>
        </row>
      </sheetData>
      <sheetData sheetId="42">
        <row r="54">
          <cell r="E54">
            <v>8600</v>
          </cell>
        </row>
      </sheetData>
      <sheetData sheetId="43">
        <row r="54">
          <cell r="E54">
            <v>8600</v>
          </cell>
        </row>
      </sheetData>
      <sheetData sheetId="44">
        <row r="54">
          <cell r="E54">
            <v>8600</v>
          </cell>
        </row>
      </sheetData>
      <sheetData sheetId="45">
        <row r="54">
          <cell r="E54">
            <v>8600</v>
          </cell>
        </row>
      </sheetData>
      <sheetData sheetId="46">
        <row r="54">
          <cell r="E54">
            <v>8600</v>
          </cell>
        </row>
      </sheetData>
      <sheetData sheetId="47">
        <row r="54">
          <cell r="E54">
            <v>8600</v>
          </cell>
        </row>
      </sheetData>
      <sheetData sheetId="48">
        <row r="54">
          <cell r="E54">
            <v>8600</v>
          </cell>
        </row>
      </sheetData>
      <sheetData sheetId="49">
        <row r="54">
          <cell r="E54">
            <v>8600</v>
          </cell>
        </row>
      </sheetData>
      <sheetData sheetId="50">
        <row r="54">
          <cell r="E54">
            <v>8600</v>
          </cell>
        </row>
      </sheetData>
      <sheetData sheetId="51">
        <row r="54">
          <cell r="E54">
            <v>8600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</sheetNames>
    <sheetDataSet>
      <sheetData sheetId="0" refreshError="1"/>
      <sheetData sheetId="1" refreshError="1">
        <row r="5">
          <cell r="B5" t="str">
            <v>DPCAC</v>
          </cell>
          <cell r="C5" t="str">
            <v>DPCAD</v>
          </cell>
          <cell r="D5" t="str">
            <v>DPCAH</v>
          </cell>
        </row>
        <row r="6">
          <cell r="B6" t="str">
            <v>IDR/Liter</v>
          </cell>
          <cell r="C6" t="str">
            <v>IDR/Liter</v>
          </cell>
          <cell r="D6" t="str">
            <v>IDR/Liter</v>
          </cell>
        </row>
        <row r="8">
          <cell r="A8">
            <v>37987</v>
          </cell>
          <cell r="B8">
            <v>1810</v>
          </cell>
          <cell r="C8">
            <v>1998.8426918131158</v>
          </cell>
          <cell r="D8">
            <v>700</v>
          </cell>
        </row>
        <row r="9">
          <cell r="A9">
            <v>38018</v>
          </cell>
          <cell r="B9">
            <v>1810</v>
          </cell>
          <cell r="C9">
            <v>2043.3096315449259</v>
          </cell>
          <cell r="D9">
            <v>700</v>
          </cell>
        </row>
        <row r="10">
          <cell r="A10">
            <v>38047</v>
          </cell>
          <cell r="B10">
            <v>1810</v>
          </cell>
          <cell r="C10">
            <v>2104.8250380352097</v>
          </cell>
          <cell r="D10">
            <v>700</v>
          </cell>
        </row>
        <row r="11">
          <cell r="A11">
            <v>38078</v>
          </cell>
          <cell r="B11">
            <v>1810</v>
          </cell>
          <cell r="C11">
            <v>2200.8520865195542</v>
          </cell>
          <cell r="D11">
            <v>700</v>
          </cell>
        </row>
        <row r="12">
          <cell r="A12">
            <v>38108</v>
          </cell>
          <cell r="B12">
            <v>1810</v>
          </cell>
          <cell r="C12">
            <v>2598.9541611036943</v>
          </cell>
          <cell r="D12">
            <v>700</v>
          </cell>
        </row>
        <row r="13">
          <cell r="A13">
            <v>38139</v>
          </cell>
          <cell r="B13">
            <v>1810</v>
          </cell>
          <cell r="C13">
            <v>2585.1127473538886</v>
          </cell>
          <cell r="D13">
            <v>700</v>
          </cell>
        </row>
        <row r="14">
          <cell r="A14">
            <v>38169</v>
          </cell>
          <cell r="B14">
            <v>1810</v>
          </cell>
          <cell r="C14">
            <v>2671.2174680194089</v>
          </cell>
          <cell r="D14">
            <v>700</v>
          </cell>
        </row>
        <row r="15">
          <cell r="A15">
            <v>38200</v>
          </cell>
          <cell r="B15">
            <v>1810</v>
          </cell>
          <cell r="C15">
            <v>2975.1226036558178</v>
          </cell>
          <cell r="D15">
            <v>700</v>
          </cell>
        </row>
        <row r="16">
          <cell r="A16">
            <v>38231</v>
          </cell>
          <cell r="B16">
            <v>1810</v>
          </cell>
          <cell r="C16">
            <v>3164.4518272425248</v>
          </cell>
          <cell r="D16">
            <v>700</v>
          </cell>
        </row>
        <row r="17">
          <cell r="A17">
            <v>38261</v>
          </cell>
          <cell r="B17">
            <v>1810</v>
          </cell>
          <cell r="C17">
            <v>3474.7412464214931</v>
          </cell>
          <cell r="D17">
            <v>700</v>
          </cell>
        </row>
        <row r="18">
          <cell r="A18">
            <v>38292</v>
          </cell>
          <cell r="B18">
            <v>1810</v>
          </cell>
          <cell r="C18">
            <v>3314.8355336764375</v>
          </cell>
          <cell r="D18">
            <v>700</v>
          </cell>
        </row>
        <row r="19">
          <cell r="A19">
            <v>38322</v>
          </cell>
          <cell r="B19">
            <v>1810</v>
          </cell>
          <cell r="C19">
            <v>3009.206498704968</v>
          </cell>
          <cell r="D19">
            <v>700</v>
          </cell>
        </row>
        <row r="20">
          <cell r="A20">
            <v>38353</v>
          </cell>
          <cell r="B20">
            <v>1810</v>
          </cell>
          <cell r="C20">
            <v>2976.8628381585195</v>
          </cell>
          <cell r="D20">
            <v>700</v>
          </cell>
        </row>
        <row r="21">
          <cell r="A21">
            <v>38384</v>
          </cell>
          <cell r="B21">
            <v>1810</v>
          </cell>
          <cell r="C21">
            <v>3177.3153716622564</v>
          </cell>
          <cell r="D21">
            <v>700</v>
          </cell>
        </row>
        <row r="22">
          <cell r="A22">
            <v>38412</v>
          </cell>
          <cell r="B22">
            <v>2400</v>
          </cell>
          <cell r="C22">
            <v>3865.6386595434674</v>
          </cell>
          <cell r="D22">
            <v>700</v>
          </cell>
        </row>
        <row r="23">
          <cell r="A23">
            <v>38443</v>
          </cell>
          <cell r="B23">
            <v>2400</v>
          </cell>
          <cell r="C23">
            <v>4289.8403483309148</v>
          </cell>
          <cell r="D23">
            <v>700</v>
          </cell>
        </row>
        <row r="24">
          <cell r="A24">
            <v>38473</v>
          </cell>
          <cell r="B24">
            <v>2400</v>
          </cell>
          <cell r="C24">
            <v>3940.3809523809527</v>
          </cell>
          <cell r="D24">
            <v>700</v>
          </cell>
        </row>
        <row r="25">
          <cell r="A25">
            <v>38504</v>
          </cell>
          <cell r="B25">
            <v>2400</v>
          </cell>
          <cell r="C25">
            <v>4282.1647058823528</v>
          </cell>
          <cell r="D25">
            <v>700</v>
          </cell>
        </row>
        <row r="26">
          <cell r="A26">
            <v>38534</v>
          </cell>
          <cell r="B26">
            <v>2400</v>
          </cell>
          <cell r="C26">
            <v>4351.0463202445335</v>
          </cell>
          <cell r="D26">
            <v>700</v>
          </cell>
        </row>
        <row r="27">
          <cell r="A27">
            <v>38565</v>
          </cell>
          <cell r="B27">
            <v>2400</v>
          </cell>
          <cell r="C27">
            <v>4835.4979403925372</v>
          </cell>
          <cell r="D27">
            <v>700</v>
          </cell>
        </row>
        <row r="28">
          <cell r="A28">
            <v>38596</v>
          </cell>
          <cell r="B28">
            <v>2400</v>
          </cell>
          <cell r="C28">
            <v>5159.4883258817681</v>
          </cell>
          <cell r="D28">
            <v>700</v>
          </cell>
        </row>
        <row r="29">
          <cell r="A29">
            <v>38626</v>
          </cell>
          <cell r="B29">
            <v>4500</v>
          </cell>
          <cell r="C29">
            <v>4794.6538556294654</v>
          </cell>
          <cell r="D29">
            <v>2000</v>
          </cell>
        </row>
        <row r="30">
          <cell r="A30">
            <v>38657</v>
          </cell>
          <cell r="B30">
            <v>4500</v>
          </cell>
          <cell r="C30">
            <v>6480</v>
          </cell>
          <cell r="D30">
            <v>2000</v>
          </cell>
        </row>
        <row r="31">
          <cell r="A31">
            <v>38687</v>
          </cell>
          <cell r="B31">
            <v>4500</v>
          </cell>
          <cell r="C31">
            <v>5550</v>
          </cell>
          <cell r="D31">
            <v>2000</v>
          </cell>
        </row>
        <row r="32">
          <cell r="A32">
            <v>38718</v>
          </cell>
          <cell r="B32">
            <v>4500</v>
          </cell>
          <cell r="C32">
            <v>5320</v>
          </cell>
          <cell r="D32">
            <v>2000</v>
          </cell>
        </row>
        <row r="33">
          <cell r="A33">
            <v>38749</v>
          </cell>
          <cell r="B33">
            <v>4500</v>
          </cell>
          <cell r="C33">
            <v>5740</v>
          </cell>
          <cell r="D33">
            <v>2000</v>
          </cell>
        </row>
        <row r="34">
          <cell r="A34">
            <v>38777</v>
          </cell>
          <cell r="B34">
            <v>4500</v>
          </cell>
          <cell r="C34">
            <v>5747.96</v>
          </cell>
          <cell r="D34">
            <v>2000</v>
          </cell>
        </row>
        <row r="35">
          <cell r="A35">
            <v>38808</v>
          </cell>
          <cell r="B35">
            <v>4500</v>
          </cell>
          <cell r="C35">
            <v>5507.06</v>
          </cell>
          <cell r="D35">
            <v>2000</v>
          </cell>
        </row>
        <row r="36">
          <cell r="A36">
            <v>38838</v>
          </cell>
          <cell r="B36">
            <v>4500</v>
          </cell>
          <cell r="C36">
            <v>5664.54</v>
          </cell>
          <cell r="D36">
            <v>2000</v>
          </cell>
        </row>
        <row r="37">
          <cell r="A37">
            <v>38869</v>
          </cell>
          <cell r="B37">
            <v>4500</v>
          </cell>
          <cell r="C37">
            <v>6181.69</v>
          </cell>
          <cell r="D37">
            <v>2000</v>
          </cell>
        </row>
        <row r="38">
          <cell r="A38">
            <v>38899</v>
          </cell>
          <cell r="B38">
            <v>4500</v>
          </cell>
          <cell r="C38">
            <v>6372.62</v>
          </cell>
          <cell r="D38">
            <v>2000</v>
          </cell>
        </row>
        <row r="39">
          <cell r="A39">
            <v>38930</v>
          </cell>
          <cell r="B39">
            <v>4500</v>
          </cell>
          <cell r="C39">
            <v>6372.3</v>
          </cell>
          <cell r="D39">
            <v>2000</v>
          </cell>
        </row>
        <row r="40">
          <cell r="A40">
            <v>38961</v>
          </cell>
          <cell r="B40">
            <v>4500</v>
          </cell>
          <cell r="C40">
            <v>6486.7</v>
          </cell>
          <cell r="D40">
            <v>2000</v>
          </cell>
        </row>
        <row r="41">
          <cell r="A41">
            <v>38991</v>
          </cell>
          <cell r="B41">
            <v>4500</v>
          </cell>
          <cell r="C41">
            <v>6039</v>
          </cell>
          <cell r="D41">
            <v>2000</v>
          </cell>
        </row>
        <row r="42">
          <cell r="A42">
            <v>39022</v>
          </cell>
          <cell r="B42">
            <v>4500</v>
          </cell>
          <cell r="C42">
            <v>5551.7</v>
          </cell>
          <cell r="D42">
            <v>2000</v>
          </cell>
        </row>
        <row r="43">
          <cell r="A43">
            <v>39052</v>
          </cell>
          <cell r="B43">
            <v>4500</v>
          </cell>
          <cell r="C43">
            <v>5282.2</v>
          </cell>
          <cell r="D43">
            <v>2000</v>
          </cell>
        </row>
        <row r="44">
          <cell r="A44">
            <v>39083</v>
          </cell>
          <cell r="B44">
            <v>4500</v>
          </cell>
          <cell r="C44">
            <v>5540.7</v>
          </cell>
          <cell r="D44">
            <v>2000</v>
          </cell>
        </row>
        <row r="45">
          <cell r="A45">
            <v>39114</v>
          </cell>
          <cell r="B45">
            <v>4500</v>
          </cell>
          <cell r="C45">
            <v>4813</v>
          </cell>
          <cell r="D45">
            <v>2000</v>
          </cell>
        </row>
        <row r="46">
          <cell r="A46">
            <v>39142</v>
          </cell>
          <cell r="B46">
            <v>4500</v>
          </cell>
          <cell r="C46">
            <v>5152.3999999999996</v>
          </cell>
          <cell r="D46">
            <v>2000</v>
          </cell>
        </row>
        <row r="47">
          <cell r="A47">
            <v>39173</v>
          </cell>
          <cell r="B47">
            <v>4500</v>
          </cell>
          <cell r="C47">
            <v>5370.2</v>
          </cell>
          <cell r="D47">
            <v>2000</v>
          </cell>
        </row>
        <row r="48">
          <cell r="A48">
            <v>39203</v>
          </cell>
          <cell r="B48">
            <v>4500</v>
          </cell>
          <cell r="C48">
            <v>5672.7</v>
          </cell>
          <cell r="D48">
            <v>2000</v>
          </cell>
        </row>
        <row r="49">
          <cell r="A49">
            <v>39234</v>
          </cell>
          <cell r="B49">
            <v>4500</v>
          </cell>
          <cell r="C49">
            <v>5834.4</v>
          </cell>
          <cell r="D49">
            <v>2000</v>
          </cell>
        </row>
        <row r="50">
          <cell r="A50">
            <v>39264</v>
          </cell>
          <cell r="B50">
            <v>4500</v>
          </cell>
          <cell r="C50">
            <v>5926.49</v>
          </cell>
          <cell r="D50">
            <v>2000</v>
          </cell>
        </row>
        <row r="51">
          <cell r="A51">
            <v>39295</v>
          </cell>
          <cell r="B51">
            <v>4500</v>
          </cell>
          <cell r="C51">
            <v>6256.8</v>
          </cell>
          <cell r="D51">
            <v>2000</v>
          </cell>
        </row>
        <row r="52">
          <cell r="A52">
            <v>39326</v>
          </cell>
          <cell r="B52">
            <v>4500</v>
          </cell>
          <cell r="C52">
            <v>6312.9</v>
          </cell>
          <cell r="D52">
            <v>2000</v>
          </cell>
        </row>
        <row r="53">
          <cell r="A53">
            <v>39356</v>
          </cell>
          <cell r="B53">
            <v>4500</v>
          </cell>
          <cell r="C53">
            <v>6635</v>
          </cell>
          <cell r="D53">
            <v>2000</v>
          </cell>
        </row>
        <row r="54">
          <cell r="A54">
            <v>39387</v>
          </cell>
          <cell r="B54">
            <v>4500</v>
          </cell>
          <cell r="C54">
            <v>6860.7</v>
          </cell>
          <cell r="D54">
            <v>2000</v>
          </cell>
        </row>
        <row r="55">
          <cell r="A55">
            <v>39417</v>
          </cell>
          <cell r="B55">
            <v>4500</v>
          </cell>
          <cell r="C55">
            <v>8220.2999999999993</v>
          </cell>
          <cell r="D55">
            <v>2000</v>
          </cell>
        </row>
        <row r="56">
          <cell r="A56">
            <v>39448</v>
          </cell>
          <cell r="B56">
            <v>4500</v>
          </cell>
          <cell r="C56">
            <v>8336.9</v>
          </cell>
          <cell r="D56">
            <v>2000</v>
          </cell>
        </row>
        <row r="57">
          <cell r="A57">
            <v>39479</v>
          </cell>
          <cell r="B57">
            <v>4500</v>
          </cell>
          <cell r="C57">
            <v>7715.17</v>
          </cell>
          <cell r="D57">
            <v>2000</v>
          </cell>
        </row>
        <row r="58">
          <cell r="A58">
            <v>39508</v>
          </cell>
          <cell r="B58">
            <v>4500</v>
          </cell>
          <cell r="C58">
            <v>8163.75</v>
          </cell>
          <cell r="D58">
            <v>2000</v>
          </cell>
        </row>
        <row r="59">
          <cell r="A59">
            <v>39539</v>
          </cell>
          <cell r="B59">
            <v>4500</v>
          </cell>
          <cell r="D59">
            <v>2000</v>
          </cell>
        </row>
        <row r="60">
          <cell r="A60">
            <v>39569</v>
          </cell>
          <cell r="B60">
            <v>4500</v>
          </cell>
          <cell r="D60">
            <v>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Menu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TRANS"/>
      <sheetName val="UshDeb00"/>
      <sheetName val="rkap2008"/>
      <sheetName val="Penjualan"/>
      <sheetName val="ProdSendiri"/>
      <sheetName val="PS&amp;Susut TL"/>
      <sheetName val="SewaBeli"/>
      <sheetName val="Transfer"/>
      <sheetName val="UJ.UPJ KECIL"/>
      <sheetName val="Listrik Mati 05"/>
      <sheetName val="Tabel Kode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FORM-B"/>
      <sheetName val="MENU1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JAN07"/>
      <sheetName val="graf2"/>
      <sheetName val="W-NAD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>
        <row r="1">
          <cell r="A1" t="str">
            <v>REKAP GANGGUAN PMT 20 KV</v>
          </cell>
        </row>
        <row r="2">
          <cell r="A2" t="str">
            <v>BULAN :   DESEMBER 2008</v>
          </cell>
        </row>
        <row r="4">
          <cell r="A4" t="str">
            <v>FEEDER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6">
          <cell r="A6" t="str">
            <v>SYG.6</v>
          </cell>
          <cell r="E6">
            <v>44</v>
          </cell>
          <cell r="G6">
            <v>6925.2287999999999</v>
          </cell>
          <cell r="H6">
            <v>7</v>
          </cell>
          <cell r="I6">
            <v>9</v>
          </cell>
        </row>
        <row r="7">
          <cell r="A7" t="str">
            <v>TBL.5</v>
          </cell>
          <cell r="E7">
            <v>28</v>
          </cell>
          <cell r="G7">
            <v>5070.2568000000001</v>
          </cell>
          <cell r="H7">
            <v>4</v>
          </cell>
          <cell r="I7">
            <v>9</v>
          </cell>
        </row>
        <row r="8">
          <cell r="A8" t="str">
            <v>KLS.2</v>
          </cell>
          <cell r="E8">
            <v>29</v>
          </cell>
          <cell r="G8">
            <v>1568.9971499999999</v>
          </cell>
          <cell r="H8">
            <v>4</v>
          </cell>
          <cell r="I8">
            <v>9</v>
          </cell>
        </row>
        <row r="9">
          <cell r="A9" t="str">
            <v>KLS.5</v>
          </cell>
          <cell r="E9">
            <v>22</v>
          </cell>
          <cell r="G9">
            <v>1428.3284399999998</v>
          </cell>
          <cell r="H9">
            <v>2</v>
          </cell>
          <cell r="I9">
            <v>9</v>
          </cell>
        </row>
        <row r="10">
          <cell r="A10" t="str">
            <v>SRL.1</v>
          </cell>
          <cell r="E10">
            <v>7</v>
          </cell>
          <cell r="G10">
            <v>450.86124999999998</v>
          </cell>
          <cell r="H10">
            <v>4</v>
          </cell>
          <cell r="I10">
            <v>9</v>
          </cell>
        </row>
        <row r="11">
          <cell r="A11" t="str">
            <v>KPK.11</v>
          </cell>
          <cell r="E11">
            <v>23</v>
          </cell>
          <cell r="G11">
            <v>2879.8440300000002</v>
          </cell>
          <cell r="H11">
            <v>8</v>
          </cell>
          <cell r="I11">
            <v>9</v>
          </cell>
        </row>
        <row r="12">
          <cell r="A12" t="str">
            <v>BSB.3</v>
          </cell>
          <cell r="E12">
            <v>49</v>
          </cell>
          <cell r="G12">
            <v>5201.1353799999988</v>
          </cell>
          <cell r="H12">
            <v>2</v>
          </cell>
          <cell r="I12">
            <v>9</v>
          </cell>
        </row>
        <row r="13">
          <cell r="A13" t="str">
            <v>WLI.5</v>
          </cell>
          <cell r="E13">
            <v>44</v>
          </cell>
          <cell r="G13">
            <v>1337.6409199999998</v>
          </cell>
          <cell r="H13">
            <v>2</v>
          </cell>
          <cell r="I13">
            <v>9</v>
          </cell>
        </row>
        <row r="14">
          <cell r="A14" t="str">
            <v>PDL.7</v>
          </cell>
          <cell r="E14">
            <v>42</v>
          </cell>
          <cell r="G14">
            <v>0</v>
          </cell>
          <cell r="H14">
            <v>4</v>
          </cell>
          <cell r="I14">
            <v>9</v>
          </cell>
        </row>
        <row r="15">
          <cell r="A15" t="str">
            <v>WLI.5</v>
          </cell>
          <cell r="E15">
            <v>18</v>
          </cell>
          <cell r="G15">
            <v>482.29271999999992</v>
          </cell>
          <cell r="H15">
            <v>2</v>
          </cell>
          <cell r="I15">
            <v>9</v>
          </cell>
        </row>
        <row r="16">
          <cell r="A16" t="str">
            <v>KDO.2</v>
          </cell>
          <cell r="E16">
            <v>10</v>
          </cell>
          <cell r="G16">
            <v>66.985100000000003</v>
          </cell>
          <cell r="H16">
            <v>2</v>
          </cell>
          <cell r="I16">
            <v>9</v>
          </cell>
        </row>
        <row r="17">
          <cell r="A17" t="str">
            <v>KPK.1</v>
          </cell>
          <cell r="E17">
            <v>15</v>
          </cell>
          <cell r="G17">
            <v>1468.5194999999999</v>
          </cell>
          <cell r="H17">
            <v>7</v>
          </cell>
        </row>
        <row r="18">
          <cell r="A18" t="str">
            <v>SRL.4</v>
          </cell>
          <cell r="E18">
            <v>39</v>
          </cell>
          <cell r="G18">
            <v>6450.6651299999985</v>
          </cell>
          <cell r="H18">
            <v>5</v>
          </cell>
          <cell r="I18">
            <v>9</v>
          </cell>
        </row>
        <row r="19">
          <cell r="A19" t="str">
            <v>KPK.1</v>
          </cell>
          <cell r="E19">
            <v>9</v>
          </cell>
          <cell r="G19">
            <v>1066.6088999999997</v>
          </cell>
          <cell r="H19">
            <v>7</v>
          </cell>
        </row>
        <row r="20">
          <cell r="A20" t="str">
            <v>KLS.7</v>
          </cell>
          <cell r="E20">
            <v>46</v>
          </cell>
          <cell r="G20">
            <v>3721.2799399999999</v>
          </cell>
          <cell r="H20">
            <v>2</v>
          </cell>
          <cell r="I20">
            <v>9</v>
          </cell>
        </row>
        <row r="21">
          <cell r="A21" t="str">
            <v>PDL.7</v>
          </cell>
          <cell r="E21">
            <v>20</v>
          </cell>
          <cell r="G21">
            <v>20.610800000000001</v>
          </cell>
          <cell r="H21">
            <v>2</v>
          </cell>
          <cell r="I21">
            <v>9</v>
          </cell>
        </row>
        <row r="22">
          <cell r="A22" t="str">
            <v>TBL.6</v>
          </cell>
          <cell r="E22">
            <v>13</v>
          </cell>
          <cell r="G22">
            <v>1165.5407399999999</v>
          </cell>
          <cell r="H22">
            <v>7</v>
          </cell>
          <cell r="I22">
            <v>9</v>
          </cell>
        </row>
        <row r="23">
          <cell r="A23" t="str">
            <v>TBL.6</v>
          </cell>
          <cell r="E23">
            <v>105</v>
          </cell>
          <cell r="G23">
            <v>0</v>
          </cell>
          <cell r="H23">
            <v>7</v>
          </cell>
          <cell r="I23">
            <v>9</v>
          </cell>
        </row>
        <row r="24">
          <cell r="A24" t="str">
            <v>TBL.7</v>
          </cell>
          <cell r="E24">
            <v>86</v>
          </cell>
          <cell r="G24">
            <v>8419.5118000000002</v>
          </cell>
          <cell r="H24">
            <v>8</v>
          </cell>
          <cell r="I24">
            <v>9</v>
          </cell>
        </row>
        <row r="25">
          <cell r="A25" t="str">
            <v>PWI.7</v>
          </cell>
          <cell r="E25">
            <v>23</v>
          </cell>
          <cell r="G25">
            <v>4503.4597999999996</v>
          </cell>
          <cell r="H25">
            <v>7</v>
          </cell>
        </row>
        <row r="26">
          <cell r="A26" t="str">
            <v>BSB.3</v>
          </cell>
          <cell r="E26">
            <v>31</v>
          </cell>
          <cell r="G26">
            <v>2555.7392</v>
          </cell>
          <cell r="H26">
            <v>3</v>
          </cell>
        </row>
        <row r="27">
          <cell r="A27" t="str">
            <v>PWI.10</v>
          </cell>
          <cell r="E27">
            <v>101</v>
          </cell>
          <cell r="G27">
            <v>11969.722100000001</v>
          </cell>
          <cell r="H27">
            <v>4</v>
          </cell>
          <cell r="I27">
            <v>9</v>
          </cell>
        </row>
        <row r="28">
          <cell r="A28" t="str">
            <v>KLS.2</v>
          </cell>
          <cell r="E28">
            <v>52</v>
          </cell>
          <cell r="G28">
            <v>7020.0384800000002</v>
          </cell>
          <cell r="H28">
            <v>4</v>
          </cell>
          <cell r="I28">
            <v>9</v>
          </cell>
        </row>
        <row r="29">
          <cell r="A29" t="str">
            <v>BSB.3</v>
          </cell>
          <cell r="E29">
            <v>41</v>
          </cell>
          <cell r="G29">
            <v>1014.0513599999999</v>
          </cell>
          <cell r="H29">
            <v>3</v>
          </cell>
          <cell r="I29">
            <v>9</v>
          </cell>
        </row>
        <row r="30">
          <cell r="A30" t="str">
            <v>SYG.3</v>
          </cell>
          <cell r="E30">
            <v>29</v>
          </cell>
          <cell r="G30">
            <v>4527.67749</v>
          </cell>
          <cell r="H30">
            <v>8</v>
          </cell>
          <cell r="I30">
            <v>9</v>
          </cell>
        </row>
        <row r="31">
          <cell r="A31" t="str">
            <v>TBL.6</v>
          </cell>
          <cell r="E31">
            <v>38</v>
          </cell>
          <cell r="G31">
            <v>3641.928359999999</v>
          </cell>
          <cell r="H31">
            <v>8</v>
          </cell>
          <cell r="I31">
            <v>9</v>
          </cell>
        </row>
        <row r="32">
          <cell r="A32" t="str">
            <v>KLS.1</v>
          </cell>
          <cell r="E32">
            <v>28</v>
          </cell>
          <cell r="G32">
            <v>2640.2434800000001</v>
          </cell>
          <cell r="H32">
            <v>2</v>
          </cell>
          <cell r="I32">
            <v>9</v>
          </cell>
        </row>
        <row r="33">
          <cell r="A33" t="str">
            <v>BSB.3</v>
          </cell>
          <cell r="E33">
            <v>68</v>
          </cell>
          <cell r="G33">
            <v>3538.8743599999998</v>
          </cell>
          <cell r="H33">
            <v>2</v>
          </cell>
          <cell r="I33">
            <v>9</v>
          </cell>
        </row>
        <row r="34">
          <cell r="A34" t="str">
            <v>KLU.6</v>
          </cell>
          <cell r="E34">
            <v>110</v>
          </cell>
          <cell r="G34">
            <v>793.51580000000001</v>
          </cell>
          <cell r="H34">
            <v>4</v>
          </cell>
          <cell r="I34">
            <v>9</v>
          </cell>
        </row>
        <row r="35">
          <cell r="A35" t="str">
            <v>SPL.3</v>
          </cell>
          <cell r="E35">
            <v>31</v>
          </cell>
          <cell r="G35">
            <v>3018.96693</v>
          </cell>
          <cell r="H35">
            <v>2</v>
          </cell>
          <cell r="I35">
            <v>9</v>
          </cell>
        </row>
        <row r="36">
          <cell r="A36" t="str">
            <v>PDL.9</v>
          </cell>
          <cell r="E36">
            <v>8</v>
          </cell>
          <cell r="G36">
            <v>1607.6424</v>
          </cell>
          <cell r="H36">
            <v>7</v>
          </cell>
          <cell r="I36">
            <v>9</v>
          </cell>
        </row>
        <row r="37">
          <cell r="A37" t="str">
            <v>WLI.7</v>
          </cell>
          <cell r="E37">
            <v>22</v>
          </cell>
          <cell r="G37">
            <v>816.18767999999989</v>
          </cell>
          <cell r="H37">
            <v>4</v>
          </cell>
          <cell r="I37">
            <v>9</v>
          </cell>
        </row>
        <row r="38">
          <cell r="A38" t="str">
            <v>PDL.9</v>
          </cell>
          <cell r="E38">
            <v>59</v>
          </cell>
          <cell r="G38">
            <v>5137.757169999999</v>
          </cell>
          <cell r="H38">
            <v>3</v>
          </cell>
          <cell r="I38">
            <v>9</v>
          </cell>
        </row>
        <row r="39">
          <cell r="A39" t="str">
            <v>KLU.3</v>
          </cell>
          <cell r="E39">
            <v>10</v>
          </cell>
          <cell r="G39">
            <v>1102.6778000000002</v>
          </cell>
          <cell r="H39">
            <v>3</v>
          </cell>
          <cell r="I39">
            <v>9</v>
          </cell>
        </row>
        <row r="40">
          <cell r="A40" t="str">
            <v>SYG.9</v>
          </cell>
          <cell r="E40">
            <v>86</v>
          </cell>
          <cell r="G40">
            <v>2703.1064200000001</v>
          </cell>
          <cell r="H40">
            <v>8</v>
          </cell>
          <cell r="I40">
            <v>9</v>
          </cell>
        </row>
        <row r="41">
          <cell r="A41" t="str">
            <v>SYG.7</v>
          </cell>
          <cell r="E41">
            <v>89</v>
          </cell>
          <cell r="G41">
            <v>2659.8237400000003</v>
          </cell>
          <cell r="H41">
            <v>2</v>
          </cell>
          <cell r="I41">
            <v>9</v>
          </cell>
        </row>
        <row r="42">
          <cell r="A42" t="str">
            <v>WLI.5</v>
          </cell>
          <cell r="E42">
            <v>21</v>
          </cell>
          <cell r="G42">
            <v>844.01225999999997</v>
          </cell>
          <cell r="H42">
            <v>1</v>
          </cell>
        </row>
        <row r="43">
          <cell r="A43" t="str">
            <v>RDT.1</v>
          </cell>
          <cell r="E43">
            <v>54</v>
          </cell>
          <cell r="G43">
            <v>1057.33404</v>
          </cell>
          <cell r="H43">
            <v>2</v>
          </cell>
          <cell r="I43">
            <v>9</v>
          </cell>
        </row>
        <row r="44">
          <cell r="A44" t="str">
            <v>SYG.5</v>
          </cell>
          <cell r="E44">
            <v>11</v>
          </cell>
          <cell r="G44">
            <v>2034.8012299999998</v>
          </cell>
          <cell r="H44">
            <v>8</v>
          </cell>
        </row>
        <row r="45">
          <cell r="A45" t="str">
            <v>TBL.7</v>
          </cell>
          <cell r="E45">
            <v>81</v>
          </cell>
          <cell r="G45">
            <v>10183.79628</v>
          </cell>
          <cell r="H45">
            <v>8</v>
          </cell>
          <cell r="I45">
            <v>9</v>
          </cell>
        </row>
        <row r="46">
          <cell r="A46" t="str">
            <v>KLS.2</v>
          </cell>
          <cell r="E46">
            <v>36</v>
          </cell>
          <cell r="G46">
            <v>2411.4635999999996</v>
          </cell>
          <cell r="H46">
            <v>2</v>
          </cell>
          <cell r="I46">
            <v>9</v>
          </cell>
        </row>
        <row r="47">
          <cell r="A47" t="str">
            <v>KPK.11</v>
          </cell>
          <cell r="E47">
            <v>68</v>
          </cell>
          <cell r="G47">
            <v>7217.9021599999996</v>
          </cell>
          <cell r="H47">
            <v>8</v>
          </cell>
          <cell r="I47">
            <v>9</v>
          </cell>
        </row>
        <row r="48">
          <cell r="A48" t="str">
            <v>RDT.5</v>
          </cell>
          <cell r="E48">
            <v>97</v>
          </cell>
          <cell r="G48">
            <v>11995.485600000002</v>
          </cell>
          <cell r="H48">
            <v>8</v>
          </cell>
          <cell r="I48">
            <v>9</v>
          </cell>
        </row>
        <row r="49">
          <cell r="A49" t="str">
            <v>SRL.2</v>
          </cell>
          <cell r="E49">
            <v>24</v>
          </cell>
          <cell r="G49">
            <v>2040.4691999999998</v>
          </cell>
          <cell r="H49">
            <v>2</v>
          </cell>
          <cell r="I49">
            <v>9</v>
          </cell>
        </row>
        <row r="50">
          <cell r="A50" t="str">
            <v>KPK.6</v>
          </cell>
          <cell r="E50">
            <v>46</v>
          </cell>
          <cell r="G50">
            <v>1493.2524599999999</v>
          </cell>
          <cell r="H50">
            <v>2</v>
          </cell>
          <cell r="I50">
            <v>9</v>
          </cell>
        </row>
        <row r="51">
          <cell r="A51" t="str">
            <v>KLS.6</v>
          </cell>
          <cell r="E51">
            <v>42</v>
          </cell>
          <cell r="G51">
            <v>4458.1160399999999</v>
          </cell>
          <cell r="H51">
            <v>4</v>
          </cell>
          <cell r="I51">
            <v>9</v>
          </cell>
        </row>
        <row r="52">
          <cell r="A52" t="str">
            <v>KPK.11</v>
          </cell>
          <cell r="E52">
            <v>25</v>
          </cell>
          <cell r="G52">
            <v>2434.6507500000002</v>
          </cell>
          <cell r="H52">
            <v>8</v>
          </cell>
          <cell r="I52">
            <v>9</v>
          </cell>
        </row>
        <row r="53">
          <cell r="A53" t="str">
            <v>TBL.3</v>
          </cell>
          <cell r="E53">
            <v>28</v>
          </cell>
          <cell r="G53">
            <v>1255.1977199999999</v>
          </cell>
          <cell r="H53">
            <v>8</v>
          </cell>
          <cell r="I53">
            <v>9</v>
          </cell>
        </row>
        <row r="54">
          <cell r="A54" t="str">
            <v>SPL.5</v>
          </cell>
          <cell r="E54">
            <v>55</v>
          </cell>
          <cell r="G54">
            <v>4307.6572000000006</v>
          </cell>
          <cell r="H54">
            <v>4</v>
          </cell>
          <cell r="I54">
            <v>9</v>
          </cell>
        </row>
        <row r="55">
          <cell r="A55" t="str">
            <v>RDT.2</v>
          </cell>
          <cell r="E55">
            <v>24</v>
          </cell>
          <cell r="G55">
            <v>1830.2390399999999</v>
          </cell>
          <cell r="H55">
            <v>7</v>
          </cell>
          <cell r="I55">
            <v>9</v>
          </cell>
        </row>
        <row r="56">
          <cell r="A56" t="str">
            <v>RDT.2</v>
          </cell>
          <cell r="E56">
            <v>89</v>
          </cell>
          <cell r="G56">
            <v>4540.0439700000006</v>
          </cell>
          <cell r="H56">
            <v>2</v>
          </cell>
          <cell r="I56">
            <v>9</v>
          </cell>
        </row>
        <row r="57">
          <cell r="A57" t="str">
            <v>WLI.5</v>
          </cell>
          <cell r="E57">
            <v>17</v>
          </cell>
          <cell r="G57">
            <v>937.27612999999997</v>
          </cell>
          <cell r="H57">
            <v>4</v>
          </cell>
          <cell r="I57">
            <v>9</v>
          </cell>
        </row>
        <row r="58">
          <cell r="A58" t="str">
            <v>TBL.4</v>
          </cell>
          <cell r="E58">
            <v>53</v>
          </cell>
          <cell r="G58">
            <v>4014.46857</v>
          </cell>
          <cell r="H58">
            <v>7</v>
          </cell>
          <cell r="I58">
            <v>9</v>
          </cell>
        </row>
        <row r="59">
          <cell r="A59" t="str">
            <v>PWI.5</v>
          </cell>
          <cell r="E59">
            <v>14</v>
          </cell>
          <cell r="G59">
            <v>526.60594000000003</v>
          </cell>
          <cell r="H59">
            <v>5</v>
          </cell>
        </row>
        <row r="60">
          <cell r="A60" t="str">
            <v>KPK.11</v>
          </cell>
          <cell r="E60">
            <v>123</v>
          </cell>
          <cell r="G60">
            <v>10457.404649999999</v>
          </cell>
          <cell r="H60">
            <v>8</v>
          </cell>
          <cell r="I60">
            <v>9</v>
          </cell>
        </row>
        <row r="61">
          <cell r="A61" t="str">
            <v>RDT.4</v>
          </cell>
          <cell r="E61">
            <v>116</v>
          </cell>
          <cell r="G61">
            <v>4542.62032</v>
          </cell>
          <cell r="H61">
            <v>5</v>
          </cell>
          <cell r="I61">
            <v>9</v>
          </cell>
        </row>
        <row r="62">
          <cell r="A62" t="str">
            <v>PDL.9</v>
          </cell>
          <cell r="E62">
            <v>30</v>
          </cell>
          <cell r="G62">
            <v>3632.6534999999994</v>
          </cell>
          <cell r="H62">
            <v>3</v>
          </cell>
          <cell r="I62">
            <v>9</v>
          </cell>
        </row>
        <row r="63">
          <cell r="A63" t="str">
            <v>RDT.3</v>
          </cell>
          <cell r="E63">
            <v>45</v>
          </cell>
          <cell r="G63">
            <v>1460.79045</v>
          </cell>
          <cell r="H63">
            <v>6</v>
          </cell>
          <cell r="I63">
            <v>9</v>
          </cell>
        </row>
        <row r="64">
          <cell r="A64" t="str">
            <v>KPK.11</v>
          </cell>
          <cell r="E64">
            <v>30</v>
          </cell>
          <cell r="G64">
            <v>3107.0780999999997</v>
          </cell>
          <cell r="H64">
            <v>8</v>
          </cell>
          <cell r="I64">
            <v>9</v>
          </cell>
        </row>
        <row r="65">
          <cell r="A65" t="str">
            <v>KLS.5</v>
          </cell>
          <cell r="E65">
            <v>44</v>
          </cell>
          <cell r="G65">
            <v>2856.6568799999995</v>
          </cell>
          <cell r="H65">
            <v>2</v>
          </cell>
          <cell r="I65">
            <v>9</v>
          </cell>
        </row>
        <row r="66">
          <cell r="A66" t="str">
            <v>KDO.2</v>
          </cell>
          <cell r="E66">
            <v>89</v>
          </cell>
          <cell r="G66">
            <v>91.718060000000008</v>
          </cell>
          <cell r="H66">
            <v>8</v>
          </cell>
        </row>
        <row r="67">
          <cell r="A67" t="str">
            <v>PDP.3</v>
          </cell>
          <cell r="E67">
            <v>31</v>
          </cell>
          <cell r="G67">
            <v>750.74839000000009</v>
          </cell>
          <cell r="H67">
            <v>3</v>
          </cell>
          <cell r="I67">
            <v>9</v>
          </cell>
        </row>
        <row r="68">
          <cell r="A68" t="str">
            <v>SRL.2</v>
          </cell>
          <cell r="E68">
            <v>21</v>
          </cell>
          <cell r="G68">
            <v>1471.61112</v>
          </cell>
          <cell r="H68">
            <v>8</v>
          </cell>
          <cell r="I68">
            <v>9</v>
          </cell>
        </row>
        <row r="69">
          <cell r="A69" t="str">
            <v>KLS.6</v>
          </cell>
          <cell r="E69">
            <v>38</v>
          </cell>
          <cell r="G69">
            <v>2897.8784799999994</v>
          </cell>
          <cell r="H69">
            <v>5</v>
          </cell>
          <cell r="I69">
            <v>9</v>
          </cell>
        </row>
        <row r="70">
          <cell r="A70" t="str">
            <v>KLS.2</v>
          </cell>
          <cell r="E70">
            <v>34</v>
          </cell>
          <cell r="G70">
            <v>1611.7645599999998</v>
          </cell>
          <cell r="H70">
            <v>4</v>
          </cell>
          <cell r="I70">
            <v>9</v>
          </cell>
        </row>
        <row r="71">
          <cell r="A71" t="str">
            <v>KLS.6</v>
          </cell>
          <cell r="E71">
            <v>47</v>
          </cell>
          <cell r="G71">
            <v>4577.1434099999997</v>
          </cell>
          <cell r="H71">
            <v>7</v>
          </cell>
          <cell r="I71">
            <v>9</v>
          </cell>
        </row>
        <row r="72">
          <cell r="A72" t="str">
            <v>PWI.10</v>
          </cell>
          <cell r="E72">
            <v>30</v>
          </cell>
          <cell r="G72">
            <v>2195.0501999999997</v>
          </cell>
          <cell r="H72">
            <v>8</v>
          </cell>
        </row>
        <row r="73">
          <cell r="A73" t="str">
            <v>KPK.1</v>
          </cell>
          <cell r="E73">
            <v>13</v>
          </cell>
          <cell r="G73">
            <v>1688.0245199999999</v>
          </cell>
          <cell r="H73">
            <v>4</v>
          </cell>
          <cell r="I73">
            <v>9</v>
          </cell>
        </row>
        <row r="74">
          <cell r="A74" t="str">
            <v>KLS.7</v>
          </cell>
          <cell r="E74">
            <v>46</v>
          </cell>
          <cell r="G74">
            <v>4740.4840000000004</v>
          </cell>
          <cell r="H74">
            <v>3</v>
          </cell>
          <cell r="I74">
            <v>9</v>
          </cell>
        </row>
        <row r="75">
          <cell r="A75" t="str">
            <v>TBL.7</v>
          </cell>
          <cell r="E75">
            <v>76</v>
          </cell>
          <cell r="G75">
            <v>4346.8177199999991</v>
          </cell>
          <cell r="H75">
            <v>8</v>
          </cell>
          <cell r="I75">
            <v>9</v>
          </cell>
        </row>
        <row r="76">
          <cell r="A76" t="str">
            <v>PDL.6</v>
          </cell>
          <cell r="E76">
            <v>14</v>
          </cell>
          <cell r="G76">
            <v>2027.0721799999999</v>
          </cell>
          <cell r="H76">
            <v>4</v>
          </cell>
          <cell r="I76">
            <v>9</v>
          </cell>
        </row>
        <row r="77">
          <cell r="A77" t="str">
            <v>PDP.2</v>
          </cell>
          <cell r="E77">
            <v>23</v>
          </cell>
          <cell r="G77">
            <v>1279.9306799999999</v>
          </cell>
          <cell r="H77">
            <v>6</v>
          </cell>
          <cell r="I77">
            <v>9</v>
          </cell>
        </row>
        <row r="78">
          <cell r="A78" t="str">
            <v>KLS.8</v>
          </cell>
          <cell r="E78">
            <v>56</v>
          </cell>
          <cell r="G78">
            <v>3982.0065599999998</v>
          </cell>
          <cell r="H78">
            <v>7</v>
          </cell>
          <cell r="I78">
            <v>9</v>
          </cell>
        </row>
        <row r="79">
          <cell r="A79" t="str">
            <v>KLS.6</v>
          </cell>
          <cell r="E79">
            <v>29</v>
          </cell>
          <cell r="G79">
            <v>2839.1376999999998</v>
          </cell>
          <cell r="H79">
            <v>8</v>
          </cell>
        </row>
        <row r="80">
          <cell r="A80" t="str">
            <v>PDL.10</v>
          </cell>
          <cell r="E80">
            <v>51</v>
          </cell>
          <cell r="G80">
            <v>3495.0764099999992</v>
          </cell>
          <cell r="H80">
            <v>4</v>
          </cell>
          <cell r="I80">
            <v>9</v>
          </cell>
        </row>
        <row r="81">
          <cell r="A81" t="str">
            <v>PDL.1</v>
          </cell>
          <cell r="E81">
            <v>41</v>
          </cell>
          <cell r="G81">
            <v>3950.5750899999998</v>
          </cell>
          <cell r="H81">
            <v>2</v>
          </cell>
          <cell r="I81">
            <v>9</v>
          </cell>
        </row>
        <row r="82">
          <cell r="A82" t="str">
            <v>TBL.7</v>
          </cell>
          <cell r="E82">
            <v>25</v>
          </cell>
          <cell r="G82">
            <v>2511.9412499999999</v>
          </cell>
          <cell r="H82">
            <v>8</v>
          </cell>
          <cell r="I82">
            <v>9</v>
          </cell>
        </row>
        <row r="83">
          <cell r="A83" t="str">
            <v>WLI.7</v>
          </cell>
          <cell r="E83">
            <v>24</v>
          </cell>
          <cell r="G83">
            <v>1100.61672</v>
          </cell>
          <cell r="H83">
            <v>2</v>
          </cell>
          <cell r="I83">
            <v>9</v>
          </cell>
        </row>
        <row r="84">
          <cell r="A84" t="str">
            <v>PDP.4</v>
          </cell>
          <cell r="E84">
            <v>73</v>
          </cell>
          <cell r="G84">
            <v>3122.0209299999997</v>
          </cell>
          <cell r="H84">
            <v>8</v>
          </cell>
          <cell r="I84">
            <v>9</v>
          </cell>
        </row>
        <row r="85">
          <cell r="A85" t="str">
            <v>KPK.2</v>
          </cell>
          <cell r="E85">
            <v>18</v>
          </cell>
          <cell r="G85">
            <v>528.66701999999987</v>
          </cell>
          <cell r="H85">
            <v>3</v>
          </cell>
          <cell r="I85">
            <v>9</v>
          </cell>
        </row>
        <row r="86">
          <cell r="A86" t="str">
            <v>KLU.4</v>
          </cell>
          <cell r="E86">
            <v>31</v>
          </cell>
          <cell r="G86">
            <v>2491.8457200000003</v>
          </cell>
          <cell r="H86">
            <v>7</v>
          </cell>
        </row>
        <row r="87">
          <cell r="A87" t="str">
            <v>PWI.7</v>
          </cell>
          <cell r="E87">
            <v>7</v>
          </cell>
          <cell r="G87">
            <v>822.37091999999996</v>
          </cell>
          <cell r="H87">
            <v>7</v>
          </cell>
          <cell r="I87">
            <v>9</v>
          </cell>
        </row>
        <row r="88">
          <cell r="A88" t="str">
            <v>PWI.7</v>
          </cell>
          <cell r="E88">
            <v>9</v>
          </cell>
          <cell r="G88">
            <v>32.462009999999992</v>
          </cell>
          <cell r="H88">
            <v>4</v>
          </cell>
          <cell r="I88">
            <v>9</v>
          </cell>
        </row>
        <row r="89">
          <cell r="A89" t="str">
            <v>KDO.1</v>
          </cell>
          <cell r="E89">
            <v>42</v>
          </cell>
          <cell r="G89">
            <v>627.59885999999995</v>
          </cell>
          <cell r="H89">
            <v>3</v>
          </cell>
          <cell r="I89">
            <v>9</v>
          </cell>
        </row>
        <row r="90">
          <cell r="A90" t="str">
            <v>PWI.7</v>
          </cell>
          <cell r="E90">
            <v>16</v>
          </cell>
          <cell r="G90">
            <v>2646.4267199999999</v>
          </cell>
          <cell r="H90">
            <v>3</v>
          </cell>
          <cell r="I90">
            <v>9</v>
          </cell>
        </row>
        <row r="91">
          <cell r="A91" t="str">
            <v>KDO.2</v>
          </cell>
          <cell r="E91">
            <v>27</v>
          </cell>
          <cell r="G91">
            <v>111.29832</v>
          </cell>
          <cell r="H91">
            <v>2</v>
          </cell>
          <cell r="I91">
            <v>9</v>
          </cell>
        </row>
        <row r="92">
          <cell r="A92" t="str">
            <v>BSB.4</v>
          </cell>
          <cell r="E92">
            <v>39</v>
          </cell>
          <cell r="G92">
            <v>2009.5529999999997</v>
          </cell>
          <cell r="H92">
            <v>8</v>
          </cell>
          <cell r="I92">
            <v>9</v>
          </cell>
        </row>
        <row r="93">
          <cell r="A93" t="str">
            <v>KLU.1</v>
          </cell>
          <cell r="E93">
            <v>26</v>
          </cell>
          <cell r="G93">
            <v>2411.4636</v>
          </cell>
          <cell r="H93">
            <v>2</v>
          </cell>
          <cell r="I93">
            <v>9</v>
          </cell>
        </row>
        <row r="94">
          <cell r="A94" t="str">
            <v>KLS.1</v>
          </cell>
          <cell r="E94">
            <v>24</v>
          </cell>
          <cell r="G94">
            <v>2831.9239199999997</v>
          </cell>
          <cell r="H94">
            <v>4</v>
          </cell>
          <cell r="I94">
            <v>9</v>
          </cell>
        </row>
        <row r="95">
          <cell r="A95" t="str">
            <v>KLS.5</v>
          </cell>
          <cell r="E95">
            <v>45</v>
          </cell>
          <cell r="G95">
            <v>3849.0668999999998</v>
          </cell>
          <cell r="H95">
            <v>4</v>
          </cell>
          <cell r="I95">
            <v>9</v>
          </cell>
        </row>
        <row r="96">
          <cell r="A96" t="str">
            <v>TBL.4</v>
          </cell>
          <cell r="E96">
            <v>76</v>
          </cell>
          <cell r="G96">
            <v>5874.0779999999986</v>
          </cell>
          <cell r="H96">
            <v>4</v>
          </cell>
          <cell r="I96">
            <v>9</v>
          </cell>
        </row>
        <row r="97">
          <cell r="A97" t="str">
            <v>PDP.1</v>
          </cell>
          <cell r="E97">
            <v>26</v>
          </cell>
          <cell r="G97">
            <v>522.48378000000002</v>
          </cell>
          <cell r="H97">
            <v>2</v>
          </cell>
          <cell r="I97">
            <v>9</v>
          </cell>
        </row>
        <row r="98">
          <cell r="A98" t="str">
            <v>SYG.10</v>
          </cell>
          <cell r="E98">
            <v>7</v>
          </cell>
          <cell r="G98">
            <v>1017.14298</v>
          </cell>
          <cell r="H98">
            <v>3</v>
          </cell>
          <cell r="I98">
            <v>9</v>
          </cell>
        </row>
        <row r="99">
          <cell r="A99" t="str">
            <v>WLI.2</v>
          </cell>
          <cell r="E99">
            <v>15</v>
          </cell>
          <cell r="G99">
            <v>394.18154999999996</v>
          </cell>
          <cell r="H99">
            <v>2</v>
          </cell>
          <cell r="I99">
            <v>9</v>
          </cell>
        </row>
        <row r="100">
          <cell r="A100" t="str">
            <v>BSB.4</v>
          </cell>
          <cell r="E100">
            <v>48</v>
          </cell>
          <cell r="G100">
            <v>469.92623999999995</v>
          </cell>
          <cell r="H100">
            <v>8</v>
          </cell>
          <cell r="I100">
            <v>9</v>
          </cell>
        </row>
        <row r="101">
          <cell r="A101" t="str">
            <v>KLS.7</v>
          </cell>
          <cell r="E101">
            <v>41</v>
          </cell>
          <cell r="G101">
            <v>3760.4404599999998</v>
          </cell>
          <cell r="H101">
            <v>3</v>
          </cell>
          <cell r="I101">
            <v>9</v>
          </cell>
        </row>
        <row r="102">
          <cell r="A102" t="str">
            <v>PWI.7</v>
          </cell>
          <cell r="E102">
            <v>11</v>
          </cell>
          <cell r="G102">
            <v>2040.4691999999998</v>
          </cell>
          <cell r="H102">
            <v>2</v>
          </cell>
          <cell r="I102">
            <v>9</v>
          </cell>
        </row>
        <row r="103">
          <cell r="A103" t="str">
            <v>KDO.2</v>
          </cell>
          <cell r="E103">
            <v>48</v>
          </cell>
          <cell r="G103">
            <v>123.66479999999999</v>
          </cell>
          <cell r="H103">
            <v>5</v>
          </cell>
        </row>
        <row r="104">
          <cell r="A104" t="str">
            <v>TBL.4</v>
          </cell>
          <cell r="E104">
            <v>22</v>
          </cell>
          <cell r="G104">
            <v>1961.1176199999998</v>
          </cell>
          <cell r="H104">
            <v>8</v>
          </cell>
        </row>
        <row r="105">
          <cell r="A105" t="str">
            <v>SPL.4</v>
          </cell>
          <cell r="E105">
            <v>6</v>
          </cell>
          <cell r="G105">
            <v>766.7217599999999</v>
          </cell>
          <cell r="H105">
            <v>5</v>
          </cell>
          <cell r="I105">
            <v>9</v>
          </cell>
        </row>
        <row r="106">
          <cell r="A106" t="str">
            <v>KLU.7</v>
          </cell>
          <cell r="E106">
            <v>55</v>
          </cell>
          <cell r="G106">
            <v>6206.4271500000004</v>
          </cell>
          <cell r="H106">
            <v>4</v>
          </cell>
          <cell r="I106">
            <v>9</v>
          </cell>
        </row>
        <row r="107">
          <cell r="A107" t="str">
            <v>KDO.1</v>
          </cell>
          <cell r="E107">
            <v>136</v>
          </cell>
          <cell r="G107">
            <v>2312.5317599999998</v>
          </cell>
          <cell r="H107">
            <v>3</v>
          </cell>
          <cell r="I107">
            <v>9</v>
          </cell>
        </row>
        <row r="108">
          <cell r="A108" t="str">
            <v>TBL.10</v>
          </cell>
          <cell r="E108">
            <v>85</v>
          </cell>
          <cell r="G108">
            <v>7971.2268999999987</v>
          </cell>
          <cell r="H108">
            <v>4</v>
          </cell>
          <cell r="I108">
            <v>9</v>
          </cell>
        </row>
        <row r="109">
          <cell r="A109" t="str">
            <v>RDT.7</v>
          </cell>
          <cell r="E109">
            <v>56</v>
          </cell>
          <cell r="G109">
            <v>1962.14816</v>
          </cell>
          <cell r="H109">
            <v>2</v>
          </cell>
          <cell r="I109">
            <v>9</v>
          </cell>
        </row>
        <row r="110">
          <cell r="A110" t="str">
            <v>TBL.13</v>
          </cell>
          <cell r="E110">
            <v>36</v>
          </cell>
          <cell r="G110">
            <v>1502.5273199999997</v>
          </cell>
          <cell r="H110">
            <v>4</v>
          </cell>
          <cell r="I110">
            <v>9</v>
          </cell>
        </row>
        <row r="111">
          <cell r="A111" t="str">
            <v>KLS.1</v>
          </cell>
          <cell r="E111">
            <v>26</v>
          </cell>
          <cell r="G111">
            <v>3161.6967199999999</v>
          </cell>
          <cell r="H111">
            <v>8</v>
          </cell>
        </row>
        <row r="112">
          <cell r="A112" t="str">
            <v>KLS.6</v>
          </cell>
          <cell r="E112">
            <v>46</v>
          </cell>
          <cell r="G112">
            <v>4147.9234999999999</v>
          </cell>
          <cell r="H112">
            <v>8</v>
          </cell>
        </row>
        <row r="113">
          <cell r="A113" t="str">
            <v>PDP.1</v>
          </cell>
          <cell r="E113">
            <v>19</v>
          </cell>
          <cell r="G113">
            <v>430.76571999999987</v>
          </cell>
          <cell r="H113">
            <v>3</v>
          </cell>
          <cell r="I113">
            <v>9</v>
          </cell>
        </row>
        <row r="114">
          <cell r="E114">
            <v>0</v>
          </cell>
          <cell r="G114">
            <v>0</v>
          </cell>
        </row>
        <row r="115">
          <cell r="E115">
            <v>0</v>
          </cell>
          <cell r="G115">
            <v>0</v>
          </cell>
        </row>
        <row r="116">
          <cell r="E116">
            <v>0</v>
          </cell>
          <cell r="G116">
            <v>0</v>
          </cell>
        </row>
        <row r="117">
          <cell r="E117">
            <v>0</v>
          </cell>
          <cell r="G117">
            <v>0</v>
          </cell>
        </row>
        <row r="118">
          <cell r="E118">
            <v>0</v>
          </cell>
          <cell r="G118">
            <v>0</v>
          </cell>
        </row>
        <row r="119">
          <cell r="E119">
            <v>0</v>
          </cell>
          <cell r="G119">
            <v>0</v>
          </cell>
        </row>
        <row r="120">
          <cell r="E120">
            <v>0</v>
          </cell>
          <cell r="G120">
            <v>0</v>
          </cell>
        </row>
        <row r="121">
          <cell r="E121">
            <v>0</v>
          </cell>
          <cell r="G121">
            <v>0</v>
          </cell>
        </row>
        <row r="122">
          <cell r="E122">
            <v>0</v>
          </cell>
          <cell r="G122">
            <v>0</v>
          </cell>
        </row>
        <row r="123">
          <cell r="E123">
            <v>0</v>
          </cell>
          <cell r="G123">
            <v>0</v>
          </cell>
        </row>
        <row r="124">
          <cell r="E124">
            <v>0</v>
          </cell>
          <cell r="G124">
            <v>0</v>
          </cell>
        </row>
        <row r="125">
          <cell r="E125">
            <v>0</v>
          </cell>
          <cell r="G125">
            <v>0</v>
          </cell>
        </row>
        <row r="126">
          <cell r="E126">
            <v>0</v>
          </cell>
          <cell r="G126">
            <v>0</v>
          </cell>
        </row>
        <row r="127">
          <cell r="E127">
            <v>0</v>
          </cell>
          <cell r="G127">
            <v>0</v>
          </cell>
        </row>
        <row r="128">
          <cell r="E128">
            <v>0</v>
          </cell>
          <cell r="G128">
            <v>0</v>
          </cell>
        </row>
        <row r="129">
          <cell r="E129">
            <v>0</v>
          </cell>
          <cell r="G129">
            <v>0</v>
          </cell>
        </row>
        <row r="130">
          <cell r="E130">
            <v>0</v>
          </cell>
          <cell r="G130">
            <v>0</v>
          </cell>
        </row>
        <row r="131">
          <cell r="E131">
            <v>0</v>
          </cell>
          <cell r="G131">
            <v>0</v>
          </cell>
        </row>
        <row r="132">
          <cell r="E132">
            <v>0</v>
          </cell>
          <cell r="G132">
            <v>0</v>
          </cell>
        </row>
        <row r="133">
          <cell r="E133">
            <v>0</v>
          </cell>
          <cell r="G133">
            <v>0</v>
          </cell>
        </row>
        <row r="134">
          <cell r="E134">
            <v>0</v>
          </cell>
          <cell r="G134">
            <v>0</v>
          </cell>
        </row>
        <row r="135">
          <cell r="E135">
            <v>0</v>
          </cell>
          <cell r="G135">
            <v>0</v>
          </cell>
        </row>
        <row r="136">
          <cell r="E136">
            <v>0</v>
          </cell>
          <cell r="G136">
            <v>0</v>
          </cell>
        </row>
        <row r="137">
          <cell r="E137">
            <v>0</v>
          </cell>
          <cell r="G137">
            <v>0</v>
          </cell>
        </row>
        <row r="138">
          <cell r="E138">
            <v>0</v>
          </cell>
          <cell r="G138">
            <v>0</v>
          </cell>
        </row>
        <row r="139">
          <cell r="E139">
            <v>0</v>
          </cell>
          <cell r="G139">
            <v>0</v>
          </cell>
        </row>
        <row r="140">
          <cell r="E140">
            <v>0</v>
          </cell>
          <cell r="G140">
            <v>0</v>
          </cell>
        </row>
        <row r="141">
          <cell r="E141">
            <v>0</v>
          </cell>
          <cell r="G141">
            <v>0</v>
          </cell>
        </row>
        <row r="142">
          <cell r="E142">
            <v>0</v>
          </cell>
          <cell r="G142">
            <v>0</v>
          </cell>
        </row>
        <row r="143">
          <cell r="E143">
            <v>0</v>
          </cell>
          <cell r="G143">
            <v>0</v>
          </cell>
        </row>
        <row r="144">
          <cell r="E144">
            <v>0</v>
          </cell>
          <cell r="G144">
            <v>0</v>
          </cell>
        </row>
        <row r="145">
          <cell r="E145">
            <v>0</v>
          </cell>
          <cell r="G145">
            <v>0</v>
          </cell>
        </row>
        <row r="146">
          <cell r="E146">
            <v>0</v>
          </cell>
          <cell r="G146">
            <v>0</v>
          </cell>
        </row>
        <row r="147">
          <cell r="E147">
            <v>0</v>
          </cell>
          <cell r="G147">
            <v>0</v>
          </cell>
        </row>
        <row r="148">
          <cell r="E148">
            <v>0</v>
          </cell>
          <cell r="G148">
            <v>0</v>
          </cell>
        </row>
        <row r="149">
          <cell r="E149">
            <v>0</v>
          </cell>
          <cell r="G149">
            <v>0</v>
          </cell>
        </row>
        <row r="150">
          <cell r="E150">
            <v>0</v>
          </cell>
          <cell r="G150">
            <v>0</v>
          </cell>
        </row>
        <row r="151">
          <cell r="E151">
            <v>0</v>
          </cell>
          <cell r="G151">
            <v>0</v>
          </cell>
        </row>
        <row r="152">
          <cell r="E152">
            <v>0</v>
          </cell>
          <cell r="G152">
            <v>0</v>
          </cell>
        </row>
        <row r="153">
          <cell r="E153">
            <v>0</v>
          </cell>
          <cell r="G153">
            <v>0</v>
          </cell>
        </row>
        <row r="154">
          <cell r="E154">
            <v>0</v>
          </cell>
          <cell r="G154">
            <v>0</v>
          </cell>
        </row>
        <row r="155">
          <cell r="E155">
            <v>0</v>
          </cell>
          <cell r="G155">
            <v>0</v>
          </cell>
        </row>
        <row r="156">
          <cell r="E156">
            <v>0</v>
          </cell>
          <cell r="G156">
            <v>0</v>
          </cell>
        </row>
        <row r="157">
          <cell r="E157">
            <v>0</v>
          </cell>
          <cell r="G157">
            <v>0</v>
          </cell>
        </row>
        <row r="158">
          <cell r="E158">
            <v>0</v>
          </cell>
          <cell r="G158">
            <v>0</v>
          </cell>
        </row>
        <row r="159">
          <cell r="E159">
            <v>0</v>
          </cell>
          <cell r="G159">
            <v>0</v>
          </cell>
        </row>
        <row r="160">
          <cell r="E160">
            <v>0</v>
          </cell>
          <cell r="G160">
            <v>0</v>
          </cell>
        </row>
        <row r="161">
          <cell r="E161">
            <v>0</v>
          </cell>
          <cell r="G161">
            <v>0</v>
          </cell>
        </row>
        <row r="162">
          <cell r="E162">
            <v>0</v>
          </cell>
          <cell r="G162">
            <v>0</v>
          </cell>
        </row>
        <row r="163">
          <cell r="E163">
            <v>0</v>
          </cell>
          <cell r="G163">
            <v>0</v>
          </cell>
        </row>
        <row r="164">
          <cell r="E164">
            <v>0</v>
          </cell>
          <cell r="G164">
            <v>0</v>
          </cell>
        </row>
        <row r="165">
          <cell r="E165">
            <v>0</v>
          </cell>
          <cell r="G165">
            <v>0</v>
          </cell>
        </row>
        <row r="166">
          <cell r="E166">
            <v>0</v>
          </cell>
          <cell r="G166">
            <v>0</v>
          </cell>
        </row>
        <row r="167">
          <cell r="E167">
            <v>0</v>
          </cell>
          <cell r="G167">
            <v>0</v>
          </cell>
        </row>
        <row r="168">
          <cell r="E168">
            <v>0</v>
          </cell>
          <cell r="G168">
            <v>0</v>
          </cell>
        </row>
        <row r="169">
          <cell r="E169">
            <v>0</v>
          </cell>
          <cell r="G169">
            <v>0</v>
          </cell>
        </row>
        <row r="170">
          <cell r="E170">
            <v>0</v>
          </cell>
          <cell r="G170">
            <v>0</v>
          </cell>
        </row>
        <row r="171">
          <cell r="E171">
            <v>0</v>
          </cell>
          <cell r="G171">
            <v>0</v>
          </cell>
        </row>
        <row r="172">
          <cell r="E172">
            <v>0</v>
          </cell>
          <cell r="G172">
            <v>0</v>
          </cell>
        </row>
        <row r="173">
          <cell r="E173">
            <v>0</v>
          </cell>
          <cell r="G173">
            <v>0</v>
          </cell>
        </row>
        <row r="174">
          <cell r="E174">
            <v>0</v>
          </cell>
          <cell r="G174">
            <v>0</v>
          </cell>
        </row>
        <row r="175">
          <cell r="E175">
            <v>0</v>
          </cell>
          <cell r="G175">
            <v>0</v>
          </cell>
        </row>
        <row r="176">
          <cell r="E176">
            <v>0</v>
          </cell>
          <cell r="G176">
            <v>0</v>
          </cell>
        </row>
        <row r="177">
          <cell r="E177">
            <v>0</v>
          </cell>
          <cell r="G177">
            <v>0</v>
          </cell>
        </row>
        <row r="178">
          <cell r="E178">
            <v>0</v>
          </cell>
          <cell r="G178">
            <v>0</v>
          </cell>
        </row>
        <row r="179">
          <cell r="E179">
            <v>0</v>
          </cell>
          <cell r="G179">
            <v>0</v>
          </cell>
        </row>
        <row r="180">
          <cell r="E180">
            <v>0</v>
          </cell>
          <cell r="G180">
            <v>0</v>
          </cell>
        </row>
        <row r="181">
          <cell r="E181">
            <v>0</v>
          </cell>
          <cell r="G181">
            <v>0</v>
          </cell>
        </row>
        <row r="182">
          <cell r="E182">
            <v>0</v>
          </cell>
          <cell r="G182">
            <v>0</v>
          </cell>
        </row>
        <row r="183">
          <cell r="E183">
            <v>0</v>
          </cell>
          <cell r="G183">
            <v>0</v>
          </cell>
        </row>
        <row r="184">
          <cell r="E184">
            <v>0</v>
          </cell>
          <cell r="G184">
            <v>0</v>
          </cell>
        </row>
        <row r="185">
          <cell r="E185">
            <v>0</v>
          </cell>
          <cell r="G185">
            <v>0</v>
          </cell>
        </row>
        <row r="186">
          <cell r="E186">
            <v>0</v>
          </cell>
          <cell r="G186">
            <v>0</v>
          </cell>
        </row>
        <row r="187">
          <cell r="E187">
            <v>0</v>
          </cell>
          <cell r="G187">
            <v>0</v>
          </cell>
        </row>
        <row r="188">
          <cell r="E188">
            <v>0</v>
          </cell>
          <cell r="G188">
            <v>0</v>
          </cell>
        </row>
        <row r="189">
          <cell r="E189">
            <v>0</v>
          </cell>
          <cell r="G189">
            <v>0</v>
          </cell>
        </row>
        <row r="190">
          <cell r="E190">
            <v>0</v>
          </cell>
          <cell r="G190">
            <v>0</v>
          </cell>
        </row>
        <row r="191">
          <cell r="E191">
            <v>0</v>
          </cell>
          <cell r="G191">
            <v>0</v>
          </cell>
        </row>
        <row r="192">
          <cell r="E192">
            <v>0</v>
          </cell>
          <cell r="G192">
            <v>0</v>
          </cell>
        </row>
        <row r="193">
          <cell r="E193">
            <v>0</v>
          </cell>
          <cell r="G193">
            <v>0</v>
          </cell>
        </row>
        <row r="194">
          <cell r="E194">
            <v>0</v>
          </cell>
          <cell r="G194">
            <v>0</v>
          </cell>
        </row>
        <row r="195">
          <cell r="E195">
            <v>0</v>
          </cell>
          <cell r="G195">
            <v>0</v>
          </cell>
        </row>
        <row r="196">
          <cell r="E196">
            <v>0</v>
          </cell>
          <cell r="G196">
            <v>0</v>
          </cell>
        </row>
        <row r="197">
          <cell r="E197">
            <v>0</v>
          </cell>
          <cell r="G197">
            <v>0</v>
          </cell>
        </row>
        <row r="198">
          <cell r="E198">
            <v>0</v>
          </cell>
          <cell r="G198">
            <v>0</v>
          </cell>
        </row>
        <row r="199">
          <cell r="E199">
            <v>0</v>
          </cell>
          <cell r="G199">
            <v>0</v>
          </cell>
        </row>
        <row r="200">
          <cell r="E200">
            <v>0</v>
          </cell>
          <cell r="G200">
            <v>0</v>
          </cell>
        </row>
        <row r="201">
          <cell r="E201">
            <v>0</v>
          </cell>
          <cell r="G201">
            <v>0</v>
          </cell>
        </row>
        <row r="202">
          <cell r="E202">
            <v>0</v>
          </cell>
          <cell r="G202">
            <v>0</v>
          </cell>
        </row>
        <row r="203">
          <cell r="E203">
            <v>0</v>
          </cell>
          <cell r="G203">
            <v>0</v>
          </cell>
        </row>
        <row r="204">
          <cell r="E204">
            <v>0</v>
          </cell>
          <cell r="G204">
            <v>0</v>
          </cell>
        </row>
        <row r="205">
          <cell r="E205">
            <v>0</v>
          </cell>
          <cell r="G205">
            <v>0</v>
          </cell>
        </row>
        <row r="206">
          <cell r="E206">
            <v>0</v>
          </cell>
          <cell r="G206">
            <v>0</v>
          </cell>
        </row>
        <row r="207">
          <cell r="E207">
            <v>0</v>
          </cell>
          <cell r="G207">
            <v>0</v>
          </cell>
        </row>
        <row r="208">
          <cell r="E208">
            <v>0</v>
          </cell>
          <cell r="G208">
            <v>0</v>
          </cell>
        </row>
        <row r="209">
          <cell r="E209">
            <v>0</v>
          </cell>
          <cell r="G209">
            <v>0</v>
          </cell>
        </row>
        <row r="210">
          <cell r="E210">
            <v>0</v>
          </cell>
          <cell r="G210">
            <v>0</v>
          </cell>
        </row>
        <row r="211">
          <cell r="E211">
            <v>0</v>
          </cell>
          <cell r="G211">
            <v>0</v>
          </cell>
        </row>
        <row r="212">
          <cell r="E212">
            <v>0</v>
          </cell>
          <cell r="G212">
            <v>0</v>
          </cell>
        </row>
        <row r="213">
          <cell r="E213">
            <v>0</v>
          </cell>
          <cell r="G213">
            <v>0</v>
          </cell>
        </row>
        <row r="214">
          <cell r="E214">
            <v>0</v>
          </cell>
          <cell r="G214">
            <v>0</v>
          </cell>
        </row>
        <row r="215">
          <cell r="E215">
            <v>0</v>
          </cell>
          <cell r="G215">
            <v>0</v>
          </cell>
        </row>
        <row r="216">
          <cell r="E216">
            <v>0</v>
          </cell>
          <cell r="G216">
            <v>0</v>
          </cell>
        </row>
        <row r="217">
          <cell r="E217">
            <v>0</v>
          </cell>
          <cell r="G217">
            <v>0</v>
          </cell>
        </row>
        <row r="218">
          <cell r="E218">
            <v>0</v>
          </cell>
          <cell r="G218">
            <v>0</v>
          </cell>
        </row>
        <row r="219">
          <cell r="E219">
            <v>0</v>
          </cell>
          <cell r="G219">
            <v>0</v>
          </cell>
        </row>
        <row r="220">
          <cell r="E220">
            <v>0</v>
          </cell>
          <cell r="G220">
            <v>0</v>
          </cell>
        </row>
        <row r="221">
          <cell r="E221">
            <v>0</v>
          </cell>
          <cell r="G221">
            <v>0</v>
          </cell>
        </row>
        <row r="222">
          <cell r="E222">
            <v>0</v>
          </cell>
          <cell r="G222">
            <v>0</v>
          </cell>
        </row>
        <row r="223">
          <cell r="E223">
            <v>0</v>
          </cell>
          <cell r="G223">
            <v>0</v>
          </cell>
        </row>
        <row r="224">
          <cell r="E224">
            <v>0</v>
          </cell>
          <cell r="G224">
            <v>0</v>
          </cell>
        </row>
        <row r="225">
          <cell r="E225">
            <v>0</v>
          </cell>
          <cell r="G225">
            <v>0</v>
          </cell>
        </row>
        <row r="226">
          <cell r="E226">
            <v>0</v>
          </cell>
          <cell r="G226">
            <v>0</v>
          </cell>
        </row>
        <row r="227">
          <cell r="E227">
            <v>0</v>
          </cell>
          <cell r="G227">
            <v>0</v>
          </cell>
        </row>
        <row r="228">
          <cell r="E228">
            <v>0</v>
          </cell>
          <cell r="G228">
            <v>0</v>
          </cell>
        </row>
        <row r="229">
          <cell r="E229">
            <v>0</v>
          </cell>
          <cell r="G229">
            <v>0</v>
          </cell>
        </row>
        <row r="230">
          <cell r="E230">
            <v>0</v>
          </cell>
          <cell r="G230">
            <v>0</v>
          </cell>
        </row>
        <row r="231">
          <cell r="E231">
            <v>0</v>
          </cell>
          <cell r="G231">
            <v>0</v>
          </cell>
        </row>
        <row r="232">
          <cell r="E232">
            <v>0</v>
          </cell>
          <cell r="G232">
            <v>0</v>
          </cell>
        </row>
        <row r="233">
          <cell r="E233">
            <v>0</v>
          </cell>
          <cell r="G233">
            <v>0</v>
          </cell>
        </row>
        <row r="234">
          <cell r="E234">
            <v>0</v>
          </cell>
          <cell r="G234">
            <v>0</v>
          </cell>
        </row>
        <row r="235">
          <cell r="E235">
            <v>0</v>
          </cell>
          <cell r="G235">
            <v>0</v>
          </cell>
        </row>
        <row r="236">
          <cell r="E236">
            <v>0</v>
          </cell>
          <cell r="G236">
            <v>0</v>
          </cell>
        </row>
        <row r="237">
          <cell r="E237">
            <v>0</v>
          </cell>
          <cell r="G237">
            <v>0</v>
          </cell>
        </row>
        <row r="238">
          <cell r="E238">
            <v>0</v>
          </cell>
          <cell r="G238">
            <v>0</v>
          </cell>
        </row>
        <row r="239">
          <cell r="E239">
            <v>0</v>
          </cell>
          <cell r="G239">
            <v>0</v>
          </cell>
        </row>
        <row r="240">
          <cell r="E240">
            <v>0</v>
          </cell>
          <cell r="G240">
            <v>0</v>
          </cell>
        </row>
        <row r="241">
          <cell r="E241">
            <v>0</v>
          </cell>
          <cell r="G241">
            <v>0</v>
          </cell>
        </row>
        <row r="242">
          <cell r="E242">
            <v>0</v>
          </cell>
          <cell r="G242">
            <v>0</v>
          </cell>
        </row>
        <row r="243">
          <cell r="E243">
            <v>0</v>
          </cell>
          <cell r="G243">
            <v>0</v>
          </cell>
        </row>
        <row r="244">
          <cell r="E244">
            <v>0</v>
          </cell>
          <cell r="G244">
            <v>0</v>
          </cell>
        </row>
        <row r="245">
          <cell r="E245">
            <v>0</v>
          </cell>
          <cell r="G245">
            <v>0</v>
          </cell>
        </row>
        <row r="246">
          <cell r="E246">
            <v>0</v>
          </cell>
          <cell r="G246">
            <v>0</v>
          </cell>
        </row>
        <row r="247">
          <cell r="E247">
            <v>0</v>
          </cell>
          <cell r="G247">
            <v>0</v>
          </cell>
        </row>
        <row r="248">
          <cell r="E248">
            <v>0</v>
          </cell>
          <cell r="G248">
            <v>0</v>
          </cell>
        </row>
        <row r="249">
          <cell r="E249">
            <v>0</v>
          </cell>
          <cell r="G249">
            <v>0</v>
          </cell>
        </row>
        <row r="250">
          <cell r="E250">
            <v>0</v>
          </cell>
          <cell r="G250">
            <v>0</v>
          </cell>
        </row>
        <row r="251">
          <cell r="E251">
            <v>0</v>
          </cell>
          <cell r="G251">
            <v>0</v>
          </cell>
        </row>
        <row r="252">
          <cell r="E252">
            <v>0</v>
          </cell>
          <cell r="G252">
            <v>0</v>
          </cell>
        </row>
        <row r="253">
          <cell r="E253">
            <v>0</v>
          </cell>
          <cell r="G253">
            <v>0</v>
          </cell>
        </row>
        <row r="254">
          <cell r="E254">
            <v>0</v>
          </cell>
          <cell r="G254">
            <v>0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>
        <row r="12">
          <cell r="F12" t="str">
            <v>TANGGA FIBER SLIDING 9 MTR</v>
          </cell>
        </row>
      </sheetData>
      <sheetData sheetId="6" refreshError="1"/>
      <sheetData sheetId="7">
        <row r="12">
          <cell r="F12" t="str">
            <v>TANGGA FIBER SLIDING 9 MTR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10 INDIKATOR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DTU"/>
      <sheetName val="Data"/>
      <sheetName val="PMT"/>
      <sheetName val="harga material hps 2013"/>
      <sheetName val="JAN07"/>
      <sheetName val="Kamus"/>
      <sheetName val="RAB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1">
          <cell r="D41">
            <v>41495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L_23"/>
      <sheetName val="IkhtisarBiop(12.0)"/>
      <sheetName val="PendOpLain(11B)"/>
      <sheetName val="Neraca seAPJ"/>
      <sheetName val="Asumsi"/>
      <sheetName val="FORM-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master rab"/>
      <sheetName val="Format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Data"/>
      <sheetName val="MATERIAL juni 05"/>
      <sheetName val="UPDATE 25 JANUARI 2007"/>
      <sheetName val="Format"/>
      <sheetName val="DTU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E3. ANALISA HS HAR TEK SUTM"/>
      <sheetName val="E6. ANALISA HS HAR"/>
      <sheetName val="JAN07"/>
      <sheetName val="DTU"/>
      <sheetName val="Cover"/>
      <sheetName val="Neraca seAPJ"/>
      <sheetName val="Kontrak vs Realisasi Gas"/>
      <sheetName val="Asumsi"/>
      <sheetName val="D2. ANALISA HS INSHAR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W9">
            <v>8900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Usulan"/>
      <sheetName val="FORM-B"/>
      <sheetName val="UPDATE 25 JANUARI 2007"/>
      <sheetName val="Rekap PMG."/>
      <sheetName val="W-NAD"/>
      <sheetName val="BERKAS"/>
      <sheetName val="Database"/>
      <sheetName val="DeVIASI"/>
      <sheetName val="KoMposisi"/>
      <sheetName val="data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DESEMBER"/>
      <sheetName val="aruskas"/>
      <sheetName val="Hal-1"/>
      <sheetName val="DeVIASI"/>
      <sheetName val="KoMposisi"/>
      <sheetName val="Jasa"/>
      <sheetName val="Mat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UPDATE 25 JANUARI 2007"/>
      <sheetName val="LAMP_1L"/>
      <sheetName val="LAMP_4L"/>
      <sheetName val="LAMP_5L"/>
      <sheetName val="LAMP_7L"/>
      <sheetName val="12RB09_SE217_KDS_2011"/>
      <sheetName val="NO. PRK"/>
      <sheetName val="Smg"/>
      <sheetName val="PMT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Dat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7">
          <cell r="B7" t="str">
            <v>URAIAN PEKERJAAN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ca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>
        <row r="11">
          <cell r="C11" t="str">
            <v>REC</v>
          </cell>
        </row>
        <row r="12">
          <cell r="C12" t="str">
            <v>REC</v>
          </cell>
        </row>
        <row r="13">
          <cell r="C13" t="str">
            <v>REC</v>
          </cell>
        </row>
        <row r="14">
          <cell r="C14" t="str">
            <v>REC</v>
          </cell>
        </row>
        <row r="15">
          <cell r="C15" t="str">
            <v>REC</v>
          </cell>
        </row>
        <row r="16">
          <cell r="C16" t="str">
            <v>REC</v>
          </cell>
        </row>
        <row r="17">
          <cell r="C17" t="str">
            <v>REC</v>
          </cell>
        </row>
        <row r="18">
          <cell r="C18" t="str">
            <v>REC</v>
          </cell>
        </row>
        <row r="19">
          <cell r="C19" t="str">
            <v>REC</v>
          </cell>
        </row>
        <row r="20">
          <cell r="C20" t="str">
            <v>REC</v>
          </cell>
        </row>
        <row r="21">
          <cell r="C21" t="str">
            <v>REC</v>
          </cell>
        </row>
        <row r="22">
          <cell r="C22" t="str">
            <v>REC</v>
          </cell>
        </row>
        <row r="23">
          <cell r="C23" t="str">
            <v>REC</v>
          </cell>
        </row>
        <row r="24">
          <cell r="C24" t="str">
            <v>REC</v>
          </cell>
        </row>
        <row r="25">
          <cell r="C25" t="str">
            <v>REC</v>
          </cell>
        </row>
        <row r="26">
          <cell r="C26" t="str">
            <v>REC</v>
          </cell>
        </row>
        <row r="27">
          <cell r="C27" t="str">
            <v>REC</v>
          </cell>
        </row>
        <row r="28">
          <cell r="C28" t="str">
            <v>REC</v>
          </cell>
        </row>
        <row r="29">
          <cell r="C29" t="str">
            <v>REC</v>
          </cell>
        </row>
        <row r="30">
          <cell r="C30" t="str">
            <v>REC</v>
          </cell>
        </row>
        <row r="31">
          <cell r="C31" t="str">
            <v>REC</v>
          </cell>
        </row>
        <row r="32">
          <cell r="C32" t="str">
            <v>REC</v>
          </cell>
        </row>
        <row r="33">
          <cell r="C33" t="str">
            <v>REC</v>
          </cell>
        </row>
        <row r="34">
          <cell r="C34" t="str">
            <v>REC</v>
          </cell>
        </row>
        <row r="35">
          <cell r="C35" t="str">
            <v>REC</v>
          </cell>
        </row>
        <row r="36">
          <cell r="C36" t="str">
            <v>REC</v>
          </cell>
        </row>
        <row r="37">
          <cell r="C37" t="str">
            <v>REC</v>
          </cell>
        </row>
        <row r="38">
          <cell r="C38" t="str">
            <v>REC</v>
          </cell>
        </row>
        <row r="39">
          <cell r="C39" t="str">
            <v>REC</v>
          </cell>
        </row>
        <row r="40">
          <cell r="C40" t="str">
            <v>REC</v>
          </cell>
        </row>
        <row r="41">
          <cell r="C41" t="str">
            <v>REC</v>
          </cell>
        </row>
        <row r="42">
          <cell r="C42" t="str">
            <v>REC</v>
          </cell>
        </row>
        <row r="43">
          <cell r="C43" t="str">
            <v>REC</v>
          </cell>
        </row>
        <row r="44">
          <cell r="C44" t="str">
            <v>REC</v>
          </cell>
        </row>
        <row r="45">
          <cell r="C45" t="str">
            <v>REC</v>
          </cell>
        </row>
        <row r="46">
          <cell r="C46" t="str">
            <v>REC</v>
          </cell>
        </row>
        <row r="47">
          <cell r="C47" t="str">
            <v>REC</v>
          </cell>
        </row>
        <row r="48">
          <cell r="C48" t="str">
            <v>REC</v>
          </cell>
        </row>
        <row r="49">
          <cell r="C49" t="str">
            <v>REC</v>
          </cell>
        </row>
        <row r="50">
          <cell r="C50" t="str">
            <v>REC</v>
          </cell>
        </row>
        <row r="51">
          <cell r="C51" t="str">
            <v>REC</v>
          </cell>
        </row>
        <row r="52">
          <cell r="C52" t="str">
            <v>REC</v>
          </cell>
        </row>
        <row r="53">
          <cell r="C53" t="str">
            <v>REC</v>
          </cell>
        </row>
        <row r="54">
          <cell r="C54" t="str">
            <v>REC</v>
          </cell>
        </row>
        <row r="55">
          <cell r="C55" t="str">
            <v>REC</v>
          </cell>
        </row>
        <row r="56">
          <cell r="C56" t="str">
            <v>REC</v>
          </cell>
        </row>
        <row r="57">
          <cell r="C57" t="str">
            <v>REC</v>
          </cell>
        </row>
        <row r="58">
          <cell r="C58" t="str">
            <v>REC</v>
          </cell>
        </row>
        <row r="59">
          <cell r="C59" t="str">
            <v>REC</v>
          </cell>
        </row>
        <row r="60">
          <cell r="C60" t="str">
            <v>REC</v>
          </cell>
        </row>
        <row r="61">
          <cell r="C61" t="str">
            <v>REC</v>
          </cell>
        </row>
        <row r="62">
          <cell r="C62" t="str">
            <v>REC</v>
          </cell>
        </row>
        <row r="63">
          <cell r="C63" t="str">
            <v>REC</v>
          </cell>
        </row>
        <row r="64">
          <cell r="C64" t="str">
            <v>REC</v>
          </cell>
        </row>
        <row r="65">
          <cell r="C65" t="str">
            <v>REC</v>
          </cell>
        </row>
        <row r="66">
          <cell r="C66" t="str">
            <v>REC</v>
          </cell>
        </row>
        <row r="67">
          <cell r="C67" t="str">
            <v>REC</v>
          </cell>
        </row>
        <row r="68">
          <cell r="C68" t="str">
            <v>REC</v>
          </cell>
        </row>
        <row r="69">
          <cell r="C69" t="str">
            <v>REC</v>
          </cell>
        </row>
        <row r="70">
          <cell r="C70" t="str">
            <v>REC</v>
          </cell>
        </row>
        <row r="71">
          <cell r="C71" t="str">
            <v>REC</v>
          </cell>
        </row>
        <row r="72">
          <cell r="C72" t="str">
            <v>REC</v>
          </cell>
        </row>
        <row r="73">
          <cell r="C73" t="str">
            <v>REC</v>
          </cell>
        </row>
        <row r="74">
          <cell r="C74" t="str">
            <v>REC</v>
          </cell>
        </row>
        <row r="75">
          <cell r="C75" t="str">
            <v>REC</v>
          </cell>
        </row>
        <row r="76">
          <cell r="C76" t="str">
            <v>REC</v>
          </cell>
        </row>
        <row r="77">
          <cell r="C77" t="str">
            <v>REC</v>
          </cell>
        </row>
        <row r="78">
          <cell r="C78" t="str">
            <v>REC</v>
          </cell>
        </row>
        <row r="79">
          <cell r="C79" t="str">
            <v>REC</v>
          </cell>
        </row>
        <row r="80">
          <cell r="C80" t="str">
            <v>REC</v>
          </cell>
        </row>
        <row r="81">
          <cell r="C81" t="str">
            <v>REC</v>
          </cell>
        </row>
        <row r="82">
          <cell r="C82" t="str">
            <v>REC</v>
          </cell>
        </row>
        <row r="83">
          <cell r="C83" t="str">
            <v>REC</v>
          </cell>
        </row>
        <row r="84">
          <cell r="C84" t="str">
            <v>REC</v>
          </cell>
        </row>
        <row r="85">
          <cell r="C85" t="str">
            <v>REC</v>
          </cell>
        </row>
        <row r="86">
          <cell r="C86" t="str">
            <v>REC</v>
          </cell>
        </row>
        <row r="87">
          <cell r="C87" t="str">
            <v>REC</v>
          </cell>
        </row>
        <row r="88">
          <cell r="C88" t="str">
            <v>REC</v>
          </cell>
        </row>
        <row r="89">
          <cell r="C89" t="str">
            <v>REC</v>
          </cell>
        </row>
        <row r="90">
          <cell r="C90" t="str">
            <v>REC</v>
          </cell>
        </row>
        <row r="91">
          <cell r="C91" t="str">
            <v>REC</v>
          </cell>
        </row>
        <row r="92">
          <cell r="C92" t="str">
            <v>REC</v>
          </cell>
        </row>
        <row r="93">
          <cell r="C93" t="str">
            <v>REC</v>
          </cell>
        </row>
        <row r="94">
          <cell r="C94" t="str">
            <v>REC</v>
          </cell>
        </row>
        <row r="95">
          <cell r="C95" t="str">
            <v>REC</v>
          </cell>
        </row>
        <row r="96">
          <cell r="C96" t="str">
            <v>REC</v>
          </cell>
        </row>
        <row r="97">
          <cell r="C97" t="str">
            <v>REC</v>
          </cell>
        </row>
        <row r="98">
          <cell r="C98" t="str">
            <v>REC</v>
          </cell>
        </row>
        <row r="99">
          <cell r="C99" t="str">
            <v>REC</v>
          </cell>
        </row>
        <row r="100">
          <cell r="C100" t="str">
            <v>REC</v>
          </cell>
        </row>
        <row r="101">
          <cell r="C101" t="str">
            <v>REC</v>
          </cell>
        </row>
        <row r="102">
          <cell r="C102" t="str">
            <v>REC</v>
          </cell>
        </row>
        <row r="103">
          <cell r="C103" t="str">
            <v>REC</v>
          </cell>
        </row>
        <row r="104">
          <cell r="C104" t="str">
            <v>REC</v>
          </cell>
        </row>
        <row r="105">
          <cell r="C105" t="str">
            <v>REC</v>
          </cell>
        </row>
        <row r="106">
          <cell r="C106" t="str">
            <v>REC</v>
          </cell>
        </row>
        <row r="107">
          <cell r="C107" t="str">
            <v>REC</v>
          </cell>
        </row>
        <row r="108">
          <cell r="C108" t="str">
            <v>REC</v>
          </cell>
        </row>
        <row r="109">
          <cell r="C109" t="str">
            <v>REC</v>
          </cell>
        </row>
        <row r="110">
          <cell r="C110" t="str">
            <v>REC</v>
          </cell>
        </row>
        <row r="111">
          <cell r="C111" t="str">
            <v>REC</v>
          </cell>
        </row>
        <row r="112">
          <cell r="C112" t="str">
            <v>REC</v>
          </cell>
        </row>
        <row r="113">
          <cell r="C113" t="str">
            <v>REC</v>
          </cell>
        </row>
        <row r="114">
          <cell r="C114" t="str">
            <v>REC</v>
          </cell>
        </row>
        <row r="115">
          <cell r="C115" t="str">
            <v>REC</v>
          </cell>
        </row>
        <row r="116">
          <cell r="C116" t="str">
            <v>REC</v>
          </cell>
        </row>
        <row r="117">
          <cell r="C117" t="str">
            <v>REC</v>
          </cell>
        </row>
        <row r="118">
          <cell r="C118" t="str">
            <v>REC</v>
          </cell>
        </row>
        <row r="119">
          <cell r="C119" t="str">
            <v>REC</v>
          </cell>
        </row>
        <row r="120">
          <cell r="C120" t="str">
            <v>REC</v>
          </cell>
        </row>
        <row r="121">
          <cell r="C121" t="str">
            <v>REC</v>
          </cell>
        </row>
        <row r="122">
          <cell r="C122" t="str">
            <v>REC</v>
          </cell>
        </row>
        <row r="123">
          <cell r="C123" t="str">
            <v>REC</v>
          </cell>
        </row>
        <row r="124">
          <cell r="C124" t="str">
            <v>REC</v>
          </cell>
        </row>
        <row r="125">
          <cell r="C125" t="str">
            <v>REC</v>
          </cell>
        </row>
        <row r="126">
          <cell r="C126" t="str">
            <v>REC</v>
          </cell>
        </row>
        <row r="127">
          <cell r="C127" t="str">
            <v>REC</v>
          </cell>
        </row>
        <row r="128">
          <cell r="C128" t="str">
            <v>REC</v>
          </cell>
        </row>
        <row r="129">
          <cell r="C129" t="str">
            <v>REC</v>
          </cell>
        </row>
        <row r="130">
          <cell r="C130" t="str">
            <v>REC</v>
          </cell>
        </row>
        <row r="131">
          <cell r="C131" t="str">
            <v>REC</v>
          </cell>
        </row>
        <row r="132">
          <cell r="C132" t="str">
            <v>REC</v>
          </cell>
        </row>
        <row r="133">
          <cell r="C133" t="str">
            <v>REC</v>
          </cell>
        </row>
        <row r="134">
          <cell r="C134" t="str">
            <v>REC</v>
          </cell>
        </row>
        <row r="135">
          <cell r="C135" t="str">
            <v>REC</v>
          </cell>
        </row>
        <row r="136">
          <cell r="C136" t="str">
            <v>REC</v>
          </cell>
        </row>
        <row r="137">
          <cell r="C137" t="str">
            <v>REC</v>
          </cell>
        </row>
        <row r="138">
          <cell r="C138" t="str">
            <v>REC</v>
          </cell>
        </row>
        <row r="139">
          <cell r="C139" t="str">
            <v>REC</v>
          </cell>
        </row>
        <row r="140">
          <cell r="C140" t="str">
            <v>REC</v>
          </cell>
        </row>
        <row r="141">
          <cell r="C141" t="str">
            <v>REC</v>
          </cell>
        </row>
        <row r="142">
          <cell r="C142" t="str">
            <v>REC</v>
          </cell>
        </row>
        <row r="143">
          <cell r="C143" t="str">
            <v>REC</v>
          </cell>
        </row>
        <row r="144">
          <cell r="C144" t="str">
            <v>REC</v>
          </cell>
        </row>
        <row r="145">
          <cell r="C145" t="str">
            <v>REC</v>
          </cell>
        </row>
        <row r="146">
          <cell r="C146" t="str">
            <v>REC</v>
          </cell>
        </row>
        <row r="147">
          <cell r="C147" t="str">
            <v>REC</v>
          </cell>
        </row>
        <row r="148">
          <cell r="C148" t="str">
            <v>REC</v>
          </cell>
        </row>
        <row r="149">
          <cell r="C149" t="str">
            <v>REC</v>
          </cell>
        </row>
        <row r="150">
          <cell r="C150" t="str">
            <v>REC</v>
          </cell>
        </row>
        <row r="151">
          <cell r="C151" t="str">
            <v>REC</v>
          </cell>
        </row>
        <row r="152">
          <cell r="C152" t="str">
            <v>REC</v>
          </cell>
        </row>
        <row r="153">
          <cell r="C153" t="str">
            <v>REC</v>
          </cell>
        </row>
        <row r="154">
          <cell r="C154" t="str">
            <v>REC</v>
          </cell>
        </row>
        <row r="155">
          <cell r="C155" t="str">
            <v>REC</v>
          </cell>
        </row>
        <row r="156">
          <cell r="C156" t="str">
            <v>REC</v>
          </cell>
        </row>
        <row r="157">
          <cell r="C157" t="str">
            <v>REC</v>
          </cell>
        </row>
        <row r="158">
          <cell r="C158" t="str">
            <v>REC</v>
          </cell>
        </row>
        <row r="159">
          <cell r="C159" t="str">
            <v>REC</v>
          </cell>
        </row>
        <row r="160">
          <cell r="C160" t="str">
            <v>REC</v>
          </cell>
        </row>
        <row r="161">
          <cell r="C161" t="str">
            <v>REC</v>
          </cell>
        </row>
        <row r="162">
          <cell r="C162" t="str">
            <v>REC</v>
          </cell>
        </row>
        <row r="163">
          <cell r="C163" t="str">
            <v>REC</v>
          </cell>
        </row>
        <row r="164">
          <cell r="C164" t="str">
            <v>REC</v>
          </cell>
        </row>
        <row r="165">
          <cell r="C165" t="str">
            <v>REC</v>
          </cell>
        </row>
        <row r="166">
          <cell r="C166" t="str">
            <v>REC</v>
          </cell>
        </row>
        <row r="167">
          <cell r="C167" t="str">
            <v>REC</v>
          </cell>
        </row>
        <row r="168">
          <cell r="C168" t="str">
            <v>REC</v>
          </cell>
        </row>
        <row r="169">
          <cell r="C169" t="str">
            <v>REC</v>
          </cell>
        </row>
        <row r="170">
          <cell r="C170" t="str">
            <v>REC</v>
          </cell>
        </row>
        <row r="171">
          <cell r="C171" t="str">
            <v>REC</v>
          </cell>
        </row>
        <row r="172">
          <cell r="C172" t="str">
            <v>REC</v>
          </cell>
        </row>
        <row r="173">
          <cell r="C173" t="str">
            <v>REC</v>
          </cell>
        </row>
        <row r="174">
          <cell r="C174" t="str">
            <v>REC</v>
          </cell>
        </row>
        <row r="175">
          <cell r="C175" t="str">
            <v>REC</v>
          </cell>
        </row>
        <row r="176">
          <cell r="C176" t="str">
            <v>REC</v>
          </cell>
        </row>
        <row r="177">
          <cell r="C177" t="str">
            <v>REC</v>
          </cell>
        </row>
        <row r="178">
          <cell r="C178" t="str">
            <v>REC</v>
          </cell>
        </row>
        <row r="179">
          <cell r="C179" t="str">
            <v>REC</v>
          </cell>
        </row>
        <row r="180">
          <cell r="C180" t="str">
            <v>REC</v>
          </cell>
        </row>
        <row r="181">
          <cell r="C181" t="str">
            <v>REC</v>
          </cell>
        </row>
        <row r="182">
          <cell r="C182" t="str">
            <v>REC</v>
          </cell>
        </row>
        <row r="183">
          <cell r="C183" t="str">
            <v>REC</v>
          </cell>
        </row>
        <row r="184">
          <cell r="C184" t="str">
            <v>REC</v>
          </cell>
        </row>
        <row r="185">
          <cell r="C185" t="str">
            <v>REC</v>
          </cell>
        </row>
        <row r="186">
          <cell r="C186" t="str">
            <v>REC</v>
          </cell>
        </row>
        <row r="187">
          <cell r="C187" t="str">
            <v>REC</v>
          </cell>
        </row>
        <row r="188">
          <cell r="C188" t="str">
            <v>REC</v>
          </cell>
        </row>
        <row r="189">
          <cell r="C189" t="str">
            <v>REC</v>
          </cell>
        </row>
        <row r="190">
          <cell r="C190" t="str">
            <v>REC</v>
          </cell>
        </row>
        <row r="191">
          <cell r="C191" t="str">
            <v>REC</v>
          </cell>
        </row>
        <row r="192">
          <cell r="C192" t="str">
            <v>REC</v>
          </cell>
        </row>
        <row r="193">
          <cell r="C193" t="str">
            <v>REC</v>
          </cell>
        </row>
        <row r="194">
          <cell r="C194" t="str">
            <v>REC</v>
          </cell>
        </row>
        <row r="195">
          <cell r="C195" t="str">
            <v>REC</v>
          </cell>
        </row>
        <row r="196">
          <cell r="C196" t="str">
            <v>REC</v>
          </cell>
        </row>
        <row r="197">
          <cell r="C197" t="str">
            <v>REC</v>
          </cell>
        </row>
        <row r="198">
          <cell r="C198" t="str">
            <v>REC</v>
          </cell>
        </row>
        <row r="199">
          <cell r="C199" t="str">
            <v>REC</v>
          </cell>
        </row>
        <row r="200">
          <cell r="C200" t="str">
            <v>REC</v>
          </cell>
        </row>
        <row r="201">
          <cell r="C201" t="str">
            <v>REC</v>
          </cell>
        </row>
        <row r="202">
          <cell r="C202" t="str">
            <v>REC</v>
          </cell>
        </row>
        <row r="203">
          <cell r="C203" t="str">
            <v>REC</v>
          </cell>
        </row>
        <row r="204">
          <cell r="C204" t="str">
            <v>REC</v>
          </cell>
        </row>
        <row r="205">
          <cell r="C205" t="str">
            <v>REC</v>
          </cell>
        </row>
        <row r="206">
          <cell r="C206" t="str">
            <v>REC</v>
          </cell>
        </row>
        <row r="207">
          <cell r="C207" t="str">
            <v>REC</v>
          </cell>
        </row>
        <row r="208">
          <cell r="C208" t="str">
            <v>REC</v>
          </cell>
        </row>
        <row r="209">
          <cell r="C209" t="str">
            <v>REC</v>
          </cell>
        </row>
        <row r="210">
          <cell r="C210" t="str">
            <v>REC</v>
          </cell>
        </row>
        <row r="211">
          <cell r="C211" t="str">
            <v>REC</v>
          </cell>
        </row>
        <row r="212">
          <cell r="C212" t="str">
            <v>REC</v>
          </cell>
        </row>
        <row r="213">
          <cell r="C213" t="str">
            <v>REC</v>
          </cell>
        </row>
        <row r="214">
          <cell r="C214" t="str">
            <v>REC</v>
          </cell>
        </row>
        <row r="215">
          <cell r="C215" t="str">
            <v>REC</v>
          </cell>
        </row>
        <row r="216">
          <cell r="C216" t="str">
            <v>REC</v>
          </cell>
        </row>
        <row r="217">
          <cell r="C217" t="str">
            <v>REC</v>
          </cell>
        </row>
        <row r="218">
          <cell r="C218" t="str">
            <v>REC</v>
          </cell>
        </row>
        <row r="219">
          <cell r="C219" t="str">
            <v>REC</v>
          </cell>
        </row>
        <row r="220">
          <cell r="C220" t="str">
            <v>REC</v>
          </cell>
        </row>
        <row r="221">
          <cell r="C221" t="str">
            <v>REC</v>
          </cell>
        </row>
        <row r="222">
          <cell r="C222" t="str">
            <v>REC</v>
          </cell>
        </row>
        <row r="223">
          <cell r="C223" t="str">
            <v>REC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JURNAL"/>
      <sheetName val="BB PUSAT"/>
      <sheetName val="DTstok"/>
      <sheetName val="JAN07"/>
      <sheetName val="Sudah Berjalan"/>
      <sheetName val="W-NAD"/>
      <sheetName val="UPDATE 25 JANUARI 2007"/>
      <sheetName val="PMT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entry REC  trip"/>
      <sheetName val="PUNCAK-89"/>
      <sheetName val="Cover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JURNAL"/>
      <sheetName val="BB PUSAT"/>
      <sheetName val="DTstok"/>
      <sheetName val="JAN07"/>
      <sheetName val="UPDATE 25 JANUARI 2007"/>
      <sheetName val="Sudah Berjalan"/>
      <sheetName val="W-NAD"/>
      <sheetName val="PMT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APBN"/>
      <sheetName val="Jasa"/>
      <sheetName val="Mat"/>
      <sheetName val="Neraca seAPJ"/>
      <sheetName val="entry REC  trip"/>
      <sheetName val="sr"/>
      <sheetName val="Analisa"/>
      <sheetName val="Blangko Analisa"/>
      <sheetName val="Blangko RAB"/>
      <sheetName val="HPS"/>
      <sheetName val="impedansi"/>
      <sheetName val="HB2"/>
      <sheetName val="JAN07"/>
      <sheetName val="DTU"/>
      <sheetName val="Sensitivitas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Rekap PMG."/>
      <sheetName val="PMT"/>
      <sheetName val="Tabel PTKP"/>
      <sheetName val="GAS PLN-14"/>
      <sheetName val="BBM-PRO-11"/>
      <sheetName val="Resume"/>
      <sheetName val="Prices"/>
      <sheetName val="Sch-5"/>
      <sheetName val="dengan pembangkitan"/>
      <sheetName val="NO. PRK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HB BARU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/>
      <sheetData sheetId="125"/>
      <sheetData sheetId="126"/>
      <sheetData sheetId="127" refreshError="1"/>
      <sheetData sheetId="128"/>
      <sheetData sheetId="129" refreshError="1"/>
      <sheetData sheetId="130" refreshError="1"/>
      <sheetData sheetId="131" refreshError="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TIANG"/>
      <sheetName val="REKAP MDU"/>
      <sheetName val="Sheet1"/>
      <sheetName val="KKO"/>
      <sheetName val="DATA"/>
      <sheetName val="KKF"/>
      <sheetName val="RAB"/>
      <sheetName val="REKAP KONS"/>
      <sheetName val="GAMBAR"/>
      <sheetName val="PETA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7">
          <cell r="G7">
            <v>4</v>
          </cell>
        </row>
        <row r="16">
          <cell r="G16">
            <v>2</v>
          </cell>
        </row>
      </sheetData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180" activePane="bottomRight" state="frozen"/>
      <selection activeCell="D209" sqref="D209"/>
      <selection pane="topRight" activeCell="D209" sqref="D209"/>
      <selection pane="bottomLeft" activeCell="D209" sqref="D209"/>
      <selection pane="bottomRight" activeCell="D188" sqref="D18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24" t="s">
        <v>33</v>
      </c>
      <c r="C2" s="524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25" t="s">
        <v>13</v>
      </c>
      <c r="C4" s="526" t="s">
        <v>986</v>
      </c>
      <c r="D4" s="526" t="s">
        <v>34</v>
      </c>
      <c r="E4" s="525" t="s">
        <v>35</v>
      </c>
      <c r="F4" s="108" t="s">
        <v>1575</v>
      </c>
      <c r="G4" s="108" t="s">
        <v>1574</v>
      </c>
      <c r="H4" s="523" t="s">
        <v>999</v>
      </c>
      <c r="I4" s="182" t="s">
        <v>472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25"/>
      <c r="C5" s="526"/>
      <c r="D5" s="526"/>
      <c r="E5" s="525"/>
      <c r="F5" s="93"/>
      <c r="G5" s="93"/>
      <c r="H5" s="523"/>
      <c r="I5" s="182" t="s">
        <v>1574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MAX(L7:L1472)</f>
        <v>142</v>
      </c>
      <c r="L6" s="160"/>
      <c r="M6" s="160">
        <f>MAX(M7:M1472)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473</v>
      </c>
      <c r="C8" s="109" t="s">
        <v>474</v>
      </c>
      <c r="D8" s="202"/>
      <c r="E8" s="203"/>
      <c r="F8" s="176">
        <f>(IF(D8="JASA",G8*'[160]DETAIL USULAN'!$K$58,0))+(IF(D8="HDW",G8*'[160]DETAIL USULAN'!$J$58,0))+(IF(D8="MDU",G8*'[160]DETAIL USULAN'!$I$58,0))+(IF(D8="MDU-KD",G8*'[160]DETAIL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475</v>
      </c>
      <c r="D9" s="202" t="s">
        <v>36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476</v>
      </c>
      <c r="D10" s="202" t="s">
        <v>37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143</v>
      </c>
      <c r="N10" s="165">
        <f t="shared" si="2"/>
        <v>143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477</v>
      </c>
      <c r="D11" s="202" t="s">
        <v>36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1115</v>
      </c>
      <c r="D12" s="202" t="s">
        <v>36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1114</v>
      </c>
      <c r="D13" s="202" t="s">
        <v>36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1171</v>
      </c>
      <c r="D14" s="202" t="s">
        <v>36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1172</v>
      </c>
      <c r="D15" s="202" t="s">
        <v>36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1170</v>
      </c>
      <c r="D16" s="202" t="s">
        <v>36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1116</v>
      </c>
      <c r="D17" s="202" t="s">
        <v>37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144</v>
      </c>
      <c r="N17" s="165">
        <f t="shared" si="2"/>
        <v>144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478</v>
      </c>
      <c r="D18" s="202" t="s">
        <v>36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479</v>
      </c>
      <c r="D19" s="202" t="s">
        <v>36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480</v>
      </c>
      <c r="D20" s="202" t="s">
        <v>36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481</v>
      </c>
      <c r="D21" s="202" t="s">
        <v>36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482</v>
      </c>
      <c r="D22" s="202" t="s">
        <v>36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483</v>
      </c>
      <c r="D23" s="202" t="s">
        <v>36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484</v>
      </c>
      <c r="D24" s="202" t="s">
        <v>36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485</v>
      </c>
      <c r="D25" s="202" t="s">
        <v>36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486</v>
      </c>
      <c r="D26" s="202" t="s">
        <v>36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487</v>
      </c>
      <c r="D27" s="202" t="s">
        <v>36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488</v>
      </c>
      <c r="D28" s="202" t="s">
        <v>36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489</v>
      </c>
      <c r="D29" s="202" t="s">
        <v>36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490</v>
      </c>
      <c r="D30" s="202" t="s">
        <v>36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491</v>
      </c>
      <c r="D31" s="202" t="s">
        <v>36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492</v>
      </c>
      <c r="D32" s="202" t="s">
        <v>37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145</v>
      </c>
      <c r="N32" s="165">
        <f t="shared" si="2"/>
        <v>145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493</v>
      </c>
      <c r="D33" s="202" t="s">
        <v>37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146</v>
      </c>
      <c r="N33" s="165">
        <f t="shared" si="2"/>
        <v>146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494</v>
      </c>
      <c r="D34" s="202" t="s">
        <v>37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147</v>
      </c>
      <c r="N34" s="165">
        <f t="shared" si="2"/>
        <v>147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495</v>
      </c>
      <c r="D35" s="202" t="s">
        <v>37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148</v>
      </c>
      <c r="N35" s="165">
        <f t="shared" si="2"/>
        <v>148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1518</v>
      </c>
      <c r="D36" s="202" t="s">
        <v>37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149</v>
      </c>
      <c r="N36" s="165">
        <f t="shared" si="2"/>
        <v>149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1519</v>
      </c>
      <c r="D37" s="202" t="s">
        <v>37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150</v>
      </c>
      <c r="N37" s="165">
        <f t="shared" si="2"/>
        <v>150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1520</v>
      </c>
      <c r="D38" s="202" t="s">
        <v>37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151</v>
      </c>
      <c r="N38" s="165">
        <f t="shared" si="2"/>
        <v>151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1521</v>
      </c>
      <c r="D39" s="202" t="s">
        <v>37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152</v>
      </c>
      <c r="N39" s="165">
        <f t="shared" si="2"/>
        <v>152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1522</v>
      </c>
      <c r="D40" s="202" t="s">
        <v>37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153</v>
      </c>
      <c r="N40" s="165">
        <f t="shared" si="2"/>
        <v>153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1523</v>
      </c>
      <c r="D41" s="202" t="s">
        <v>37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154</v>
      </c>
      <c r="N41" s="165">
        <f t="shared" si="2"/>
        <v>154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1524</v>
      </c>
      <c r="D42" s="202" t="s">
        <v>37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155</v>
      </c>
      <c r="N42" s="165">
        <f t="shared" si="2"/>
        <v>155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1525</v>
      </c>
      <c r="D43" s="202" t="s">
        <v>37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156</v>
      </c>
      <c r="N43" s="165">
        <f t="shared" si="2"/>
        <v>156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496</v>
      </c>
      <c r="D44" s="202" t="s">
        <v>37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157</v>
      </c>
      <c r="N44" s="165">
        <f t="shared" si="2"/>
        <v>157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497</v>
      </c>
      <c r="D45" s="202" t="s">
        <v>37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158</v>
      </c>
      <c r="N45" s="165">
        <f t="shared" si="2"/>
        <v>158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1297</v>
      </c>
      <c r="D46" s="202" t="s">
        <v>36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1298</v>
      </c>
      <c r="D47" s="202" t="s">
        <v>36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1299</v>
      </c>
      <c r="D48" s="202" t="s">
        <v>36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1300</v>
      </c>
      <c r="D49" s="202" t="s">
        <v>36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1301</v>
      </c>
      <c r="D50" s="202" t="s">
        <v>36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1302</v>
      </c>
      <c r="D51" s="202" t="s">
        <v>36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1303</v>
      </c>
      <c r="D52" s="202" t="s">
        <v>36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1304</v>
      </c>
      <c r="D53" s="202" t="s">
        <v>36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1305</v>
      </c>
      <c r="D54" s="202" t="s">
        <v>36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1306</v>
      </c>
      <c r="D55" s="202" t="s">
        <v>36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1307</v>
      </c>
      <c r="D56" s="202" t="s">
        <v>36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1308</v>
      </c>
      <c r="D57" s="202" t="s">
        <v>36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1309</v>
      </c>
      <c r="D58" s="202" t="s">
        <v>36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1310</v>
      </c>
      <c r="D59" s="202" t="s">
        <v>36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1311</v>
      </c>
      <c r="D60" s="202" t="s">
        <v>36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1312</v>
      </c>
      <c r="D61" s="202" t="s">
        <v>36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1313</v>
      </c>
      <c r="D62" s="202" t="s">
        <v>36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1314</v>
      </c>
      <c r="D63" s="202" t="s">
        <v>36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1315</v>
      </c>
      <c r="D64" s="202" t="s">
        <v>36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1316</v>
      </c>
      <c r="D65" s="202" t="s">
        <v>36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1317</v>
      </c>
      <c r="D66" s="202" t="s">
        <v>36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1318</v>
      </c>
      <c r="D67" s="202" t="s">
        <v>36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1355</v>
      </c>
      <c r="D68" s="202" t="s">
        <v>36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1356</v>
      </c>
      <c r="D69" s="202" t="s">
        <v>36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1357</v>
      </c>
      <c r="D70" s="202" t="s">
        <v>36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1358</v>
      </c>
      <c r="D71" s="202" t="s">
        <v>36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1359</v>
      </c>
      <c r="D72" s="202" t="s">
        <v>36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1360</v>
      </c>
      <c r="D73" s="202" t="s">
        <v>36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1361</v>
      </c>
      <c r="D74" s="202" t="s">
        <v>36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1362</v>
      </c>
      <c r="D75" s="202" t="s">
        <v>36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1363</v>
      </c>
      <c r="D76" s="202" t="s">
        <v>36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1364</v>
      </c>
      <c r="D77" s="202" t="s">
        <v>36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1365</v>
      </c>
      <c r="D78" s="202" t="s">
        <v>36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1366</v>
      </c>
      <c r="D79" s="202" t="s">
        <v>36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1367</v>
      </c>
      <c r="D80" s="202" t="s">
        <v>36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1368</v>
      </c>
      <c r="D81" s="202" t="s">
        <v>36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1369</v>
      </c>
      <c r="D82" s="202" t="s">
        <v>36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1370</v>
      </c>
      <c r="D83" s="202" t="s">
        <v>36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1319</v>
      </c>
      <c r="D84" s="202" t="s">
        <v>36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1320</v>
      </c>
      <c r="D85" s="202" t="s">
        <v>36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40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498</v>
      </c>
      <c r="C87" s="109" t="s">
        <v>499</v>
      </c>
      <c r="D87" s="202" t="s">
        <v>40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500</v>
      </c>
      <c r="D88" s="202" t="s">
        <v>36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501</v>
      </c>
      <c r="D89" s="202" t="s">
        <v>36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502</v>
      </c>
      <c r="D90" s="202" t="s">
        <v>36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503</v>
      </c>
      <c r="D91" s="202" t="s">
        <v>36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504</v>
      </c>
      <c r="D92" s="202" t="s">
        <v>36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505</v>
      </c>
      <c r="D93" s="202" t="s">
        <v>36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506</v>
      </c>
      <c r="D94" s="202" t="s">
        <v>36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507</v>
      </c>
      <c r="D95" s="202" t="s">
        <v>36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508</v>
      </c>
      <c r="D96" s="202" t="s">
        <v>36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509</v>
      </c>
      <c r="D97" s="202" t="s">
        <v>36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510</v>
      </c>
      <c r="D98" s="202" t="s">
        <v>36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511</v>
      </c>
      <c r="D99" s="202" t="s">
        <v>36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512</v>
      </c>
      <c r="D100" s="202" t="s">
        <v>36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513</v>
      </c>
      <c r="D101" s="202" t="s">
        <v>36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514</v>
      </c>
      <c r="D102" s="202" t="s">
        <v>36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515</v>
      </c>
      <c r="D103" s="202" t="s">
        <v>36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516</v>
      </c>
      <c r="D104" s="202" t="s">
        <v>36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136</v>
      </c>
      <c r="D105" s="202" t="s">
        <v>37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137</v>
      </c>
      <c r="D106" s="202" t="s">
        <v>37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41</v>
      </c>
      <c r="D107" s="202" t="s">
        <v>37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42</v>
      </c>
      <c r="D108" s="202" t="s">
        <v>37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43</v>
      </c>
      <c r="D109" s="202" t="s">
        <v>37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201227068.79893059</v>
      </c>
      <c r="N109" s="165">
        <f t="shared" si="9"/>
        <v>201227068.79893059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44</v>
      </c>
      <c r="D110" s="202" t="s">
        <v>37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201227069.79893059</v>
      </c>
      <c r="N110" s="165">
        <f t="shared" si="9"/>
        <v>201227069.79893059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31</v>
      </c>
      <c r="D111" s="202" t="s">
        <v>37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201227070.79893059</v>
      </c>
      <c r="N111" s="165">
        <f t="shared" si="9"/>
        <v>201227070.79893059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45</v>
      </c>
      <c r="D112" s="202" t="s">
        <v>37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201227071.79893059</v>
      </c>
      <c r="N112" s="165">
        <f t="shared" si="9"/>
        <v>201227071.79893059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40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517</v>
      </c>
      <c r="C114" s="109" t="s">
        <v>1168</v>
      </c>
      <c r="D114" s="202" t="s">
        <v>40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1169</v>
      </c>
      <c r="D115" s="202" t="s">
        <v>37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201227072.79893059</v>
      </c>
      <c r="N115" s="165">
        <f t="shared" si="9"/>
        <v>201227072.79893059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987</v>
      </c>
      <c r="D116" s="202" t="s">
        <v>36</v>
      </c>
      <c r="E116" s="203" t="s">
        <v>518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988</v>
      </c>
      <c r="D117" s="202" t="s">
        <v>36</v>
      </c>
      <c r="E117" s="203" t="s">
        <v>518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989</v>
      </c>
      <c r="D118" s="202" t="s">
        <v>36</v>
      </c>
      <c r="E118" s="203" t="s">
        <v>518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990</v>
      </c>
      <c r="D119" s="202" t="s">
        <v>36</v>
      </c>
      <c r="E119" s="203" t="s">
        <v>518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991</v>
      </c>
      <c r="D120" s="202" t="s">
        <v>36</v>
      </c>
      <c r="E120" s="203" t="s">
        <v>518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1167</v>
      </c>
      <c r="D121" s="202" t="s">
        <v>36</v>
      </c>
      <c r="E121" s="203" t="s">
        <v>518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1371</v>
      </c>
      <c r="D122" s="202" t="s">
        <v>40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1372</v>
      </c>
      <c r="D123" s="202" t="s">
        <v>36</v>
      </c>
      <c r="E123" s="203" t="s">
        <v>518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1373</v>
      </c>
      <c r="D124" s="202" t="s">
        <v>36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519</v>
      </c>
      <c r="C126" s="109" t="s">
        <v>520</v>
      </c>
      <c r="D126" s="202" t="s">
        <v>40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521</v>
      </c>
      <c r="D127" s="202" t="s">
        <v>36</v>
      </c>
      <c r="E127" s="203" t="s">
        <v>518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522</v>
      </c>
      <c r="D128" s="202" t="s">
        <v>36</v>
      </c>
      <c r="E128" s="203" t="s">
        <v>518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1117</v>
      </c>
      <c r="D129" s="202" t="s">
        <v>37</v>
      </c>
      <c r="E129" s="203" t="s">
        <v>518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201227073.79893059</v>
      </c>
      <c r="N129" s="165">
        <f t="shared" si="9"/>
        <v>201227073.79893059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1118</v>
      </c>
      <c r="D130" s="202" t="s">
        <v>37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201227074.79893059</v>
      </c>
      <c r="N130" s="165">
        <f t="shared" si="9"/>
        <v>201227074.79893059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1119</v>
      </c>
      <c r="D131" s="202" t="s">
        <v>37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201227075.79893059</v>
      </c>
      <c r="N131" s="165">
        <f t="shared" si="9"/>
        <v>201227075.79893059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40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523</v>
      </c>
      <c r="C133" s="109" t="s">
        <v>524</v>
      </c>
      <c r="D133" s="202" t="s">
        <v>40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525</v>
      </c>
      <c r="D134" s="202" t="s">
        <v>36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1120</v>
      </c>
      <c r="D135" s="202" t="s">
        <v>36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1121</v>
      </c>
      <c r="D136" s="202" t="s">
        <v>36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1122</v>
      </c>
      <c r="D137" s="202" t="s">
        <v>36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1123</v>
      </c>
      <c r="D138" s="202" t="s">
        <v>36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1124</v>
      </c>
      <c r="D139" s="202" t="s">
        <v>36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1125</v>
      </c>
      <c r="D140" s="202" t="s">
        <v>36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1126</v>
      </c>
      <c r="D141" s="202" t="s">
        <v>36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1429</v>
      </c>
      <c r="D142" s="202" t="s">
        <v>36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1526</v>
      </c>
      <c r="D143" s="202" t="s">
        <v>36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1017</v>
      </c>
      <c r="D144" s="202" t="s">
        <v>36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1018</v>
      </c>
      <c r="D145" s="202" t="s">
        <v>36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1019</v>
      </c>
      <c r="D146" s="202" t="s">
        <v>36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1020</v>
      </c>
      <c r="D147" s="202" t="s">
        <v>36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1527</v>
      </c>
      <c r="D148" s="202" t="s">
        <v>36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526</v>
      </c>
      <c r="C150" s="109" t="s">
        <v>527</v>
      </c>
      <c r="D150" s="202" t="s">
        <v>40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528</v>
      </c>
      <c r="D151" s="202" t="s">
        <v>36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46</v>
      </c>
      <c r="D152" s="202" t="s">
        <v>37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201227076.79893059</v>
      </c>
      <c r="N152" s="165">
        <f t="shared" si="14"/>
        <v>201227076.79893059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529</v>
      </c>
      <c r="D153" s="202" t="s">
        <v>37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201227077.79893059</v>
      </c>
      <c r="N153" s="165">
        <f t="shared" si="14"/>
        <v>201227077.79893059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530</v>
      </c>
      <c r="D154" s="202" t="s">
        <v>37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201227078.79893059</v>
      </c>
      <c r="N154" s="165">
        <f t="shared" si="14"/>
        <v>201227078.79893059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47</v>
      </c>
      <c r="D155" s="202" t="s">
        <v>37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201227079.79893059</v>
      </c>
      <c r="N155" s="165">
        <f t="shared" si="14"/>
        <v>201227079.79893059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48</v>
      </c>
      <c r="D156" s="202" t="s">
        <v>37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201227080.79893059</v>
      </c>
      <c r="N156" s="165">
        <f t="shared" si="14"/>
        <v>201227080.79893059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49</v>
      </c>
      <c r="D157" s="202" t="s">
        <v>37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201227081.79893059</v>
      </c>
      <c r="N157" s="165">
        <f t="shared" si="14"/>
        <v>201227081.79893059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531</v>
      </c>
      <c r="D158" s="202" t="s">
        <v>37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201227082.79893059</v>
      </c>
      <c r="N158" s="165">
        <f t="shared" si="14"/>
        <v>201227082.79893059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50</v>
      </c>
      <c r="D159" s="202" t="s">
        <v>37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201227083.79893059</v>
      </c>
      <c r="N159" s="165">
        <f t="shared" si="14"/>
        <v>201227083.79893059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51</v>
      </c>
      <c r="D160" s="202" t="s">
        <v>37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201227084.79893059</v>
      </c>
      <c r="N160" s="165">
        <f t="shared" si="14"/>
        <v>201227084.79893059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52</v>
      </c>
      <c r="D161" s="202" t="s">
        <v>37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201227085.79893059</v>
      </c>
      <c r="N161" s="165">
        <f t="shared" si="14"/>
        <v>201227085.79893059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53</v>
      </c>
      <c r="D162" s="202" t="s">
        <v>37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201227086.79893059</v>
      </c>
      <c r="N162" s="165">
        <f t="shared" si="14"/>
        <v>201227086.79893059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54</v>
      </c>
      <c r="D163" s="202" t="s">
        <v>37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201227087.79893059</v>
      </c>
      <c r="N163" s="165">
        <f t="shared" si="14"/>
        <v>201227087.79893059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55</v>
      </c>
      <c r="D164" s="202" t="s">
        <v>37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201227088.79893059</v>
      </c>
      <c r="N164" s="165">
        <f t="shared" si="14"/>
        <v>201227088.79893059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1374</v>
      </c>
      <c r="D165" s="202" t="s">
        <v>37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201227089.79893059</v>
      </c>
      <c r="N165" s="165">
        <f t="shared" si="14"/>
        <v>201227089.79893059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1375</v>
      </c>
      <c r="D166" s="202" t="s">
        <v>37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201227090.79893059</v>
      </c>
      <c r="N166" s="165">
        <f t="shared" si="14"/>
        <v>201227090.79893059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532</v>
      </c>
      <c r="D167" s="202" t="s">
        <v>37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201227091.79893059</v>
      </c>
      <c r="N167" s="165">
        <f t="shared" si="14"/>
        <v>201227091.79893059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533</v>
      </c>
      <c r="D168" s="202" t="s">
        <v>37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201227092.79893059</v>
      </c>
      <c r="N168" s="165">
        <f t="shared" si="14"/>
        <v>201227092.79893059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534</v>
      </c>
      <c r="D169" s="202" t="s">
        <v>37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201227093.79893059</v>
      </c>
      <c r="N169" s="165">
        <f t="shared" si="14"/>
        <v>201227093.79893059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535</v>
      </c>
      <c r="D170" s="202" t="s">
        <v>37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201227094.79893059</v>
      </c>
      <c r="N170" s="165">
        <f t="shared" si="14"/>
        <v>201227094.79893059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536</v>
      </c>
      <c r="D171" s="202" t="s">
        <v>37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201227095.79893059</v>
      </c>
      <c r="N171" s="165">
        <f t="shared" si="14"/>
        <v>201227095.79893059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537</v>
      </c>
      <c r="D172" s="202" t="s">
        <v>37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201227096.79893059</v>
      </c>
      <c r="N172" s="165">
        <f t="shared" si="14"/>
        <v>201227096.79893059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538</v>
      </c>
      <c r="D173" s="202" t="s">
        <v>37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201227097.79893059</v>
      </c>
      <c r="N173" s="165">
        <f t="shared" si="14"/>
        <v>201227097.79893059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539</v>
      </c>
      <c r="D174" s="202" t="s">
        <v>37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201227098.79893059</v>
      </c>
      <c r="N174" s="165">
        <f t="shared" si="14"/>
        <v>201227098.79893059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540</v>
      </c>
      <c r="D175" s="202" t="s">
        <v>37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201227099.79893059</v>
      </c>
      <c r="N175" s="165">
        <f t="shared" si="14"/>
        <v>201227099.79893059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541</v>
      </c>
      <c r="D176" s="202" t="s">
        <v>37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201227100.79893059</v>
      </c>
      <c r="N176" s="165">
        <f t="shared" si="14"/>
        <v>201227100.79893059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542</v>
      </c>
      <c r="D177" s="202" t="s">
        <v>37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201227101.79893059</v>
      </c>
      <c r="N177" s="165">
        <f t="shared" si="14"/>
        <v>201227101.79893059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543</v>
      </c>
      <c r="D178" s="202" t="s">
        <v>37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201227102.79893059</v>
      </c>
      <c r="N178" s="165">
        <f t="shared" si="14"/>
        <v>201227102.79893059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544</v>
      </c>
      <c r="D179" s="202" t="s">
        <v>37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201227103.79893059</v>
      </c>
      <c r="N179" s="165">
        <f t="shared" si="14"/>
        <v>201227103.79893059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545</v>
      </c>
      <c r="D180" s="202" t="s">
        <v>37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201227104.79893059</v>
      </c>
      <c r="N180" s="165">
        <f t="shared" si="14"/>
        <v>201227104.79893059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546</v>
      </c>
      <c r="D181" s="202" t="s">
        <v>37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201227105.79893059</v>
      </c>
      <c r="N181" s="165">
        <f t="shared" si="14"/>
        <v>201227105.79893059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56</v>
      </c>
      <c r="D182" s="202" t="s">
        <v>37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201227106.79893059</v>
      </c>
      <c r="N182" s="165">
        <f t="shared" si="14"/>
        <v>201227106.79893059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40</v>
      </c>
      <c r="D183" s="202" t="s">
        <v>40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547</v>
      </c>
      <c r="C184" s="109" t="s">
        <v>1127</v>
      </c>
      <c r="D184" s="202" t="s">
        <v>40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548</v>
      </c>
      <c r="D185" s="202" t="s">
        <v>37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201227107.79893059</v>
      </c>
      <c r="N185" s="165">
        <f t="shared" si="14"/>
        <v>201227107.79893059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549</v>
      </c>
      <c r="D186" s="202" t="s">
        <v>36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1007</v>
      </c>
      <c r="D187" s="202" t="s">
        <v>36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1528</v>
      </c>
      <c r="D188" s="202" t="s">
        <v>36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00" t="s">
        <v>1578</v>
      </c>
      <c r="D189" s="202" t="s">
        <v>36</v>
      </c>
      <c r="E189" s="203" t="s">
        <v>14</v>
      </c>
      <c r="F189" s="398">
        <v>8595700</v>
      </c>
      <c r="G189" s="398">
        <v>8703800</v>
      </c>
      <c r="H189" s="174"/>
      <c r="I189" s="88">
        <f>IF($I$5=$G$4,G189,(IF($I$5=$F$4,F189,0)))</f>
        <v>8703800</v>
      </c>
      <c r="J189" s="163">
        <f>IF(D189="MDU-KD",1,0)</f>
        <v>1</v>
      </c>
      <c r="K189" s="155">
        <f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>IF(L189=0,M189,L189)</f>
        <v>108</v>
      </c>
      <c r="O189" s="155">
        <f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1529</v>
      </c>
      <c r="D190" s="202" t="s">
        <v>36</v>
      </c>
      <c r="E190" s="203" t="s">
        <v>14</v>
      </c>
      <c r="F190" s="204">
        <v>8595700</v>
      </c>
      <c r="G190" s="204">
        <v>10441400</v>
      </c>
      <c r="H190" s="174"/>
      <c r="I190" s="88">
        <f t="shared" si="16"/>
        <v>10441400</v>
      </c>
      <c r="J190" s="163">
        <f t="shared" si="12"/>
        <v>1</v>
      </c>
      <c r="K190" s="155">
        <f t="shared" si="13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4"/>
        <v>109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02"/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550</v>
      </c>
      <c r="C192" s="109" t="s">
        <v>551</v>
      </c>
      <c r="D192" s="202" t="s">
        <v>40</v>
      </c>
      <c r="E192" s="203"/>
      <c r="F192" s="204"/>
      <c r="G192" s="204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552</v>
      </c>
      <c r="D193" s="202" t="s">
        <v>36</v>
      </c>
      <c r="E193" s="203" t="s">
        <v>8</v>
      </c>
      <c r="F193" s="204">
        <v>648050</v>
      </c>
      <c r="G193" s="204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553</v>
      </c>
      <c r="D194" s="202" t="s">
        <v>36</v>
      </c>
      <c r="E194" s="203" t="s">
        <v>8</v>
      </c>
      <c r="F194" s="204">
        <v>674300</v>
      </c>
      <c r="G194" s="204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4"/>
        <v>111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100</v>
      </c>
      <c r="D195" s="202" t="s">
        <v>37</v>
      </c>
      <c r="E195" s="203" t="s">
        <v>8</v>
      </c>
      <c r="F195" s="204">
        <v>42100</v>
      </c>
      <c r="G195" s="204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4"/>
        <v>201227108.79893059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101</v>
      </c>
      <c r="D196" s="202" t="s">
        <v>37</v>
      </c>
      <c r="E196" s="203" t="s">
        <v>8</v>
      </c>
      <c r="F196" s="204">
        <v>42100</v>
      </c>
      <c r="G196" s="204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4"/>
        <v>201227109.79893059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1021</v>
      </c>
      <c r="D197" s="202" t="s">
        <v>37</v>
      </c>
      <c r="E197" s="203" t="s">
        <v>8</v>
      </c>
      <c r="F197" s="204">
        <v>3800000</v>
      </c>
      <c r="G197" s="204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4"/>
        <v>201227110.79893059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02" t="s">
        <v>40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576</v>
      </c>
      <c r="D199" s="202" t="s">
        <v>40</v>
      </c>
      <c r="E199" s="203"/>
      <c r="F199" s="204"/>
      <c r="G199" s="204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577</v>
      </c>
      <c r="D200" s="202" t="s">
        <v>37</v>
      </c>
      <c r="E200" s="203" t="s">
        <v>14</v>
      </c>
      <c r="F200" s="204">
        <v>280800000</v>
      </c>
      <c r="G200" s="204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4"/>
        <v>201227111.79893059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102</v>
      </c>
      <c r="D201" s="202" t="s">
        <v>37</v>
      </c>
      <c r="E201" s="203" t="s">
        <v>8</v>
      </c>
      <c r="F201" s="204">
        <v>34688200</v>
      </c>
      <c r="G201" s="204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4"/>
        <v>201227112.79893059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103</v>
      </c>
      <c r="D202" s="202" t="s">
        <v>37</v>
      </c>
      <c r="E202" s="203" t="s">
        <v>8</v>
      </c>
      <c r="F202" s="204">
        <v>24774500</v>
      </c>
      <c r="G202" s="204">
        <v>24774500</v>
      </c>
      <c r="H202" s="171"/>
      <c r="I202" s="88">
        <f t="shared" si="16"/>
        <v>24774500</v>
      </c>
      <c r="J202" s="163">
        <f t="shared" ref="J202:J269" si="17">IF(D202="MDU-KD",1,0)</f>
        <v>0</v>
      </c>
      <c r="K202" s="155">
        <f t="shared" ref="K202:K269" si="18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19">IF(L202=0,M202,L202)</f>
        <v>201227113.79893059</v>
      </c>
      <c r="O202" s="155">
        <f t="shared" ref="O202:O269" si="20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40</v>
      </c>
      <c r="D203" s="202" t="s">
        <v>40</v>
      </c>
      <c r="E203" s="203"/>
      <c r="F203" s="204"/>
      <c r="G203" s="204"/>
      <c r="H203" s="171"/>
      <c r="I203" s="88">
        <f>IF($I$5=$G$4,G203,(IF($I$5=$F$4,F203,0)))</f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555</v>
      </c>
      <c r="C204" s="109" t="s">
        <v>554</v>
      </c>
      <c r="D204" s="202" t="s">
        <v>40</v>
      </c>
      <c r="E204" s="203"/>
      <c r="F204" s="204"/>
      <c r="G204" s="204"/>
      <c r="H204" s="171"/>
      <c r="I204" s="88">
        <f t="shared" si="16"/>
        <v>0</v>
      </c>
      <c r="J204" s="163">
        <f t="shared" si="17"/>
        <v>0</v>
      </c>
      <c r="K204" s="155">
        <f t="shared" si="18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19"/>
        <v>0</v>
      </c>
      <c r="O204" s="155">
        <f t="shared" si="20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94</v>
      </c>
      <c r="D205" s="202" t="s">
        <v>37</v>
      </c>
      <c r="E205" s="203" t="s">
        <v>93</v>
      </c>
      <c r="F205" s="204">
        <v>3036730</v>
      </c>
      <c r="G205" s="204">
        <v>3382600</v>
      </c>
      <c r="H205" s="171"/>
      <c r="I205" s="88">
        <f t="shared" si="16"/>
        <v>3382600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19"/>
        <v>201227114.79893059</v>
      </c>
      <c r="O205" s="155">
        <f t="shared" si="20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95</v>
      </c>
      <c r="D206" s="202" t="s">
        <v>37</v>
      </c>
      <c r="E206" s="205" t="s">
        <v>93</v>
      </c>
      <c r="F206" s="204">
        <v>4137730</v>
      </c>
      <c r="G206" s="204">
        <v>4609000</v>
      </c>
      <c r="H206" s="171"/>
      <c r="I206" s="88">
        <f t="shared" si="16"/>
        <v>4609000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19"/>
        <v>201227115.79893059</v>
      </c>
      <c r="O206" s="155">
        <f t="shared" si="20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96</v>
      </c>
      <c r="D207" s="202" t="s">
        <v>37</v>
      </c>
      <c r="E207" s="203" t="s">
        <v>93</v>
      </c>
      <c r="F207" s="204">
        <v>5206920</v>
      </c>
      <c r="G207" s="204">
        <v>5800000</v>
      </c>
      <c r="H207" s="171"/>
      <c r="I207" s="88">
        <f t="shared" si="16"/>
        <v>5800000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19"/>
        <v>201227116.79893059</v>
      </c>
      <c r="O207" s="155">
        <f t="shared" si="20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97</v>
      </c>
      <c r="D208" s="202" t="s">
        <v>37</v>
      </c>
      <c r="E208" s="203" t="s">
        <v>93</v>
      </c>
      <c r="F208" s="204">
        <v>5453270</v>
      </c>
      <c r="G208" s="204">
        <v>6074400</v>
      </c>
      <c r="H208" s="171"/>
      <c r="I208" s="88">
        <f t="shared" ref="I208:I260" si="21">IF($I$5=$G$4,G208,(IF($I$5=$F$4,F208,0)))</f>
        <v>6074400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19"/>
        <v>201227117.79893059</v>
      </c>
      <c r="O208" s="155">
        <f t="shared" si="20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98</v>
      </c>
      <c r="D209" s="202" t="s">
        <v>37</v>
      </c>
      <c r="E209" s="203" t="s">
        <v>93</v>
      </c>
      <c r="F209" s="204">
        <v>6453770</v>
      </c>
      <c r="G209" s="204">
        <v>7188900</v>
      </c>
      <c r="H209" s="171"/>
      <c r="I209" s="88">
        <f t="shared" si="21"/>
        <v>7188900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19"/>
        <v>201227118.79893059</v>
      </c>
      <c r="O209" s="155">
        <f t="shared" si="20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99</v>
      </c>
      <c r="D210" s="202" t="s">
        <v>37</v>
      </c>
      <c r="E210" s="203" t="s">
        <v>93</v>
      </c>
      <c r="F210" s="204">
        <v>7728790</v>
      </c>
      <c r="G210" s="204">
        <v>8609100</v>
      </c>
      <c r="H210" s="171"/>
      <c r="I210" s="88">
        <f t="shared" si="21"/>
        <v>8609100</v>
      </c>
      <c r="J210" s="163">
        <f t="shared" si="17"/>
        <v>0</v>
      </c>
      <c r="K210" s="155">
        <f t="shared" si="18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19"/>
        <v>201227119.79893059</v>
      </c>
      <c r="O210" s="155">
        <f t="shared" si="20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02" t="s">
        <v>39</v>
      </c>
      <c r="E211" s="203" t="s">
        <v>93</v>
      </c>
      <c r="F211" s="204">
        <v>10066.666666666668</v>
      </c>
      <c r="G211" s="204">
        <v>10066.666666666668</v>
      </c>
      <c r="H211" s="171"/>
      <c r="I211" s="88">
        <f t="shared" si="21"/>
        <v>10066.666666666668</v>
      </c>
      <c r="J211" s="163">
        <f t="shared" si="17"/>
        <v>0</v>
      </c>
      <c r="K211" s="155">
        <f t="shared" si="18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19"/>
        <v>0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454</v>
      </c>
      <c r="D212" s="202" t="s">
        <v>37</v>
      </c>
      <c r="E212" s="203" t="s">
        <v>14</v>
      </c>
      <c r="F212" s="204">
        <v>200000</v>
      </c>
      <c r="G212" s="204">
        <v>200000</v>
      </c>
      <c r="H212" s="171"/>
      <c r="I212" s="88">
        <f t="shared" si="21"/>
        <v>200000</v>
      </c>
      <c r="J212" s="163">
        <f t="shared" si="17"/>
        <v>0</v>
      </c>
      <c r="K212" s="155">
        <f t="shared" si="18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19"/>
        <v>201227120.79893059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40</v>
      </c>
      <c r="D213" s="202" t="s">
        <v>40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 t="s">
        <v>557</v>
      </c>
      <c r="C214" s="109" t="s">
        <v>556</v>
      </c>
      <c r="D214" s="202" t="s">
        <v>40</v>
      </c>
      <c r="E214" s="203"/>
      <c r="F214" s="204"/>
      <c r="G214" s="204"/>
      <c r="H214" s="171"/>
      <c r="I214" s="88">
        <f t="shared" si="21"/>
        <v>0</v>
      </c>
      <c r="J214" s="163">
        <f t="shared" si="17"/>
        <v>0</v>
      </c>
      <c r="K214" s="155">
        <f t="shared" si="18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19"/>
        <v>0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109" t="s">
        <v>1530</v>
      </c>
      <c r="D215" s="202" t="s">
        <v>36</v>
      </c>
      <c r="E215" s="203" t="s">
        <v>8</v>
      </c>
      <c r="F215" s="204">
        <v>217470</v>
      </c>
      <c r="G215" s="204">
        <v>235900</v>
      </c>
      <c r="H215" s="171"/>
      <c r="I215" s="88">
        <f t="shared" si="21"/>
        <v>235900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2</v>
      </c>
      <c r="C216" s="399" t="s">
        <v>30</v>
      </c>
      <c r="D216" s="202" t="s">
        <v>36</v>
      </c>
      <c r="E216" s="203" t="s">
        <v>8</v>
      </c>
      <c r="F216" s="398">
        <v>217470</v>
      </c>
      <c r="G216" s="398">
        <v>235900</v>
      </c>
      <c r="H216" s="171"/>
      <c r="I216" s="88">
        <f>IF($I$5=$G$4,G216,(IF($I$5=$F$4,F216,0)))</f>
        <v>235900</v>
      </c>
      <c r="J216" s="163">
        <f>IF(D216="MDU-KD",1,0)</f>
        <v>1</v>
      </c>
      <c r="K216" s="155">
        <f>IF(D216="HDW",1,0)</f>
        <v>0</v>
      </c>
      <c r="L216" s="155">
        <f>IF(J216=1,SUM($J$6:J216),0)</f>
        <v>113</v>
      </c>
      <c r="M216" s="155">
        <f>IF(K216=1,SUM($K$6:K216),0)</f>
        <v>0</v>
      </c>
      <c r="N216" s="165">
        <f>IF(L216=0,M216,L216)</f>
        <v>113</v>
      </c>
      <c r="O216" s="155">
        <f>IF(E216=0,0,IF(LEFT(C216,11)="Tiang Beton",1,0))</f>
        <v>0</v>
      </c>
      <c r="P216" s="155">
        <f>IF(O216=1,SUM($O$6:O216),0)</f>
        <v>0</v>
      </c>
    </row>
    <row r="217" spans="1:16" ht="15" customHeight="1">
      <c r="A217" s="15"/>
      <c r="B217" s="183">
        <v>3</v>
      </c>
      <c r="C217" s="109" t="s">
        <v>1103</v>
      </c>
      <c r="D217" s="202" t="s">
        <v>36</v>
      </c>
      <c r="E217" s="203" t="s">
        <v>8</v>
      </c>
      <c r="F217" s="204">
        <v>212320</v>
      </c>
      <c r="G217" s="204">
        <v>176900</v>
      </c>
      <c r="H217" s="171"/>
      <c r="I217" s="88">
        <f t="shared" si="21"/>
        <v>176900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>
        <v>3</v>
      </c>
      <c r="C218" s="397" t="s">
        <v>27</v>
      </c>
      <c r="D218" s="202" t="s">
        <v>36</v>
      </c>
      <c r="E218" s="203" t="s">
        <v>8</v>
      </c>
      <c r="F218" s="398">
        <v>212320</v>
      </c>
      <c r="G218" s="398">
        <v>176900</v>
      </c>
      <c r="H218" s="171"/>
      <c r="I218" s="88">
        <f>IF($I$5=$G$4,G218,(IF($I$5=$F$4,F218,0)))</f>
        <v>176900</v>
      </c>
      <c r="J218" s="163">
        <f>IF(D218="MDU-KD",1,0)</f>
        <v>1</v>
      </c>
      <c r="K218" s="155">
        <f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>IF(L218=0,M218,L218)</f>
        <v>115</v>
      </c>
      <c r="O218" s="155">
        <f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4</v>
      </c>
      <c r="C219" s="109" t="s">
        <v>1531</v>
      </c>
      <c r="D219" s="202" t="s">
        <v>36</v>
      </c>
      <c r="E219" s="203" t="s">
        <v>14</v>
      </c>
      <c r="F219" s="204">
        <v>394550</v>
      </c>
      <c r="G219" s="204">
        <v>430000</v>
      </c>
      <c r="H219" s="171"/>
      <c r="I219" s="88">
        <f t="shared" si="21"/>
        <v>430000</v>
      </c>
      <c r="J219" s="163">
        <f t="shared" si="17"/>
        <v>1</v>
      </c>
      <c r="K219" s="155">
        <f t="shared" si="18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19"/>
        <v>116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7</v>
      </c>
      <c r="C220" s="109" t="s">
        <v>1532</v>
      </c>
      <c r="D220" s="202" t="s">
        <v>36</v>
      </c>
      <c r="E220" s="203" t="s">
        <v>14</v>
      </c>
      <c r="F220" s="204">
        <v>220800</v>
      </c>
      <c r="G220" s="204">
        <v>205700</v>
      </c>
      <c r="H220" s="171"/>
      <c r="I220" s="88">
        <f t="shared" si="21"/>
        <v>205700</v>
      </c>
      <c r="J220" s="163">
        <f t="shared" si="17"/>
        <v>1</v>
      </c>
      <c r="K220" s="155">
        <f t="shared" si="18"/>
        <v>0</v>
      </c>
      <c r="L220" s="155">
        <f>IF(J220=1,SUM($J$6:J220),0)</f>
        <v>117</v>
      </c>
      <c r="M220" s="155">
        <f>IF(K220=1,SUM($K$6:K220),0)</f>
        <v>0</v>
      </c>
      <c r="N220" s="165">
        <f t="shared" si="19"/>
        <v>117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7</v>
      </c>
      <c r="C221" s="397" t="s">
        <v>1577</v>
      </c>
      <c r="D221" s="202" t="s">
        <v>36</v>
      </c>
      <c r="E221" s="203" t="s">
        <v>14</v>
      </c>
      <c r="F221" s="398">
        <v>394550</v>
      </c>
      <c r="G221" s="398">
        <v>430000</v>
      </c>
      <c r="H221" s="171"/>
      <c r="I221" s="88">
        <f>IF($I$5=$G$4,G221,(IF($I$5=$F$4,F221,0)))</f>
        <v>430000</v>
      </c>
      <c r="J221" s="163">
        <f>IF(D221="MDU-KD",1,0)</f>
        <v>1</v>
      </c>
      <c r="K221" s="155">
        <f>IF(D221="HDW",1,0)</f>
        <v>0</v>
      </c>
      <c r="L221" s="155">
        <f>IF(J221=1,SUM($J$6:J221),0)</f>
        <v>118</v>
      </c>
      <c r="M221" s="155">
        <f>IF(K221=1,SUM($K$6:K221),0)</f>
        <v>0</v>
      </c>
      <c r="N221" s="165">
        <f>IF(L221=0,M221,L221)</f>
        <v>118</v>
      </c>
      <c r="O221" s="155">
        <f>IF(E221=0,0,IF(LEFT(C221,11)="Tiang Beton",1,0))</f>
        <v>0</v>
      </c>
      <c r="P221" s="155">
        <f>IF(O221=1,SUM($O$6:O221),0)</f>
        <v>0</v>
      </c>
    </row>
    <row r="222" spans="1:16" ht="15" customHeight="1">
      <c r="A222" s="15"/>
      <c r="B222" s="183"/>
      <c r="C222" s="109"/>
      <c r="D222" s="202"/>
      <c r="E222" s="203"/>
      <c r="F222" s="204"/>
      <c r="G222" s="204"/>
      <c r="H222" s="171"/>
      <c r="I222" s="88">
        <f t="shared" si="21"/>
        <v>0</v>
      </c>
      <c r="J222" s="163">
        <f t="shared" si="17"/>
        <v>0</v>
      </c>
      <c r="K222" s="155">
        <f t="shared" si="18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19"/>
        <v>0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 t="s">
        <v>559</v>
      </c>
      <c r="C223" s="109" t="s">
        <v>558</v>
      </c>
      <c r="D223" s="202" t="s">
        <v>40</v>
      </c>
      <c r="E223" s="203"/>
      <c r="F223" s="204"/>
      <c r="G223" s="204"/>
      <c r="H223" s="171"/>
      <c r="I223" s="88">
        <f t="shared" si="21"/>
        <v>0</v>
      </c>
      <c r="J223" s="163">
        <f t="shared" si="17"/>
        <v>0</v>
      </c>
      <c r="K223" s="155">
        <f t="shared" si="18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19"/>
        <v>0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1</v>
      </c>
      <c r="C224" s="109" t="s">
        <v>57</v>
      </c>
      <c r="D224" s="202" t="s">
        <v>36</v>
      </c>
      <c r="E224" s="203" t="s">
        <v>7</v>
      </c>
      <c r="F224" s="204">
        <v>9831</v>
      </c>
      <c r="G224" s="204">
        <v>14200</v>
      </c>
      <c r="H224" s="171"/>
      <c r="I224" s="88">
        <f t="shared" si="21"/>
        <v>14200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2</v>
      </c>
      <c r="C225" s="109" t="s">
        <v>58</v>
      </c>
      <c r="D225" s="202" t="s">
        <v>36</v>
      </c>
      <c r="E225" s="203" t="s">
        <v>7</v>
      </c>
      <c r="F225" s="204">
        <v>19368</v>
      </c>
      <c r="G225" s="204">
        <v>25300</v>
      </c>
      <c r="H225" s="171"/>
      <c r="I225" s="88">
        <f t="shared" si="21"/>
        <v>25300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3</v>
      </c>
      <c r="C226" s="109" t="s">
        <v>59</v>
      </c>
      <c r="D226" s="202" t="s">
        <v>36</v>
      </c>
      <c r="E226" s="203" t="s">
        <v>7</v>
      </c>
      <c r="F226" s="204">
        <v>32428</v>
      </c>
      <c r="G226" s="204">
        <v>36900</v>
      </c>
      <c r="H226" s="171"/>
      <c r="I226" s="88">
        <f t="shared" si="21"/>
        <v>36900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>
        <v>4</v>
      </c>
      <c r="C227" s="109" t="s">
        <v>60</v>
      </c>
      <c r="D227" s="202" t="s">
        <v>36</v>
      </c>
      <c r="E227" s="203" t="s">
        <v>7</v>
      </c>
      <c r="F227" s="204">
        <v>13740</v>
      </c>
      <c r="G227" s="204">
        <v>16600</v>
      </c>
      <c r="H227" s="171"/>
      <c r="I227" s="88">
        <f t="shared" si="21"/>
        <v>16600</v>
      </c>
      <c r="J227" s="163">
        <f t="shared" si="17"/>
        <v>1</v>
      </c>
      <c r="K227" s="155">
        <f t="shared" si="18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19"/>
        <v>122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5</v>
      </c>
      <c r="C228" s="109" t="s">
        <v>61</v>
      </c>
      <c r="D228" s="202" t="s">
        <v>36</v>
      </c>
      <c r="E228" s="203" t="s">
        <v>7</v>
      </c>
      <c r="F228" s="204">
        <v>24590</v>
      </c>
      <c r="G228" s="204">
        <v>29000</v>
      </c>
      <c r="H228" s="171"/>
      <c r="I228" s="88">
        <f t="shared" si="21"/>
        <v>29000</v>
      </c>
      <c r="J228" s="163">
        <f t="shared" si="17"/>
        <v>1</v>
      </c>
      <c r="K228" s="155">
        <f t="shared" si="18"/>
        <v>0</v>
      </c>
      <c r="L228" s="155">
        <f>IF(J228=1,SUM($J$6:J228),0)</f>
        <v>123</v>
      </c>
      <c r="M228" s="155">
        <f>IF(K228=1,SUM($K$6:K228),0)</f>
        <v>0</v>
      </c>
      <c r="N228" s="165">
        <f t="shared" si="19"/>
        <v>123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6</v>
      </c>
      <c r="C229" s="109" t="s">
        <v>62</v>
      </c>
      <c r="D229" s="202" t="s">
        <v>36</v>
      </c>
      <c r="E229" s="203" t="s">
        <v>7</v>
      </c>
      <c r="F229" s="204">
        <v>39175</v>
      </c>
      <c r="G229" s="204">
        <v>44300</v>
      </c>
      <c r="H229" s="171"/>
      <c r="I229" s="88">
        <f t="shared" si="21"/>
        <v>44300</v>
      </c>
      <c r="J229" s="163">
        <f t="shared" si="17"/>
        <v>1</v>
      </c>
      <c r="K229" s="155">
        <f t="shared" si="18"/>
        <v>0</v>
      </c>
      <c r="L229" s="155">
        <f>IF(J229=1,SUM($J$6:J229),0)</f>
        <v>124</v>
      </c>
      <c r="M229" s="155">
        <f>IF(K229=1,SUM($K$6:K229),0)</f>
        <v>0</v>
      </c>
      <c r="N229" s="165">
        <f t="shared" si="19"/>
        <v>124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/>
      <c r="C230" s="109"/>
      <c r="D230" s="202" t="s">
        <v>40</v>
      </c>
      <c r="E230" s="203"/>
      <c r="F230" s="204"/>
      <c r="G230" s="204"/>
      <c r="H230" s="171"/>
      <c r="I230" s="88">
        <f t="shared" si="21"/>
        <v>0</v>
      </c>
      <c r="J230" s="163">
        <f t="shared" si="17"/>
        <v>0</v>
      </c>
      <c r="K230" s="155">
        <f t="shared" si="18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19"/>
        <v>0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 t="s">
        <v>572</v>
      </c>
      <c r="C231" s="109" t="s">
        <v>560</v>
      </c>
      <c r="D231" s="202" t="s">
        <v>40</v>
      </c>
      <c r="E231" s="203"/>
      <c r="F231" s="204"/>
      <c r="G231" s="204"/>
      <c r="H231" s="171"/>
      <c r="I231" s="88">
        <f t="shared" si="21"/>
        <v>0</v>
      </c>
      <c r="J231" s="163">
        <f t="shared" si="17"/>
        <v>0</v>
      </c>
      <c r="K231" s="155">
        <f t="shared" si="18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19"/>
        <v>0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1</v>
      </c>
      <c r="C232" s="296" t="s">
        <v>65</v>
      </c>
      <c r="D232" s="202" t="s">
        <v>36</v>
      </c>
      <c r="E232" s="203" t="s">
        <v>7</v>
      </c>
      <c r="F232" s="398">
        <v>47850</v>
      </c>
      <c r="G232" s="398">
        <v>53300</v>
      </c>
      <c r="H232" s="171"/>
      <c r="I232" s="88">
        <f t="shared" si="21"/>
        <v>53300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1</v>
      </c>
      <c r="C233" s="109" t="s">
        <v>1376</v>
      </c>
      <c r="D233" s="202" t="s">
        <v>36</v>
      </c>
      <c r="E233" s="203" t="s">
        <v>7</v>
      </c>
      <c r="F233" s="204">
        <v>47850</v>
      </c>
      <c r="G233" s="204">
        <v>53300</v>
      </c>
      <c r="H233" s="171"/>
      <c r="I233" s="88">
        <f>IF($I$5=$G$4,G233,(IF($I$5=$F$4,F233,0)))</f>
        <v>53300</v>
      </c>
      <c r="J233" s="163">
        <f>IF(D233="MDU-KD",1,0)</f>
        <v>1</v>
      </c>
      <c r="K233" s="155">
        <f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>IF(L233=0,M233,L233)</f>
        <v>126</v>
      </c>
      <c r="O233" s="155">
        <f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2</v>
      </c>
      <c r="C234" s="109" t="s">
        <v>1377</v>
      </c>
      <c r="D234" s="202" t="s">
        <v>36</v>
      </c>
      <c r="E234" s="203" t="s">
        <v>7</v>
      </c>
      <c r="F234" s="204">
        <v>27280</v>
      </c>
      <c r="G234" s="204">
        <v>30400</v>
      </c>
      <c r="H234" s="171"/>
      <c r="I234" s="88">
        <f t="shared" si="21"/>
        <v>30400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3</v>
      </c>
      <c r="C235" s="109" t="s">
        <v>1430</v>
      </c>
      <c r="D235" s="202" t="s">
        <v>36</v>
      </c>
      <c r="E235" s="203" t="s">
        <v>7</v>
      </c>
      <c r="F235" s="204">
        <v>48905</v>
      </c>
      <c r="G235" s="204">
        <v>54500</v>
      </c>
      <c r="H235" s="171"/>
      <c r="I235" s="88">
        <f t="shared" si="21"/>
        <v>54500</v>
      </c>
      <c r="J235" s="163">
        <f t="shared" si="17"/>
        <v>1</v>
      </c>
      <c r="K235" s="155">
        <f t="shared" si="18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19"/>
        <v>128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4</v>
      </c>
      <c r="C236" s="109" t="s">
        <v>66</v>
      </c>
      <c r="D236" s="202" t="s">
        <v>36</v>
      </c>
      <c r="E236" s="203" t="s">
        <v>7</v>
      </c>
      <c r="F236" s="204">
        <v>3780</v>
      </c>
      <c r="G236" s="204">
        <v>4300</v>
      </c>
      <c r="H236" s="171"/>
      <c r="I236" s="88">
        <f t="shared" si="21"/>
        <v>4300</v>
      </c>
      <c r="J236" s="163">
        <f t="shared" si="17"/>
        <v>1</v>
      </c>
      <c r="K236" s="155">
        <f t="shared" si="18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19"/>
        <v>129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5</v>
      </c>
      <c r="C237" s="109" t="s">
        <v>67</v>
      </c>
      <c r="D237" s="202" t="s">
        <v>36</v>
      </c>
      <c r="E237" s="203" t="s">
        <v>7</v>
      </c>
      <c r="F237" s="204">
        <v>5890</v>
      </c>
      <c r="G237" s="204">
        <v>6600</v>
      </c>
      <c r="H237" s="171"/>
      <c r="I237" s="88">
        <f t="shared" si="21"/>
        <v>6600</v>
      </c>
      <c r="J237" s="163">
        <f t="shared" si="17"/>
        <v>1</v>
      </c>
      <c r="K237" s="155">
        <f t="shared" si="18"/>
        <v>0</v>
      </c>
      <c r="L237" s="155">
        <f>IF(J237=1,SUM($J$6:J237),0)</f>
        <v>130</v>
      </c>
      <c r="M237" s="155">
        <f>IF(K237=1,SUM($K$6:K237),0)</f>
        <v>0</v>
      </c>
      <c r="N237" s="165">
        <f t="shared" si="19"/>
        <v>130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6</v>
      </c>
      <c r="C238" s="109" t="s">
        <v>68</v>
      </c>
      <c r="D238" s="202" t="s">
        <v>37</v>
      </c>
      <c r="E238" s="203" t="s">
        <v>7</v>
      </c>
      <c r="F238" s="204">
        <v>8900</v>
      </c>
      <c r="G238" s="204">
        <v>8900</v>
      </c>
      <c r="H238" s="171"/>
      <c r="I238" s="88">
        <f t="shared" si="21"/>
        <v>8900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19"/>
        <v>201227121.79893059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7</v>
      </c>
      <c r="C239" s="109" t="s">
        <v>69</v>
      </c>
      <c r="D239" s="202" t="s">
        <v>37</v>
      </c>
      <c r="E239" s="203" t="s">
        <v>7</v>
      </c>
      <c r="F239" s="204">
        <v>10000</v>
      </c>
      <c r="G239" s="204">
        <v>10000</v>
      </c>
      <c r="H239" s="171"/>
      <c r="I239" s="88">
        <f t="shared" si="21"/>
        <v>10000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19"/>
        <v>201227122.79893059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8</v>
      </c>
      <c r="C240" s="109" t="s">
        <v>70</v>
      </c>
      <c r="D240" s="202" t="s">
        <v>36</v>
      </c>
      <c r="E240" s="203" t="s">
        <v>7</v>
      </c>
      <c r="F240" s="204">
        <v>12120</v>
      </c>
      <c r="G240" s="204">
        <v>13500</v>
      </c>
      <c r="H240" s="171"/>
      <c r="I240" s="88">
        <f t="shared" si="21"/>
        <v>13500</v>
      </c>
      <c r="J240" s="163">
        <f t="shared" si="17"/>
        <v>1</v>
      </c>
      <c r="K240" s="155">
        <f t="shared" si="18"/>
        <v>0</v>
      </c>
      <c r="L240" s="155">
        <f>IF(J240=1,SUM($J$6:J240),0)</f>
        <v>131</v>
      </c>
      <c r="M240" s="155">
        <f>IF(K240=1,SUM($K$6:K240),0)</f>
        <v>0</v>
      </c>
      <c r="N240" s="165">
        <f t="shared" si="19"/>
        <v>131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9</v>
      </c>
      <c r="C241" s="109" t="s">
        <v>71</v>
      </c>
      <c r="D241" s="202" t="s">
        <v>37</v>
      </c>
      <c r="E241" s="203" t="s">
        <v>7</v>
      </c>
      <c r="F241" s="204">
        <v>23600</v>
      </c>
      <c r="G241" s="204">
        <v>23600</v>
      </c>
      <c r="H241" s="171"/>
      <c r="I241" s="88">
        <f t="shared" si="21"/>
        <v>23600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19"/>
        <v>201227123.79893059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10</v>
      </c>
      <c r="C242" s="109" t="s">
        <v>72</v>
      </c>
      <c r="D242" s="202" t="s">
        <v>36</v>
      </c>
      <c r="E242" s="203" t="s">
        <v>7</v>
      </c>
      <c r="F242" s="204">
        <v>290975</v>
      </c>
      <c r="G242" s="204">
        <v>290975</v>
      </c>
      <c r="H242" s="171"/>
      <c r="I242" s="88">
        <f t="shared" si="21"/>
        <v>290975</v>
      </c>
      <c r="J242" s="163">
        <f t="shared" si="17"/>
        <v>1</v>
      </c>
      <c r="K242" s="155">
        <f t="shared" si="18"/>
        <v>0</v>
      </c>
      <c r="L242" s="155">
        <f>IF(J242=1,SUM($J$6:J242),0)</f>
        <v>132</v>
      </c>
      <c r="M242" s="155">
        <f>IF(K242=1,SUM($K$6:K242),0)</f>
        <v>0</v>
      </c>
      <c r="N242" s="165">
        <f t="shared" si="19"/>
        <v>132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11</v>
      </c>
      <c r="C243" s="109" t="s">
        <v>1431</v>
      </c>
      <c r="D243" s="202" t="s">
        <v>37</v>
      </c>
      <c r="E243" s="203" t="s">
        <v>7</v>
      </c>
      <c r="F243" s="204">
        <v>62800</v>
      </c>
      <c r="G243" s="204">
        <v>70000</v>
      </c>
      <c r="H243" s="171"/>
      <c r="I243" s="88">
        <f t="shared" si="21"/>
        <v>70000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12</v>
      </c>
      <c r="C244" s="109" t="s">
        <v>561</v>
      </c>
      <c r="D244" s="202" t="s">
        <v>37</v>
      </c>
      <c r="E244" s="203" t="s">
        <v>7</v>
      </c>
      <c r="F244" s="204">
        <v>107300</v>
      </c>
      <c r="G244" s="204">
        <v>119500</v>
      </c>
      <c r="H244" s="171"/>
      <c r="I244" s="88">
        <f t="shared" si="21"/>
        <v>119500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13</v>
      </c>
      <c r="C245" s="109" t="s">
        <v>562</v>
      </c>
      <c r="D245" s="202" t="s">
        <v>37</v>
      </c>
      <c r="E245" s="203" t="s">
        <v>7</v>
      </c>
      <c r="F245" s="204">
        <v>468300</v>
      </c>
      <c r="G245" s="204">
        <v>521600</v>
      </c>
      <c r="H245" s="171"/>
      <c r="I245" s="88">
        <f t="shared" si="21"/>
        <v>521600</v>
      </c>
      <c r="J245" s="163">
        <f t="shared" si="17"/>
        <v>0</v>
      </c>
      <c r="K245" s="155">
        <f t="shared" si="18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19"/>
        <v>201227126.79893059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14</v>
      </c>
      <c r="C246" s="109" t="s">
        <v>563</v>
      </c>
      <c r="D246" s="202" t="s">
        <v>37</v>
      </c>
      <c r="E246" s="203" t="s">
        <v>7</v>
      </c>
      <c r="F246" s="204">
        <v>633500</v>
      </c>
      <c r="G246" s="204">
        <v>705700</v>
      </c>
      <c r="H246" s="171"/>
      <c r="I246" s="88">
        <f t="shared" si="21"/>
        <v>705700</v>
      </c>
      <c r="J246" s="163">
        <f t="shared" si="17"/>
        <v>0</v>
      </c>
      <c r="K246" s="155">
        <f t="shared" si="18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19"/>
        <v>201227127.79893059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15</v>
      </c>
      <c r="C247" s="109" t="s">
        <v>564</v>
      </c>
      <c r="D247" s="202" t="s">
        <v>37</v>
      </c>
      <c r="E247" s="203" t="s">
        <v>7</v>
      </c>
      <c r="F247" s="204">
        <v>983500</v>
      </c>
      <c r="G247" s="204">
        <v>1095500</v>
      </c>
      <c r="H247" s="171"/>
      <c r="I247" s="88">
        <f t="shared" si="21"/>
        <v>1095500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19"/>
        <v>201227128.79893059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16</v>
      </c>
      <c r="C248" s="109" t="s">
        <v>73</v>
      </c>
      <c r="D248" s="202" t="s">
        <v>36</v>
      </c>
      <c r="E248" s="203" t="s">
        <v>7</v>
      </c>
      <c r="F248" s="204">
        <v>84991</v>
      </c>
      <c r="G248" s="204">
        <v>94700</v>
      </c>
      <c r="H248" s="171"/>
      <c r="I248" s="88">
        <f t="shared" si="21"/>
        <v>94700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17</v>
      </c>
      <c r="C249" s="109" t="s">
        <v>74</v>
      </c>
      <c r="D249" s="202" t="s">
        <v>36</v>
      </c>
      <c r="E249" s="203" t="s">
        <v>7</v>
      </c>
      <c r="F249" s="204">
        <v>125850</v>
      </c>
      <c r="G249" s="204">
        <v>140200</v>
      </c>
      <c r="H249" s="171"/>
      <c r="I249" s="88">
        <f t="shared" si="21"/>
        <v>140200</v>
      </c>
      <c r="J249" s="163">
        <f t="shared" si="17"/>
        <v>1</v>
      </c>
      <c r="K249" s="155">
        <f t="shared" si="18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19"/>
        <v>134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18</v>
      </c>
      <c r="C250" s="109" t="s">
        <v>75</v>
      </c>
      <c r="D250" s="202" t="s">
        <v>36</v>
      </c>
      <c r="E250" s="203" t="s">
        <v>7</v>
      </c>
      <c r="F250" s="204">
        <v>196270</v>
      </c>
      <c r="G250" s="204">
        <v>218600</v>
      </c>
      <c r="H250" s="171"/>
      <c r="I250" s="88">
        <f t="shared" si="21"/>
        <v>218600</v>
      </c>
      <c r="J250" s="163">
        <f t="shared" si="17"/>
        <v>1</v>
      </c>
      <c r="K250" s="155">
        <f t="shared" si="18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19"/>
        <v>135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19</v>
      </c>
      <c r="C251" s="109" t="s">
        <v>76</v>
      </c>
      <c r="D251" s="202" t="s">
        <v>36</v>
      </c>
      <c r="E251" s="203" t="s">
        <v>7</v>
      </c>
      <c r="F251" s="204">
        <v>318390</v>
      </c>
      <c r="G251" s="204">
        <v>354700</v>
      </c>
      <c r="H251" s="171"/>
      <c r="I251" s="88">
        <f t="shared" si="21"/>
        <v>354700</v>
      </c>
      <c r="J251" s="163">
        <f t="shared" si="17"/>
        <v>1</v>
      </c>
      <c r="K251" s="155">
        <f t="shared" si="18"/>
        <v>0</v>
      </c>
      <c r="L251" s="155">
        <f>IF(J251=1,SUM($J$6:J251),0)</f>
        <v>136</v>
      </c>
      <c r="M251" s="155">
        <f>IF(K251=1,SUM($K$6:K251),0)</f>
        <v>0</v>
      </c>
      <c r="N251" s="165">
        <f t="shared" si="19"/>
        <v>136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20</v>
      </c>
      <c r="C252" s="109" t="s">
        <v>565</v>
      </c>
      <c r="D252" s="202" t="s">
        <v>37</v>
      </c>
      <c r="E252" s="203" t="s">
        <v>7</v>
      </c>
      <c r="F252" s="204">
        <v>121560.8</v>
      </c>
      <c r="G252" s="204">
        <v>121560.8</v>
      </c>
      <c r="H252" s="171"/>
      <c r="I252" s="88">
        <f t="shared" si="21"/>
        <v>121560.8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19"/>
        <v>201227129.79893059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21</v>
      </c>
      <c r="C253" s="109" t="s">
        <v>566</v>
      </c>
      <c r="D253" s="202" t="s">
        <v>37</v>
      </c>
      <c r="E253" s="203" t="s">
        <v>7</v>
      </c>
      <c r="F253" s="204">
        <v>164883</v>
      </c>
      <c r="G253" s="204">
        <v>164883</v>
      </c>
      <c r="H253" s="171"/>
      <c r="I253" s="88">
        <f t="shared" si="21"/>
        <v>164883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19"/>
        <v>201227130.79893059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22</v>
      </c>
      <c r="C254" s="109" t="s">
        <v>567</v>
      </c>
      <c r="D254" s="202" t="s">
        <v>36</v>
      </c>
      <c r="E254" s="203" t="s">
        <v>7</v>
      </c>
      <c r="F254" s="204">
        <v>378330</v>
      </c>
      <c r="G254" s="204">
        <v>421400</v>
      </c>
      <c r="H254" s="171"/>
      <c r="I254" s="88">
        <f t="shared" si="21"/>
        <v>421400</v>
      </c>
      <c r="J254" s="163">
        <f t="shared" si="17"/>
        <v>1</v>
      </c>
      <c r="K254" s="155">
        <f t="shared" si="18"/>
        <v>0</v>
      </c>
      <c r="L254" s="155">
        <f>IF(J254=1,SUM($J$6:J254),0)</f>
        <v>137</v>
      </c>
      <c r="M254" s="155">
        <f>IF(K254=1,SUM($K$6:K254),0)</f>
        <v>0</v>
      </c>
      <c r="N254" s="165">
        <f t="shared" si="19"/>
        <v>137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23</v>
      </c>
      <c r="C255" s="109" t="s">
        <v>568</v>
      </c>
      <c r="D255" s="202" t="s">
        <v>37</v>
      </c>
      <c r="E255" s="203" t="s">
        <v>7</v>
      </c>
      <c r="F255" s="204">
        <v>417044.06800000003</v>
      </c>
      <c r="G255" s="204">
        <v>417044.06800000003</v>
      </c>
      <c r="H255" s="171"/>
      <c r="I255" s="88">
        <f t="shared" si="21"/>
        <v>417044.06800000003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24</v>
      </c>
      <c r="C256" s="109" t="s">
        <v>77</v>
      </c>
      <c r="D256" s="202" t="s">
        <v>37</v>
      </c>
      <c r="E256" s="203" t="s">
        <v>7</v>
      </c>
      <c r="F256" s="204">
        <v>82600</v>
      </c>
      <c r="G256" s="204">
        <v>82600</v>
      </c>
      <c r="H256" s="171"/>
      <c r="I256" s="88">
        <f t="shared" si="21"/>
        <v>82600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25</v>
      </c>
      <c r="C257" s="109" t="s">
        <v>78</v>
      </c>
      <c r="D257" s="202" t="s">
        <v>37</v>
      </c>
      <c r="E257" s="203" t="s">
        <v>7</v>
      </c>
      <c r="F257" s="204">
        <v>116300</v>
      </c>
      <c r="G257" s="204">
        <v>116300</v>
      </c>
      <c r="H257" s="171"/>
      <c r="I257" s="88">
        <f t="shared" si="21"/>
        <v>116300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26</v>
      </c>
      <c r="C258" s="109" t="s">
        <v>79</v>
      </c>
      <c r="D258" s="202" t="s">
        <v>37</v>
      </c>
      <c r="E258" s="203" t="s">
        <v>7</v>
      </c>
      <c r="F258" s="204">
        <v>139900</v>
      </c>
      <c r="G258" s="204">
        <v>139900</v>
      </c>
      <c r="H258" s="171"/>
      <c r="I258" s="88">
        <f t="shared" si="21"/>
        <v>139900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27</v>
      </c>
      <c r="C259" s="109" t="s">
        <v>80</v>
      </c>
      <c r="D259" s="202" t="s">
        <v>37</v>
      </c>
      <c r="E259" s="203" t="s">
        <v>7</v>
      </c>
      <c r="F259" s="204">
        <v>154600</v>
      </c>
      <c r="G259" s="204">
        <v>154600</v>
      </c>
      <c r="H259" s="171"/>
      <c r="I259" s="88">
        <f t="shared" si="21"/>
        <v>154600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28</v>
      </c>
      <c r="C260" s="109" t="s">
        <v>569</v>
      </c>
      <c r="D260" s="202" t="s">
        <v>37</v>
      </c>
      <c r="E260" s="203" t="s">
        <v>7</v>
      </c>
      <c r="F260" s="204">
        <v>103500</v>
      </c>
      <c r="G260" s="204">
        <v>103500</v>
      </c>
      <c r="H260" s="171"/>
      <c r="I260" s="88">
        <f t="shared" si="21"/>
        <v>103500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29</v>
      </c>
      <c r="C261" s="109" t="s">
        <v>570</v>
      </c>
      <c r="D261" s="202" t="s">
        <v>37</v>
      </c>
      <c r="E261" s="203" t="s">
        <v>7</v>
      </c>
      <c r="F261" s="204">
        <v>106000</v>
      </c>
      <c r="G261" s="204">
        <v>106000</v>
      </c>
      <c r="H261" s="171"/>
      <c r="I261" s="88">
        <f t="shared" ref="I261:I329" si="22">IF($I$5=$G$4,G261,(IF($I$5=$F$4,F261,0)))</f>
        <v>106000</v>
      </c>
      <c r="J261" s="163">
        <f t="shared" si="17"/>
        <v>0</v>
      </c>
      <c r="K261" s="155">
        <f t="shared" si="18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19"/>
        <v>201227137.79893059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30</v>
      </c>
      <c r="C262" s="109" t="s">
        <v>83</v>
      </c>
      <c r="D262" s="202" t="s">
        <v>37</v>
      </c>
      <c r="E262" s="203" t="s">
        <v>7</v>
      </c>
      <c r="F262" s="204">
        <v>135900</v>
      </c>
      <c r="G262" s="204">
        <v>135900</v>
      </c>
      <c r="H262" s="171"/>
      <c r="I262" s="88">
        <f t="shared" si="22"/>
        <v>135900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19"/>
        <v>201227138.79893059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31</v>
      </c>
      <c r="C263" s="109" t="s">
        <v>84</v>
      </c>
      <c r="D263" s="202" t="s">
        <v>37</v>
      </c>
      <c r="E263" s="203" t="s">
        <v>7</v>
      </c>
      <c r="F263" s="204">
        <v>160100</v>
      </c>
      <c r="G263" s="204">
        <v>160100</v>
      </c>
      <c r="H263" s="171"/>
      <c r="I263" s="88">
        <f t="shared" si="22"/>
        <v>160100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19"/>
        <v>201227139.79893059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32</v>
      </c>
      <c r="C264" s="109" t="s">
        <v>571</v>
      </c>
      <c r="D264" s="202" t="s">
        <v>36</v>
      </c>
      <c r="E264" s="203" t="s">
        <v>7</v>
      </c>
      <c r="F264" s="204">
        <v>362130</v>
      </c>
      <c r="G264" s="204">
        <v>403400</v>
      </c>
      <c r="H264" s="171"/>
      <c r="I264" s="88">
        <f t="shared" si="22"/>
        <v>403400</v>
      </c>
      <c r="J264" s="163">
        <f t="shared" si="17"/>
        <v>1</v>
      </c>
      <c r="K264" s="155">
        <f t="shared" si="18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19"/>
        <v>138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7"/>
      <c r="B265" s="183">
        <v>33</v>
      </c>
      <c r="C265" s="109" t="s">
        <v>81</v>
      </c>
      <c r="D265" s="202" t="s">
        <v>36</v>
      </c>
      <c r="E265" s="203" t="s">
        <v>7</v>
      </c>
      <c r="F265" s="204">
        <v>418580</v>
      </c>
      <c r="G265" s="204">
        <v>466300</v>
      </c>
      <c r="H265" s="171"/>
      <c r="I265" s="88">
        <f t="shared" si="22"/>
        <v>466300</v>
      </c>
      <c r="J265" s="163">
        <f t="shared" si="17"/>
        <v>1</v>
      </c>
      <c r="K265" s="155">
        <f t="shared" si="18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19"/>
        <v>139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34</v>
      </c>
      <c r="C266" s="109" t="s">
        <v>82</v>
      </c>
      <c r="D266" s="202" t="s">
        <v>36</v>
      </c>
      <c r="E266" s="203" t="s">
        <v>7</v>
      </c>
      <c r="F266" s="204">
        <v>447280</v>
      </c>
      <c r="G266" s="204">
        <v>585500</v>
      </c>
      <c r="H266" s="171"/>
      <c r="I266" s="88">
        <f t="shared" si="22"/>
        <v>585500</v>
      </c>
      <c r="J266" s="163">
        <f t="shared" si="17"/>
        <v>1</v>
      </c>
      <c r="K266" s="155">
        <f t="shared" si="18"/>
        <v>0</v>
      </c>
      <c r="L266" s="155">
        <f>IF(J266=1,SUM($J$6:J266),0)</f>
        <v>140</v>
      </c>
      <c r="M266" s="155">
        <f>IF(K266=1,SUM($K$6:K266),0)</f>
        <v>0</v>
      </c>
      <c r="N266" s="165">
        <f t="shared" si="19"/>
        <v>140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35</v>
      </c>
      <c r="C267" s="109" t="s">
        <v>85</v>
      </c>
      <c r="D267" s="202" t="s">
        <v>37</v>
      </c>
      <c r="E267" s="203" t="s">
        <v>7</v>
      </c>
      <c r="F267" s="204">
        <v>3200</v>
      </c>
      <c r="G267" s="204">
        <v>3600</v>
      </c>
      <c r="H267" s="171"/>
      <c r="I267" s="88">
        <f t="shared" si="22"/>
        <v>3600</v>
      </c>
      <c r="J267" s="163">
        <f t="shared" si="17"/>
        <v>0</v>
      </c>
      <c r="K267" s="155">
        <f t="shared" si="18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19"/>
        <v>201227140.79893059</v>
      </c>
      <c r="O267" s="155">
        <f t="shared" si="20"/>
        <v>0</v>
      </c>
      <c r="P267" s="155">
        <f>IF(O267=1,SUM($O$6:O267),0)</f>
        <v>0</v>
      </c>
    </row>
    <row r="268" spans="1:16" ht="15" customHeight="1">
      <c r="A268" s="15"/>
      <c r="B268" s="183">
        <v>36</v>
      </c>
      <c r="C268" s="109" t="s">
        <v>86</v>
      </c>
      <c r="D268" s="202" t="s">
        <v>37</v>
      </c>
      <c r="E268" s="203" t="s">
        <v>7</v>
      </c>
      <c r="F268" s="204">
        <v>4100</v>
      </c>
      <c r="G268" s="204">
        <v>4600</v>
      </c>
      <c r="H268" s="171"/>
      <c r="I268" s="88">
        <f t="shared" si="22"/>
        <v>4600</v>
      </c>
      <c r="J268" s="163">
        <f t="shared" si="17"/>
        <v>0</v>
      </c>
      <c r="K268" s="155">
        <f t="shared" si="18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19"/>
        <v>201227141.79893059</v>
      </c>
      <c r="O268" s="155">
        <f t="shared" si="20"/>
        <v>0</v>
      </c>
      <c r="P268" s="155">
        <f>IF(O268=1,SUM($O$6:O268),0)</f>
        <v>0</v>
      </c>
    </row>
    <row r="269" spans="1:16" ht="15" customHeight="1">
      <c r="A269" s="15"/>
      <c r="B269" s="183">
        <v>37</v>
      </c>
      <c r="C269" s="109" t="s">
        <v>87</v>
      </c>
      <c r="D269" s="202" t="s">
        <v>37</v>
      </c>
      <c r="E269" s="203" t="s">
        <v>7</v>
      </c>
      <c r="F269" s="204">
        <v>6500</v>
      </c>
      <c r="G269" s="204">
        <v>7200</v>
      </c>
      <c r="H269" s="171"/>
      <c r="I269" s="88">
        <f t="shared" si="22"/>
        <v>7200</v>
      </c>
      <c r="J269" s="163">
        <f t="shared" si="17"/>
        <v>0</v>
      </c>
      <c r="K269" s="155">
        <f t="shared" si="18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19"/>
        <v>201227142.79893059</v>
      </c>
      <c r="O269" s="155">
        <f t="shared" si="20"/>
        <v>0</v>
      </c>
      <c r="P269" s="155">
        <f>IF(O269=1,SUM($O$6:O269),0)</f>
        <v>0</v>
      </c>
    </row>
    <row r="270" spans="1:16" ht="15" customHeight="1">
      <c r="A270" s="15"/>
      <c r="B270" s="183">
        <v>38</v>
      </c>
      <c r="C270" s="109" t="s">
        <v>88</v>
      </c>
      <c r="D270" s="202" t="s">
        <v>37</v>
      </c>
      <c r="E270" s="203" t="s">
        <v>7</v>
      </c>
      <c r="F270" s="204">
        <v>11400</v>
      </c>
      <c r="G270" s="204">
        <v>12700</v>
      </c>
      <c r="H270" s="171"/>
      <c r="I270" s="88">
        <f t="shared" si="22"/>
        <v>12700</v>
      </c>
      <c r="J270" s="163">
        <f t="shared" ref="J270:J336" si="23">IF(D270="MDU-KD",1,0)</f>
        <v>0</v>
      </c>
      <c r="K270" s="155">
        <f t="shared" ref="K270:K336" si="24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25">IF(L270=0,M270,L270)</f>
        <v>201227143.79893059</v>
      </c>
      <c r="O270" s="155">
        <f t="shared" ref="O270:O336" si="26">IF(E270=0,0,IF(LEFT(C270,11)="Tiang Beton",1,0))</f>
        <v>0</v>
      </c>
      <c r="P270" s="155">
        <f>IF(O270=1,SUM($O$6:O270),0)</f>
        <v>0</v>
      </c>
    </row>
    <row r="271" spans="1:16" ht="15" customHeight="1">
      <c r="A271" s="15"/>
      <c r="B271" s="183">
        <v>39</v>
      </c>
      <c r="C271" s="109" t="s">
        <v>89</v>
      </c>
      <c r="D271" s="202" t="s">
        <v>37</v>
      </c>
      <c r="E271" s="203" t="s">
        <v>7</v>
      </c>
      <c r="F271" s="204">
        <v>16700</v>
      </c>
      <c r="G271" s="204">
        <v>31544.499999999996</v>
      </c>
      <c r="H271" s="171"/>
      <c r="I271" s="88">
        <f t="shared" si="22"/>
        <v>31544.499999999996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40</v>
      </c>
      <c r="C272" s="109" t="s">
        <v>90</v>
      </c>
      <c r="D272" s="202" t="s">
        <v>37</v>
      </c>
      <c r="E272" s="203" t="s">
        <v>7</v>
      </c>
      <c r="F272" s="204">
        <v>9600</v>
      </c>
      <c r="G272" s="204">
        <v>10700</v>
      </c>
      <c r="H272" s="171"/>
      <c r="I272" s="88">
        <f t="shared" si="22"/>
        <v>10700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41</v>
      </c>
      <c r="C273" s="109" t="s">
        <v>457</v>
      </c>
      <c r="D273" s="202" t="s">
        <v>37</v>
      </c>
      <c r="E273" s="203" t="s">
        <v>7</v>
      </c>
      <c r="F273" s="204">
        <v>11700</v>
      </c>
      <c r="G273" s="204">
        <v>13000</v>
      </c>
      <c r="H273" s="171"/>
      <c r="I273" s="88">
        <f t="shared" si="22"/>
        <v>13000</v>
      </c>
      <c r="J273" s="163">
        <f t="shared" si="23"/>
        <v>0</v>
      </c>
      <c r="K273" s="155">
        <f t="shared" si="24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25"/>
        <v>201227146.79893059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42</v>
      </c>
      <c r="C274" s="109" t="s">
        <v>91</v>
      </c>
      <c r="D274" s="202" t="s">
        <v>37</v>
      </c>
      <c r="E274" s="203" t="s">
        <v>7</v>
      </c>
      <c r="F274" s="204">
        <v>13300</v>
      </c>
      <c r="G274" s="204">
        <v>14800</v>
      </c>
      <c r="H274" s="171"/>
      <c r="I274" s="88">
        <f t="shared" si="22"/>
        <v>14800</v>
      </c>
      <c r="J274" s="163">
        <f t="shared" si="23"/>
        <v>0</v>
      </c>
      <c r="K274" s="155">
        <f t="shared" si="24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25"/>
        <v>201227147.79893059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43</v>
      </c>
      <c r="C275" s="109" t="s">
        <v>92</v>
      </c>
      <c r="D275" s="202" t="s">
        <v>37</v>
      </c>
      <c r="E275" s="203" t="s">
        <v>7</v>
      </c>
      <c r="F275" s="204">
        <v>17000</v>
      </c>
      <c r="G275" s="204">
        <v>18900</v>
      </c>
      <c r="H275" s="171"/>
      <c r="I275" s="88">
        <f t="shared" si="22"/>
        <v>18900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25"/>
        <v>201227148.79893059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44</v>
      </c>
      <c r="C276" s="109" t="s">
        <v>63</v>
      </c>
      <c r="D276" s="202" t="s">
        <v>36</v>
      </c>
      <c r="E276" s="203" t="s">
        <v>7</v>
      </c>
      <c r="F276" s="204">
        <v>297630</v>
      </c>
      <c r="G276" s="204">
        <v>331500</v>
      </c>
      <c r="H276" s="171"/>
      <c r="I276" s="88">
        <f t="shared" si="22"/>
        <v>331500</v>
      </c>
      <c r="J276" s="163">
        <f t="shared" si="23"/>
        <v>1</v>
      </c>
      <c r="K276" s="155">
        <f t="shared" si="24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25"/>
        <v>141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45</v>
      </c>
      <c r="C277" s="109" t="s">
        <v>64</v>
      </c>
      <c r="D277" s="202" t="s">
        <v>36</v>
      </c>
      <c r="E277" s="203" t="s">
        <v>7</v>
      </c>
      <c r="F277" s="204">
        <v>361430</v>
      </c>
      <c r="G277" s="204">
        <v>402600</v>
      </c>
      <c r="H277" s="171"/>
      <c r="I277" s="88">
        <f t="shared" si="22"/>
        <v>402600</v>
      </c>
      <c r="J277" s="163">
        <f t="shared" si="23"/>
        <v>1</v>
      </c>
      <c r="K277" s="155">
        <f t="shared" si="24"/>
        <v>0</v>
      </c>
      <c r="L277" s="155">
        <f>IF(J277=1,SUM($J$6:J277),0)</f>
        <v>142</v>
      </c>
      <c r="M277" s="155">
        <f>IF(K277=1,SUM($K$6:K277),0)</f>
        <v>0</v>
      </c>
      <c r="N277" s="165">
        <f t="shared" si="25"/>
        <v>142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/>
      <c r="C278" s="109"/>
      <c r="D278" s="202" t="s">
        <v>40</v>
      </c>
      <c r="E278" s="203"/>
      <c r="F278" s="204"/>
      <c r="G278" s="204"/>
      <c r="H278" s="171"/>
      <c r="I278" s="88">
        <f t="shared" si="22"/>
        <v>0</v>
      </c>
      <c r="J278" s="163">
        <f t="shared" si="23"/>
        <v>0</v>
      </c>
      <c r="K278" s="155">
        <f t="shared" si="24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25"/>
        <v>0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 t="s">
        <v>575</v>
      </c>
      <c r="C279" s="109" t="s">
        <v>573</v>
      </c>
      <c r="D279" s="202" t="s">
        <v>40</v>
      </c>
      <c r="E279" s="203"/>
      <c r="F279" s="204"/>
      <c r="G279" s="204"/>
      <c r="H279" s="171"/>
      <c r="I279" s="88">
        <f t="shared" si="22"/>
        <v>0</v>
      </c>
      <c r="J279" s="163">
        <f t="shared" si="23"/>
        <v>0</v>
      </c>
      <c r="K279" s="155">
        <f t="shared" si="24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25"/>
        <v>0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1</v>
      </c>
      <c r="C280" s="109" t="s">
        <v>1533</v>
      </c>
      <c r="D280" s="202" t="s">
        <v>37</v>
      </c>
      <c r="E280" s="203" t="s">
        <v>8</v>
      </c>
      <c r="F280" s="204">
        <v>34700</v>
      </c>
      <c r="G280" s="204">
        <v>38700</v>
      </c>
      <c r="H280" s="171"/>
      <c r="I280" s="88">
        <f t="shared" si="22"/>
        <v>38700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2</v>
      </c>
      <c r="C281" s="109" t="s">
        <v>1534</v>
      </c>
      <c r="D281" s="202" t="s">
        <v>37</v>
      </c>
      <c r="E281" s="203" t="s">
        <v>8</v>
      </c>
      <c r="F281" s="204">
        <v>40300</v>
      </c>
      <c r="G281" s="204">
        <v>44900</v>
      </c>
      <c r="H281" s="171"/>
      <c r="I281" s="88">
        <f t="shared" si="22"/>
        <v>44900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109" t="s">
        <v>1535</v>
      </c>
      <c r="D282" s="202" t="s">
        <v>37</v>
      </c>
      <c r="E282" s="203" t="s">
        <v>8</v>
      </c>
      <c r="F282" s="204">
        <v>44000</v>
      </c>
      <c r="G282" s="204">
        <v>49000</v>
      </c>
      <c r="H282" s="171"/>
      <c r="I282" s="88">
        <f t="shared" si="22"/>
        <v>49000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3</v>
      </c>
      <c r="C283" s="397" t="s">
        <v>574</v>
      </c>
      <c r="D283" s="202" t="s">
        <v>37</v>
      </c>
      <c r="E283" s="203" t="s">
        <v>8</v>
      </c>
      <c r="F283" s="398">
        <v>44000</v>
      </c>
      <c r="G283" s="398">
        <v>49000</v>
      </c>
      <c r="H283" s="171"/>
      <c r="I283" s="88">
        <f>IF($I$5=$G$4,G283,(IF($I$5=$F$4,F283,0)))</f>
        <v>49000</v>
      </c>
      <c r="J283" s="163">
        <f>IF(D283="MDU-KD",1,0)</f>
        <v>0</v>
      </c>
      <c r="K283" s="155">
        <f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>IF(L283=0,M283,L283)</f>
        <v>201227152.79893059</v>
      </c>
      <c r="O283" s="155">
        <f>IF(E283=0,0,IF(LEFT(C283,11)="Tiang Beton",1,0))</f>
        <v>0</v>
      </c>
      <c r="P283" s="155">
        <f>IF(O283=1,SUM($O$6:O283),0)</f>
        <v>0</v>
      </c>
    </row>
    <row r="284" spans="1:16" ht="15" customHeight="1">
      <c r="A284" s="15"/>
      <c r="B284" s="183">
        <v>4</v>
      </c>
      <c r="C284" s="109" t="s">
        <v>1536</v>
      </c>
      <c r="D284" s="202" t="s">
        <v>37</v>
      </c>
      <c r="E284" s="203" t="s">
        <v>8</v>
      </c>
      <c r="F284" s="204">
        <v>57700</v>
      </c>
      <c r="G284" s="204">
        <v>64300</v>
      </c>
      <c r="H284" s="171"/>
      <c r="I284" s="88">
        <f t="shared" si="22"/>
        <v>64300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5</v>
      </c>
      <c r="C285" s="109" t="s">
        <v>1537</v>
      </c>
      <c r="D285" s="202" t="s">
        <v>37</v>
      </c>
      <c r="E285" s="203" t="s">
        <v>8</v>
      </c>
      <c r="F285" s="204">
        <v>83000</v>
      </c>
      <c r="G285" s="204">
        <v>92500</v>
      </c>
      <c r="H285" s="171"/>
      <c r="I285" s="88">
        <f t="shared" si="22"/>
        <v>92500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6</v>
      </c>
      <c r="C286" s="109" t="s">
        <v>1538</v>
      </c>
      <c r="D286" s="202" t="s">
        <v>37</v>
      </c>
      <c r="E286" s="203" t="s">
        <v>8</v>
      </c>
      <c r="F286" s="204">
        <v>90450</v>
      </c>
      <c r="G286" s="204">
        <v>100800</v>
      </c>
      <c r="H286" s="171"/>
      <c r="I286" s="88">
        <f t="shared" si="22"/>
        <v>100800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7</v>
      </c>
      <c r="C287" s="109" t="s">
        <v>1539</v>
      </c>
      <c r="D287" s="202" t="s">
        <v>37</v>
      </c>
      <c r="E287" s="203" t="s">
        <v>8</v>
      </c>
      <c r="F287" s="204">
        <v>106000</v>
      </c>
      <c r="G287" s="204">
        <v>118100</v>
      </c>
      <c r="H287" s="171"/>
      <c r="I287" s="88">
        <f t="shared" si="22"/>
        <v>118100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8</v>
      </c>
      <c r="C288" s="109" t="s">
        <v>1540</v>
      </c>
      <c r="D288" s="202" t="s">
        <v>37</v>
      </c>
      <c r="E288" s="203" t="s">
        <v>8</v>
      </c>
      <c r="F288" s="204">
        <v>115650</v>
      </c>
      <c r="G288" s="204">
        <v>128800</v>
      </c>
      <c r="H288" s="171"/>
      <c r="I288" s="88">
        <f t="shared" si="22"/>
        <v>128800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9</v>
      </c>
      <c r="C289" s="109" t="s">
        <v>1541</v>
      </c>
      <c r="D289" s="202" t="s">
        <v>37</v>
      </c>
      <c r="E289" s="203" t="s">
        <v>8</v>
      </c>
      <c r="F289" s="204">
        <v>159200</v>
      </c>
      <c r="G289" s="204">
        <v>177300</v>
      </c>
      <c r="H289" s="171"/>
      <c r="I289" s="88">
        <f>IF($I$5=$G$4,G289,(IF($I$5=$F$4,F289,0)))</f>
        <v>177300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10</v>
      </c>
      <c r="C290" s="109" t="s">
        <v>1542</v>
      </c>
      <c r="D290" s="202" t="s">
        <v>37</v>
      </c>
      <c r="E290" s="203" t="s">
        <v>8</v>
      </c>
      <c r="F290" s="204">
        <v>49900</v>
      </c>
      <c r="G290" s="204">
        <v>55600</v>
      </c>
      <c r="H290" s="171"/>
      <c r="I290" s="88">
        <f t="shared" si="22"/>
        <v>55600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11</v>
      </c>
      <c r="C291" s="109" t="s">
        <v>1543</v>
      </c>
      <c r="D291" s="202" t="s">
        <v>37</v>
      </c>
      <c r="E291" s="203" t="s">
        <v>8</v>
      </c>
      <c r="F291" s="204">
        <v>62200</v>
      </c>
      <c r="G291" s="204">
        <v>69300</v>
      </c>
      <c r="H291" s="171"/>
      <c r="I291" s="88">
        <f t="shared" si="22"/>
        <v>69300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12</v>
      </c>
      <c r="C292" s="109" t="s">
        <v>1544</v>
      </c>
      <c r="D292" s="202" t="s">
        <v>37</v>
      </c>
      <c r="E292" s="203" t="s">
        <v>8</v>
      </c>
      <c r="F292" s="204">
        <v>65800</v>
      </c>
      <c r="G292" s="204">
        <v>73300</v>
      </c>
      <c r="H292" s="171"/>
      <c r="I292" s="88">
        <f t="shared" si="22"/>
        <v>73300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109" t="s">
        <v>1545</v>
      </c>
      <c r="D293" s="202" t="s">
        <v>37</v>
      </c>
      <c r="E293" s="203" t="s">
        <v>8</v>
      </c>
      <c r="F293" s="204">
        <v>69100</v>
      </c>
      <c r="G293" s="204">
        <v>77000</v>
      </c>
      <c r="H293" s="171"/>
      <c r="I293" s="88">
        <f t="shared" si="22"/>
        <v>77000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13</v>
      </c>
      <c r="C294" s="397" t="s">
        <v>1580</v>
      </c>
      <c r="D294" s="202" t="s">
        <v>37</v>
      </c>
      <c r="E294" s="203" t="s">
        <v>8</v>
      </c>
      <c r="F294" s="398">
        <v>69100</v>
      </c>
      <c r="G294" s="398">
        <v>77000</v>
      </c>
      <c r="H294" s="171"/>
      <c r="I294" s="88">
        <f>IF($I$5=$G$4,G294,(IF($I$5=$F$4,F294,0)))</f>
        <v>77000</v>
      </c>
      <c r="J294" s="163">
        <f>IF(D294="MDU-KD",1,0)</f>
        <v>0</v>
      </c>
      <c r="K294" s="155">
        <f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>IF(L294=0,M294,L294)</f>
        <v>201227163.79893059</v>
      </c>
      <c r="O294" s="155">
        <f>IF(E294=0,0,IF(LEFT(C294,11)="Tiang Beton",1,0))</f>
        <v>0</v>
      </c>
      <c r="P294" s="155">
        <f>IF(O294=1,SUM($O$6:O294),0)</f>
        <v>0</v>
      </c>
    </row>
    <row r="295" spans="1:16" ht="15" customHeight="1">
      <c r="A295" s="15"/>
      <c r="B295" s="183">
        <v>14</v>
      </c>
      <c r="C295" s="109" t="s">
        <v>1546</v>
      </c>
      <c r="D295" s="202" t="s">
        <v>37</v>
      </c>
      <c r="E295" s="203" t="s">
        <v>8</v>
      </c>
      <c r="F295" s="204">
        <v>87100</v>
      </c>
      <c r="G295" s="204">
        <v>97000</v>
      </c>
      <c r="H295" s="171"/>
      <c r="I295" s="88">
        <f t="shared" si="22"/>
        <v>97000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15</v>
      </c>
      <c r="C296" s="109" t="s">
        <v>1547</v>
      </c>
      <c r="D296" s="202" t="s">
        <v>37</v>
      </c>
      <c r="E296" s="203" t="s">
        <v>8</v>
      </c>
      <c r="F296" s="204">
        <v>98500</v>
      </c>
      <c r="G296" s="204">
        <v>109700</v>
      </c>
      <c r="H296" s="171"/>
      <c r="I296" s="88">
        <f>IF($I$5=$G$4,G296,(IF($I$5=$F$4,F296,0)))</f>
        <v>109700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16</v>
      </c>
      <c r="C297" s="109" t="s">
        <v>1548</v>
      </c>
      <c r="D297" s="202" t="s">
        <v>37</v>
      </c>
      <c r="E297" s="203" t="s">
        <v>8</v>
      </c>
      <c r="F297" s="204">
        <v>137700</v>
      </c>
      <c r="G297" s="204">
        <v>153400</v>
      </c>
      <c r="H297" s="171"/>
      <c r="I297" s="88">
        <f t="shared" si="22"/>
        <v>153400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17</v>
      </c>
      <c r="C298" s="109" t="s">
        <v>1549</v>
      </c>
      <c r="D298" s="202" t="s">
        <v>37</v>
      </c>
      <c r="E298" s="203" t="s">
        <v>8</v>
      </c>
      <c r="F298" s="204">
        <v>124300</v>
      </c>
      <c r="G298" s="204">
        <v>138500</v>
      </c>
      <c r="H298" s="171"/>
      <c r="I298" s="88">
        <f t="shared" si="22"/>
        <v>138500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18</v>
      </c>
      <c r="C299" s="109" t="s">
        <v>1550</v>
      </c>
      <c r="D299" s="202" t="s">
        <v>37</v>
      </c>
      <c r="E299" s="203" t="s">
        <v>8</v>
      </c>
      <c r="F299" s="204">
        <v>114000</v>
      </c>
      <c r="G299" s="204">
        <v>127000</v>
      </c>
      <c r="H299" s="171"/>
      <c r="I299" s="88">
        <f t="shared" si="22"/>
        <v>127000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19</v>
      </c>
      <c r="C300" s="109" t="s">
        <v>1551</v>
      </c>
      <c r="D300" s="202" t="s">
        <v>37</v>
      </c>
      <c r="E300" s="203" t="s">
        <v>8</v>
      </c>
      <c r="F300" s="204">
        <v>146000</v>
      </c>
      <c r="G300" s="204">
        <v>162600</v>
      </c>
      <c r="H300" s="171"/>
      <c r="I300" s="88">
        <f t="shared" si="22"/>
        <v>162600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20</v>
      </c>
      <c r="C301" s="109" t="s">
        <v>1552</v>
      </c>
      <c r="D301" s="202" t="s">
        <v>37</v>
      </c>
      <c r="E301" s="203" t="s">
        <v>8</v>
      </c>
      <c r="F301" s="204">
        <v>156000</v>
      </c>
      <c r="G301" s="204">
        <v>173800</v>
      </c>
      <c r="H301" s="171"/>
      <c r="I301" s="88">
        <f t="shared" si="22"/>
        <v>173800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21</v>
      </c>
      <c r="C302" s="109" t="s">
        <v>1553</v>
      </c>
      <c r="D302" s="202" t="s">
        <v>37</v>
      </c>
      <c r="E302" s="203" t="s">
        <v>8</v>
      </c>
      <c r="F302" s="204">
        <v>17200</v>
      </c>
      <c r="G302" s="204">
        <v>19200</v>
      </c>
      <c r="H302" s="171"/>
      <c r="I302" s="88">
        <f t="shared" si="22"/>
        <v>19200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22</v>
      </c>
      <c r="C303" s="109" t="s">
        <v>1554</v>
      </c>
      <c r="D303" s="202" t="s">
        <v>37</v>
      </c>
      <c r="E303" s="203" t="s">
        <v>8</v>
      </c>
      <c r="F303" s="204">
        <v>21900</v>
      </c>
      <c r="G303" s="204">
        <v>24400</v>
      </c>
      <c r="H303" s="171"/>
      <c r="I303" s="88">
        <f>IF($I$5=$G$4,G303,(IF($I$5=$F$4,F303,0)))</f>
        <v>24400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23</v>
      </c>
      <c r="C304" s="109" t="s">
        <v>1555</v>
      </c>
      <c r="D304" s="202" t="s">
        <v>37</v>
      </c>
      <c r="E304" s="203" t="s">
        <v>8</v>
      </c>
      <c r="F304" s="204">
        <v>21900</v>
      </c>
      <c r="G304" s="204">
        <v>24400</v>
      </c>
      <c r="H304" s="171"/>
      <c r="I304" s="88">
        <f t="shared" si="22"/>
        <v>24400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1556</v>
      </c>
      <c r="D305" s="202" t="s">
        <v>37</v>
      </c>
      <c r="E305" s="203" t="s">
        <v>8</v>
      </c>
      <c r="F305" s="204">
        <v>23500</v>
      </c>
      <c r="G305" s="204">
        <v>26200</v>
      </c>
      <c r="H305" s="171"/>
      <c r="I305" s="88">
        <f t="shared" si="22"/>
        <v>26200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397" t="s">
        <v>1579</v>
      </c>
      <c r="D306" s="202" t="s">
        <v>37</v>
      </c>
      <c r="E306" s="203" t="s">
        <v>8</v>
      </c>
      <c r="F306" s="398">
        <v>23500</v>
      </c>
      <c r="G306" s="398">
        <v>26200</v>
      </c>
      <c r="H306" s="171"/>
      <c r="I306" s="88">
        <f>IF($I$5=$G$4,G306,(IF($I$5=$F$4,F306,0)))</f>
        <v>26200</v>
      </c>
      <c r="J306" s="163">
        <f>IF(D306="MDU-KD",1,0)</f>
        <v>0</v>
      </c>
      <c r="K306" s="155">
        <f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>IF(L306=0,M306,L306)</f>
        <v>201227175.79893059</v>
      </c>
      <c r="O306" s="155">
        <f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1557</v>
      </c>
      <c r="D307" s="202" t="s">
        <v>37</v>
      </c>
      <c r="E307" s="203" t="s">
        <v>8</v>
      </c>
      <c r="F307" s="204">
        <v>26100</v>
      </c>
      <c r="G307" s="204">
        <v>29100</v>
      </c>
      <c r="H307" s="171"/>
      <c r="I307" s="88">
        <f t="shared" si="22"/>
        <v>29100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1558</v>
      </c>
      <c r="D308" s="202" t="s">
        <v>37</v>
      </c>
      <c r="E308" s="203" t="s">
        <v>8</v>
      </c>
      <c r="F308" s="204">
        <v>35500</v>
      </c>
      <c r="G308" s="204">
        <v>39500</v>
      </c>
      <c r="H308" s="171"/>
      <c r="I308" s="88">
        <f t="shared" si="22"/>
        <v>39500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1559</v>
      </c>
      <c r="D309" s="202" t="s">
        <v>37</v>
      </c>
      <c r="E309" s="203" t="s">
        <v>8</v>
      </c>
      <c r="F309" s="204">
        <v>46200</v>
      </c>
      <c r="G309" s="204">
        <v>51500</v>
      </c>
      <c r="H309" s="171"/>
      <c r="I309" s="88">
        <f t="shared" si="22"/>
        <v>51500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1560</v>
      </c>
      <c r="D310" s="202" t="s">
        <v>37</v>
      </c>
      <c r="E310" s="203" t="s">
        <v>8</v>
      </c>
      <c r="F310" s="204">
        <v>68700</v>
      </c>
      <c r="G310" s="204">
        <v>76500</v>
      </c>
      <c r="H310" s="171"/>
      <c r="I310" s="88">
        <f t="shared" si="22"/>
        <v>76500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1561</v>
      </c>
      <c r="D311" s="202" t="s">
        <v>37</v>
      </c>
      <c r="E311" s="203" t="s">
        <v>8</v>
      </c>
      <c r="F311" s="204">
        <v>76800</v>
      </c>
      <c r="G311" s="204">
        <v>85500</v>
      </c>
      <c r="H311" s="171"/>
      <c r="I311" s="88">
        <f>IF($I$5=$G$4,G311,(IF($I$5=$F$4,F311,0)))</f>
        <v>85500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1562</v>
      </c>
      <c r="D312" s="202" t="s">
        <v>37</v>
      </c>
      <c r="E312" s="203" t="s">
        <v>8</v>
      </c>
      <c r="F312" s="204">
        <v>23000</v>
      </c>
      <c r="G312" s="204">
        <v>25600</v>
      </c>
      <c r="H312" s="171"/>
      <c r="I312" s="88">
        <f t="shared" si="22"/>
        <v>25600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1563</v>
      </c>
      <c r="D313" s="202" t="s">
        <v>37</v>
      </c>
      <c r="E313" s="203" t="s">
        <v>8</v>
      </c>
      <c r="F313" s="204">
        <v>25700</v>
      </c>
      <c r="G313" s="204">
        <v>28600</v>
      </c>
      <c r="H313" s="171"/>
      <c r="I313" s="88">
        <f t="shared" si="22"/>
        <v>28600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1564</v>
      </c>
      <c r="D314" s="202" t="s">
        <v>37</v>
      </c>
      <c r="E314" s="203" t="s">
        <v>8</v>
      </c>
      <c r="F314" s="204">
        <v>38100</v>
      </c>
      <c r="G314" s="204">
        <v>42400</v>
      </c>
      <c r="H314" s="171"/>
      <c r="I314" s="88">
        <f t="shared" si="22"/>
        <v>42400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1565</v>
      </c>
      <c r="D315" s="202" t="s">
        <v>37</v>
      </c>
      <c r="E315" s="203" t="s">
        <v>8</v>
      </c>
      <c r="F315" s="204">
        <v>48000</v>
      </c>
      <c r="G315" s="204">
        <v>53500</v>
      </c>
      <c r="H315" s="171"/>
      <c r="I315" s="88">
        <f t="shared" si="22"/>
        <v>53500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1566</v>
      </c>
      <c r="D316" s="202" t="s">
        <v>37</v>
      </c>
      <c r="E316" s="203" t="s">
        <v>8</v>
      </c>
      <c r="F316" s="204">
        <v>60000</v>
      </c>
      <c r="G316" s="204">
        <v>66800</v>
      </c>
      <c r="H316" s="171"/>
      <c r="I316" s="88">
        <f t="shared" si="22"/>
        <v>66800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1567</v>
      </c>
      <c r="D317" s="202" t="s">
        <v>37</v>
      </c>
      <c r="E317" s="203" t="s">
        <v>8</v>
      </c>
      <c r="F317" s="204">
        <v>79000</v>
      </c>
      <c r="G317" s="204">
        <v>88000</v>
      </c>
      <c r="H317" s="171"/>
      <c r="I317" s="88">
        <f t="shared" si="22"/>
        <v>88000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25"/>
        <v>201227186.79893059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1568</v>
      </c>
      <c r="D318" s="202" t="s">
        <v>37</v>
      </c>
      <c r="E318" s="203" t="s">
        <v>8</v>
      </c>
      <c r="F318" s="204">
        <v>99600</v>
      </c>
      <c r="G318" s="204">
        <v>110900</v>
      </c>
      <c r="H318" s="171"/>
      <c r="I318" s="88">
        <f t="shared" si="22"/>
        <v>110900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25"/>
        <v>201227187.79893059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1569</v>
      </c>
      <c r="D319" s="202" t="s">
        <v>37</v>
      </c>
      <c r="E319" s="203" t="s">
        <v>8</v>
      </c>
      <c r="F319" s="204">
        <v>170800</v>
      </c>
      <c r="G319" s="204">
        <v>190300</v>
      </c>
      <c r="H319" s="171"/>
      <c r="I319" s="88">
        <f t="shared" si="22"/>
        <v>190300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25"/>
        <v>201227188.79893059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1432</v>
      </c>
      <c r="D320" s="202" t="s">
        <v>37</v>
      </c>
      <c r="E320" s="203" t="s">
        <v>8</v>
      </c>
      <c r="F320" s="204">
        <v>197400</v>
      </c>
      <c r="G320" s="204">
        <v>219900</v>
      </c>
      <c r="H320" s="171"/>
      <c r="I320" s="88">
        <f t="shared" si="22"/>
        <v>219900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25"/>
        <v>201227189.79893059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1433</v>
      </c>
      <c r="D321" s="202" t="s">
        <v>37</v>
      </c>
      <c r="E321" s="203" t="s">
        <v>8</v>
      </c>
      <c r="F321" s="204">
        <v>158100</v>
      </c>
      <c r="G321" s="204">
        <v>176100</v>
      </c>
      <c r="H321" s="171"/>
      <c r="I321" s="88">
        <f t="shared" si="22"/>
        <v>176100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25"/>
        <v>201227190.79893059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40</v>
      </c>
      <c r="D322" s="202" t="s">
        <v>40</v>
      </c>
      <c r="E322" s="203"/>
      <c r="F322" s="204"/>
      <c r="G322" s="204"/>
      <c r="H322" s="171"/>
      <c r="I322" s="88">
        <f t="shared" si="22"/>
        <v>0</v>
      </c>
      <c r="J322" s="163">
        <f t="shared" si="23"/>
        <v>0</v>
      </c>
      <c r="K322" s="155">
        <f t="shared" si="24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25"/>
        <v>0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83" t="s">
        <v>578</v>
      </c>
      <c r="C323" s="109" t="s">
        <v>579</v>
      </c>
      <c r="D323" s="202" t="s">
        <v>40</v>
      </c>
      <c r="E323" s="203"/>
      <c r="F323" s="204"/>
      <c r="G323" s="204"/>
      <c r="H323" s="171"/>
      <c r="I323" s="88">
        <f t="shared" si="22"/>
        <v>0</v>
      </c>
      <c r="J323" s="163">
        <f t="shared" si="23"/>
        <v>0</v>
      </c>
      <c r="K323" s="155">
        <f t="shared" si="24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25"/>
        <v>0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104</v>
      </c>
      <c r="D324" s="202" t="s">
        <v>37</v>
      </c>
      <c r="E324" s="203" t="s">
        <v>105</v>
      </c>
      <c r="F324" s="204">
        <v>125000</v>
      </c>
      <c r="G324" s="204">
        <v>125000</v>
      </c>
      <c r="H324" s="171"/>
      <c r="I324" s="88">
        <f t="shared" si="22"/>
        <v>125000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106</v>
      </c>
      <c r="D325" s="202" t="s">
        <v>37</v>
      </c>
      <c r="E325" s="203" t="s">
        <v>107</v>
      </c>
      <c r="F325" s="204">
        <v>74000</v>
      </c>
      <c r="G325" s="204">
        <v>74000</v>
      </c>
      <c r="H325" s="171"/>
      <c r="I325" s="88">
        <f t="shared" si="22"/>
        <v>74000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1130</v>
      </c>
      <c r="D326" s="202" t="s">
        <v>37</v>
      </c>
      <c r="E326" s="203" t="s">
        <v>8</v>
      </c>
      <c r="F326" s="204">
        <v>4500</v>
      </c>
      <c r="G326" s="204">
        <v>4500</v>
      </c>
      <c r="H326" s="171"/>
      <c r="I326" s="88">
        <f t="shared" si="22"/>
        <v>4500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1128</v>
      </c>
      <c r="D327" s="202" t="s">
        <v>37</v>
      </c>
      <c r="E327" s="203" t="s">
        <v>14</v>
      </c>
      <c r="F327" s="204">
        <v>3888</v>
      </c>
      <c r="G327" s="204">
        <v>3888</v>
      </c>
      <c r="H327" s="171"/>
      <c r="I327" s="88">
        <f t="shared" si="22"/>
        <v>3888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1129</v>
      </c>
      <c r="D328" s="202" t="s">
        <v>37</v>
      </c>
      <c r="E328" s="203" t="s">
        <v>14</v>
      </c>
      <c r="F328" s="204">
        <v>2900</v>
      </c>
      <c r="G328" s="204">
        <v>2900</v>
      </c>
      <c r="H328" s="171"/>
      <c r="I328" s="88">
        <f t="shared" si="22"/>
        <v>2900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108</v>
      </c>
      <c r="D329" s="202" t="s">
        <v>37</v>
      </c>
      <c r="E329" s="203" t="s">
        <v>14</v>
      </c>
      <c r="F329" s="204">
        <v>11500</v>
      </c>
      <c r="G329" s="204">
        <v>11500</v>
      </c>
      <c r="H329" s="171"/>
      <c r="I329" s="88">
        <f t="shared" si="22"/>
        <v>11500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109</v>
      </c>
      <c r="D330" s="202" t="s">
        <v>37</v>
      </c>
      <c r="E330" s="203" t="s">
        <v>14</v>
      </c>
      <c r="F330" s="204">
        <v>6100</v>
      </c>
      <c r="G330" s="204">
        <v>6100</v>
      </c>
      <c r="H330" s="171"/>
      <c r="I330" s="88">
        <f t="shared" ref="I330:I394" si="27">IF($I$5=$G$4,G330,(IF($I$5=$F$4,F330,0)))</f>
        <v>6100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110</v>
      </c>
      <c r="D331" s="202" t="s">
        <v>37</v>
      </c>
      <c r="E331" s="203" t="s">
        <v>8</v>
      </c>
      <c r="F331" s="204">
        <v>58600</v>
      </c>
      <c r="G331" s="204">
        <v>58600</v>
      </c>
      <c r="H331" s="171"/>
      <c r="I331" s="88">
        <f t="shared" si="27"/>
        <v>58600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580</v>
      </c>
      <c r="D332" s="202" t="s">
        <v>37</v>
      </c>
      <c r="E332" s="203" t="s">
        <v>14</v>
      </c>
      <c r="F332" s="204">
        <v>15400</v>
      </c>
      <c r="G332" s="204">
        <v>15400</v>
      </c>
      <c r="H332" s="171"/>
      <c r="I332" s="88">
        <f t="shared" si="27"/>
        <v>15400</v>
      </c>
      <c r="J332" s="163">
        <f t="shared" si="23"/>
        <v>0</v>
      </c>
      <c r="K332" s="155">
        <f t="shared" si="24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25"/>
        <v>201227199.79893059</v>
      </c>
      <c r="O332" s="155">
        <f t="shared" si="26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111</v>
      </c>
      <c r="D333" s="202" t="s">
        <v>37</v>
      </c>
      <c r="E333" s="203" t="s">
        <v>14</v>
      </c>
      <c r="F333" s="204">
        <v>5300</v>
      </c>
      <c r="G333" s="204">
        <v>5300</v>
      </c>
      <c r="H333" s="171"/>
      <c r="I333" s="88">
        <f t="shared" si="27"/>
        <v>5300</v>
      </c>
      <c r="J333" s="163">
        <f t="shared" si="23"/>
        <v>0</v>
      </c>
      <c r="K333" s="155">
        <f t="shared" si="2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25"/>
        <v>201227200.79893059</v>
      </c>
      <c r="O333" s="155">
        <f t="shared" si="26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112</v>
      </c>
      <c r="D334" s="202" t="s">
        <v>37</v>
      </c>
      <c r="E334" s="203" t="s">
        <v>14</v>
      </c>
      <c r="F334" s="204">
        <v>8900</v>
      </c>
      <c r="G334" s="204">
        <v>8900</v>
      </c>
      <c r="H334" s="171"/>
      <c r="I334" s="88">
        <f t="shared" si="27"/>
        <v>8900</v>
      </c>
      <c r="J334" s="163">
        <f t="shared" si="23"/>
        <v>0</v>
      </c>
      <c r="K334" s="155">
        <f t="shared" si="2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25"/>
        <v>201227201.79893059</v>
      </c>
      <c r="O334" s="155">
        <f t="shared" si="26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113</v>
      </c>
      <c r="D335" s="202" t="s">
        <v>37</v>
      </c>
      <c r="E335" s="203" t="s">
        <v>14</v>
      </c>
      <c r="F335" s="204">
        <v>15800</v>
      </c>
      <c r="G335" s="204">
        <v>15800</v>
      </c>
      <c r="H335" s="171"/>
      <c r="I335" s="88">
        <f t="shared" si="27"/>
        <v>15800</v>
      </c>
      <c r="J335" s="163">
        <f t="shared" si="23"/>
        <v>0</v>
      </c>
      <c r="K335" s="155">
        <f t="shared" si="2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25"/>
        <v>201227202.79893059</v>
      </c>
      <c r="O335" s="155">
        <f t="shared" si="26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114</v>
      </c>
      <c r="D336" s="202" t="s">
        <v>37</v>
      </c>
      <c r="E336" s="203" t="s">
        <v>14</v>
      </c>
      <c r="F336" s="204">
        <v>13800</v>
      </c>
      <c r="G336" s="204">
        <v>13800</v>
      </c>
      <c r="H336" s="171"/>
      <c r="I336" s="88">
        <f t="shared" si="27"/>
        <v>13800</v>
      </c>
      <c r="J336" s="163">
        <f t="shared" si="23"/>
        <v>0</v>
      </c>
      <c r="K336" s="155">
        <f t="shared" si="2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25"/>
        <v>201227203.79893059</v>
      </c>
      <c r="O336" s="155">
        <f t="shared" si="26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1434</v>
      </c>
      <c r="D337" s="202" t="s">
        <v>37</v>
      </c>
      <c r="E337" s="203" t="s">
        <v>14</v>
      </c>
      <c r="F337" s="204">
        <v>18080</v>
      </c>
      <c r="G337" s="204">
        <v>18100</v>
      </c>
      <c r="H337" s="171"/>
      <c r="I337" s="88">
        <f t="shared" si="27"/>
        <v>18100</v>
      </c>
      <c r="J337" s="163">
        <f t="shared" ref="J337:J400" si="28">IF(D337="MDU-KD",1,0)</f>
        <v>0</v>
      </c>
      <c r="K337" s="155">
        <f t="shared" ref="K337:K400" si="2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30">IF(L337=0,M337,L337)</f>
        <v>201227204.79893059</v>
      </c>
      <c r="O337" s="155">
        <f t="shared" ref="O337:O400" si="3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1435</v>
      </c>
      <c r="D338" s="202" t="s">
        <v>37</v>
      </c>
      <c r="E338" s="203" t="s">
        <v>14</v>
      </c>
      <c r="F338" s="204">
        <v>19700</v>
      </c>
      <c r="G338" s="204">
        <v>19800</v>
      </c>
      <c r="H338" s="171"/>
      <c r="I338" s="88">
        <f t="shared" si="27"/>
        <v>19800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1436</v>
      </c>
      <c r="D339" s="202" t="s">
        <v>37</v>
      </c>
      <c r="E339" s="203" t="s">
        <v>14</v>
      </c>
      <c r="F339" s="204">
        <v>23000</v>
      </c>
      <c r="G339" s="204">
        <v>23100</v>
      </c>
      <c r="H339" s="171"/>
      <c r="I339" s="88">
        <f t="shared" si="27"/>
        <v>23100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1437</v>
      </c>
      <c r="D340" s="202" t="s">
        <v>37</v>
      </c>
      <c r="E340" s="203" t="s">
        <v>14</v>
      </c>
      <c r="F340" s="204">
        <v>38400</v>
      </c>
      <c r="G340" s="204">
        <v>38500</v>
      </c>
      <c r="H340" s="171"/>
      <c r="I340" s="88">
        <f t="shared" si="27"/>
        <v>38500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115</v>
      </c>
      <c r="D341" s="202" t="s">
        <v>37</v>
      </c>
      <c r="E341" s="203" t="s">
        <v>14</v>
      </c>
      <c r="F341" s="204">
        <v>22900</v>
      </c>
      <c r="G341" s="204">
        <v>22900</v>
      </c>
      <c r="H341" s="171"/>
      <c r="I341" s="88">
        <f t="shared" si="27"/>
        <v>22900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116</v>
      </c>
      <c r="D342" s="202" t="s">
        <v>37</v>
      </c>
      <c r="E342" s="203" t="s">
        <v>14</v>
      </c>
      <c r="F342" s="204">
        <v>25000</v>
      </c>
      <c r="G342" s="204">
        <v>25000</v>
      </c>
      <c r="H342" s="171"/>
      <c r="I342" s="88">
        <f t="shared" si="27"/>
        <v>25000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117</v>
      </c>
      <c r="D343" s="202" t="s">
        <v>37</v>
      </c>
      <c r="E343" s="203" t="s">
        <v>14</v>
      </c>
      <c r="F343" s="204">
        <v>25000</v>
      </c>
      <c r="G343" s="204">
        <v>25000</v>
      </c>
      <c r="H343" s="171"/>
      <c r="I343" s="88">
        <f t="shared" si="27"/>
        <v>25000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119</v>
      </c>
      <c r="D344" s="202" t="s">
        <v>37</v>
      </c>
      <c r="E344" s="203" t="s">
        <v>14</v>
      </c>
      <c r="F344" s="204">
        <v>18400</v>
      </c>
      <c r="G344" s="204">
        <v>18400</v>
      </c>
      <c r="H344" s="171"/>
      <c r="I344" s="88">
        <f t="shared" si="27"/>
        <v>18400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118</v>
      </c>
      <c r="D345" s="202" t="s">
        <v>37</v>
      </c>
      <c r="E345" s="203" t="s">
        <v>14</v>
      </c>
      <c r="F345" s="204">
        <v>18400</v>
      </c>
      <c r="G345" s="204">
        <v>18400</v>
      </c>
      <c r="H345" s="171"/>
      <c r="I345" s="88">
        <f t="shared" si="27"/>
        <v>18400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120</v>
      </c>
      <c r="D346" s="202" t="s">
        <v>37</v>
      </c>
      <c r="E346" s="203" t="s">
        <v>14</v>
      </c>
      <c r="F346" s="204">
        <v>18400</v>
      </c>
      <c r="G346" s="204">
        <v>18400</v>
      </c>
      <c r="H346" s="171"/>
      <c r="I346" s="88">
        <f t="shared" si="27"/>
        <v>18400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121</v>
      </c>
      <c r="D347" s="202" t="s">
        <v>37</v>
      </c>
      <c r="E347" s="203" t="s">
        <v>14</v>
      </c>
      <c r="F347" s="204">
        <v>61300</v>
      </c>
      <c r="G347" s="204">
        <v>61300</v>
      </c>
      <c r="H347" s="171"/>
      <c r="I347" s="88">
        <f t="shared" si="27"/>
        <v>61300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458</v>
      </c>
      <c r="D348" s="202" t="s">
        <v>37</v>
      </c>
      <c r="E348" s="203" t="s">
        <v>14</v>
      </c>
      <c r="F348" s="204">
        <v>61300</v>
      </c>
      <c r="G348" s="204">
        <v>61300</v>
      </c>
      <c r="H348" s="171"/>
      <c r="I348" s="88">
        <f t="shared" si="27"/>
        <v>61300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122</v>
      </c>
      <c r="D349" s="202" t="s">
        <v>37</v>
      </c>
      <c r="E349" s="203" t="s">
        <v>14</v>
      </c>
      <c r="F349" s="204">
        <v>61300</v>
      </c>
      <c r="G349" s="204">
        <v>61300</v>
      </c>
      <c r="H349" s="171"/>
      <c r="I349" s="88">
        <f t="shared" si="27"/>
        <v>61300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123</v>
      </c>
      <c r="D350" s="202" t="s">
        <v>37</v>
      </c>
      <c r="E350" s="203" t="s">
        <v>14</v>
      </c>
      <c r="F350" s="204">
        <v>64500</v>
      </c>
      <c r="G350" s="204">
        <v>64500</v>
      </c>
      <c r="H350" s="171"/>
      <c r="I350" s="88">
        <f t="shared" si="27"/>
        <v>64500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124</v>
      </c>
      <c r="D351" s="202" t="s">
        <v>37</v>
      </c>
      <c r="E351" s="203" t="s">
        <v>14</v>
      </c>
      <c r="F351" s="204">
        <v>69000</v>
      </c>
      <c r="G351" s="204">
        <v>69000</v>
      </c>
      <c r="H351" s="171"/>
      <c r="I351" s="88">
        <f t="shared" si="27"/>
        <v>69000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125</v>
      </c>
      <c r="D352" s="202" t="s">
        <v>37</v>
      </c>
      <c r="E352" s="203" t="s">
        <v>14</v>
      </c>
      <c r="F352" s="204">
        <v>82500</v>
      </c>
      <c r="G352" s="204">
        <v>82500</v>
      </c>
      <c r="H352" s="171"/>
      <c r="I352" s="88">
        <f t="shared" si="27"/>
        <v>82500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126</v>
      </c>
      <c r="D353" s="202" t="s">
        <v>37</v>
      </c>
      <c r="E353" s="203" t="s">
        <v>14</v>
      </c>
      <c r="F353" s="204">
        <v>79800</v>
      </c>
      <c r="G353" s="204">
        <v>79800</v>
      </c>
      <c r="H353" s="171"/>
      <c r="I353" s="88">
        <f t="shared" si="27"/>
        <v>79800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127</v>
      </c>
      <c r="D354" s="202" t="s">
        <v>37</v>
      </c>
      <c r="E354" s="203" t="s">
        <v>14</v>
      </c>
      <c r="F354" s="204">
        <v>72100</v>
      </c>
      <c r="G354" s="204">
        <v>72100</v>
      </c>
      <c r="H354" s="171"/>
      <c r="I354" s="88">
        <f t="shared" si="27"/>
        <v>72100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128</v>
      </c>
      <c r="D355" s="202" t="s">
        <v>37</v>
      </c>
      <c r="E355" s="203" t="s">
        <v>14</v>
      </c>
      <c r="F355" s="204">
        <v>86800</v>
      </c>
      <c r="G355" s="204">
        <v>86800</v>
      </c>
      <c r="H355" s="171"/>
      <c r="I355" s="88">
        <f t="shared" si="27"/>
        <v>86800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129</v>
      </c>
      <c r="D356" s="202" t="s">
        <v>37</v>
      </c>
      <c r="E356" s="203" t="s">
        <v>14</v>
      </c>
      <c r="F356" s="204">
        <v>105600</v>
      </c>
      <c r="G356" s="204">
        <v>105600</v>
      </c>
      <c r="H356" s="171"/>
      <c r="I356" s="88">
        <f t="shared" si="27"/>
        <v>105600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1378</v>
      </c>
      <c r="D357" s="202" t="s">
        <v>37</v>
      </c>
      <c r="E357" s="203" t="s">
        <v>14</v>
      </c>
      <c r="F357" s="204">
        <v>491900</v>
      </c>
      <c r="G357" s="204">
        <v>491900</v>
      </c>
      <c r="H357" s="171"/>
      <c r="I357" s="88">
        <f t="shared" si="27"/>
        <v>491900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130</v>
      </c>
      <c r="D358" s="202" t="s">
        <v>37</v>
      </c>
      <c r="E358" s="203" t="s">
        <v>14</v>
      </c>
      <c r="F358" s="204">
        <v>29555</v>
      </c>
      <c r="G358" s="204">
        <v>29555</v>
      </c>
      <c r="H358" s="171"/>
      <c r="I358" s="88">
        <f t="shared" si="27"/>
        <v>29555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459</v>
      </c>
      <c r="D359" s="202" t="s">
        <v>37</v>
      </c>
      <c r="E359" s="203" t="s">
        <v>14</v>
      </c>
      <c r="F359" s="204">
        <v>37200</v>
      </c>
      <c r="G359" s="204">
        <v>37200</v>
      </c>
      <c r="H359" s="171"/>
      <c r="I359" s="88">
        <f t="shared" si="27"/>
        <v>37200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131</v>
      </c>
      <c r="D360" s="202" t="s">
        <v>37</v>
      </c>
      <c r="E360" s="203" t="s">
        <v>14</v>
      </c>
      <c r="F360" s="204">
        <v>29600</v>
      </c>
      <c r="G360" s="204">
        <v>29600</v>
      </c>
      <c r="H360" s="171"/>
      <c r="I360" s="88">
        <f t="shared" si="27"/>
        <v>29600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132</v>
      </c>
      <c r="D361" s="202" t="s">
        <v>37</v>
      </c>
      <c r="E361" s="203" t="s">
        <v>14</v>
      </c>
      <c r="F361" s="204">
        <v>37144</v>
      </c>
      <c r="G361" s="204">
        <v>37144</v>
      </c>
      <c r="H361" s="171"/>
      <c r="I361" s="88">
        <f t="shared" si="27"/>
        <v>37144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133</v>
      </c>
      <c r="D362" s="202" t="s">
        <v>37</v>
      </c>
      <c r="E362" s="203" t="s">
        <v>14</v>
      </c>
      <c r="F362" s="204">
        <v>5700</v>
      </c>
      <c r="G362" s="204">
        <v>5700</v>
      </c>
      <c r="H362" s="171"/>
      <c r="I362" s="88">
        <f t="shared" si="27"/>
        <v>5700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134</v>
      </c>
      <c r="D363" s="202" t="s">
        <v>37</v>
      </c>
      <c r="E363" s="203" t="s">
        <v>14</v>
      </c>
      <c r="F363" s="204">
        <v>5700</v>
      </c>
      <c r="G363" s="204">
        <v>5700</v>
      </c>
      <c r="H363" s="171"/>
      <c r="I363" s="88">
        <f t="shared" si="27"/>
        <v>5700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30"/>
        <v>201227230.79893059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135</v>
      </c>
      <c r="D364" s="202" t="s">
        <v>37</v>
      </c>
      <c r="E364" s="203" t="s">
        <v>14</v>
      </c>
      <c r="F364" s="204">
        <v>10700</v>
      </c>
      <c r="G364" s="204">
        <v>10700</v>
      </c>
      <c r="H364" s="171"/>
      <c r="I364" s="88">
        <f t="shared" si="27"/>
        <v>10700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30"/>
        <v>201227231.79893059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138</v>
      </c>
      <c r="D365" s="202" t="s">
        <v>37</v>
      </c>
      <c r="E365" s="203" t="s">
        <v>14</v>
      </c>
      <c r="F365" s="204">
        <v>6200</v>
      </c>
      <c r="G365" s="204">
        <v>6200</v>
      </c>
      <c r="H365" s="171"/>
      <c r="I365" s="88">
        <f t="shared" si="27"/>
        <v>6200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30"/>
        <v>201227232.79893059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139</v>
      </c>
      <c r="D366" s="202" t="s">
        <v>37</v>
      </c>
      <c r="E366" s="203" t="s">
        <v>93</v>
      </c>
      <c r="F366" s="204">
        <v>446100</v>
      </c>
      <c r="G366" s="204">
        <v>446100</v>
      </c>
      <c r="H366" s="171"/>
      <c r="I366" s="88">
        <f t="shared" si="27"/>
        <v>446100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30"/>
        <v>201227233.79893059</v>
      </c>
      <c r="O366" s="155">
        <f t="shared" si="3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581</v>
      </c>
      <c r="D367" s="202" t="s">
        <v>37</v>
      </c>
      <c r="E367" s="203" t="s">
        <v>93</v>
      </c>
      <c r="F367" s="204">
        <v>45796</v>
      </c>
      <c r="G367" s="204">
        <v>45796</v>
      </c>
      <c r="H367" s="171"/>
      <c r="I367" s="88">
        <f t="shared" si="27"/>
        <v>45796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30"/>
        <v>201227234.79893059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40</v>
      </c>
      <c r="D368" s="202" t="s">
        <v>40</v>
      </c>
      <c r="E368" s="203"/>
      <c r="F368" s="204"/>
      <c r="G368" s="204"/>
      <c r="H368" s="171"/>
      <c r="I368" s="88">
        <f t="shared" si="27"/>
        <v>0</v>
      </c>
      <c r="J368" s="163">
        <f t="shared" si="28"/>
        <v>0</v>
      </c>
      <c r="K368" s="155">
        <f t="shared" si="2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30"/>
        <v>0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83" t="s">
        <v>582</v>
      </c>
      <c r="C369" s="109" t="s">
        <v>583</v>
      </c>
      <c r="D369" s="202" t="s">
        <v>40</v>
      </c>
      <c r="E369" s="203"/>
      <c r="F369" s="204"/>
      <c r="G369" s="204"/>
      <c r="H369" s="171"/>
      <c r="I369" s="88">
        <f t="shared" si="27"/>
        <v>0</v>
      </c>
      <c r="J369" s="163">
        <f t="shared" si="28"/>
        <v>0</v>
      </c>
      <c r="K369" s="155">
        <f t="shared" si="2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30"/>
        <v>0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140</v>
      </c>
      <c r="D370" s="202" t="s">
        <v>37</v>
      </c>
      <c r="E370" s="203" t="s">
        <v>14</v>
      </c>
      <c r="F370" s="204">
        <v>37000</v>
      </c>
      <c r="G370" s="204">
        <v>37000</v>
      </c>
      <c r="H370" s="171"/>
      <c r="I370" s="88">
        <f t="shared" si="27"/>
        <v>37000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141</v>
      </c>
      <c r="D371" s="202" t="s">
        <v>37</v>
      </c>
      <c r="E371" s="203" t="s">
        <v>14</v>
      </c>
      <c r="F371" s="204">
        <v>55500</v>
      </c>
      <c r="G371" s="204">
        <v>55500</v>
      </c>
      <c r="H371" s="171"/>
      <c r="I371" s="88">
        <f t="shared" si="27"/>
        <v>55500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142</v>
      </c>
      <c r="D372" s="202" t="s">
        <v>37</v>
      </c>
      <c r="E372" s="203" t="s">
        <v>14</v>
      </c>
      <c r="F372" s="204">
        <v>67800</v>
      </c>
      <c r="G372" s="204">
        <v>67800</v>
      </c>
      <c r="H372" s="171"/>
      <c r="I372" s="88">
        <f t="shared" si="27"/>
        <v>67800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143</v>
      </c>
      <c r="D373" s="202" t="s">
        <v>37</v>
      </c>
      <c r="E373" s="203" t="s">
        <v>14</v>
      </c>
      <c r="F373" s="204">
        <v>98600</v>
      </c>
      <c r="G373" s="204">
        <v>98600</v>
      </c>
      <c r="H373" s="171"/>
      <c r="I373" s="88">
        <f t="shared" si="27"/>
        <v>98600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144</v>
      </c>
      <c r="D374" s="202" t="s">
        <v>37</v>
      </c>
      <c r="E374" s="203" t="s">
        <v>14</v>
      </c>
      <c r="F374" s="204">
        <v>135199</v>
      </c>
      <c r="G374" s="204">
        <v>135199</v>
      </c>
      <c r="H374" s="171"/>
      <c r="I374" s="88">
        <f t="shared" si="27"/>
        <v>135199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145</v>
      </c>
      <c r="D375" s="202" t="s">
        <v>37</v>
      </c>
      <c r="E375" s="203" t="s">
        <v>7</v>
      </c>
      <c r="F375" s="204">
        <v>7789</v>
      </c>
      <c r="G375" s="204">
        <v>7789</v>
      </c>
      <c r="H375" s="171"/>
      <c r="I375" s="88">
        <f t="shared" si="27"/>
        <v>7789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20</v>
      </c>
      <c r="D376" s="202" t="s">
        <v>37</v>
      </c>
      <c r="E376" s="203" t="s">
        <v>8</v>
      </c>
      <c r="F376" s="204">
        <v>47459</v>
      </c>
      <c r="G376" s="204">
        <v>47459</v>
      </c>
      <c r="H376" s="171"/>
      <c r="I376" s="88">
        <f t="shared" si="27"/>
        <v>47459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146</v>
      </c>
      <c r="D377" s="202" t="s">
        <v>37</v>
      </c>
      <c r="E377" s="203" t="s">
        <v>8</v>
      </c>
      <c r="F377" s="204">
        <v>112500</v>
      </c>
      <c r="G377" s="204">
        <v>112500</v>
      </c>
      <c r="H377" s="171"/>
      <c r="I377" s="88">
        <f t="shared" si="27"/>
        <v>112500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147</v>
      </c>
      <c r="D378" s="202" t="s">
        <v>37</v>
      </c>
      <c r="E378" s="203" t="s">
        <v>8</v>
      </c>
      <c r="F378" s="204">
        <v>35800</v>
      </c>
      <c r="G378" s="204">
        <v>35800</v>
      </c>
      <c r="H378" s="171"/>
      <c r="I378" s="88">
        <f t="shared" si="27"/>
        <v>35800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148</v>
      </c>
      <c r="D379" s="202" t="s">
        <v>37</v>
      </c>
      <c r="E379" s="203" t="s">
        <v>8</v>
      </c>
      <c r="F379" s="204">
        <v>36000</v>
      </c>
      <c r="G379" s="204">
        <v>36000</v>
      </c>
      <c r="H379" s="171"/>
      <c r="I379" s="88">
        <f t="shared" si="27"/>
        <v>36000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149</v>
      </c>
      <c r="D380" s="202" t="s">
        <v>37</v>
      </c>
      <c r="E380" s="203" t="s">
        <v>8</v>
      </c>
      <c r="F380" s="204">
        <v>36000</v>
      </c>
      <c r="G380" s="204">
        <v>36000</v>
      </c>
      <c r="H380" s="171"/>
      <c r="I380" s="88">
        <f t="shared" si="27"/>
        <v>36000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150</v>
      </c>
      <c r="D381" s="202" t="s">
        <v>37</v>
      </c>
      <c r="E381" s="203" t="s">
        <v>8</v>
      </c>
      <c r="F381" s="204">
        <v>40000</v>
      </c>
      <c r="G381" s="204">
        <v>40000</v>
      </c>
      <c r="H381" s="171"/>
      <c r="I381" s="88">
        <f t="shared" si="27"/>
        <v>40000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151</v>
      </c>
      <c r="D382" s="202" t="s">
        <v>37</v>
      </c>
      <c r="E382" s="203" t="s">
        <v>8</v>
      </c>
      <c r="F382" s="204">
        <v>55000</v>
      </c>
      <c r="G382" s="204">
        <v>55000</v>
      </c>
      <c r="H382" s="171"/>
      <c r="I382" s="88">
        <f t="shared" si="27"/>
        <v>55000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152</v>
      </c>
      <c r="D383" s="202" t="s">
        <v>37</v>
      </c>
      <c r="E383" s="203" t="s">
        <v>8</v>
      </c>
      <c r="F383" s="204">
        <v>45500</v>
      </c>
      <c r="G383" s="204">
        <v>45500</v>
      </c>
      <c r="H383" s="171"/>
      <c r="I383" s="88">
        <f t="shared" si="27"/>
        <v>45500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153</v>
      </c>
      <c r="D384" s="202" t="s">
        <v>37</v>
      </c>
      <c r="E384" s="203" t="s">
        <v>8</v>
      </c>
      <c r="F384" s="204">
        <v>45500</v>
      </c>
      <c r="G384" s="204">
        <v>45500</v>
      </c>
      <c r="H384" s="171"/>
      <c r="I384" s="88">
        <f t="shared" si="27"/>
        <v>45500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154</v>
      </c>
      <c r="D385" s="202" t="s">
        <v>37</v>
      </c>
      <c r="E385" s="203" t="s">
        <v>8</v>
      </c>
      <c r="F385" s="204">
        <v>45500</v>
      </c>
      <c r="G385" s="204">
        <v>45500</v>
      </c>
      <c r="H385" s="171"/>
      <c r="I385" s="88">
        <f t="shared" si="27"/>
        <v>45500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155</v>
      </c>
      <c r="D386" s="202" t="s">
        <v>37</v>
      </c>
      <c r="E386" s="203" t="s">
        <v>8</v>
      </c>
      <c r="F386" s="204">
        <v>45500</v>
      </c>
      <c r="G386" s="204">
        <v>45500</v>
      </c>
      <c r="H386" s="171"/>
      <c r="I386" s="88">
        <f t="shared" si="27"/>
        <v>45500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156</v>
      </c>
      <c r="D387" s="202" t="s">
        <v>37</v>
      </c>
      <c r="E387" s="203" t="s">
        <v>8</v>
      </c>
      <c r="F387" s="204">
        <v>7938</v>
      </c>
      <c r="G387" s="204">
        <v>7938</v>
      </c>
      <c r="H387" s="171"/>
      <c r="I387" s="88">
        <f t="shared" si="27"/>
        <v>7938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157</v>
      </c>
      <c r="D388" s="202" t="s">
        <v>37</v>
      </c>
      <c r="E388" s="203" t="s">
        <v>8</v>
      </c>
      <c r="F388" s="204">
        <v>30000</v>
      </c>
      <c r="G388" s="204">
        <v>30000</v>
      </c>
      <c r="H388" s="171"/>
      <c r="I388" s="88">
        <f t="shared" si="27"/>
        <v>30000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18</v>
      </c>
      <c r="D389" s="202" t="s">
        <v>37</v>
      </c>
      <c r="E389" s="203" t="s">
        <v>8</v>
      </c>
      <c r="F389" s="204">
        <v>26500</v>
      </c>
      <c r="G389" s="204">
        <v>26500</v>
      </c>
      <c r="H389" s="171"/>
      <c r="I389" s="88">
        <f t="shared" si="27"/>
        <v>26500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158</v>
      </c>
      <c r="D390" s="202" t="s">
        <v>37</v>
      </c>
      <c r="E390" s="203" t="s">
        <v>8</v>
      </c>
      <c r="F390" s="204">
        <v>26500</v>
      </c>
      <c r="G390" s="204">
        <v>26500</v>
      </c>
      <c r="H390" s="171"/>
      <c r="I390" s="88">
        <f>IF($I$5=$G$4,G390,(IF($I$5=$F$4,F390,0)))</f>
        <v>26500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159</v>
      </c>
      <c r="D391" s="202" t="s">
        <v>37</v>
      </c>
      <c r="E391" s="203" t="s">
        <v>8</v>
      </c>
      <c r="F391" s="204">
        <v>26500</v>
      </c>
      <c r="G391" s="204">
        <v>26500</v>
      </c>
      <c r="H391" s="171"/>
      <c r="I391" s="88">
        <f t="shared" si="27"/>
        <v>26500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160</v>
      </c>
      <c r="D392" s="202" t="s">
        <v>37</v>
      </c>
      <c r="E392" s="203" t="s">
        <v>8</v>
      </c>
      <c r="F392" s="204">
        <v>26500</v>
      </c>
      <c r="G392" s="204">
        <v>26500</v>
      </c>
      <c r="H392" s="171"/>
      <c r="I392" s="88">
        <f t="shared" si="27"/>
        <v>26500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161</v>
      </c>
      <c r="D393" s="202" t="s">
        <v>37</v>
      </c>
      <c r="E393" s="203" t="s">
        <v>8</v>
      </c>
      <c r="F393" s="204">
        <v>33600</v>
      </c>
      <c r="G393" s="204">
        <v>33600</v>
      </c>
      <c r="H393" s="171"/>
      <c r="I393" s="88">
        <f t="shared" si="27"/>
        <v>33600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162</v>
      </c>
      <c r="D394" s="202" t="s">
        <v>37</v>
      </c>
      <c r="E394" s="203" t="s">
        <v>8</v>
      </c>
      <c r="F394" s="204">
        <v>33600</v>
      </c>
      <c r="G394" s="204">
        <v>33600</v>
      </c>
      <c r="H394" s="171"/>
      <c r="I394" s="88">
        <f t="shared" si="27"/>
        <v>33600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163</v>
      </c>
      <c r="D395" s="202" t="s">
        <v>37</v>
      </c>
      <c r="E395" s="203" t="s">
        <v>8</v>
      </c>
      <c r="F395" s="204">
        <v>33600</v>
      </c>
      <c r="G395" s="204">
        <v>33600</v>
      </c>
      <c r="H395" s="171"/>
      <c r="I395" s="88">
        <f t="shared" ref="I395:I459" si="32">IF($I$5=$G$4,G395,(IF($I$5=$F$4,F395,0)))</f>
        <v>33600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164</v>
      </c>
      <c r="D396" s="202" t="s">
        <v>37</v>
      </c>
      <c r="E396" s="203" t="s">
        <v>8</v>
      </c>
      <c r="F396" s="204">
        <v>33600</v>
      </c>
      <c r="G396" s="204">
        <v>33600</v>
      </c>
      <c r="H396" s="171"/>
      <c r="I396" s="88">
        <f t="shared" si="32"/>
        <v>33600</v>
      </c>
      <c r="J396" s="163">
        <f t="shared" si="28"/>
        <v>0</v>
      </c>
      <c r="K396" s="155">
        <f t="shared" si="2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0"/>
        <v>201227261.79893059</v>
      </c>
      <c r="O396" s="155">
        <f t="shared" si="3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165</v>
      </c>
      <c r="D397" s="202" t="s">
        <v>37</v>
      </c>
      <c r="E397" s="203" t="s">
        <v>8</v>
      </c>
      <c r="F397" s="204">
        <v>32600</v>
      </c>
      <c r="G397" s="204">
        <v>32600</v>
      </c>
      <c r="H397" s="171"/>
      <c r="I397" s="88">
        <f t="shared" si="32"/>
        <v>32600</v>
      </c>
      <c r="J397" s="163">
        <f t="shared" si="28"/>
        <v>0</v>
      </c>
      <c r="K397" s="155">
        <f t="shared" si="2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0"/>
        <v>201227262.79893059</v>
      </c>
      <c r="O397" s="155">
        <f t="shared" si="3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166</v>
      </c>
      <c r="D398" s="202" t="s">
        <v>37</v>
      </c>
      <c r="E398" s="203" t="s">
        <v>8</v>
      </c>
      <c r="F398" s="204">
        <v>45000</v>
      </c>
      <c r="G398" s="204">
        <v>45000</v>
      </c>
      <c r="H398" s="171"/>
      <c r="I398" s="88">
        <f t="shared" si="32"/>
        <v>45000</v>
      </c>
      <c r="J398" s="163">
        <f t="shared" si="28"/>
        <v>0</v>
      </c>
      <c r="K398" s="155">
        <f t="shared" si="2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0"/>
        <v>201227263.79893059</v>
      </c>
      <c r="O398" s="155">
        <f t="shared" si="3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584</v>
      </c>
      <c r="D399" s="202" t="s">
        <v>37</v>
      </c>
      <c r="E399" s="203" t="s">
        <v>8</v>
      </c>
      <c r="F399" s="204">
        <v>92500</v>
      </c>
      <c r="G399" s="204">
        <v>92500</v>
      </c>
      <c r="H399" s="171"/>
      <c r="I399" s="88">
        <f t="shared" si="32"/>
        <v>92500</v>
      </c>
      <c r="J399" s="163">
        <f t="shared" si="28"/>
        <v>0</v>
      </c>
      <c r="K399" s="155">
        <f t="shared" si="2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0"/>
        <v>201227264.79893059</v>
      </c>
      <c r="O399" s="155">
        <f t="shared" si="3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167</v>
      </c>
      <c r="D400" s="202" t="s">
        <v>37</v>
      </c>
      <c r="E400" s="203" t="s">
        <v>8</v>
      </c>
      <c r="F400" s="204">
        <v>67700</v>
      </c>
      <c r="G400" s="204">
        <v>67700</v>
      </c>
      <c r="H400" s="171"/>
      <c r="I400" s="88">
        <f t="shared" si="32"/>
        <v>67700</v>
      </c>
      <c r="J400" s="163">
        <f t="shared" si="28"/>
        <v>0</v>
      </c>
      <c r="K400" s="155">
        <f t="shared" si="2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0"/>
        <v>201227265.79893059</v>
      </c>
      <c r="O400" s="155">
        <f t="shared" si="3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168</v>
      </c>
      <c r="D401" s="202" t="s">
        <v>37</v>
      </c>
      <c r="E401" s="203" t="s">
        <v>8</v>
      </c>
      <c r="F401" s="204">
        <v>13100</v>
      </c>
      <c r="G401" s="204">
        <v>13100</v>
      </c>
      <c r="H401" s="171"/>
      <c r="I401" s="88">
        <f t="shared" si="32"/>
        <v>13100</v>
      </c>
      <c r="J401" s="163">
        <f t="shared" ref="J401:J465" si="33">IF(D401="MDU-KD",1,0)</f>
        <v>0</v>
      </c>
      <c r="K401" s="155">
        <f t="shared" ref="K401:K465" si="3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35">IF(L401=0,M401,L401)</f>
        <v>201227266.79893059</v>
      </c>
      <c r="O401" s="155">
        <f t="shared" ref="O401:O465" si="3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169</v>
      </c>
      <c r="D402" s="202" t="s">
        <v>37</v>
      </c>
      <c r="E402" s="203" t="s">
        <v>8</v>
      </c>
      <c r="F402" s="204">
        <v>404600</v>
      </c>
      <c r="G402" s="204">
        <v>404600</v>
      </c>
      <c r="H402" s="171"/>
      <c r="I402" s="88">
        <f t="shared" si="32"/>
        <v>404600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585</v>
      </c>
      <c r="D403" s="202" t="s">
        <v>37</v>
      </c>
      <c r="E403" s="203" t="s">
        <v>8</v>
      </c>
      <c r="F403" s="204">
        <v>445573.55999999994</v>
      </c>
      <c r="G403" s="204">
        <v>445573.55999999994</v>
      </c>
      <c r="H403" s="171"/>
      <c r="I403" s="88">
        <f t="shared" si="32"/>
        <v>445573.55999999994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170</v>
      </c>
      <c r="D404" s="202" t="s">
        <v>37</v>
      </c>
      <c r="E404" s="203" t="s">
        <v>8</v>
      </c>
      <c r="F404" s="204">
        <v>89200</v>
      </c>
      <c r="G404" s="204">
        <v>89200</v>
      </c>
      <c r="H404" s="171"/>
      <c r="I404" s="88">
        <f t="shared" si="32"/>
        <v>89200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171</v>
      </c>
      <c r="D405" s="202" t="s">
        <v>37</v>
      </c>
      <c r="E405" s="203" t="s">
        <v>8</v>
      </c>
      <c r="F405" s="204">
        <v>95000</v>
      </c>
      <c r="G405" s="204">
        <v>95000</v>
      </c>
      <c r="H405" s="171"/>
      <c r="I405" s="88">
        <f t="shared" si="32"/>
        <v>95000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172</v>
      </c>
      <c r="D406" s="202" t="s">
        <v>37</v>
      </c>
      <c r="E406" s="203" t="s">
        <v>8</v>
      </c>
      <c r="F406" s="204">
        <v>15500</v>
      </c>
      <c r="G406" s="204">
        <v>15500</v>
      </c>
      <c r="H406" s="171"/>
      <c r="I406" s="88">
        <f t="shared" si="32"/>
        <v>15500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173</v>
      </c>
      <c r="D407" s="202" t="s">
        <v>37</v>
      </c>
      <c r="E407" s="203" t="s">
        <v>8</v>
      </c>
      <c r="F407" s="204">
        <v>37700</v>
      </c>
      <c r="G407" s="204">
        <v>37700</v>
      </c>
      <c r="H407" s="171"/>
      <c r="I407" s="88">
        <f t="shared" si="32"/>
        <v>37700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174</v>
      </c>
      <c r="D408" s="202" t="s">
        <v>37</v>
      </c>
      <c r="E408" s="203" t="s">
        <v>8</v>
      </c>
      <c r="F408" s="204">
        <v>28000</v>
      </c>
      <c r="G408" s="204">
        <v>28100</v>
      </c>
      <c r="H408" s="171"/>
      <c r="I408" s="88">
        <f t="shared" si="32"/>
        <v>28100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175</v>
      </c>
      <c r="D409" s="202" t="s">
        <v>37</v>
      </c>
      <c r="E409" s="203" t="s">
        <v>8</v>
      </c>
      <c r="F409" s="204">
        <v>22400</v>
      </c>
      <c r="G409" s="204">
        <v>22400</v>
      </c>
      <c r="H409" s="171"/>
      <c r="I409" s="88">
        <f t="shared" si="32"/>
        <v>22400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397" t="s">
        <v>1050</v>
      </c>
      <c r="D410" s="202" t="s">
        <v>37</v>
      </c>
      <c r="E410" s="203" t="s">
        <v>8</v>
      </c>
      <c r="F410" s="204">
        <v>22400</v>
      </c>
      <c r="G410" s="204">
        <v>22400</v>
      </c>
      <c r="H410" s="171"/>
      <c r="I410" s="88">
        <f>IF($I$5=$G$4,G410,(IF($I$5=$F$4,F410,0)))</f>
        <v>22400</v>
      </c>
      <c r="J410" s="163">
        <f>IF(D410="MDU-KD",1,0)</f>
        <v>0</v>
      </c>
      <c r="K410" s="155">
        <f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>IF(L410=0,M410,L410)</f>
        <v>201227275.79893059</v>
      </c>
      <c r="O410" s="155">
        <f>IF(E410=0,0,IF(LEFT(C410,11)="Tiang Beton",1,0))</f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177</v>
      </c>
      <c r="D411" s="202" t="s">
        <v>37</v>
      </c>
      <c r="E411" s="203" t="s">
        <v>8</v>
      </c>
      <c r="F411" s="204">
        <v>15800</v>
      </c>
      <c r="G411" s="204">
        <v>15900</v>
      </c>
      <c r="H411" s="171"/>
      <c r="I411" s="88">
        <f t="shared" si="32"/>
        <v>15900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176</v>
      </c>
      <c r="D412" s="202" t="s">
        <v>37</v>
      </c>
      <c r="E412" s="203" t="s">
        <v>8</v>
      </c>
      <c r="F412" s="204">
        <v>22400</v>
      </c>
      <c r="G412" s="204">
        <v>22500</v>
      </c>
      <c r="H412" s="171"/>
      <c r="I412" s="88">
        <f t="shared" si="32"/>
        <v>22500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1131</v>
      </c>
      <c r="D413" s="202" t="s">
        <v>37</v>
      </c>
      <c r="E413" s="203" t="s">
        <v>8</v>
      </c>
      <c r="F413" s="204">
        <v>36500</v>
      </c>
      <c r="G413" s="204">
        <v>36500</v>
      </c>
      <c r="H413" s="171"/>
      <c r="I413" s="88">
        <f t="shared" si="32"/>
        <v>36500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178</v>
      </c>
      <c r="D414" s="202" t="s">
        <v>37</v>
      </c>
      <c r="E414" s="203" t="s">
        <v>8</v>
      </c>
      <c r="F414" s="204">
        <v>10800</v>
      </c>
      <c r="G414" s="204">
        <v>10800</v>
      </c>
      <c r="H414" s="171"/>
      <c r="I414" s="88">
        <f t="shared" si="32"/>
        <v>10800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179</v>
      </c>
      <c r="D415" s="202" t="s">
        <v>37</v>
      </c>
      <c r="E415" s="203" t="s">
        <v>8</v>
      </c>
      <c r="F415" s="204">
        <v>13600</v>
      </c>
      <c r="G415" s="204">
        <v>13600</v>
      </c>
      <c r="H415" s="171"/>
      <c r="I415" s="88">
        <f t="shared" si="32"/>
        <v>13600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180</v>
      </c>
      <c r="D416" s="202" t="s">
        <v>37</v>
      </c>
      <c r="E416" s="203" t="s">
        <v>8</v>
      </c>
      <c r="F416" s="204">
        <v>17100</v>
      </c>
      <c r="G416" s="204">
        <v>17100</v>
      </c>
      <c r="H416" s="171"/>
      <c r="I416" s="88">
        <f t="shared" si="32"/>
        <v>17100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181</v>
      </c>
      <c r="D417" s="202" t="s">
        <v>37</v>
      </c>
      <c r="E417" s="203" t="s">
        <v>8</v>
      </c>
      <c r="F417" s="204">
        <v>32400</v>
      </c>
      <c r="G417" s="204">
        <v>32400</v>
      </c>
      <c r="H417" s="171"/>
      <c r="I417" s="88">
        <f t="shared" si="32"/>
        <v>32400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182</v>
      </c>
      <c r="D418" s="202" t="s">
        <v>37</v>
      </c>
      <c r="E418" s="203" t="s">
        <v>8</v>
      </c>
      <c r="F418" s="204">
        <v>40400</v>
      </c>
      <c r="G418" s="204">
        <v>40400</v>
      </c>
      <c r="H418" s="171"/>
      <c r="I418" s="88">
        <f t="shared" si="32"/>
        <v>40400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586</v>
      </c>
      <c r="D419" s="202" t="s">
        <v>37</v>
      </c>
      <c r="E419" s="203" t="s">
        <v>8</v>
      </c>
      <c r="F419" s="204">
        <v>282000</v>
      </c>
      <c r="G419" s="204">
        <v>283100</v>
      </c>
      <c r="H419" s="171"/>
      <c r="I419" s="88">
        <f t="shared" si="32"/>
        <v>283100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587</v>
      </c>
      <c r="D420" s="202" t="s">
        <v>37</v>
      </c>
      <c r="E420" s="203" t="s">
        <v>8</v>
      </c>
      <c r="F420" s="204">
        <v>379000</v>
      </c>
      <c r="G420" s="204">
        <v>380500</v>
      </c>
      <c r="H420" s="171"/>
      <c r="I420" s="88">
        <f t="shared" si="32"/>
        <v>380500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588</v>
      </c>
      <c r="D421" s="202" t="s">
        <v>37</v>
      </c>
      <c r="E421" s="203" t="s">
        <v>8</v>
      </c>
      <c r="F421" s="204">
        <v>557000</v>
      </c>
      <c r="G421" s="204">
        <v>559200</v>
      </c>
      <c r="H421" s="171"/>
      <c r="I421" s="88">
        <f t="shared" si="32"/>
        <v>559200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183</v>
      </c>
      <c r="D422" s="202" t="s">
        <v>37</v>
      </c>
      <c r="E422" s="203" t="s">
        <v>8</v>
      </c>
      <c r="F422" s="204">
        <v>41800</v>
      </c>
      <c r="G422" s="204">
        <v>41800</v>
      </c>
      <c r="H422" s="171"/>
      <c r="I422" s="88">
        <f t="shared" si="32"/>
        <v>41800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589</v>
      </c>
      <c r="D423" s="202" t="s">
        <v>37</v>
      </c>
      <c r="E423" s="203" t="s">
        <v>8</v>
      </c>
      <c r="F423" s="204">
        <v>78500</v>
      </c>
      <c r="G423" s="204">
        <v>78500</v>
      </c>
      <c r="H423" s="171"/>
      <c r="I423" s="88">
        <f t="shared" si="32"/>
        <v>78500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590</v>
      </c>
      <c r="D424" s="202" t="s">
        <v>37</v>
      </c>
      <c r="E424" s="203" t="s">
        <v>8</v>
      </c>
      <c r="F424" s="204">
        <v>120000</v>
      </c>
      <c r="G424" s="204">
        <v>120000</v>
      </c>
      <c r="H424" s="171"/>
      <c r="I424" s="88">
        <f t="shared" si="32"/>
        <v>120000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591</v>
      </c>
      <c r="D425" s="202" t="s">
        <v>37</v>
      </c>
      <c r="E425" s="203" t="s">
        <v>8</v>
      </c>
      <c r="F425" s="204">
        <v>120900</v>
      </c>
      <c r="G425" s="204">
        <v>120900</v>
      </c>
      <c r="H425" s="171"/>
      <c r="I425" s="88">
        <f t="shared" si="32"/>
        <v>120900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184</v>
      </c>
      <c r="D426" s="202" t="s">
        <v>37</v>
      </c>
      <c r="E426" s="203" t="s">
        <v>8</v>
      </c>
      <c r="F426" s="204">
        <v>78500</v>
      </c>
      <c r="G426" s="204">
        <v>78500</v>
      </c>
      <c r="H426" s="171"/>
      <c r="I426" s="88">
        <f t="shared" si="32"/>
        <v>78500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185</v>
      </c>
      <c r="D427" s="202" t="s">
        <v>37</v>
      </c>
      <c r="E427" s="203" t="s">
        <v>8</v>
      </c>
      <c r="F427" s="204">
        <v>85300</v>
      </c>
      <c r="G427" s="204">
        <v>85300</v>
      </c>
      <c r="H427" s="171"/>
      <c r="I427" s="88">
        <f t="shared" si="32"/>
        <v>85300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186</v>
      </c>
      <c r="D428" s="202" t="s">
        <v>37</v>
      </c>
      <c r="E428" s="203" t="s">
        <v>8</v>
      </c>
      <c r="F428" s="204">
        <v>107300</v>
      </c>
      <c r="G428" s="204">
        <v>107300</v>
      </c>
      <c r="H428" s="171"/>
      <c r="I428" s="88">
        <f t="shared" si="32"/>
        <v>107300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187</v>
      </c>
      <c r="D429" s="202" t="s">
        <v>37</v>
      </c>
      <c r="E429" s="203" t="s">
        <v>8</v>
      </c>
      <c r="F429" s="204">
        <v>112100</v>
      </c>
      <c r="G429" s="204">
        <v>112100</v>
      </c>
      <c r="H429" s="171"/>
      <c r="I429" s="88">
        <f t="shared" si="32"/>
        <v>112100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188</v>
      </c>
      <c r="D430" s="202" t="s">
        <v>37</v>
      </c>
      <c r="E430" s="203" t="s">
        <v>8</v>
      </c>
      <c r="F430" s="204">
        <v>75400</v>
      </c>
      <c r="G430" s="204">
        <v>75400</v>
      </c>
      <c r="H430" s="171"/>
      <c r="I430" s="88">
        <f t="shared" si="32"/>
        <v>75400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460</v>
      </c>
      <c r="D431" s="202" t="s">
        <v>37</v>
      </c>
      <c r="E431" s="203" t="s">
        <v>8</v>
      </c>
      <c r="F431" s="204">
        <v>23500</v>
      </c>
      <c r="G431" s="204">
        <v>23500</v>
      </c>
      <c r="H431" s="171"/>
      <c r="I431" s="88">
        <f t="shared" si="32"/>
        <v>23500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461</v>
      </c>
      <c r="D432" s="202" t="s">
        <v>37</v>
      </c>
      <c r="E432" s="203" t="s">
        <v>8</v>
      </c>
      <c r="F432" s="204">
        <v>26500</v>
      </c>
      <c r="G432" s="204">
        <v>26500</v>
      </c>
      <c r="H432" s="171"/>
      <c r="I432" s="88">
        <f t="shared" si="32"/>
        <v>26500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462</v>
      </c>
      <c r="D433" s="202" t="s">
        <v>37</v>
      </c>
      <c r="E433" s="203" t="s">
        <v>8</v>
      </c>
      <c r="F433" s="204">
        <v>34000</v>
      </c>
      <c r="G433" s="204">
        <v>34000</v>
      </c>
      <c r="H433" s="175"/>
      <c r="I433" s="88">
        <f t="shared" si="32"/>
        <v>34000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463</v>
      </c>
      <c r="D434" s="202" t="s">
        <v>37</v>
      </c>
      <c r="E434" s="203" t="s">
        <v>8</v>
      </c>
      <c r="F434" s="204">
        <v>49600</v>
      </c>
      <c r="G434" s="204">
        <v>49600</v>
      </c>
      <c r="H434" s="171"/>
      <c r="I434" s="88">
        <f t="shared" si="32"/>
        <v>49600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464</v>
      </c>
      <c r="D435" s="202" t="s">
        <v>37</v>
      </c>
      <c r="E435" s="203" t="s">
        <v>8</v>
      </c>
      <c r="F435" s="204">
        <v>56300</v>
      </c>
      <c r="G435" s="204">
        <v>56300</v>
      </c>
      <c r="H435" s="171"/>
      <c r="I435" s="88">
        <f t="shared" si="32"/>
        <v>56300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189</v>
      </c>
      <c r="D436" s="202" t="s">
        <v>37</v>
      </c>
      <c r="E436" s="203" t="s">
        <v>7</v>
      </c>
      <c r="F436" s="204">
        <v>33800</v>
      </c>
      <c r="G436" s="204">
        <v>33800</v>
      </c>
      <c r="H436" s="171"/>
      <c r="I436" s="88">
        <f t="shared" si="32"/>
        <v>33800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190</v>
      </c>
      <c r="D437" s="202" t="s">
        <v>37</v>
      </c>
      <c r="E437" s="203" t="s">
        <v>7</v>
      </c>
      <c r="F437" s="204">
        <v>40200</v>
      </c>
      <c r="G437" s="204">
        <v>40200</v>
      </c>
      <c r="H437" s="171"/>
      <c r="I437" s="88">
        <f t="shared" si="32"/>
        <v>40200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191</v>
      </c>
      <c r="D438" s="202" t="s">
        <v>37</v>
      </c>
      <c r="E438" s="203" t="s">
        <v>7</v>
      </c>
      <c r="F438" s="204">
        <v>46800</v>
      </c>
      <c r="G438" s="204">
        <v>46800</v>
      </c>
      <c r="H438" s="171"/>
      <c r="I438" s="88">
        <f t="shared" si="32"/>
        <v>46800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23</v>
      </c>
      <c r="D439" s="202" t="s">
        <v>37</v>
      </c>
      <c r="E439" s="203" t="s">
        <v>8</v>
      </c>
      <c r="F439" s="204">
        <v>9500</v>
      </c>
      <c r="G439" s="204">
        <v>9500</v>
      </c>
      <c r="H439" s="171"/>
      <c r="I439" s="88">
        <f t="shared" si="32"/>
        <v>9500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19</v>
      </c>
      <c r="D440" s="202" t="s">
        <v>37</v>
      </c>
      <c r="E440" s="203" t="s">
        <v>8</v>
      </c>
      <c r="F440" s="204">
        <v>184500</v>
      </c>
      <c r="G440" s="204">
        <v>185200</v>
      </c>
      <c r="H440" s="171"/>
      <c r="I440" s="88">
        <f t="shared" si="32"/>
        <v>185200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192</v>
      </c>
      <c r="D441" s="202" t="s">
        <v>37</v>
      </c>
      <c r="E441" s="203" t="s">
        <v>8</v>
      </c>
      <c r="F441" s="204">
        <v>175000</v>
      </c>
      <c r="G441" s="204">
        <v>175000</v>
      </c>
      <c r="H441" s="171"/>
      <c r="I441" s="88">
        <f t="shared" si="32"/>
        <v>175000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22</v>
      </c>
      <c r="D442" s="202" t="s">
        <v>37</v>
      </c>
      <c r="E442" s="203" t="s">
        <v>7</v>
      </c>
      <c r="F442" s="204">
        <v>30000</v>
      </c>
      <c r="G442" s="204">
        <v>30000</v>
      </c>
      <c r="H442" s="171"/>
      <c r="I442" s="88">
        <f t="shared" si="32"/>
        <v>30000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193</v>
      </c>
      <c r="D443" s="202" t="s">
        <v>37</v>
      </c>
      <c r="E443" s="203" t="s">
        <v>7</v>
      </c>
      <c r="F443" s="204">
        <v>49500</v>
      </c>
      <c r="G443" s="204">
        <v>49500</v>
      </c>
      <c r="H443" s="171"/>
      <c r="I443" s="88">
        <f t="shared" si="32"/>
        <v>49500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194</v>
      </c>
      <c r="D444" s="202" t="s">
        <v>37</v>
      </c>
      <c r="E444" s="203" t="s">
        <v>7</v>
      </c>
      <c r="F444" s="204">
        <v>120000</v>
      </c>
      <c r="G444" s="204">
        <v>120000</v>
      </c>
      <c r="H444" s="171"/>
      <c r="I444" s="88">
        <f t="shared" si="32"/>
        <v>120000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21</v>
      </c>
      <c r="D445" s="202" t="s">
        <v>37</v>
      </c>
      <c r="E445" s="203" t="s">
        <v>8</v>
      </c>
      <c r="F445" s="204">
        <v>4880</v>
      </c>
      <c r="G445" s="204">
        <v>4880</v>
      </c>
      <c r="H445" s="171"/>
      <c r="I445" s="88">
        <f t="shared" si="32"/>
        <v>4880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195</v>
      </c>
      <c r="D446" s="202" t="s">
        <v>37</v>
      </c>
      <c r="E446" s="203" t="s">
        <v>8</v>
      </c>
      <c r="F446" s="204">
        <v>1308700</v>
      </c>
      <c r="G446" s="204">
        <v>1308700</v>
      </c>
      <c r="H446" s="171"/>
      <c r="I446" s="88">
        <f t="shared" si="32"/>
        <v>1308700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196</v>
      </c>
      <c r="D447" s="202" t="s">
        <v>37</v>
      </c>
      <c r="E447" s="203" t="s">
        <v>8</v>
      </c>
      <c r="F447" s="204">
        <v>12500</v>
      </c>
      <c r="G447" s="204">
        <v>12500</v>
      </c>
      <c r="H447" s="171"/>
      <c r="I447" s="88">
        <f t="shared" si="32"/>
        <v>12500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197</v>
      </c>
      <c r="D448" s="202" t="s">
        <v>37</v>
      </c>
      <c r="E448" s="203" t="s">
        <v>7</v>
      </c>
      <c r="F448" s="204">
        <v>9700</v>
      </c>
      <c r="G448" s="204">
        <v>9700</v>
      </c>
      <c r="H448" s="171"/>
      <c r="I448" s="88">
        <f t="shared" si="32"/>
        <v>9700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198</v>
      </c>
      <c r="D449" s="202" t="s">
        <v>37</v>
      </c>
      <c r="E449" s="203" t="s">
        <v>7</v>
      </c>
      <c r="F449" s="204">
        <v>24300</v>
      </c>
      <c r="G449" s="204">
        <v>24300</v>
      </c>
      <c r="H449" s="171"/>
      <c r="I449" s="88">
        <f t="shared" si="32"/>
        <v>24300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199</v>
      </c>
      <c r="D450" s="202" t="s">
        <v>37</v>
      </c>
      <c r="E450" s="203" t="s">
        <v>7</v>
      </c>
      <c r="F450" s="204">
        <v>39204</v>
      </c>
      <c r="G450" s="204">
        <v>39204</v>
      </c>
      <c r="H450" s="171"/>
      <c r="I450" s="88">
        <f t="shared" si="32"/>
        <v>39204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1438</v>
      </c>
      <c r="D451" s="202" t="s">
        <v>37</v>
      </c>
      <c r="E451" s="203" t="s">
        <v>7</v>
      </c>
      <c r="F451" s="204">
        <v>491900</v>
      </c>
      <c r="G451" s="204">
        <v>547900</v>
      </c>
      <c r="H451" s="171"/>
      <c r="I451" s="88">
        <f t="shared" si="32"/>
        <v>547900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200</v>
      </c>
      <c r="D452" s="202" t="s">
        <v>37</v>
      </c>
      <c r="E452" s="203" t="s">
        <v>8</v>
      </c>
      <c r="F452" s="204">
        <v>78069</v>
      </c>
      <c r="G452" s="204">
        <v>87000</v>
      </c>
      <c r="H452" s="171"/>
      <c r="I452" s="88">
        <f t="shared" si="32"/>
        <v>87000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201</v>
      </c>
      <c r="D453" s="202" t="s">
        <v>37</v>
      </c>
      <c r="E453" s="203" t="s">
        <v>8</v>
      </c>
      <c r="F453" s="204">
        <v>155631</v>
      </c>
      <c r="G453" s="204">
        <v>173400</v>
      </c>
      <c r="H453" s="171"/>
      <c r="I453" s="88">
        <f t="shared" si="32"/>
        <v>173400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393" t="s">
        <v>592</v>
      </c>
      <c r="D454" s="202" t="s">
        <v>37</v>
      </c>
      <c r="E454" s="203" t="s">
        <v>8</v>
      </c>
      <c r="F454" s="204">
        <v>3965</v>
      </c>
      <c r="G454" s="204">
        <v>3965</v>
      </c>
      <c r="H454" s="171"/>
      <c r="I454" s="88">
        <f t="shared" si="32"/>
        <v>3965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202</v>
      </c>
      <c r="D455" s="202" t="s">
        <v>37</v>
      </c>
      <c r="E455" s="203" t="s">
        <v>8</v>
      </c>
      <c r="F455" s="204">
        <v>31800</v>
      </c>
      <c r="G455" s="204">
        <v>31800</v>
      </c>
      <c r="H455" s="171"/>
      <c r="I455" s="88">
        <f t="shared" si="32"/>
        <v>31800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203</v>
      </c>
      <c r="D456" s="202" t="s">
        <v>37</v>
      </c>
      <c r="E456" s="203" t="s">
        <v>8</v>
      </c>
      <c r="F456" s="204">
        <v>33800</v>
      </c>
      <c r="G456" s="204">
        <v>33800</v>
      </c>
      <c r="H456" s="171"/>
      <c r="I456" s="88">
        <f t="shared" si="32"/>
        <v>33800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204</v>
      </c>
      <c r="D457" s="202" t="s">
        <v>37</v>
      </c>
      <c r="E457" s="203" t="s">
        <v>8</v>
      </c>
      <c r="F457" s="204">
        <v>38500</v>
      </c>
      <c r="G457" s="204">
        <v>38600</v>
      </c>
      <c r="H457" s="171"/>
      <c r="I457" s="88">
        <f t="shared" si="32"/>
        <v>38600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205</v>
      </c>
      <c r="D458" s="202" t="s">
        <v>37</v>
      </c>
      <c r="E458" s="203" t="s">
        <v>8</v>
      </c>
      <c r="F458" s="204">
        <v>76000</v>
      </c>
      <c r="G458" s="204">
        <v>76300</v>
      </c>
      <c r="H458" s="171"/>
      <c r="I458" s="88">
        <f t="shared" si="32"/>
        <v>76300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206</v>
      </c>
      <c r="D459" s="202" t="s">
        <v>37</v>
      </c>
      <c r="E459" s="203" t="s">
        <v>8</v>
      </c>
      <c r="F459" s="204">
        <v>97000</v>
      </c>
      <c r="G459" s="204">
        <v>97400</v>
      </c>
      <c r="H459" s="171"/>
      <c r="I459" s="88">
        <f t="shared" si="32"/>
        <v>97400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992</v>
      </c>
      <c r="D460" s="202" t="s">
        <v>37</v>
      </c>
      <c r="E460" s="203" t="s">
        <v>7</v>
      </c>
      <c r="F460" s="204">
        <v>4520</v>
      </c>
      <c r="G460" s="204">
        <v>4520</v>
      </c>
      <c r="H460" s="171"/>
      <c r="I460" s="88">
        <f t="shared" ref="I460:I523" si="37">IF($I$5=$G$4,G460,(IF($I$5=$F$4,F460,0)))</f>
        <v>4520</v>
      </c>
      <c r="J460" s="163">
        <f t="shared" si="33"/>
        <v>0</v>
      </c>
      <c r="K460" s="155">
        <f t="shared" si="3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35"/>
        <v>201227325.79893059</v>
      </c>
      <c r="O460" s="155">
        <f t="shared" si="36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993</v>
      </c>
      <c r="D461" s="202" t="s">
        <v>37</v>
      </c>
      <c r="E461" s="203" t="s">
        <v>8</v>
      </c>
      <c r="F461" s="204">
        <v>7290</v>
      </c>
      <c r="G461" s="204">
        <v>7290</v>
      </c>
      <c r="H461" s="171"/>
      <c r="I461" s="88">
        <f t="shared" si="37"/>
        <v>7290</v>
      </c>
      <c r="J461" s="163">
        <f t="shared" si="33"/>
        <v>0</v>
      </c>
      <c r="K461" s="155">
        <f t="shared" si="3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35"/>
        <v>201227326.79893059</v>
      </c>
      <c r="O461" s="155">
        <f t="shared" si="36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207</v>
      </c>
      <c r="D462" s="202" t="s">
        <v>37</v>
      </c>
      <c r="E462" s="203" t="s">
        <v>8</v>
      </c>
      <c r="F462" s="204">
        <v>4500</v>
      </c>
      <c r="G462" s="204">
        <v>4500</v>
      </c>
      <c r="H462" s="171"/>
      <c r="I462" s="88">
        <f t="shared" si="37"/>
        <v>4500</v>
      </c>
      <c r="J462" s="163">
        <f t="shared" si="33"/>
        <v>0</v>
      </c>
      <c r="K462" s="155">
        <f t="shared" si="3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35"/>
        <v>201227327.79893059</v>
      </c>
      <c r="O462" s="155">
        <f t="shared" si="36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208</v>
      </c>
      <c r="D463" s="202" t="s">
        <v>37</v>
      </c>
      <c r="E463" s="203" t="s">
        <v>8</v>
      </c>
      <c r="F463" s="204">
        <v>106300</v>
      </c>
      <c r="G463" s="204">
        <v>106300</v>
      </c>
      <c r="H463" s="171"/>
      <c r="I463" s="88">
        <f t="shared" si="37"/>
        <v>106300</v>
      </c>
      <c r="J463" s="163">
        <f t="shared" si="33"/>
        <v>0</v>
      </c>
      <c r="K463" s="155">
        <f t="shared" si="3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35"/>
        <v>201227328.79893059</v>
      </c>
      <c r="O463" s="155">
        <f t="shared" si="36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209</v>
      </c>
      <c r="D464" s="202" t="s">
        <v>37</v>
      </c>
      <c r="E464" s="203" t="s">
        <v>8</v>
      </c>
      <c r="F464" s="204">
        <v>116800</v>
      </c>
      <c r="G464" s="204">
        <v>116800</v>
      </c>
      <c r="H464" s="171"/>
      <c r="I464" s="88">
        <f t="shared" si="37"/>
        <v>116800</v>
      </c>
      <c r="J464" s="163">
        <f t="shared" si="33"/>
        <v>0</v>
      </c>
      <c r="K464" s="155">
        <f t="shared" si="3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35"/>
        <v>201227329.79893059</v>
      </c>
      <c r="O464" s="155">
        <f t="shared" si="36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210</v>
      </c>
      <c r="D465" s="202" t="s">
        <v>37</v>
      </c>
      <c r="E465" s="203" t="s">
        <v>8</v>
      </c>
      <c r="F465" s="204">
        <v>11400</v>
      </c>
      <c r="G465" s="204">
        <v>11400</v>
      </c>
      <c r="H465" s="171"/>
      <c r="I465" s="88">
        <f t="shared" si="37"/>
        <v>11400</v>
      </c>
      <c r="J465" s="163">
        <f t="shared" si="33"/>
        <v>0</v>
      </c>
      <c r="K465" s="155">
        <f t="shared" si="3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35"/>
        <v>201227330.79893059</v>
      </c>
      <c r="O465" s="155">
        <f t="shared" si="36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211</v>
      </c>
      <c r="D466" s="202" t="s">
        <v>37</v>
      </c>
      <c r="E466" s="203" t="s">
        <v>8</v>
      </c>
      <c r="F466" s="204">
        <v>29600</v>
      </c>
      <c r="G466" s="204">
        <v>29600</v>
      </c>
      <c r="H466" s="171"/>
      <c r="I466" s="88">
        <f t="shared" si="37"/>
        <v>29600</v>
      </c>
      <c r="J466" s="163">
        <f t="shared" ref="J466:J529" si="38">IF(D466="MDU-KD",1,0)</f>
        <v>0</v>
      </c>
      <c r="K466" s="155">
        <f t="shared" ref="K466:K529" si="39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40">IF(L466=0,M466,L466)</f>
        <v>201227331.79893059</v>
      </c>
      <c r="O466" s="155">
        <f t="shared" ref="O466:O529" si="41">IF(E466=0,0,IF(LEFT(C466,11)="Tiang Beton",1,0))</f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593</v>
      </c>
      <c r="D467" s="202" t="s">
        <v>37</v>
      </c>
      <c r="E467" s="203" t="s">
        <v>8</v>
      </c>
      <c r="F467" s="204">
        <v>290142</v>
      </c>
      <c r="G467" s="204">
        <v>290142</v>
      </c>
      <c r="H467" s="171"/>
      <c r="I467" s="88">
        <f t="shared" si="37"/>
        <v>290142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594</v>
      </c>
      <c r="D468" s="202" t="s">
        <v>37</v>
      </c>
      <c r="E468" s="203" t="s">
        <v>8</v>
      </c>
      <c r="F468" s="204">
        <v>265680</v>
      </c>
      <c r="G468" s="204">
        <v>265680</v>
      </c>
      <c r="H468" s="171"/>
      <c r="I468" s="88">
        <f t="shared" si="37"/>
        <v>265680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595</v>
      </c>
      <c r="D469" s="202" t="s">
        <v>37</v>
      </c>
      <c r="E469" s="203" t="s">
        <v>8</v>
      </c>
      <c r="F469" s="204">
        <v>265680</v>
      </c>
      <c r="G469" s="204">
        <v>265680</v>
      </c>
      <c r="H469" s="171"/>
      <c r="I469" s="88">
        <f t="shared" si="37"/>
        <v>265680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212</v>
      </c>
      <c r="D470" s="202" t="s">
        <v>37</v>
      </c>
      <c r="E470" s="203" t="s">
        <v>8</v>
      </c>
      <c r="F470" s="204">
        <v>20898</v>
      </c>
      <c r="G470" s="204">
        <v>20898</v>
      </c>
      <c r="H470" s="171"/>
      <c r="I470" s="88">
        <f t="shared" si="37"/>
        <v>20898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213</v>
      </c>
      <c r="D471" s="202" t="s">
        <v>37</v>
      </c>
      <c r="E471" s="203" t="s">
        <v>8</v>
      </c>
      <c r="F471" s="204">
        <v>20700</v>
      </c>
      <c r="G471" s="204">
        <v>20700</v>
      </c>
      <c r="H471" s="171"/>
      <c r="I471" s="88">
        <f t="shared" si="37"/>
        <v>20700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214</v>
      </c>
      <c r="D472" s="202" t="s">
        <v>37</v>
      </c>
      <c r="E472" s="203" t="s">
        <v>8</v>
      </c>
      <c r="F472" s="204">
        <v>13600</v>
      </c>
      <c r="G472" s="204">
        <v>13600</v>
      </c>
      <c r="H472" s="171"/>
      <c r="I472" s="88">
        <f t="shared" si="37"/>
        <v>13600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215</v>
      </c>
      <c r="D473" s="202" t="s">
        <v>37</v>
      </c>
      <c r="E473" s="203" t="s">
        <v>8</v>
      </c>
      <c r="F473" s="204">
        <v>27900</v>
      </c>
      <c r="G473" s="204">
        <v>27900</v>
      </c>
      <c r="H473" s="171"/>
      <c r="I473" s="88">
        <f t="shared" si="37"/>
        <v>27900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216</v>
      </c>
      <c r="D474" s="202" t="s">
        <v>37</v>
      </c>
      <c r="E474" s="203" t="s">
        <v>8</v>
      </c>
      <c r="F474" s="204">
        <v>27815</v>
      </c>
      <c r="G474" s="204">
        <v>27815</v>
      </c>
      <c r="H474" s="171"/>
      <c r="I474" s="88">
        <f t="shared" si="37"/>
        <v>27815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217</v>
      </c>
      <c r="D475" s="202" t="s">
        <v>37</v>
      </c>
      <c r="E475" s="203" t="s">
        <v>8</v>
      </c>
      <c r="F475" s="204">
        <v>20800</v>
      </c>
      <c r="G475" s="204">
        <v>20800</v>
      </c>
      <c r="H475" s="171"/>
      <c r="I475" s="88">
        <f t="shared" si="37"/>
        <v>20800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15</v>
      </c>
      <c r="D476" s="202" t="s">
        <v>37</v>
      </c>
      <c r="E476" s="203" t="s">
        <v>8</v>
      </c>
      <c r="F476" s="204">
        <v>23936</v>
      </c>
      <c r="G476" s="204">
        <v>23936</v>
      </c>
      <c r="H476" s="171"/>
      <c r="I476" s="88">
        <f t="shared" si="37"/>
        <v>23936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218</v>
      </c>
      <c r="D477" s="202" t="s">
        <v>37</v>
      </c>
      <c r="E477" s="203" t="s">
        <v>8</v>
      </c>
      <c r="F477" s="204">
        <v>31590</v>
      </c>
      <c r="G477" s="204">
        <v>31590</v>
      </c>
      <c r="H477" s="171"/>
      <c r="I477" s="88">
        <f t="shared" si="37"/>
        <v>31590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219</v>
      </c>
      <c r="D478" s="202" t="s">
        <v>37</v>
      </c>
      <c r="E478" s="203" t="s">
        <v>8</v>
      </c>
      <c r="F478" s="204">
        <v>32500</v>
      </c>
      <c r="G478" s="204">
        <v>32500</v>
      </c>
      <c r="H478" s="171"/>
      <c r="I478" s="88">
        <f t="shared" si="37"/>
        <v>32500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220</v>
      </c>
      <c r="D479" s="202" t="s">
        <v>37</v>
      </c>
      <c r="E479" s="203" t="s">
        <v>8</v>
      </c>
      <c r="F479" s="204">
        <v>47300</v>
      </c>
      <c r="G479" s="204">
        <v>47300</v>
      </c>
      <c r="H479" s="171"/>
      <c r="I479" s="88">
        <f t="shared" si="37"/>
        <v>47300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221</v>
      </c>
      <c r="D480" s="202" t="s">
        <v>37</v>
      </c>
      <c r="E480" s="203" t="s">
        <v>8</v>
      </c>
      <c r="F480" s="204">
        <v>61560</v>
      </c>
      <c r="G480" s="204">
        <v>61560</v>
      </c>
      <c r="H480" s="171"/>
      <c r="I480" s="88">
        <f t="shared" si="37"/>
        <v>61560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1022</v>
      </c>
      <c r="D481" s="202" t="s">
        <v>37</v>
      </c>
      <c r="E481" s="203" t="s">
        <v>8</v>
      </c>
      <c r="F481" s="204">
        <v>79056</v>
      </c>
      <c r="G481" s="204">
        <v>79056</v>
      </c>
      <c r="H481" s="171"/>
      <c r="I481" s="88">
        <f t="shared" si="37"/>
        <v>79056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1023</v>
      </c>
      <c r="D482" s="202" t="s">
        <v>37</v>
      </c>
      <c r="E482" s="203" t="s">
        <v>8</v>
      </c>
      <c r="F482" s="204">
        <v>81984</v>
      </c>
      <c r="G482" s="204">
        <v>81984</v>
      </c>
      <c r="H482" s="171"/>
      <c r="I482" s="88">
        <f t="shared" si="37"/>
        <v>81984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1024</v>
      </c>
      <c r="D483" s="202" t="s">
        <v>37</v>
      </c>
      <c r="E483" s="203" t="s">
        <v>8</v>
      </c>
      <c r="F483" s="204">
        <v>7320</v>
      </c>
      <c r="G483" s="204">
        <v>7320</v>
      </c>
      <c r="H483" s="171"/>
      <c r="I483" s="88">
        <f t="shared" si="37"/>
        <v>7320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1025</v>
      </c>
      <c r="D484" s="202" t="s">
        <v>37</v>
      </c>
      <c r="E484" s="203" t="s">
        <v>8</v>
      </c>
      <c r="F484" s="204">
        <v>8784</v>
      </c>
      <c r="G484" s="204">
        <v>8784</v>
      </c>
      <c r="H484" s="171"/>
      <c r="I484" s="88">
        <f t="shared" si="37"/>
        <v>8784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1026</v>
      </c>
      <c r="D485" s="202" t="s">
        <v>37</v>
      </c>
      <c r="E485" s="203" t="s">
        <v>8</v>
      </c>
      <c r="F485" s="204">
        <v>52704</v>
      </c>
      <c r="G485" s="204">
        <v>52704</v>
      </c>
      <c r="H485" s="171"/>
      <c r="I485" s="88">
        <f t="shared" si="37"/>
        <v>52704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1027</v>
      </c>
      <c r="D486" s="202" t="s">
        <v>37</v>
      </c>
      <c r="E486" s="203" t="s">
        <v>8</v>
      </c>
      <c r="F486" s="204">
        <v>67344</v>
      </c>
      <c r="G486" s="204">
        <v>67344</v>
      </c>
      <c r="H486" s="171"/>
      <c r="I486" s="88">
        <f t="shared" si="37"/>
        <v>67344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596</v>
      </c>
      <c r="D487" s="202" t="s">
        <v>37</v>
      </c>
      <c r="E487" s="203" t="s">
        <v>8</v>
      </c>
      <c r="F487" s="204">
        <v>40000</v>
      </c>
      <c r="G487" s="204">
        <v>40000</v>
      </c>
      <c r="H487" s="171"/>
      <c r="I487" s="88">
        <f t="shared" si="37"/>
        <v>40000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597</v>
      </c>
      <c r="D488" s="202" t="s">
        <v>37</v>
      </c>
      <c r="E488" s="203" t="s">
        <v>8</v>
      </c>
      <c r="F488" s="204">
        <v>150000</v>
      </c>
      <c r="G488" s="204">
        <v>150000</v>
      </c>
      <c r="H488" s="171"/>
      <c r="I488" s="88">
        <f t="shared" si="37"/>
        <v>150000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222</v>
      </c>
      <c r="D489" s="202" t="s">
        <v>37</v>
      </c>
      <c r="E489" s="203" t="s">
        <v>8</v>
      </c>
      <c r="F489" s="204">
        <v>4212</v>
      </c>
      <c r="G489" s="204">
        <v>4212</v>
      </c>
      <c r="H489" s="171"/>
      <c r="I489" s="88">
        <f t="shared" si="37"/>
        <v>4212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598</v>
      </c>
      <c r="D490" s="202" t="s">
        <v>37</v>
      </c>
      <c r="E490" s="203" t="s">
        <v>8</v>
      </c>
      <c r="F490" s="204">
        <v>50000</v>
      </c>
      <c r="G490" s="204">
        <v>50000</v>
      </c>
      <c r="H490" s="171"/>
      <c r="I490" s="88">
        <f t="shared" si="37"/>
        <v>50000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223</v>
      </c>
      <c r="D491" s="202" t="s">
        <v>37</v>
      </c>
      <c r="E491" s="203" t="s">
        <v>8</v>
      </c>
      <c r="F491" s="204">
        <v>32500</v>
      </c>
      <c r="G491" s="204">
        <v>32500</v>
      </c>
      <c r="H491" s="171"/>
      <c r="I491" s="88">
        <f t="shared" si="37"/>
        <v>32500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224</v>
      </c>
      <c r="D492" s="202" t="s">
        <v>37</v>
      </c>
      <c r="E492" s="203" t="s">
        <v>8</v>
      </c>
      <c r="F492" s="204">
        <v>37500</v>
      </c>
      <c r="G492" s="204">
        <v>37500</v>
      </c>
      <c r="H492" s="171"/>
      <c r="I492" s="88">
        <f t="shared" si="37"/>
        <v>37500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225</v>
      </c>
      <c r="D493" s="202" t="s">
        <v>37</v>
      </c>
      <c r="E493" s="203" t="s">
        <v>8</v>
      </c>
      <c r="F493" s="204">
        <v>47800</v>
      </c>
      <c r="G493" s="204">
        <v>47800</v>
      </c>
      <c r="H493" s="171"/>
      <c r="I493" s="88">
        <f t="shared" si="37"/>
        <v>47800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226</v>
      </c>
      <c r="D494" s="202" t="s">
        <v>37</v>
      </c>
      <c r="E494" s="203" t="s">
        <v>8</v>
      </c>
      <c r="F494" s="204">
        <v>52500</v>
      </c>
      <c r="G494" s="204">
        <v>52500</v>
      </c>
      <c r="H494" s="171"/>
      <c r="I494" s="88">
        <f t="shared" si="37"/>
        <v>52500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28</v>
      </c>
      <c r="D495" s="202" t="s">
        <v>37</v>
      </c>
      <c r="E495" s="203" t="s">
        <v>8</v>
      </c>
      <c r="F495" s="204">
        <v>63500</v>
      </c>
      <c r="G495" s="204">
        <v>63500</v>
      </c>
      <c r="H495" s="171"/>
      <c r="I495" s="88">
        <f t="shared" si="37"/>
        <v>63500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227</v>
      </c>
      <c r="D496" s="202" t="s">
        <v>37</v>
      </c>
      <c r="E496" s="203" t="s">
        <v>8</v>
      </c>
      <c r="F496" s="204">
        <v>67500</v>
      </c>
      <c r="G496" s="204">
        <v>67500</v>
      </c>
      <c r="H496" s="171"/>
      <c r="I496" s="88">
        <f t="shared" si="37"/>
        <v>67500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228</v>
      </c>
      <c r="D497" s="202" t="s">
        <v>37</v>
      </c>
      <c r="E497" s="203" t="s">
        <v>8</v>
      </c>
      <c r="F497" s="204">
        <v>53000</v>
      </c>
      <c r="G497" s="204">
        <v>53000</v>
      </c>
      <c r="H497" s="171"/>
      <c r="I497" s="88">
        <f t="shared" si="37"/>
        <v>53000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229</v>
      </c>
      <c r="D498" s="202" t="s">
        <v>37</v>
      </c>
      <c r="E498" s="203" t="s">
        <v>8</v>
      </c>
      <c r="F498" s="204">
        <v>34000</v>
      </c>
      <c r="G498" s="204">
        <v>34000</v>
      </c>
      <c r="H498" s="171"/>
      <c r="I498" s="88">
        <f t="shared" si="37"/>
        <v>34000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230</v>
      </c>
      <c r="D499" s="202" t="s">
        <v>37</v>
      </c>
      <c r="E499" s="203" t="s">
        <v>8</v>
      </c>
      <c r="F499" s="204">
        <v>39500</v>
      </c>
      <c r="G499" s="204">
        <v>39500</v>
      </c>
      <c r="H499" s="171"/>
      <c r="I499" s="88">
        <f t="shared" si="37"/>
        <v>39500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231</v>
      </c>
      <c r="D500" s="202" t="s">
        <v>37</v>
      </c>
      <c r="E500" s="203" t="s">
        <v>8</v>
      </c>
      <c r="F500" s="204">
        <v>41900</v>
      </c>
      <c r="G500" s="204">
        <v>41900</v>
      </c>
      <c r="H500" s="171"/>
      <c r="I500" s="88">
        <f t="shared" si="37"/>
        <v>41900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232</v>
      </c>
      <c r="D501" s="202" t="s">
        <v>37</v>
      </c>
      <c r="E501" s="203" t="s">
        <v>8</v>
      </c>
      <c r="F501" s="204">
        <v>44400</v>
      </c>
      <c r="G501" s="204">
        <v>44400</v>
      </c>
      <c r="H501" s="171"/>
      <c r="I501" s="88">
        <f t="shared" si="37"/>
        <v>44400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233</v>
      </c>
      <c r="D502" s="202" t="s">
        <v>37</v>
      </c>
      <c r="E502" s="203" t="s">
        <v>8</v>
      </c>
      <c r="F502" s="204">
        <v>61800</v>
      </c>
      <c r="G502" s="204">
        <v>61800</v>
      </c>
      <c r="H502" s="171"/>
      <c r="I502" s="88">
        <f t="shared" si="37"/>
        <v>61800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234</v>
      </c>
      <c r="D503" s="202" t="s">
        <v>37</v>
      </c>
      <c r="E503" s="203" t="s">
        <v>8</v>
      </c>
      <c r="F503" s="204">
        <v>68600</v>
      </c>
      <c r="G503" s="204">
        <v>68600</v>
      </c>
      <c r="H503" s="171"/>
      <c r="I503" s="88">
        <f t="shared" si="37"/>
        <v>68600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235</v>
      </c>
      <c r="D504" s="202" t="s">
        <v>37</v>
      </c>
      <c r="E504" s="203" t="s">
        <v>8</v>
      </c>
      <c r="F504" s="204">
        <v>68600</v>
      </c>
      <c r="G504" s="204">
        <v>68600</v>
      </c>
      <c r="H504" s="171"/>
      <c r="I504" s="88">
        <f t="shared" si="37"/>
        <v>68600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236</v>
      </c>
      <c r="D505" s="202" t="s">
        <v>37</v>
      </c>
      <c r="E505" s="203" t="s">
        <v>8</v>
      </c>
      <c r="F505" s="204">
        <v>29600</v>
      </c>
      <c r="G505" s="204">
        <v>29600</v>
      </c>
      <c r="H505" s="171"/>
      <c r="I505" s="88">
        <f t="shared" si="37"/>
        <v>29600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237</v>
      </c>
      <c r="D506" s="202" t="s">
        <v>37</v>
      </c>
      <c r="E506" s="203" t="s">
        <v>8</v>
      </c>
      <c r="F506" s="204">
        <v>34500</v>
      </c>
      <c r="G506" s="204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238</v>
      </c>
      <c r="D507" s="202" t="s">
        <v>37</v>
      </c>
      <c r="E507" s="203" t="s">
        <v>8</v>
      </c>
      <c r="F507" s="204">
        <v>44800</v>
      </c>
      <c r="G507" s="204">
        <v>44800</v>
      </c>
      <c r="H507" s="175"/>
      <c r="I507" s="88">
        <f t="shared" si="37"/>
        <v>44800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239</v>
      </c>
      <c r="D508" s="202" t="s">
        <v>37</v>
      </c>
      <c r="E508" s="203" t="s">
        <v>8</v>
      </c>
      <c r="F508" s="204">
        <v>49500</v>
      </c>
      <c r="G508" s="204">
        <v>49500</v>
      </c>
      <c r="H508" s="171"/>
      <c r="I508" s="88">
        <f t="shared" si="37"/>
        <v>49500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240</v>
      </c>
      <c r="D509" s="202" t="s">
        <v>37</v>
      </c>
      <c r="E509" s="203" t="s">
        <v>8</v>
      </c>
      <c r="F509" s="204">
        <v>57690</v>
      </c>
      <c r="G509" s="204">
        <v>57690</v>
      </c>
      <c r="H509" s="171"/>
      <c r="I509" s="88">
        <f t="shared" si="37"/>
        <v>57690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241</v>
      </c>
      <c r="D510" s="202" t="s">
        <v>37</v>
      </c>
      <c r="E510" s="203" t="s">
        <v>8</v>
      </c>
      <c r="F510" s="204">
        <v>60300</v>
      </c>
      <c r="G510" s="204">
        <v>60300</v>
      </c>
      <c r="H510" s="171"/>
      <c r="I510" s="88">
        <f t="shared" si="37"/>
        <v>60300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242</v>
      </c>
      <c r="D511" s="202" t="s">
        <v>37</v>
      </c>
      <c r="E511" s="203" t="s">
        <v>8</v>
      </c>
      <c r="F511" s="204">
        <v>39900</v>
      </c>
      <c r="G511" s="204">
        <v>39900</v>
      </c>
      <c r="H511" s="171"/>
      <c r="I511" s="88">
        <f t="shared" si="37"/>
        <v>39900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243</v>
      </c>
      <c r="D512" s="202" t="s">
        <v>37</v>
      </c>
      <c r="E512" s="203" t="s">
        <v>8</v>
      </c>
      <c r="F512" s="204">
        <v>34500</v>
      </c>
      <c r="G512" s="204">
        <v>34500</v>
      </c>
      <c r="H512" s="171"/>
      <c r="I512" s="88">
        <f t="shared" si="37"/>
        <v>34500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244</v>
      </c>
      <c r="D513" s="202" t="s">
        <v>37</v>
      </c>
      <c r="E513" s="203" t="s">
        <v>8</v>
      </c>
      <c r="F513" s="204">
        <v>37000</v>
      </c>
      <c r="G513" s="204">
        <v>37000</v>
      </c>
      <c r="H513" s="171"/>
      <c r="I513" s="88">
        <f t="shared" si="37"/>
        <v>37000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245</v>
      </c>
      <c r="D514" s="202" t="s">
        <v>37</v>
      </c>
      <c r="E514" s="203" t="s">
        <v>8</v>
      </c>
      <c r="F514" s="204">
        <v>39500</v>
      </c>
      <c r="G514" s="204">
        <v>39500</v>
      </c>
      <c r="H514" s="171"/>
      <c r="I514" s="88">
        <f t="shared" si="37"/>
        <v>39500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246</v>
      </c>
      <c r="D515" s="202" t="s">
        <v>37</v>
      </c>
      <c r="E515" s="203" t="s">
        <v>8</v>
      </c>
      <c r="F515" s="204">
        <v>41900</v>
      </c>
      <c r="G515" s="204">
        <v>41900</v>
      </c>
      <c r="H515" s="171"/>
      <c r="I515" s="88">
        <f t="shared" si="37"/>
        <v>41900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247</v>
      </c>
      <c r="D516" s="202" t="s">
        <v>37</v>
      </c>
      <c r="E516" s="203" t="s">
        <v>8</v>
      </c>
      <c r="F516" s="204">
        <v>51100</v>
      </c>
      <c r="G516" s="204">
        <v>51100</v>
      </c>
      <c r="H516" s="171"/>
      <c r="I516" s="88">
        <f t="shared" si="37"/>
        <v>51100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248</v>
      </c>
      <c r="D517" s="202" t="s">
        <v>37</v>
      </c>
      <c r="E517" s="203" t="s">
        <v>8</v>
      </c>
      <c r="F517" s="204">
        <v>51800</v>
      </c>
      <c r="G517" s="204">
        <v>51800</v>
      </c>
      <c r="H517" s="171"/>
      <c r="I517" s="88">
        <f t="shared" si="37"/>
        <v>51800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249</v>
      </c>
      <c r="D518" s="202" t="s">
        <v>37</v>
      </c>
      <c r="E518" s="203" t="s">
        <v>8</v>
      </c>
      <c r="F518" s="204">
        <v>51800</v>
      </c>
      <c r="G518" s="204">
        <v>51800</v>
      </c>
      <c r="H518" s="171"/>
      <c r="I518" s="88">
        <f t="shared" si="37"/>
        <v>51800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250</v>
      </c>
      <c r="D519" s="202" t="s">
        <v>37</v>
      </c>
      <c r="E519" s="203" t="s">
        <v>8</v>
      </c>
      <c r="F519" s="204">
        <v>75420</v>
      </c>
      <c r="G519" s="204">
        <v>75420</v>
      </c>
      <c r="H519" s="171"/>
      <c r="I519" s="88">
        <f t="shared" si="37"/>
        <v>75420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251</v>
      </c>
      <c r="D520" s="202" t="s">
        <v>37</v>
      </c>
      <c r="E520" s="203" t="s">
        <v>8</v>
      </c>
      <c r="F520" s="204">
        <v>118440</v>
      </c>
      <c r="G520" s="204">
        <v>118440</v>
      </c>
      <c r="H520" s="171"/>
      <c r="I520" s="88">
        <f t="shared" si="37"/>
        <v>118440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252</v>
      </c>
      <c r="D521" s="202" t="s">
        <v>37</v>
      </c>
      <c r="E521" s="203" t="s">
        <v>8</v>
      </c>
      <c r="F521" s="204">
        <v>136980</v>
      </c>
      <c r="G521" s="204">
        <v>136980</v>
      </c>
      <c r="H521" s="171"/>
      <c r="I521" s="88">
        <f t="shared" si="37"/>
        <v>136980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253</v>
      </c>
      <c r="D522" s="202" t="s">
        <v>37</v>
      </c>
      <c r="E522" s="203" t="s">
        <v>8</v>
      </c>
      <c r="F522" s="204">
        <v>172350</v>
      </c>
      <c r="G522" s="204">
        <v>172350</v>
      </c>
      <c r="H522" s="171"/>
      <c r="I522" s="88">
        <f t="shared" si="37"/>
        <v>172350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26</v>
      </c>
      <c r="D523" s="202" t="s">
        <v>37</v>
      </c>
      <c r="E523" s="203" t="s">
        <v>8</v>
      </c>
      <c r="F523" s="204">
        <v>180000</v>
      </c>
      <c r="G523" s="204">
        <v>180000</v>
      </c>
      <c r="H523" s="171"/>
      <c r="I523" s="88">
        <f t="shared" si="37"/>
        <v>180000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254</v>
      </c>
      <c r="D524" s="202" t="s">
        <v>37</v>
      </c>
      <c r="E524" s="203" t="s">
        <v>8</v>
      </c>
      <c r="F524" s="204">
        <v>135800</v>
      </c>
      <c r="G524" s="204">
        <v>135800</v>
      </c>
      <c r="H524" s="171"/>
      <c r="I524" s="88">
        <f t="shared" ref="I524:I589" si="42">IF($I$5=$G$4,G524,(IF($I$5=$F$4,F524,0)))</f>
        <v>135800</v>
      </c>
      <c r="J524" s="163">
        <f t="shared" si="38"/>
        <v>0</v>
      </c>
      <c r="K524" s="155">
        <f t="shared" si="39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0"/>
        <v>201227389.79893059</v>
      </c>
      <c r="O524" s="155">
        <f t="shared" si="41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255</v>
      </c>
      <c r="D525" s="202" t="s">
        <v>37</v>
      </c>
      <c r="E525" s="203" t="s">
        <v>8</v>
      </c>
      <c r="F525" s="204">
        <v>104200</v>
      </c>
      <c r="G525" s="204">
        <v>104200</v>
      </c>
      <c r="H525" s="171"/>
      <c r="I525" s="88">
        <f t="shared" si="42"/>
        <v>104200</v>
      </c>
      <c r="J525" s="163">
        <f t="shared" si="38"/>
        <v>0</v>
      </c>
      <c r="K525" s="155">
        <f t="shared" si="3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0"/>
        <v>201227390.79893059</v>
      </c>
      <c r="O525" s="155">
        <f t="shared" si="41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17</v>
      </c>
      <c r="D526" s="202" t="s">
        <v>37</v>
      </c>
      <c r="E526" s="203" t="s">
        <v>8</v>
      </c>
      <c r="F526" s="204">
        <v>16000</v>
      </c>
      <c r="G526" s="204">
        <v>16000</v>
      </c>
      <c r="H526" s="171"/>
      <c r="I526" s="88">
        <f t="shared" si="42"/>
        <v>16000</v>
      </c>
      <c r="J526" s="163">
        <f t="shared" si="38"/>
        <v>0</v>
      </c>
      <c r="K526" s="155">
        <f t="shared" si="3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0"/>
        <v>201227391.79893059</v>
      </c>
      <c r="O526" s="155">
        <f t="shared" si="41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256</v>
      </c>
      <c r="D527" s="202" t="s">
        <v>37</v>
      </c>
      <c r="E527" s="203" t="s">
        <v>8</v>
      </c>
      <c r="F527" s="204">
        <v>118530</v>
      </c>
      <c r="G527" s="204">
        <v>118530</v>
      </c>
      <c r="H527" s="171"/>
      <c r="I527" s="88">
        <f t="shared" si="42"/>
        <v>118530</v>
      </c>
      <c r="J527" s="163">
        <f t="shared" si="38"/>
        <v>0</v>
      </c>
      <c r="K527" s="155">
        <f t="shared" si="3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0"/>
        <v>201227392.79893059</v>
      </c>
      <c r="O527" s="155">
        <f t="shared" si="41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393" t="s">
        <v>467</v>
      </c>
      <c r="D528" s="202" t="s">
        <v>37</v>
      </c>
      <c r="E528" s="203" t="s">
        <v>8</v>
      </c>
      <c r="F528" s="204">
        <v>3711.24</v>
      </c>
      <c r="G528" s="204">
        <v>3711.24</v>
      </c>
      <c r="H528" s="171"/>
      <c r="I528" s="88">
        <f t="shared" si="42"/>
        <v>3711.24</v>
      </c>
      <c r="J528" s="163">
        <f t="shared" si="38"/>
        <v>0</v>
      </c>
      <c r="K528" s="155">
        <f t="shared" si="3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0"/>
        <v>201227393.79893059</v>
      </c>
      <c r="O528" s="155">
        <f t="shared" si="41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257</v>
      </c>
      <c r="D529" s="202" t="s">
        <v>37</v>
      </c>
      <c r="E529" s="203" t="s">
        <v>8</v>
      </c>
      <c r="F529" s="204">
        <v>28000</v>
      </c>
      <c r="G529" s="204">
        <v>28000</v>
      </c>
      <c r="H529" s="171"/>
      <c r="I529" s="88">
        <f t="shared" si="42"/>
        <v>28000</v>
      </c>
      <c r="J529" s="163">
        <f t="shared" si="38"/>
        <v>0</v>
      </c>
      <c r="K529" s="155">
        <f t="shared" si="3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0"/>
        <v>201227394.79893059</v>
      </c>
      <c r="O529" s="155">
        <f t="shared" si="41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258</v>
      </c>
      <c r="D530" s="202" t="s">
        <v>37</v>
      </c>
      <c r="E530" s="203" t="s">
        <v>8</v>
      </c>
      <c r="F530" s="204">
        <v>33501.866666666669</v>
      </c>
      <c r="G530" s="204">
        <v>33501.866666666669</v>
      </c>
      <c r="H530" s="171"/>
      <c r="I530" s="88">
        <f t="shared" si="42"/>
        <v>33501.866666666669</v>
      </c>
      <c r="J530" s="163">
        <f t="shared" ref="J530:J594" si="43">IF(D530="MDU-KD",1,0)</f>
        <v>0</v>
      </c>
      <c r="K530" s="155">
        <f t="shared" ref="K530:K594" si="44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45">IF(L530=0,M530,L530)</f>
        <v>201227395.79893059</v>
      </c>
      <c r="O530" s="155">
        <f t="shared" ref="O530:O594" si="46">IF(E530=0,0,IF(LEFT(C530,11)="Tiang Beton",1,0))</f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259</v>
      </c>
      <c r="D531" s="202" t="s">
        <v>37</v>
      </c>
      <c r="E531" s="203" t="s">
        <v>7</v>
      </c>
      <c r="F531" s="204">
        <v>23310</v>
      </c>
      <c r="G531" s="204">
        <v>23310</v>
      </c>
      <c r="H531" s="171"/>
      <c r="I531" s="88">
        <f t="shared" si="42"/>
        <v>23310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260</v>
      </c>
      <c r="D532" s="202" t="s">
        <v>37</v>
      </c>
      <c r="E532" s="203" t="s">
        <v>8</v>
      </c>
      <c r="F532" s="204">
        <v>129000</v>
      </c>
      <c r="G532" s="204">
        <v>129000</v>
      </c>
      <c r="H532" s="171"/>
      <c r="I532" s="88">
        <f t="shared" si="42"/>
        <v>129000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599</v>
      </c>
      <c r="D533" s="202" t="s">
        <v>37</v>
      </c>
      <c r="E533" s="203" t="s">
        <v>8</v>
      </c>
      <c r="F533" s="204">
        <v>145400</v>
      </c>
      <c r="G533" s="204">
        <v>145400</v>
      </c>
      <c r="H533" s="171"/>
      <c r="I533" s="88">
        <f t="shared" si="42"/>
        <v>145400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600</v>
      </c>
      <c r="D534" s="202" t="s">
        <v>37</v>
      </c>
      <c r="E534" s="203" t="s">
        <v>8</v>
      </c>
      <c r="F534" s="204">
        <v>351751.73281450948</v>
      </c>
      <c r="G534" s="204">
        <v>351751.73281450948</v>
      </c>
      <c r="H534" s="171"/>
      <c r="I534" s="88">
        <f t="shared" si="42"/>
        <v>351751.73281450948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601</v>
      </c>
      <c r="D535" s="202" t="s">
        <v>37</v>
      </c>
      <c r="E535" s="203" t="s">
        <v>8</v>
      </c>
      <c r="F535" s="204">
        <v>250000</v>
      </c>
      <c r="G535" s="204">
        <v>250000</v>
      </c>
      <c r="H535" s="171"/>
      <c r="I535" s="88">
        <f t="shared" si="42"/>
        <v>250000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602</v>
      </c>
      <c r="D536" s="202" t="s">
        <v>37</v>
      </c>
      <c r="E536" s="203" t="s">
        <v>8</v>
      </c>
      <c r="F536" s="204">
        <v>485097.76536861184</v>
      </c>
      <c r="G536" s="204">
        <v>485097.76536861184</v>
      </c>
      <c r="H536" s="171"/>
      <c r="I536" s="88">
        <f t="shared" si="42"/>
        <v>485097.76536861184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261</v>
      </c>
      <c r="D537" s="202" t="s">
        <v>37</v>
      </c>
      <c r="E537" s="203" t="s">
        <v>8</v>
      </c>
      <c r="F537" s="204">
        <v>423009.82499999995</v>
      </c>
      <c r="G537" s="204">
        <v>423009.82499999995</v>
      </c>
      <c r="H537" s="171"/>
      <c r="I537" s="88">
        <f t="shared" si="42"/>
        <v>423009.82499999995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262</v>
      </c>
      <c r="D538" s="202" t="s">
        <v>37</v>
      </c>
      <c r="E538" s="203" t="s">
        <v>8</v>
      </c>
      <c r="F538" s="204">
        <v>302149.875</v>
      </c>
      <c r="G538" s="204">
        <v>302149.875</v>
      </c>
      <c r="H538" s="171"/>
      <c r="I538" s="88">
        <f t="shared" si="42"/>
        <v>302149.875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263</v>
      </c>
      <c r="D539" s="202" t="s">
        <v>37</v>
      </c>
      <c r="E539" s="203" t="s">
        <v>8</v>
      </c>
      <c r="F539" s="204">
        <v>335990.66099999991</v>
      </c>
      <c r="G539" s="204">
        <v>335990.66099999991</v>
      </c>
      <c r="H539" s="171"/>
      <c r="I539" s="88">
        <f t="shared" si="42"/>
        <v>335990.66099999991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25</v>
      </c>
      <c r="D540" s="202" t="s">
        <v>37</v>
      </c>
      <c r="E540" s="203" t="s">
        <v>8</v>
      </c>
      <c r="F540" s="204">
        <v>2300</v>
      </c>
      <c r="G540" s="204">
        <v>2300</v>
      </c>
      <c r="H540" s="171"/>
      <c r="I540" s="88">
        <f t="shared" si="42"/>
        <v>2300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264</v>
      </c>
      <c r="D541" s="202" t="s">
        <v>37</v>
      </c>
      <c r="E541" s="203" t="s">
        <v>8</v>
      </c>
      <c r="F541" s="204">
        <v>88000</v>
      </c>
      <c r="G541" s="204">
        <v>88000</v>
      </c>
      <c r="H541" s="171"/>
      <c r="I541" s="88">
        <f t="shared" si="42"/>
        <v>88000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265</v>
      </c>
      <c r="D542" s="202" t="s">
        <v>37</v>
      </c>
      <c r="E542" s="203" t="s">
        <v>8</v>
      </c>
      <c r="F542" s="204">
        <v>72400</v>
      </c>
      <c r="G542" s="204">
        <v>72400</v>
      </c>
      <c r="H542" s="171"/>
      <c r="I542" s="88">
        <f t="shared" si="42"/>
        <v>72400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266</v>
      </c>
      <c r="D543" s="202" t="s">
        <v>37</v>
      </c>
      <c r="E543" s="203" t="s">
        <v>8</v>
      </c>
      <c r="F543" s="204">
        <v>123500</v>
      </c>
      <c r="G543" s="204">
        <v>123500</v>
      </c>
      <c r="H543" s="171"/>
      <c r="I543" s="88">
        <f t="shared" si="42"/>
        <v>123500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267</v>
      </c>
      <c r="D544" s="202" t="s">
        <v>37</v>
      </c>
      <c r="E544" s="203" t="s">
        <v>8</v>
      </c>
      <c r="F544" s="204">
        <v>225000</v>
      </c>
      <c r="G544" s="204">
        <v>225000</v>
      </c>
      <c r="H544" s="171"/>
      <c r="I544" s="88">
        <f>IF($I$5=$G$4,G544,(IF($I$5=$F$4,F544,0)))</f>
        <v>225000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603</v>
      </c>
      <c r="D545" s="202" t="s">
        <v>37</v>
      </c>
      <c r="E545" s="203" t="s">
        <v>8</v>
      </c>
      <c r="F545" s="204">
        <v>71000</v>
      </c>
      <c r="G545" s="204">
        <v>71000</v>
      </c>
      <c r="H545" s="171"/>
      <c r="I545" s="88">
        <f t="shared" si="42"/>
        <v>71000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268</v>
      </c>
      <c r="D546" s="202" t="s">
        <v>37</v>
      </c>
      <c r="E546" s="203" t="s">
        <v>8</v>
      </c>
      <c r="F546" s="204">
        <v>36000</v>
      </c>
      <c r="G546" s="204">
        <v>36000</v>
      </c>
      <c r="H546" s="171"/>
      <c r="I546" s="88">
        <f t="shared" si="42"/>
        <v>36000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269</v>
      </c>
      <c r="D547" s="202" t="s">
        <v>37</v>
      </c>
      <c r="E547" s="203" t="s">
        <v>8</v>
      </c>
      <c r="F547" s="204">
        <v>17820</v>
      </c>
      <c r="G547" s="204">
        <v>17820</v>
      </c>
      <c r="H547" s="171"/>
      <c r="I547" s="88">
        <f t="shared" si="42"/>
        <v>17820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270</v>
      </c>
      <c r="D548" s="202" t="s">
        <v>37</v>
      </c>
      <c r="E548" s="203" t="s">
        <v>8</v>
      </c>
      <c r="F548" s="204">
        <v>22900</v>
      </c>
      <c r="G548" s="204">
        <v>22900</v>
      </c>
      <c r="H548" s="171"/>
      <c r="I548" s="88">
        <f t="shared" si="42"/>
        <v>22900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271</v>
      </c>
      <c r="D549" s="202" t="s">
        <v>37</v>
      </c>
      <c r="E549" s="203" t="s">
        <v>8</v>
      </c>
      <c r="F549" s="204">
        <v>30800</v>
      </c>
      <c r="G549" s="204">
        <v>30800</v>
      </c>
      <c r="H549" s="171"/>
      <c r="I549" s="88">
        <f t="shared" si="42"/>
        <v>30800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272</v>
      </c>
      <c r="D550" s="202" t="s">
        <v>37</v>
      </c>
      <c r="E550" s="203" t="s">
        <v>8</v>
      </c>
      <c r="F550" s="204">
        <v>33900</v>
      </c>
      <c r="G550" s="204">
        <v>33900</v>
      </c>
      <c r="H550" s="171"/>
      <c r="I550" s="88">
        <f t="shared" si="42"/>
        <v>33900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1439</v>
      </c>
      <c r="D551" s="202" t="s">
        <v>37</v>
      </c>
      <c r="E551" s="203" t="s">
        <v>8</v>
      </c>
      <c r="F551" s="204">
        <v>30800</v>
      </c>
      <c r="G551" s="204">
        <v>30800</v>
      </c>
      <c r="H551" s="171"/>
      <c r="I551" s="88">
        <f t="shared" si="42"/>
        <v>30800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1440</v>
      </c>
      <c r="D552" s="202" t="s">
        <v>37</v>
      </c>
      <c r="E552" s="203" t="s">
        <v>8</v>
      </c>
      <c r="F552" s="204">
        <v>33900</v>
      </c>
      <c r="G552" s="204">
        <v>33900</v>
      </c>
      <c r="H552" s="171"/>
      <c r="I552" s="88">
        <f t="shared" si="42"/>
        <v>33900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273</v>
      </c>
      <c r="D553" s="202" t="s">
        <v>37</v>
      </c>
      <c r="E553" s="203" t="s">
        <v>8</v>
      </c>
      <c r="F553" s="204">
        <v>12510</v>
      </c>
      <c r="G553" s="204">
        <v>12510</v>
      </c>
      <c r="H553" s="171"/>
      <c r="I553" s="88">
        <f t="shared" si="42"/>
        <v>12510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274</v>
      </c>
      <c r="D554" s="202" t="s">
        <v>37</v>
      </c>
      <c r="E554" s="203" t="s">
        <v>8</v>
      </c>
      <c r="F554" s="204">
        <v>15500</v>
      </c>
      <c r="G554" s="204">
        <v>15500</v>
      </c>
      <c r="H554" s="171"/>
      <c r="I554" s="88">
        <f t="shared" si="42"/>
        <v>15500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275</v>
      </c>
      <c r="D555" s="202" t="s">
        <v>37</v>
      </c>
      <c r="E555" s="203" t="s">
        <v>8</v>
      </c>
      <c r="F555" s="204">
        <v>19500</v>
      </c>
      <c r="G555" s="204">
        <v>19500</v>
      </c>
      <c r="H555" s="171"/>
      <c r="I555" s="88">
        <f t="shared" si="42"/>
        <v>19500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276</v>
      </c>
      <c r="D556" s="202" t="s">
        <v>37</v>
      </c>
      <c r="E556" s="203" t="s">
        <v>8</v>
      </c>
      <c r="F556" s="204">
        <v>28400</v>
      </c>
      <c r="G556" s="204">
        <v>28400</v>
      </c>
      <c r="H556" s="171"/>
      <c r="I556" s="88">
        <f t="shared" si="42"/>
        <v>28400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277</v>
      </c>
      <c r="D557" s="202" t="s">
        <v>37</v>
      </c>
      <c r="E557" s="203" t="s">
        <v>8</v>
      </c>
      <c r="F557" s="204">
        <v>28314</v>
      </c>
      <c r="G557" s="204">
        <v>28314</v>
      </c>
      <c r="H557" s="171"/>
      <c r="I557" s="88">
        <f t="shared" si="42"/>
        <v>28314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278</v>
      </c>
      <c r="D558" s="202" t="s">
        <v>37</v>
      </c>
      <c r="E558" s="203" t="s">
        <v>8</v>
      </c>
      <c r="F558" s="204">
        <v>3510</v>
      </c>
      <c r="G558" s="204">
        <v>3510</v>
      </c>
      <c r="H558" s="171"/>
      <c r="I558" s="88">
        <f t="shared" si="42"/>
        <v>3510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279</v>
      </c>
      <c r="D559" s="202" t="s">
        <v>37</v>
      </c>
      <c r="E559" s="203" t="s">
        <v>8</v>
      </c>
      <c r="F559" s="204">
        <v>2100</v>
      </c>
      <c r="G559" s="204">
        <v>2100</v>
      </c>
      <c r="H559" s="171"/>
      <c r="I559" s="88">
        <f t="shared" si="42"/>
        <v>2100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45"/>
        <v>201227424.79893059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280</v>
      </c>
      <c r="D560" s="202" t="s">
        <v>37</v>
      </c>
      <c r="E560" s="203" t="s">
        <v>8</v>
      </c>
      <c r="F560" s="204">
        <v>40000</v>
      </c>
      <c r="G560" s="204">
        <v>40000</v>
      </c>
      <c r="H560" s="171"/>
      <c r="I560" s="88">
        <f t="shared" si="42"/>
        <v>40000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45"/>
        <v>201227425.79893059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29</v>
      </c>
      <c r="D561" s="202" t="s">
        <v>37</v>
      </c>
      <c r="E561" s="203" t="s">
        <v>7</v>
      </c>
      <c r="F561" s="204">
        <v>8550</v>
      </c>
      <c r="G561" s="204">
        <v>8550</v>
      </c>
      <c r="H561" s="171"/>
      <c r="I561" s="88">
        <f t="shared" si="42"/>
        <v>8550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45"/>
        <v>201227426.79893059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604</v>
      </c>
      <c r="D562" s="202" t="s">
        <v>37</v>
      </c>
      <c r="E562" s="203" t="s">
        <v>8</v>
      </c>
      <c r="F562" s="204">
        <v>45000</v>
      </c>
      <c r="G562" s="204">
        <v>45000</v>
      </c>
      <c r="H562" s="171"/>
      <c r="I562" s="88">
        <f t="shared" si="42"/>
        <v>45000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45"/>
        <v>201227427.79893059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281</v>
      </c>
      <c r="D563" s="202" t="s">
        <v>37</v>
      </c>
      <c r="E563" s="203" t="s">
        <v>8</v>
      </c>
      <c r="F563" s="204">
        <v>2500</v>
      </c>
      <c r="G563" s="204">
        <v>2500</v>
      </c>
      <c r="H563" s="171"/>
      <c r="I563" s="88">
        <f t="shared" si="42"/>
        <v>2500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45"/>
        <v>201227428.79893059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16</v>
      </c>
      <c r="D564" s="202" t="s">
        <v>37</v>
      </c>
      <c r="E564" s="203" t="s">
        <v>8</v>
      </c>
      <c r="F564" s="204">
        <v>2500</v>
      </c>
      <c r="G564" s="204">
        <v>2500</v>
      </c>
      <c r="H564" s="171"/>
      <c r="I564" s="88">
        <f t="shared" si="42"/>
        <v>2500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45"/>
        <v>201227429.79893059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/>
      <c r="C565" s="109"/>
      <c r="D565" s="202" t="s">
        <v>40</v>
      </c>
      <c r="E565" s="203"/>
      <c r="F565" s="204"/>
      <c r="G565" s="204"/>
      <c r="H565" s="171"/>
      <c r="I565" s="88">
        <f t="shared" si="42"/>
        <v>0</v>
      </c>
      <c r="J565" s="163">
        <f t="shared" si="43"/>
        <v>0</v>
      </c>
      <c r="K565" s="155">
        <f t="shared" si="44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45"/>
        <v>0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 t="s">
        <v>605</v>
      </c>
      <c r="C566" s="109" t="s">
        <v>606</v>
      </c>
      <c r="D566" s="202" t="s">
        <v>40</v>
      </c>
      <c r="E566" s="203"/>
      <c r="F566" s="204"/>
      <c r="G566" s="204"/>
      <c r="H566" s="171"/>
      <c r="I566" s="88">
        <f t="shared" si="42"/>
        <v>0</v>
      </c>
      <c r="J566" s="163">
        <f t="shared" si="43"/>
        <v>0</v>
      </c>
      <c r="K566" s="155">
        <f t="shared" si="44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45"/>
        <v>0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</v>
      </c>
      <c r="C567" s="109" t="s">
        <v>1441</v>
      </c>
      <c r="D567" s="202" t="s">
        <v>37</v>
      </c>
      <c r="E567" s="203" t="s">
        <v>14</v>
      </c>
      <c r="F567" s="204">
        <v>5950800</v>
      </c>
      <c r="G567" s="204">
        <v>6628600</v>
      </c>
      <c r="H567" s="171"/>
      <c r="I567" s="88">
        <f t="shared" si="42"/>
        <v>6628600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2</v>
      </c>
      <c r="C568" s="109" t="s">
        <v>1442</v>
      </c>
      <c r="D568" s="202" t="s">
        <v>37</v>
      </c>
      <c r="E568" s="203" t="s">
        <v>14</v>
      </c>
      <c r="F568" s="204">
        <v>5950800</v>
      </c>
      <c r="G568" s="204">
        <v>6628600</v>
      </c>
      <c r="H568" s="171"/>
      <c r="I568" s="88">
        <f t="shared" si="42"/>
        <v>6628600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3</v>
      </c>
      <c r="C569" s="109" t="s">
        <v>1443</v>
      </c>
      <c r="D569" s="202" t="s">
        <v>37</v>
      </c>
      <c r="E569" s="203" t="s">
        <v>14</v>
      </c>
      <c r="F569" s="204">
        <v>5950800</v>
      </c>
      <c r="G569" s="204">
        <v>6628600</v>
      </c>
      <c r="H569" s="171"/>
      <c r="I569" s="88">
        <f t="shared" si="42"/>
        <v>6628600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4</v>
      </c>
      <c r="C570" s="109" t="s">
        <v>1444</v>
      </c>
      <c r="D570" s="202" t="s">
        <v>37</v>
      </c>
      <c r="E570" s="203" t="s">
        <v>14</v>
      </c>
      <c r="F570" s="204">
        <v>6374600</v>
      </c>
      <c r="G570" s="204">
        <v>7100700</v>
      </c>
      <c r="H570" s="171"/>
      <c r="I570" s="88">
        <f t="shared" si="42"/>
        <v>7100700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5</v>
      </c>
      <c r="C571" s="109" t="s">
        <v>1445</v>
      </c>
      <c r="D571" s="202" t="s">
        <v>37</v>
      </c>
      <c r="E571" s="203" t="s">
        <v>14</v>
      </c>
      <c r="F571" s="204">
        <v>6374600</v>
      </c>
      <c r="G571" s="204">
        <v>7100700</v>
      </c>
      <c r="H571" s="171"/>
      <c r="I571" s="88">
        <f t="shared" si="42"/>
        <v>7100700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7"/>
      <c r="B572" s="183">
        <v>6</v>
      </c>
      <c r="C572" s="109" t="s">
        <v>1446</v>
      </c>
      <c r="D572" s="202" t="s">
        <v>37</v>
      </c>
      <c r="E572" s="203" t="s">
        <v>14</v>
      </c>
      <c r="F572" s="204">
        <v>6374600</v>
      </c>
      <c r="G572" s="204">
        <v>7100700</v>
      </c>
      <c r="H572" s="171"/>
      <c r="I572" s="88">
        <f t="shared" si="42"/>
        <v>7100700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7"/>
      <c r="B573" s="183">
        <v>7</v>
      </c>
      <c r="C573" s="109" t="s">
        <v>1447</v>
      </c>
      <c r="D573" s="202" t="s">
        <v>37</v>
      </c>
      <c r="E573" s="203" t="s">
        <v>14</v>
      </c>
      <c r="F573" s="204">
        <v>6374600</v>
      </c>
      <c r="G573" s="204">
        <v>7100700</v>
      </c>
      <c r="H573" s="171"/>
      <c r="I573" s="88">
        <f t="shared" si="42"/>
        <v>7100700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8</v>
      </c>
      <c r="C574" s="109" t="s">
        <v>1448</v>
      </c>
      <c r="D574" s="202" t="s">
        <v>37</v>
      </c>
      <c r="E574" s="203" t="s">
        <v>14</v>
      </c>
      <c r="F574" s="204">
        <v>4927200</v>
      </c>
      <c r="G574" s="204">
        <v>5488400</v>
      </c>
      <c r="H574" s="171"/>
      <c r="I574" s="88">
        <f t="shared" si="42"/>
        <v>5488400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9</v>
      </c>
      <c r="C575" s="109" t="s">
        <v>1449</v>
      </c>
      <c r="D575" s="202" t="s">
        <v>37</v>
      </c>
      <c r="E575" s="203" t="s">
        <v>14</v>
      </c>
      <c r="F575" s="204">
        <v>4927200</v>
      </c>
      <c r="G575" s="204">
        <v>5488400</v>
      </c>
      <c r="H575" s="171"/>
      <c r="I575" s="88">
        <f t="shared" si="42"/>
        <v>5488400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10</v>
      </c>
      <c r="C576" s="109" t="s">
        <v>1450</v>
      </c>
      <c r="D576" s="202" t="s">
        <v>37</v>
      </c>
      <c r="E576" s="203" t="s">
        <v>14</v>
      </c>
      <c r="F576" s="204">
        <v>4927200</v>
      </c>
      <c r="G576" s="204">
        <v>5488400</v>
      </c>
      <c r="H576" s="171"/>
      <c r="I576" s="88">
        <f t="shared" si="42"/>
        <v>5488400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11</v>
      </c>
      <c r="C577" s="109" t="s">
        <v>1451</v>
      </c>
      <c r="D577" s="202" t="s">
        <v>37</v>
      </c>
      <c r="E577" s="203" t="s">
        <v>14</v>
      </c>
      <c r="F577" s="204">
        <v>5602300</v>
      </c>
      <c r="G577" s="204">
        <v>6240400</v>
      </c>
      <c r="H577" s="171"/>
      <c r="I577" s="88">
        <f t="shared" si="42"/>
        <v>6240400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12</v>
      </c>
      <c r="C578" s="109" t="s">
        <v>1452</v>
      </c>
      <c r="D578" s="202" t="s">
        <v>37</v>
      </c>
      <c r="E578" s="203" t="s">
        <v>14</v>
      </c>
      <c r="F578" s="204">
        <v>5602300</v>
      </c>
      <c r="G578" s="204">
        <v>6240400</v>
      </c>
      <c r="H578" s="171"/>
      <c r="I578" s="88">
        <f t="shared" si="42"/>
        <v>6240400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13</v>
      </c>
      <c r="C579" s="109" t="s">
        <v>1453</v>
      </c>
      <c r="D579" s="202" t="s">
        <v>37</v>
      </c>
      <c r="E579" s="203" t="s">
        <v>14</v>
      </c>
      <c r="F579" s="204">
        <v>5602300</v>
      </c>
      <c r="G579" s="204">
        <v>6240400</v>
      </c>
      <c r="H579" s="171"/>
      <c r="I579" s="88">
        <f t="shared" si="42"/>
        <v>6240400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14</v>
      </c>
      <c r="C580" s="109" t="s">
        <v>1454</v>
      </c>
      <c r="D580" s="202" t="s">
        <v>37</v>
      </c>
      <c r="E580" s="203" t="s">
        <v>14</v>
      </c>
      <c r="F580" s="204">
        <v>5529300</v>
      </c>
      <c r="G580" s="204">
        <v>6159100</v>
      </c>
      <c r="H580" s="171"/>
      <c r="I580" s="88">
        <f t="shared" si="42"/>
        <v>6159100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15</v>
      </c>
      <c r="C581" s="109" t="s">
        <v>1455</v>
      </c>
      <c r="D581" s="202" t="s">
        <v>37</v>
      </c>
      <c r="E581" s="203" t="s">
        <v>14</v>
      </c>
      <c r="F581" s="204">
        <v>5529300</v>
      </c>
      <c r="G581" s="204">
        <v>6159100</v>
      </c>
      <c r="H581" s="171"/>
      <c r="I581" s="88">
        <f t="shared" si="42"/>
        <v>6159100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15</v>
      </c>
      <c r="C582" s="397" t="s">
        <v>1587</v>
      </c>
      <c r="D582" s="202" t="s">
        <v>37</v>
      </c>
      <c r="E582" s="203" t="s">
        <v>14</v>
      </c>
      <c r="F582" s="398">
        <v>5529300</v>
      </c>
      <c r="G582" s="398">
        <v>6159100</v>
      </c>
      <c r="H582" s="171"/>
      <c r="I582" s="88">
        <f>IF($I$5=$G$4,G582,(IF($I$5=$F$4,F582,0)))</f>
        <v>6159100</v>
      </c>
      <c r="J582" s="163">
        <f>IF(D582="MDU-KD",1,0)</f>
        <v>0</v>
      </c>
      <c r="K582" s="155">
        <f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>IF(L582=0,M582,L582)</f>
        <v>201227445.79893059</v>
      </c>
      <c r="O582" s="155">
        <f>IF(E582=0,0,IF(LEFT(C582,11)="Tiang Beton",1,0))</f>
        <v>0</v>
      </c>
      <c r="P582" s="155">
        <f>IF(O582=1,SUM($O$6:O582),0)</f>
        <v>0</v>
      </c>
    </row>
    <row r="583" spans="1:16" ht="15" customHeight="1">
      <c r="A583" s="15"/>
      <c r="B583" s="183">
        <v>16</v>
      </c>
      <c r="C583" s="109" t="s">
        <v>1456</v>
      </c>
      <c r="D583" s="202" t="s">
        <v>37</v>
      </c>
      <c r="E583" s="203" t="s">
        <v>14</v>
      </c>
      <c r="F583" s="204">
        <v>5529300</v>
      </c>
      <c r="G583" s="204">
        <v>6159100</v>
      </c>
      <c r="H583" s="171"/>
      <c r="I583" s="88">
        <f t="shared" si="42"/>
        <v>6159100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17</v>
      </c>
      <c r="C584" s="109" t="s">
        <v>1457</v>
      </c>
      <c r="D584" s="202" t="s">
        <v>37</v>
      </c>
      <c r="E584" s="203" t="s">
        <v>14</v>
      </c>
      <c r="F584" s="204">
        <v>5030000</v>
      </c>
      <c r="G584" s="204">
        <v>5602900</v>
      </c>
      <c r="H584" s="171"/>
      <c r="I584" s="88">
        <f t="shared" si="42"/>
        <v>5602900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18</v>
      </c>
      <c r="C585" s="109" t="s">
        <v>1458</v>
      </c>
      <c r="D585" s="202" t="s">
        <v>37</v>
      </c>
      <c r="E585" s="203" t="s">
        <v>14</v>
      </c>
      <c r="F585" s="204">
        <v>7223500</v>
      </c>
      <c r="G585" s="204">
        <v>8046300</v>
      </c>
      <c r="H585" s="171"/>
      <c r="I585" s="88">
        <f t="shared" si="42"/>
        <v>8046300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19</v>
      </c>
      <c r="C586" s="109" t="s">
        <v>1459</v>
      </c>
      <c r="D586" s="202" t="s">
        <v>37</v>
      </c>
      <c r="E586" s="203" t="s">
        <v>14</v>
      </c>
      <c r="F586" s="206">
        <v>7275900</v>
      </c>
      <c r="G586" s="206">
        <v>8104600</v>
      </c>
      <c r="H586" s="171"/>
      <c r="I586" s="88">
        <f t="shared" si="42"/>
        <v>8104600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20</v>
      </c>
      <c r="C587" s="109" t="s">
        <v>1460</v>
      </c>
      <c r="D587" s="202" t="s">
        <v>37</v>
      </c>
      <c r="E587" s="203" t="s">
        <v>14</v>
      </c>
      <c r="F587" s="204">
        <v>7275900</v>
      </c>
      <c r="G587" s="204">
        <v>8104600</v>
      </c>
      <c r="H587" s="171"/>
      <c r="I587" s="88">
        <f t="shared" si="42"/>
        <v>8104600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21</v>
      </c>
      <c r="C588" s="109" t="s">
        <v>1461</v>
      </c>
      <c r="D588" s="202" t="s">
        <v>37</v>
      </c>
      <c r="E588" s="203" t="s">
        <v>14</v>
      </c>
      <c r="F588" s="204">
        <v>5224600</v>
      </c>
      <c r="G588" s="204">
        <v>5819700</v>
      </c>
      <c r="H588" s="171"/>
      <c r="I588" s="88">
        <f t="shared" si="42"/>
        <v>5819700</v>
      </c>
      <c r="J588" s="163">
        <f t="shared" si="43"/>
        <v>0</v>
      </c>
      <c r="K588" s="155">
        <f t="shared" si="44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45"/>
        <v>201227451.79893059</v>
      </c>
      <c r="O588" s="155">
        <f t="shared" si="46"/>
        <v>0</v>
      </c>
      <c r="P588" s="155">
        <f>IF(O588=1,SUM($O$6:O588),0)</f>
        <v>0</v>
      </c>
    </row>
    <row r="589" spans="1:16" ht="15" customHeight="1">
      <c r="A589" s="15"/>
      <c r="B589" s="183">
        <v>22</v>
      </c>
      <c r="C589" s="109" t="s">
        <v>1462</v>
      </c>
      <c r="D589" s="202" t="s">
        <v>37</v>
      </c>
      <c r="E589" s="203" t="s">
        <v>14</v>
      </c>
      <c r="F589" s="204">
        <v>5224600</v>
      </c>
      <c r="G589" s="204">
        <v>5819700</v>
      </c>
      <c r="H589" s="171"/>
      <c r="I589" s="88">
        <f t="shared" si="42"/>
        <v>5819700</v>
      </c>
      <c r="J589" s="163">
        <f t="shared" si="43"/>
        <v>0</v>
      </c>
      <c r="K589" s="155">
        <f t="shared" si="4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45"/>
        <v>201227452.79893059</v>
      </c>
      <c r="O589" s="155">
        <f t="shared" si="46"/>
        <v>0</v>
      </c>
      <c r="P589" s="155">
        <f>IF(O589=1,SUM($O$6:O589),0)</f>
        <v>0</v>
      </c>
    </row>
    <row r="590" spans="1:16" ht="15" customHeight="1">
      <c r="A590" s="15"/>
      <c r="B590" s="183">
        <v>23</v>
      </c>
      <c r="C590" s="109" t="s">
        <v>1463</v>
      </c>
      <c r="D590" s="202" t="s">
        <v>37</v>
      </c>
      <c r="E590" s="203" t="s">
        <v>14</v>
      </c>
      <c r="F590" s="204">
        <v>2857700</v>
      </c>
      <c r="G590" s="204">
        <v>3183200</v>
      </c>
      <c r="H590" s="171"/>
      <c r="I590" s="88">
        <f t="shared" ref="I590:I691" si="47">IF($I$5=$G$4,G590,(IF($I$5=$F$4,F590,0)))</f>
        <v>3183200</v>
      </c>
      <c r="J590" s="163">
        <f t="shared" si="43"/>
        <v>0</v>
      </c>
      <c r="K590" s="155">
        <f t="shared" si="4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45"/>
        <v>201227453.79893059</v>
      </c>
      <c r="O590" s="155">
        <f t="shared" si="46"/>
        <v>0</v>
      </c>
      <c r="P590" s="155">
        <f>IF(O590=1,SUM($O$6:O590),0)</f>
        <v>0</v>
      </c>
    </row>
    <row r="591" spans="1:16" ht="15" customHeight="1">
      <c r="A591" s="15"/>
      <c r="B591" s="183">
        <v>24</v>
      </c>
      <c r="C591" s="109" t="s">
        <v>1464</v>
      </c>
      <c r="D591" s="202" t="s">
        <v>37</v>
      </c>
      <c r="E591" s="203" t="s">
        <v>14</v>
      </c>
      <c r="F591" s="204">
        <v>2857700</v>
      </c>
      <c r="G591" s="204">
        <v>3183200</v>
      </c>
      <c r="H591" s="171"/>
      <c r="I591" s="88">
        <f t="shared" si="47"/>
        <v>3183200</v>
      </c>
      <c r="J591" s="163">
        <f t="shared" si="43"/>
        <v>0</v>
      </c>
      <c r="K591" s="155">
        <f t="shared" si="4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45"/>
        <v>201227454.79893059</v>
      </c>
      <c r="O591" s="155">
        <f t="shared" si="46"/>
        <v>0</v>
      </c>
      <c r="P591" s="155">
        <f>IF(O591=1,SUM($O$6:O591),0)</f>
        <v>0</v>
      </c>
    </row>
    <row r="592" spans="1:16" ht="15" customHeight="1">
      <c r="A592" s="15"/>
      <c r="B592" s="183">
        <v>25</v>
      </c>
      <c r="C592" s="109" t="s">
        <v>1465</v>
      </c>
      <c r="D592" s="202" t="s">
        <v>37</v>
      </c>
      <c r="E592" s="203" t="s">
        <v>14</v>
      </c>
      <c r="F592" s="204">
        <v>3401800</v>
      </c>
      <c r="G592" s="204">
        <v>3789300</v>
      </c>
      <c r="H592" s="171"/>
      <c r="I592" s="88">
        <f t="shared" si="47"/>
        <v>3789300</v>
      </c>
      <c r="J592" s="163">
        <f t="shared" si="43"/>
        <v>0</v>
      </c>
      <c r="K592" s="155">
        <f t="shared" si="4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45"/>
        <v>201227455.79893059</v>
      </c>
      <c r="O592" s="155">
        <f t="shared" si="46"/>
        <v>0</v>
      </c>
      <c r="P592" s="155">
        <f>IF(O592=1,SUM($O$6:O592),0)</f>
        <v>0</v>
      </c>
    </row>
    <row r="593" spans="1:16" ht="15" customHeight="1">
      <c r="A593" s="15"/>
      <c r="B593" s="183">
        <v>26</v>
      </c>
      <c r="C593" s="109" t="s">
        <v>282</v>
      </c>
      <c r="D593" s="202" t="s">
        <v>37</v>
      </c>
      <c r="E593" s="203" t="s">
        <v>14</v>
      </c>
      <c r="F593" s="204">
        <v>2935500</v>
      </c>
      <c r="G593" s="204">
        <v>3269900</v>
      </c>
      <c r="H593" s="175"/>
      <c r="I593" s="88">
        <f t="shared" si="47"/>
        <v>3269900</v>
      </c>
      <c r="J593" s="163">
        <f t="shared" si="43"/>
        <v>0</v>
      </c>
      <c r="K593" s="155">
        <f t="shared" si="4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45"/>
        <v>201227456.79893059</v>
      </c>
      <c r="O593" s="155">
        <f t="shared" si="46"/>
        <v>0</v>
      </c>
      <c r="P593" s="155">
        <f>IF(O593=1,SUM($O$6:O593),0)</f>
        <v>0</v>
      </c>
    </row>
    <row r="594" spans="1:16" ht="15" customHeight="1">
      <c r="A594" s="15"/>
      <c r="B594" s="183">
        <v>27</v>
      </c>
      <c r="C594" s="109" t="s">
        <v>283</v>
      </c>
      <c r="D594" s="202" t="s">
        <v>37</v>
      </c>
      <c r="E594" s="203" t="s">
        <v>14</v>
      </c>
      <c r="F594" s="204">
        <v>4180700</v>
      </c>
      <c r="G594" s="204">
        <v>4656900</v>
      </c>
      <c r="H594" s="175"/>
      <c r="I594" s="88">
        <f t="shared" si="47"/>
        <v>4656900</v>
      </c>
      <c r="J594" s="163">
        <f t="shared" si="43"/>
        <v>0</v>
      </c>
      <c r="K594" s="155">
        <f t="shared" si="4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45"/>
        <v>201227457.79893059</v>
      </c>
      <c r="O594" s="155">
        <f t="shared" si="46"/>
        <v>0</v>
      </c>
      <c r="P594" s="155">
        <f>IF(O594=1,SUM($O$6:O594),0)</f>
        <v>0</v>
      </c>
    </row>
    <row r="595" spans="1:16" ht="15" customHeight="1">
      <c r="A595" s="15"/>
      <c r="B595" s="183">
        <v>28</v>
      </c>
      <c r="C595" s="109" t="s">
        <v>284</v>
      </c>
      <c r="D595" s="202" t="s">
        <v>37</v>
      </c>
      <c r="E595" s="203" t="s">
        <v>14</v>
      </c>
      <c r="F595" s="204">
        <v>7316100</v>
      </c>
      <c r="G595" s="204">
        <v>8149400</v>
      </c>
      <c r="H595" s="175"/>
      <c r="I595" s="88">
        <f t="shared" si="47"/>
        <v>8149400</v>
      </c>
      <c r="J595" s="163">
        <f t="shared" ref="J595:J658" si="48">IF(D595="MDU-KD",1,0)</f>
        <v>0</v>
      </c>
      <c r="K595" s="155">
        <f t="shared" ref="K595:K658" si="49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50">IF(L595=0,M595,L595)</f>
        <v>201227458.79893059</v>
      </c>
      <c r="O595" s="155">
        <f t="shared" ref="O595:O658" si="51">IF(E595=0,0,IF(LEFT(C595,11)="Tiang Beton",1,0))</f>
        <v>0</v>
      </c>
      <c r="P595" s="155">
        <f>IF(O595=1,SUM($O$6:O595),0)</f>
        <v>0</v>
      </c>
    </row>
    <row r="596" spans="1:16" ht="15" customHeight="1">
      <c r="A596" s="15"/>
      <c r="B596" s="183">
        <v>29</v>
      </c>
      <c r="C596" s="109" t="s">
        <v>285</v>
      </c>
      <c r="D596" s="202" t="s">
        <v>37</v>
      </c>
      <c r="E596" s="203" t="s">
        <v>8</v>
      </c>
      <c r="F596" s="204">
        <v>34800</v>
      </c>
      <c r="G596" s="204">
        <v>38800</v>
      </c>
      <c r="H596" s="175"/>
      <c r="I596" s="88">
        <f t="shared" si="47"/>
        <v>38800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30</v>
      </c>
      <c r="C597" s="109" t="s">
        <v>287</v>
      </c>
      <c r="D597" s="202" t="s">
        <v>37</v>
      </c>
      <c r="E597" s="203" t="s">
        <v>8</v>
      </c>
      <c r="F597" s="204">
        <v>11200</v>
      </c>
      <c r="G597" s="204">
        <v>12500</v>
      </c>
      <c r="H597" s="175"/>
      <c r="I597" s="88">
        <f t="shared" si="47"/>
        <v>12500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31</v>
      </c>
      <c r="C598" s="109" t="s">
        <v>24</v>
      </c>
      <c r="D598" s="202" t="s">
        <v>37</v>
      </c>
      <c r="E598" s="203" t="s">
        <v>8</v>
      </c>
      <c r="F598" s="204">
        <v>6100</v>
      </c>
      <c r="G598" s="204">
        <v>6100</v>
      </c>
      <c r="H598" s="175"/>
      <c r="I598" s="88">
        <f t="shared" si="47"/>
        <v>6100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32</v>
      </c>
      <c r="C599" s="109" t="s">
        <v>607</v>
      </c>
      <c r="D599" s="202" t="s">
        <v>37</v>
      </c>
      <c r="E599" s="203" t="s">
        <v>8</v>
      </c>
      <c r="F599" s="204">
        <v>18200</v>
      </c>
      <c r="G599" s="204">
        <v>38718.5</v>
      </c>
      <c r="H599" s="175"/>
      <c r="I599" s="88">
        <f t="shared" si="47"/>
        <v>38718.5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33</v>
      </c>
      <c r="C600" s="109" t="s">
        <v>608</v>
      </c>
      <c r="D600" s="202" t="s">
        <v>37</v>
      </c>
      <c r="E600" s="203" t="s">
        <v>8</v>
      </c>
      <c r="F600" s="204">
        <v>83900</v>
      </c>
      <c r="G600" s="204">
        <v>218596</v>
      </c>
      <c r="H600" s="175"/>
      <c r="I600" s="88">
        <f t="shared" si="47"/>
        <v>218596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50"/>
        <v>201227463.79893059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34</v>
      </c>
      <c r="C601" s="109" t="s">
        <v>465</v>
      </c>
      <c r="D601" s="202" t="s">
        <v>37</v>
      </c>
      <c r="E601" s="203" t="s">
        <v>8</v>
      </c>
      <c r="F601" s="204">
        <v>148000</v>
      </c>
      <c r="G601" s="204">
        <v>680475</v>
      </c>
      <c r="H601" s="175"/>
      <c r="I601" s="88">
        <f t="shared" si="47"/>
        <v>680475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50"/>
        <v>201227464.79893059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35</v>
      </c>
      <c r="C602" s="109" t="s">
        <v>1066</v>
      </c>
      <c r="D602" s="202" t="s">
        <v>37</v>
      </c>
      <c r="E602" s="203" t="s">
        <v>8</v>
      </c>
      <c r="F602" s="204">
        <v>1000000</v>
      </c>
      <c r="G602" s="204">
        <v>1000000</v>
      </c>
      <c r="H602" s="175"/>
      <c r="I602" s="88">
        <f t="shared" si="47"/>
        <v>1000000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50"/>
        <v>201227465.79893059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36</v>
      </c>
      <c r="C603" s="109" t="s">
        <v>286</v>
      </c>
      <c r="D603" s="202" t="s">
        <v>37</v>
      </c>
      <c r="E603" s="203" t="s">
        <v>8</v>
      </c>
      <c r="F603" s="204">
        <v>22500</v>
      </c>
      <c r="G603" s="204">
        <v>25100</v>
      </c>
      <c r="H603" s="175"/>
      <c r="I603" s="88">
        <f t="shared" si="47"/>
        <v>25100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50"/>
        <v>201227466.79893059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37</v>
      </c>
      <c r="C604" s="109" t="s">
        <v>609</v>
      </c>
      <c r="D604" s="202" t="s">
        <v>37</v>
      </c>
      <c r="E604" s="203" t="s">
        <v>8</v>
      </c>
      <c r="F604" s="204">
        <v>8000</v>
      </c>
      <c r="G604" s="204">
        <v>8900</v>
      </c>
      <c r="H604" s="175"/>
      <c r="I604" s="88">
        <f t="shared" si="47"/>
        <v>8900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50"/>
        <v>201227467.79893059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38</v>
      </c>
      <c r="C605" s="109" t="s">
        <v>288</v>
      </c>
      <c r="D605" s="202" t="s">
        <v>37</v>
      </c>
      <c r="E605" s="203" t="s">
        <v>8</v>
      </c>
      <c r="F605" s="204">
        <v>3700</v>
      </c>
      <c r="G605" s="204">
        <v>4100</v>
      </c>
      <c r="H605" s="175"/>
      <c r="I605" s="88">
        <f t="shared" si="47"/>
        <v>4100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50"/>
        <v>201227468.79893059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39</v>
      </c>
      <c r="C606" s="186" t="s">
        <v>1067</v>
      </c>
      <c r="D606" s="202" t="s">
        <v>37</v>
      </c>
      <c r="E606" s="203" t="s">
        <v>8</v>
      </c>
      <c r="F606" s="204">
        <v>200000</v>
      </c>
      <c r="G606" s="204">
        <v>200000</v>
      </c>
      <c r="H606" s="175"/>
      <c r="I606" s="88">
        <f t="shared" si="47"/>
        <v>200000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50"/>
        <v>201227469.79893059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/>
      <c r="C607" s="109" t="s">
        <v>40</v>
      </c>
      <c r="D607" s="202" t="s">
        <v>40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 t="s">
        <v>610</v>
      </c>
      <c r="C608" s="109" t="s">
        <v>1028</v>
      </c>
      <c r="D608" s="202" t="s">
        <v>40</v>
      </c>
      <c r="E608" s="203"/>
      <c r="F608" s="204"/>
      <c r="G608" s="204"/>
      <c r="H608" s="175"/>
      <c r="I608" s="88">
        <f t="shared" si="47"/>
        <v>0</v>
      </c>
      <c r="J608" s="163">
        <f t="shared" si="48"/>
        <v>0</v>
      </c>
      <c r="K608" s="155">
        <f t="shared" si="49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50"/>
        <v>0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1</v>
      </c>
      <c r="C609" s="109" t="s">
        <v>1029</v>
      </c>
      <c r="D609" s="202" t="s">
        <v>37</v>
      </c>
      <c r="E609" s="203" t="s">
        <v>1064</v>
      </c>
      <c r="F609" s="204">
        <v>200000</v>
      </c>
      <c r="G609" s="204">
        <v>200000</v>
      </c>
      <c r="H609" s="175"/>
      <c r="I609" s="88">
        <f t="shared" si="47"/>
        <v>200000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50"/>
        <v>201227470.79893059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2</v>
      </c>
      <c r="C610" s="109" t="s">
        <v>1030</v>
      </c>
      <c r="D610" s="202" t="s">
        <v>37</v>
      </c>
      <c r="E610" s="203" t="s">
        <v>1064</v>
      </c>
      <c r="F610" s="204">
        <v>2172500</v>
      </c>
      <c r="G610" s="204">
        <v>2172500</v>
      </c>
      <c r="H610" s="175"/>
      <c r="I610" s="88">
        <f t="shared" si="47"/>
        <v>2172500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50"/>
        <v>201227471.79893059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3</v>
      </c>
      <c r="C611" s="109" t="s">
        <v>1132</v>
      </c>
      <c r="D611" s="202" t="s">
        <v>37</v>
      </c>
      <c r="E611" s="203" t="s">
        <v>1064</v>
      </c>
      <c r="F611" s="204">
        <v>700000</v>
      </c>
      <c r="G611" s="204">
        <v>700000</v>
      </c>
      <c r="H611" s="175"/>
      <c r="I611" s="88">
        <f t="shared" si="47"/>
        <v>700000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50"/>
        <v>201227472.79893059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4</v>
      </c>
      <c r="C612" s="109" t="s">
        <v>1133</v>
      </c>
      <c r="D612" s="202" t="s">
        <v>37</v>
      </c>
      <c r="E612" s="203" t="s">
        <v>1064</v>
      </c>
      <c r="F612" s="204">
        <v>490000</v>
      </c>
      <c r="G612" s="204">
        <v>490000</v>
      </c>
      <c r="H612" s="175"/>
      <c r="I612" s="88">
        <f t="shared" si="47"/>
        <v>490000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50"/>
        <v>201227473.79893059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5</v>
      </c>
      <c r="C613" s="109" t="s">
        <v>1134</v>
      </c>
      <c r="D613" s="202" t="s">
        <v>37</v>
      </c>
      <c r="E613" s="203" t="s">
        <v>1064</v>
      </c>
      <c r="F613" s="204">
        <v>224000</v>
      </c>
      <c r="G613" s="204">
        <v>224000</v>
      </c>
      <c r="H613" s="175"/>
      <c r="I613" s="88">
        <f t="shared" si="47"/>
        <v>224000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50"/>
        <v>201227474.79893059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6</v>
      </c>
      <c r="C614" s="109" t="s">
        <v>1031</v>
      </c>
      <c r="D614" s="202" t="s">
        <v>37</v>
      </c>
      <c r="E614" s="203" t="s">
        <v>11</v>
      </c>
      <c r="F614" s="204">
        <v>15000</v>
      </c>
      <c r="G614" s="204">
        <v>15000</v>
      </c>
      <c r="H614" s="175"/>
      <c r="I614" s="88">
        <f t="shared" si="47"/>
        <v>15000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50"/>
        <v>201227475.79893059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7</v>
      </c>
      <c r="C615" s="109" t="s">
        <v>1135</v>
      </c>
      <c r="D615" s="202" t="s">
        <v>37</v>
      </c>
      <c r="E615" s="203" t="s">
        <v>1064</v>
      </c>
      <c r="F615" s="204">
        <v>1510245</v>
      </c>
      <c r="G615" s="204">
        <v>1510245</v>
      </c>
      <c r="H615" s="175"/>
      <c r="I615" s="88">
        <f t="shared" si="47"/>
        <v>1510245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50"/>
        <v>201227476.79893059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/>
      <c r="C616" s="109" t="s">
        <v>40</v>
      </c>
      <c r="D616" s="202" t="s">
        <v>40</v>
      </c>
      <c r="E616" s="203"/>
      <c r="F616" s="204"/>
      <c r="G616" s="204"/>
      <c r="H616" s="175"/>
      <c r="I616" s="88">
        <f t="shared" si="47"/>
        <v>0</v>
      </c>
      <c r="J616" s="163">
        <f t="shared" si="48"/>
        <v>0</v>
      </c>
      <c r="K616" s="155">
        <f t="shared" si="49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50"/>
        <v>0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 t="s">
        <v>795</v>
      </c>
      <c r="C617" s="109" t="s">
        <v>1033</v>
      </c>
      <c r="D617" s="202" t="s">
        <v>40</v>
      </c>
      <c r="E617" s="203"/>
      <c r="F617" s="204"/>
      <c r="G617" s="204"/>
      <c r="H617" s="175"/>
      <c r="I617" s="88">
        <f t="shared" si="47"/>
        <v>0</v>
      </c>
      <c r="J617" s="163">
        <f t="shared" si="48"/>
        <v>0</v>
      </c>
      <c r="K617" s="155">
        <f t="shared" si="49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50"/>
        <v>0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</v>
      </c>
      <c r="C618" s="109" t="s">
        <v>1040</v>
      </c>
      <c r="D618" s="202" t="s">
        <v>37</v>
      </c>
      <c r="E618" s="203" t="s">
        <v>8</v>
      </c>
      <c r="F618" s="204">
        <v>16226</v>
      </c>
      <c r="G618" s="204">
        <v>16226</v>
      </c>
      <c r="H618" s="175"/>
      <c r="I618" s="88">
        <f t="shared" si="47"/>
        <v>16226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2</v>
      </c>
      <c r="C619" s="109" t="s">
        <v>1041</v>
      </c>
      <c r="D619" s="202" t="s">
        <v>37</v>
      </c>
      <c r="E619" s="203" t="s">
        <v>8</v>
      </c>
      <c r="F619" s="204">
        <v>19947</v>
      </c>
      <c r="G619" s="204">
        <v>19947</v>
      </c>
      <c r="H619" s="175"/>
      <c r="I619" s="88">
        <f t="shared" si="47"/>
        <v>19947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3</v>
      </c>
      <c r="C620" s="109" t="s">
        <v>1042</v>
      </c>
      <c r="D620" s="202" t="s">
        <v>37</v>
      </c>
      <c r="E620" s="203" t="s">
        <v>8</v>
      </c>
      <c r="F620" s="204">
        <v>26711.899999999998</v>
      </c>
      <c r="G620" s="204">
        <v>26711.899999999998</v>
      </c>
      <c r="H620" s="175"/>
      <c r="I620" s="88">
        <f t="shared" si="47"/>
        <v>26711.899999999998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4</v>
      </c>
      <c r="C621" s="109" t="s">
        <v>1043</v>
      </c>
      <c r="D621" s="202" t="s">
        <v>37</v>
      </c>
      <c r="E621" s="203" t="s">
        <v>8</v>
      </c>
      <c r="F621" s="204">
        <v>84820.5</v>
      </c>
      <c r="G621" s="204">
        <v>84820.5</v>
      </c>
      <c r="H621" s="175"/>
      <c r="I621" s="88">
        <f t="shared" si="47"/>
        <v>84820.5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5</v>
      </c>
      <c r="C622" s="109" t="s">
        <v>1044</v>
      </c>
      <c r="D622" s="202" t="s">
        <v>37</v>
      </c>
      <c r="E622" s="203" t="s">
        <v>8</v>
      </c>
      <c r="F622" s="204">
        <v>33550</v>
      </c>
      <c r="G622" s="204">
        <v>33550</v>
      </c>
      <c r="H622" s="175"/>
      <c r="I622" s="88">
        <f t="shared" si="47"/>
        <v>33550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6</v>
      </c>
      <c r="C623" s="109" t="s">
        <v>1045</v>
      </c>
      <c r="D623" s="202" t="s">
        <v>37</v>
      </c>
      <c r="E623" s="203" t="s">
        <v>8</v>
      </c>
      <c r="F623" s="204">
        <v>16833.560000000001</v>
      </c>
      <c r="G623" s="204">
        <v>16833.560000000001</v>
      </c>
      <c r="H623" s="175"/>
      <c r="I623" s="88">
        <f t="shared" si="47"/>
        <v>16833.560000000001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7</v>
      </c>
      <c r="C624" s="109" t="s">
        <v>1046</v>
      </c>
      <c r="D624" s="202" t="s">
        <v>37</v>
      </c>
      <c r="E624" s="203" t="s">
        <v>8</v>
      </c>
      <c r="F624" s="204">
        <v>72742.5</v>
      </c>
      <c r="G624" s="204">
        <v>72742.5</v>
      </c>
      <c r="H624" s="175"/>
      <c r="I624" s="88">
        <f t="shared" si="47"/>
        <v>72742.5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8</v>
      </c>
      <c r="C625" s="109" t="s">
        <v>1047</v>
      </c>
      <c r="D625" s="202" t="s">
        <v>37</v>
      </c>
      <c r="E625" s="203" t="s">
        <v>8</v>
      </c>
      <c r="F625" s="204">
        <v>45445</v>
      </c>
      <c r="G625" s="204">
        <v>45445</v>
      </c>
      <c r="H625" s="175"/>
      <c r="I625" s="88">
        <f t="shared" si="47"/>
        <v>45445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9</v>
      </c>
      <c r="C626" s="109" t="s">
        <v>1048</v>
      </c>
      <c r="D626" s="202" t="s">
        <v>37</v>
      </c>
      <c r="E626" s="203" t="s">
        <v>8</v>
      </c>
      <c r="F626" s="204">
        <v>84820.5</v>
      </c>
      <c r="G626" s="204">
        <v>84820.5</v>
      </c>
      <c r="H626" s="175"/>
      <c r="I626" s="88">
        <f t="shared" si="47"/>
        <v>84820.5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10</v>
      </c>
      <c r="C627" s="109" t="s">
        <v>1049</v>
      </c>
      <c r="D627" s="202" t="s">
        <v>37</v>
      </c>
      <c r="E627" s="203" t="s">
        <v>8</v>
      </c>
      <c r="F627" s="204">
        <v>53866.659999999996</v>
      </c>
      <c r="G627" s="204">
        <v>53866.659999999996</v>
      </c>
      <c r="H627" s="175"/>
      <c r="I627" s="88">
        <f t="shared" si="47"/>
        <v>53866.659999999996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11</v>
      </c>
      <c r="C628" s="109" t="s">
        <v>1050</v>
      </c>
      <c r="D628" s="202" t="s">
        <v>37</v>
      </c>
      <c r="E628" s="203" t="s">
        <v>8</v>
      </c>
      <c r="F628" s="204">
        <v>38499.54</v>
      </c>
      <c r="G628" s="204">
        <v>38499.54</v>
      </c>
      <c r="H628" s="175"/>
      <c r="I628" s="88">
        <f t="shared" si="47"/>
        <v>38499.54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12</v>
      </c>
      <c r="C629" s="109" t="s">
        <v>1051</v>
      </c>
      <c r="D629" s="202" t="s">
        <v>37</v>
      </c>
      <c r="E629" s="203" t="s">
        <v>7</v>
      </c>
      <c r="F629" s="204">
        <v>31720</v>
      </c>
      <c r="G629" s="204">
        <v>31720</v>
      </c>
      <c r="H629" s="175"/>
      <c r="I629" s="88">
        <f t="shared" si="47"/>
        <v>31720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13</v>
      </c>
      <c r="C630" s="109" t="s">
        <v>1052</v>
      </c>
      <c r="D630" s="202" t="s">
        <v>37</v>
      </c>
      <c r="E630" s="203" t="s">
        <v>7</v>
      </c>
      <c r="F630" s="204">
        <v>51240</v>
      </c>
      <c r="G630" s="204">
        <v>51240</v>
      </c>
      <c r="H630" s="175"/>
      <c r="I630" s="88">
        <f t="shared" si="47"/>
        <v>51240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14</v>
      </c>
      <c r="C631" s="109" t="s">
        <v>1053</v>
      </c>
      <c r="D631" s="202" t="s">
        <v>37</v>
      </c>
      <c r="E631" s="203" t="s">
        <v>8</v>
      </c>
      <c r="F631" s="204">
        <v>3477</v>
      </c>
      <c r="G631" s="204">
        <v>3477</v>
      </c>
      <c r="H631" s="175"/>
      <c r="I631" s="88">
        <f t="shared" si="47"/>
        <v>3477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15</v>
      </c>
      <c r="C632" s="109" t="s">
        <v>1054</v>
      </c>
      <c r="D632" s="202" t="s">
        <v>37</v>
      </c>
      <c r="E632" s="203" t="s">
        <v>8</v>
      </c>
      <c r="F632" s="204">
        <v>3477</v>
      </c>
      <c r="G632" s="204">
        <v>3477</v>
      </c>
      <c r="H632" s="175"/>
      <c r="I632" s="88">
        <f t="shared" si="47"/>
        <v>3477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16</v>
      </c>
      <c r="C633" s="109" t="s">
        <v>1055</v>
      </c>
      <c r="D633" s="202" t="s">
        <v>37</v>
      </c>
      <c r="E633" s="203" t="s">
        <v>8</v>
      </c>
      <c r="F633" s="176">
        <v>5531.48</v>
      </c>
      <c r="G633" s="176">
        <v>5531.48</v>
      </c>
      <c r="H633" s="175"/>
      <c r="I633" s="88">
        <f t="shared" si="47"/>
        <v>5531.48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17</v>
      </c>
      <c r="C634" s="109" t="s">
        <v>1138</v>
      </c>
      <c r="D634" s="202" t="s">
        <v>37</v>
      </c>
      <c r="E634" s="203" t="s">
        <v>7</v>
      </c>
      <c r="F634" s="176">
        <v>15000</v>
      </c>
      <c r="G634" s="176">
        <v>15000</v>
      </c>
      <c r="H634" s="175"/>
      <c r="I634" s="88">
        <f t="shared" si="47"/>
        <v>15000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18</v>
      </c>
      <c r="C635" s="109" t="s">
        <v>1056</v>
      </c>
      <c r="D635" s="202" t="s">
        <v>37</v>
      </c>
      <c r="E635" s="203" t="s">
        <v>8</v>
      </c>
      <c r="F635" s="204">
        <v>154106.74</v>
      </c>
      <c r="G635" s="204">
        <v>154106.74</v>
      </c>
      <c r="H635" s="175"/>
      <c r="I635" s="88">
        <f t="shared" si="47"/>
        <v>154106.74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19</v>
      </c>
      <c r="C636" s="109" t="s">
        <v>1057</v>
      </c>
      <c r="D636" s="202" t="s">
        <v>37</v>
      </c>
      <c r="E636" s="203" t="s">
        <v>8</v>
      </c>
      <c r="F636" s="204">
        <v>16226</v>
      </c>
      <c r="G636" s="204">
        <v>16226</v>
      </c>
      <c r="H636" s="175"/>
      <c r="I636" s="88">
        <f t="shared" si="47"/>
        <v>16226</v>
      </c>
      <c r="J636" s="163">
        <f t="shared" si="48"/>
        <v>0</v>
      </c>
      <c r="K636" s="155">
        <f t="shared" si="4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50"/>
        <v>201227495.79893059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20</v>
      </c>
      <c r="C637" s="109" t="s">
        <v>1058</v>
      </c>
      <c r="D637" s="202" t="s">
        <v>37</v>
      </c>
      <c r="E637" s="203" t="s">
        <v>8</v>
      </c>
      <c r="F637" s="204">
        <v>61732</v>
      </c>
      <c r="G637" s="204">
        <v>61732</v>
      </c>
      <c r="H637" s="175"/>
      <c r="I637" s="88">
        <f t="shared" si="47"/>
        <v>61732</v>
      </c>
      <c r="J637" s="163">
        <f t="shared" si="48"/>
        <v>0</v>
      </c>
      <c r="K637" s="155">
        <f t="shared" si="4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50"/>
        <v>201227496.79893059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21</v>
      </c>
      <c r="C638" s="109" t="s">
        <v>1059</v>
      </c>
      <c r="D638" s="202" t="s">
        <v>37</v>
      </c>
      <c r="E638" s="203" t="s">
        <v>8</v>
      </c>
      <c r="F638" s="204">
        <v>34299.08</v>
      </c>
      <c r="G638" s="204">
        <v>34299.08</v>
      </c>
      <c r="H638" s="175"/>
      <c r="I638" s="88">
        <f t="shared" si="47"/>
        <v>34299.08</v>
      </c>
      <c r="J638" s="163">
        <f t="shared" si="48"/>
        <v>0</v>
      </c>
      <c r="K638" s="155">
        <f t="shared" si="4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50"/>
        <v>201227497.79893059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22</v>
      </c>
      <c r="C639" s="109" t="s">
        <v>1060</v>
      </c>
      <c r="D639" s="202" t="s">
        <v>37</v>
      </c>
      <c r="E639" s="203" t="s">
        <v>8</v>
      </c>
      <c r="F639" s="204">
        <v>19825</v>
      </c>
      <c r="G639" s="204">
        <v>19825</v>
      </c>
      <c r="H639" s="175"/>
      <c r="I639" s="88">
        <f t="shared" si="47"/>
        <v>19825</v>
      </c>
      <c r="J639" s="163">
        <f t="shared" si="48"/>
        <v>0</v>
      </c>
      <c r="K639" s="155">
        <f t="shared" si="4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50"/>
        <v>201227498.79893059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23</v>
      </c>
      <c r="C640" s="109" t="s">
        <v>1061</v>
      </c>
      <c r="D640" s="202" t="s">
        <v>37</v>
      </c>
      <c r="E640" s="203" t="s">
        <v>8</v>
      </c>
      <c r="F640" s="204">
        <v>5874300</v>
      </c>
      <c r="G640" s="204">
        <v>5874300</v>
      </c>
      <c r="H640" s="175"/>
      <c r="I640" s="88">
        <f>IF($I$5=$G$4,G640,(IF($I$5=$F$4,F640,0)))</f>
        <v>5874300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50"/>
        <v>201227499.79893059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24</v>
      </c>
      <c r="C641" s="109" t="s">
        <v>1062</v>
      </c>
      <c r="D641" s="202" t="s">
        <v>37</v>
      </c>
      <c r="E641" s="203" t="s">
        <v>8</v>
      </c>
      <c r="F641" s="204">
        <v>23180</v>
      </c>
      <c r="G641" s="204">
        <v>23180</v>
      </c>
      <c r="H641" s="171"/>
      <c r="I641" s="88">
        <f t="shared" si="47"/>
        <v>23180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50"/>
        <v>201227500.79893059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25</v>
      </c>
      <c r="C642" s="109" t="s">
        <v>1063</v>
      </c>
      <c r="D642" s="202" t="s">
        <v>37</v>
      </c>
      <c r="E642" s="203" t="s">
        <v>8</v>
      </c>
      <c r="F642" s="204">
        <v>482893.08</v>
      </c>
      <c r="G642" s="204">
        <v>482893.08</v>
      </c>
      <c r="H642" s="171"/>
      <c r="I642" s="88">
        <f t="shared" si="47"/>
        <v>482893.08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50"/>
        <v>201227501.79893059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/>
      <c r="C643" s="109"/>
      <c r="D643" s="202" t="s">
        <v>40</v>
      </c>
      <c r="E643" s="203"/>
      <c r="F643" s="204"/>
      <c r="G643" s="204"/>
      <c r="H643" s="171"/>
      <c r="I643" s="88">
        <f t="shared" si="47"/>
        <v>0</v>
      </c>
      <c r="J643" s="163">
        <f t="shared" si="48"/>
        <v>0</v>
      </c>
      <c r="K643" s="155">
        <f t="shared" si="4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50"/>
        <v>0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 t="s">
        <v>978</v>
      </c>
      <c r="C644" s="109" t="s">
        <v>1078</v>
      </c>
      <c r="D644" s="202" t="s">
        <v>40</v>
      </c>
      <c r="E644" s="203"/>
      <c r="F644" s="204" t="s">
        <v>40</v>
      </c>
      <c r="G644" s="204" t="s">
        <v>40</v>
      </c>
      <c r="H644" s="171"/>
      <c r="I644" s="88" t="str">
        <f t="shared" si="47"/>
        <v/>
      </c>
      <c r="J644" s="163">
        <f t="shared" si="48"/>
        <v>0</v>
      </c>
      <c r="K644" s="155">
        <f t="shared" si="4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50"/>
        <v>0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 t="s">
        <v>1164</v>
      </c>
      <c r="C645" s="109" t="s">
        <v>1321</v>
      </c>
      <c r="D645" s="202" t="s">
        <v>40</v>
      </c>
      <c r="E645" s="203"/>
      <c r="F645" s="204" t="s">
        <v>40</v>
      </c>
      <c r="G645" s="204" t="s">
        <v>40</v>
      </c>
      <c r="H645" s="171"/>
      <c r="I645" s="88" t="str">
        <f t="shared" si="47"/>
        <v/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1</v>
      </c>
      <c r="C646" s="109" t="s">
        <v>1079</v>
      </c>
      <c r="D646" s="202" t="s">
        <v>39</v>
      </c>
      <c r="E646" s="203" t="s">
        <v>1095</v>
      </c>
      <c r="F646" s="204">
        <v>300000</v>
      </c>
      <c r="G646" s="204">
        <v>300000</v>
      </c>
      <c r="H646" s="171"/>
      <c r="I646" s="88">
        <f t="shared" si="47"/>
        <v>300000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2</v>
      </c>
      <c r="C647" s="109" t="s">
        <v>1080</v>
      </c>
      <c r="D647" s="202" t="s">
        <v>39</v>
      </c>
      <c r="E647" s="203" t="s">
        <v>1096</v>
      </c>
      <c r="F647" s="204">
        <v>95147.5</v>
      </c>
      <c r="G647" s="204">
        <v>95147.5</v>
      </c>
      <c r="H647" s="171"/>
      <c r="I647" s="88">
        <f t="shared" si="47"/>
        <v>95147.5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3</v>
      </c>
      <c r="C648" s="109" t="s">
        <v>1081</v>
      </c>
      <c r="D648" s="202" t="s">
        <v>39</v>
      </c>
      <c r="E648" s="203" t="s">
        <v>1097</v>
      </c>
      <c r="F648" s="204">
        <v>74125</v>
      </c>
      <c r="G648" s="204">
        <v>74125</v>
      </c>
      <c r="H648" s="171"/>
      <c r="I648" s="88">
        <f t="shared" si="47"/>
        <v>74125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4</v>
      </c>
      <c r="C649" s="109" t="s">
        <v>1082</v>
      </c>
      <c r="D649" s="202" t="s">
        <v>39</v>
      </c>
      <c r="E649" s="203" t="s">
        <v>1097</v>
      </c>
      <c r="F649" s="204">
        <v>150000</v>
      </c>
      <c r="G649" s="204">
        <v>150000</v>
      </c>
      <c r="H649" s="171"/>
      <c r="I649" s="88">
        <f t="shared" si="47"/>
        <v>150000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5</v>
      </c>
      <c r="C650" s="109" t="s">
        <v>1083</v>
      </c>
      <c r="D650" s="202" t="s">
        <v>37</v>
      </c>
      <c r="E650" s="203" t="s">
        <v>1097</v>
      </c>
      <c r="F650" s="204">
        <v>242999.99999999997</v>
      </c>
      <c r="G650" s="204">
        <v>242999.99999999997</v>
      </c>
      <c r="H650" s="171"/>
      <c r="I650" s="88">
        <f t="shared" si="47"/>
        <v>242999.99999999997</v>
      </c>
      <c r="J650" s="163">
        <f t="shared" si="48"/>
        <v>0</v>
      </c>
      <c r="K650" s="155">
        <f t="shared" si="4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50"/>
        <v>201227502.79893059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6</v>
      </c>
      <c r="C651" s="109" t="s">
        <v>1084</v>
      </c>
      <c r="D651" s="202" t="s">
        <v>37</v>
      </c>
      <c r="E651" s="203" t="s">
        <v>1097</v>
      </c>
      <c r="F651" s="204">
        <v>1124962.5</v>
      </c>
      <c r="G651" s="204">
        <v>1124962.5</v>
      </c>
      <c r="H651" s="171"/>
      <c r="I651" s="88">
        <f t="shared" si="47"/>
        <v>1124962.5</v>
      </c>
      <c r="J651" s="163">
        <f t="shared" si="48"/>
        <v>0</v>
      </c>
      <c r="K651" s="155">
        <f t="shared" si="4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50"/>
        <v>201227503.79893059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7</v>
      </c>
      <c r="C652" s="109" t="s">
        <v>1085</v>
      </c>
      <c r="D652" s="202" t="s">
        <v>37</v>
      </c>
      <c r="E652" s="203" t="s">
        <v>1097</v>
      </c>
      <c r="F652" s="204">
        <v>5065452.75</v>
      </c>
      <c r="G652" s="204">
        <v>5065452.75</v>
      </c>
      <c r="H652" s="171"/>
      <c r="I652" s="88">
        <f t="shared" si="47"/>
        <v>5065452.75</v>
      </c>
      <c r="J652" s="163">
        <f t="shared" si="48"/>
        <v>0</v>
      </c>
      <c r="K652" s="155">
        <f t="shared" si="4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50"/>
        <v>201227504.79893059</v>
      </c>
      <c r="O652" s="155">
        <f t="shared" si="51"/>
        <v>0</v>
      </c>
      <c r="P652" s="155">
        <f>IF(O652=1,SUM($O$6:O652),0)</f>
        <v>0</v>
      </c>
    </row>
    <row r="653" spans="1:16" ht="15" customHeight="1">
      <c r="A653" s="15"/>
      <c r="B653" s="183">
        <v>8</v>
      </c>
      <c r="C653" s="109" t="s">
        <v>1086</v>
      </c>
      <c r="D653" s="202" t="s">
        <v>37</v>
      </c>
      <c r="E653" s="203" t="s">
        <v>1097</v>
      </c>
      <c r="F653" s="204">
        <v>5065452.75</v>
      </c>
      <c r="G653" s="204">
        <v>5065452.75</v>
      </c>
      <c r="H653" s="171"/>
      <c r="I653" s="88">
        <f t="shared" si="47"/>
        <v>5065452.75</v>
      </c>
      <c r="J653" s="163">
        <f t="shared" si="48"/>
        <v>0</v>
      </c>
      <c r="K653" s="155">
        <f t="shared" si="49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50"/>
        <v>201227505.79893059</v>
      </c>
      <c r="O653" s="155">
        <f t="shared" si="51"/>
        <v>0</v>
      </c>
      <c r="P653" s="155">
        <f>IF(O653=1,SUM($O$6:O653),0)</f>
        <v>0</v>
      </c>
    </row>
    <row r="654" spans="1:16" ht="15" customHeight="1">
      <c r="A654" s="15"/>
      <c r="B654" s="183">
        <v>9</v>
      </c>
      <c r="C654" s="109" t="s">
        <v>1087</v>
      </c>
      <c r="D654" s="202" t="s">
        <v>37</v>
      </c>
      <c r="E654" s="203" t="s">
        <v>1098</v>
      </c>
      <c r="F654" s="204">
        <v>185000</v>
      </c>
      <c r="G654" s="204">
        <v>185000</v>
      </c>
      <c r="H654" s="171"/>
      <c r="I654" s="88">
        <f t="shared" si="47"/>
        <v>185000</v>
      </c>
      <c r="J654" s="163">
        <f t="shared" si="48"/>
        <v>0</v>
      </c>
      <c r="K654" s="155">
        <f t="shared" si="49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50"/>
        <v>201227506.79893059</v>
      </c>
      <c r="O654" s="155">
        <f t="shared" si="51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40</v>
      </c>
      <c r="D655" s="202" t="s">
        <v>40</v>
      </c>
      <c r="E655" s="203"/>
      <c r="F655" s="204"/>
      <c r="G655" s="204"/>
      <c r="H655" s="171"/>
      <c r="I655" s="88">
        <f t="shared" si="47"/>
        <v>0</v>
      </c>
      <c r="J655" s="163">
        <f t="shared" si="48"/>
        <v>0</v>
      </c>
      <c r="K655" s="155">
        <f t="shared" si="4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0"/>
        <v>0</v>
      </c>
      <c r="O655" s="155">
        <f t="shared" si="51"/>
        <v>0</v>
      </c>
      <c r="P655" s="155">
        <f>IF(O655=1,SUM($O$6:O655),0)</f>
        <v>0</v>
      </c>
    </row>
    <row r="656" spans="1:16" ht="15" customHeight="1">
      <c r="A656" s="15"/>
      <c r="B656" s="183" t="s">
        <v>1165</v>
      </c>
      <c r="C656" s="109" t="s">
        <v>1088</v>
      </c>
      <c r="D656" s="202" t="s">
        <v>40</v>
      </c>
      <c r="E656" s="203"/>
      <c r="F656" s="204"/>
      <c r="G656" s="204"/>
      <c r="H656" s="171"/>
      <c r="I656" s="88">
        <f t="shared" si="47"/>
        <v>0</v>
      </c>
      <c r="J656" s="163">
        <f t="shared" si="48"/>
        <v>0</v>
      </c>
      <c r="K656" s="155">
        <f t="shared" si="4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0"/>
        <v>0</v>
      </c>
      <c r="O656" s="155">
        <f t="shared" si="51"/>
        <v>0</v>
      </c>
      <c r="P656" s="155">
        <f>IF(O656=1,SUM($O$6:O656),0)</f>
        <v>0</v>
      </c>
    </row>
    <row r="657" spans="1:16" ht="15" customHeight="1">
      <c r="A657" s="15"/>
      <c r="B657" s="183">
        <v>1</v>
      </c>
      <c r="C657" s="109" t="s">
        <v>1089</v>
      </c>
      <c r="D657" s="202" t="s">
        <v>39</v>
      </c>
      <c r="E657" s="203" t="s">
        <v>7</v>
      </c>
      <c r="F657" s="204">
        <v>200000</v>
      </c>
      <c r="G657" s="204">
        <v>200000</v>
      </c>
      <c r="H657" s="171"/>
      <c r="I657" s="88">
        <f t="shared" si="47"/>
        <v>200000</v>
      </c>
      <c r="J657" s="163">
        <f t="shared" si="48"/>
        <v>0</v>
      </c>
      <c r="K657" s="155">
        <f t="shared" si="49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0"/>
        <v>0</v>
      </c>
      <c r="O657" s="155">
        <f t="shared" si="51"/>
        <v>0</v>
      </c>
      <c r="P657" s="155">
        <f>IF(O657=1,SUM($O$6:O657),0)</f>
        <v>0</v>
      </c>
    </row>
    <row r="658" spans="1:16" ht="15" customHeight="1">
      <c r="A658" s="15"/>
      <c r="B658" s="183">
        <v>2</v>
      </c>
      <c r="C658" s="109" t="s">
        <v>1090</v>
      </c>
      <c r="D658" s="202" t="s">
        <v>39</v>
      </c>
      <c r="E658" s="203" t="s">
        <v>1097</v>
      </c>
      <c r="F658" s="204">
        <v>230000</v>
      </c>
      <c r="G658" s="204">
        <v>230000</v>
      </c>
      <c r="H658" s="171"/>
      <c r="I658" s="88">
        <f t="shared" si="47"/>
        <v>230000</v>
      </c>
      <c r="J658" s="163">
        <f t="shared" si="48"/>
        <v>0</v>
      </c>
      <c r="K658" s="155">
        <f t="shared" si="49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0"/>
        <v>0</v>
      </c>
      <c r="O658" s="155">
        <f t="shared" si="51"/>
        <v>0</v>
      </c>
      <c r="P658" s="155">
        <f>IF(O658=1,SUM($O$6:O658),0)</f>
        <v>0</v>
      </c>
    </row>
    <row r="659" spans="1:16" ht="15" customHeight="1">
      <c r="A659" s="15"/>
      <c r="B659" s="183">
        <v>3</v>
      </c>
      <c r="C659" s="109" t="s">
        <v>1091</v>
      </c>
      <c r="D659" s="202" t="s">
        <v>39</v>
      </c>
      <c r="E659" s="203" t="s">
        <v>1097</v>
      </c>
      <c r="F659" s="204">
        <v>55000</v>
      </c>
      <c r="G659" s="204">
        <v>55000</v>
      </c>
      <c r="H659" s="171"/>
      <c r="I659" s="88">
        <f t="shared" si="47"/>
        <v>55000</v>
      </c>
      <c r="J659" s="163">
        <f t="shared" ref="J659:J722" si="52">IF(D659="MDU-KD",1,0)</f>
        <v>0</v>
      </c>
      <c r="K659" s="155">
        <f t="shared" ref="K659:K722" si="53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54">IF(L659=0,M659,L659)</f>
        <v>0</v>
      </c>
      <c r="O659" s="155">
        <f t="shared" ref="O659:O722" si="55">IF(E659=0,0,IF(LEFT(C659,11)="Tiang Beton",1,0))</f>
        <v>0</v>
      </c>
      <c r="P659" s="155">
        <f>IF(O659=1,SUM($O$6:O659),0)</f>
        <v>0</v>
      </c>
    </row>
    <row r="660" spans="1:16" ht="15" customHeight="1">
      <c r="A660" s="15"/>
      <c r="B660" s="183">
        <v>4</v>
      </c>
      <c r="C660" s="109" t="s">
        <v>1092</v>
      </c>
      <c r="D660" s="202" t="s">
        <v>39</v>
      </c>
      <c r="E660" s="203" t="s">
        <v>7</v>
      </c>
      <c r="F660" s="204">
        <v>93000</v>
      </c>
      <c r="G660" s="204">
        <v>93000</v>
      </c>
      <c r="H660" s="171"/>
      <c r="I660" s="88">
        <f t="shared" si="47"/>
        <v>93000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83">
        <v>5</v>
      </c>
      <c r="C661" s="109" t="s">
        <v>1093</v>
      </c>
      <c r="D661" s="202" t="s">
        <v>39</v>
      </c>
      <c r="E661" s="203" t="s">
        <v>7</v>
      </c>
      <c r="F661" s="204">
        <v>85000</v>
      </c>
      <c r="G661" s="204">
        <v>85000</v>
      </c>
      <c r="H661" s="171"/>
      <c r="I661" s="88">
        <f t="shared" si="47"/>
        <v>85000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40</v>
      </c>
      <c r="D662" s="202" t="s">
        <v>40</v>
      </c>
      <c r="E662" s="203"/>
      <c r="F662" s="204"/>
      <c r="G662" s="204"/>
      <c r="H662" s="171"/>
      <c r="I662" s="88">
        <f t="shared" si="47"/>
        <v>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83" t="s">
        <v>1166</v>
      </c>
      <c r="C663" s="109" t="s">
        <v>1094</v>
      </c>
      <c r="D663" s="202" t="s">
        <v>37</v>
      </c>
      <c r="E663" s="203" t="s">
        <v>8</v>
      </c>
      <c r="F663" s="204">
        <v>12000</v>
      </c>
      <c r="G663" s="204">
        <v>12000</v>
      </c>
      <c r="H663" s="171"/>
      <c r="I663" s="88">
        <f t="shared" si="47"/>
        <v>12000</v>
      </c>
      <c r="J663" s="163">
        <f t="shared" si="52"/>
        <v>0</v>
      </c>
      <c r="K663" s="155">
        <f t="shared" si="53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54"/>
        <v>201227507.79893059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83"/>
      <c r="C664" s="109" t="s">
        <v>40</v>
      </c>
      <c r="D664" s="202" t="s">
        <v>40</v>
      </c>
      <c r="E664" s="203"/>
      <c r="F664" s="204"/>
      <c r="G664" s="204"/>
      <c r="H664" s="171"/>
      <c r="I664" s="88">
        <f t="shared" si="47"/>
        <v>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83" t="s">
        <v>1032</v>
      </c>
      <c r="C665" s="109" t="s">
        <v>611</v>
      </c>
      <c r="D665" s="202" t="s">
        <v>40</v>
      </c>
      <c r="E665" s="203"/>
      <c r="F665" s="204"/>
      <c r="G665" s="204"/>
      <c r="H665" s="171"/>
      <c r="I665" s="88">
        <f t="shared" si="47"/>
        <v>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83" t="s">
        <v>1005</v>
      </c>
      <c r="C666" s="109" t="s">
        <v>612</v>
      </c>
      <c r="D666" s="202" t="s">
        <v>40</v>
      </c>
      <c r="E666" s="203"/>
      <c r="F666" s="204"/>
      <c r="G666" s="204"/>
      <c r="H666" s="171"/>
      <c r="I666" s="88">
        <f t="shared" si="47"/>
        <v>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613</v>
      </c>
      <c r="D667" s="202" t="s">
        <v>39</v>
      </c>
      <c r="E667" s="203" t="s">
        <v>11</v>
      </c>
      <c r="F667" s="204">
        <v>19800</v>
      </c>
      <c r="G667" s="204">
        <v>19800</v>
      </c>
      <c r="H667" s="171"/>
      <c r="I667" s="88">
        <f t="shared" si="47"/>
        <v>19800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614</v>
      </c>
      <c r="D668" s="202" t="s">
        <v>39</v>
      </c>
      <c r="E668" s="203" t="s">
        <v>11</v>
      </c>
      <c r="F668" s="204">
        <v>20500</v>
      </c>
      <c r="G668" s="204">
        <v>20500</v>
      </c>
      <c r="H668" s="171"/>
      <c r="I668" s="88">
        <f t="shared" si="47"/>
        <v>20500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615</v>
      </c>
      <c r="D669" s="202" t="s">
        <v>39</v>
      </c>
      <c r="E669" s="203" t="s">
        <v>11</v>
      </c>
      <c r="F669" s="204">
        <v>27500</v>
      </c>
      <c r="G669" s="204">
        <v>27500</v>
      </c>
      <c r="H669" s="171"/>
      <c r="I669" s="88">
        <f t="shared" si="47"/>
        <v>27500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616</v>
      </c>
      <c r="D670" s="202" t="s">
        <v>39</v>
      </c>
      <c r="E670" s="203" t="s">
        <v>11</v>
      </c>
      <c r="F670" s="204">
        <v>14900</v>
      </c>
      <c r="G670" s="204">
        <v>14900</v>
      </c>
      <c r="H670" s="171"/>
      <c r="I670" s="88">
        <f t="shared" si="47"/>
        <v>14900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617</v>
      </c>
      <c r="D671" s="202" t="s">
        <v>39</v>
      </c>
      <c r="E671" s="203" t="s">
        <v>11</v>
      </c>
      <c r="F671" s="204">
        <v>27900</v>
      </c>
      <c r="G671" s="204">
        <v>33200</v>
      </c>
      <c r="H671" s="171"/>
      <c r="I671" s="88">
        <f t="shared" si="47"/>
        <v>33200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618</v>
      </c>
      <c r="D672" s="202" t="s">
        <v>39</v>
      </c>
      <c r="E672" s="203" t="s">
        <v>11</v>
      </c>
      <c r="F672" s="204">
        <v>33000</v>
      </c>
      <c r="G672" s="204">
        <v>35700</v>
      </c>
      <c r="H672" s="171"/>
      <c r="I672" s="88">
        <f t="shared" si="47"/>
        <v>35700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619</v>
      </c>
      <c r="D673" s="202" t="s">
        <v>39</v>
      </c>
      <c r="E673" s="203" t="s">
        <v>11</v>
      </c>
      <c r="F673" s="204">
        <v>27900</v>
      </c>
      <c r="G673" s="204">
        <v>33200</v>
      </c>
      <c r="H673" s="171"/>
      <c r="I673" s="88">
        <f t="shared" si="47"/>
        <v>33200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620</v>
      </c>
      <c r="D674" s="202" t="s">
        <v>39</v>
      </c>
      <c r="E674" s="203" t="s">
        <v>11</v>
      </c>
      <c r="F674" s="204">
        <v>37600</v>
      </c>
      <c r="G674" s="204">
        <v>37600</v>
      </c>
      <c r="H674" s="171"/>
      <c r="I674" s="88">
        <f t="shared" si="47"/>
        <v>37600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621</v>
      </c>
      <c r="D675" s="202" t="s">
        <v>39</v>
      </c>
      <c r="E675" s="203" t="s">
        <v>11</v>
      </c>
      <c r="F675" s="204">
        <v>27900</v>
      </c>
      <c r="G675" s="204">
        <v>33200</v>
      </c>
      <c r="H675" s="171"/>
      <c r="I675" s="88">
        <f t="shared" si="47"/>
        <v>33200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622</v>
      </c>
      <c r="D676" s="202" t="s">
        <v>39</v>
      </c>
      <c r="E676" s="203" t="s">
        <v>11</v>
      </c>
      <c r="F676" s="204">
        <v>39800</v>
      </c>
      <c r="G676" s="204">
        <v>39800</v>
      </c>
      <c r="H676" s="171"/>
      <c r="I676" s="88">
        <f t="shared" si="47"/>
        <v>39800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623</v>
      </c>
      <c r="D677" s="202" t="s">
        <v>39</v>
      </c>
      <c r="E677" s="203" t="s">
        <v>11</v>
      </c>
      <c r="F677" s="204">
        <v>24700</v>
      </c>
      <c r="G677" s="204">
        <v>29400</v>
      </c>
      <c r="H677" s="171"/>
      <c r="I677" s="88">
        <f t="shared" si="47"/>
        <v>29400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624</v>
      </c>
      <c r="D678" s="202" t="s">
        <v>39</v>
      </c>
      <c r="E678" s="203" t="s">
        <v>11</v>
      </c>
      <c r="F678" s="204">
        <v>33700</v>
      </c>
      <c r="G678" s="204">
        <v>35700</v>
      </c>
      <c r="H678" s="171"/>
      <c r="I678" s="88">
        <f t="shared" si="47"/>
        <v>35700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625</v>
      </c>
      <c r="D679" s="202" t="s">
        <v>39</v>
      </c>
      <c r="E679" s="203" t="s">
        <v>11</v>
      </c>
      <c r="F679" s="204">
        <v>25800</v>
      </c>
      <c r="G679" s="204">
        <v>30700</v>
      </c>
      <c r="H679" s="171"/>
      <c r="I679" s="88">
        <f t="shared" si="47"/>
        <v>30700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626</v>
      </c>
      <c r="D680" s="202" t="s">
        <v>39</v>
      </c>
      <c r="E680" s="203" t="s">
        <v>11</v>
      </c>
      <c r="F680" s="204">
        <v>19100</v>
      </c>
      <c r="G680" s="204">
        <v>22700</v>
      </c>
      <c r="H680" s="171"/>
      <c r="I680" s="88">
        <f t="shared" si="47"/>
        <v>22700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627</v>
      </c>
      <c r="D681" s="202" t="s">
        <v>39</v>
      </c>
      <c r="E681" s="203" t="s">
        <v>11</v>
      </c>
      <c r="F681" s="204">
        <v>19800</v>
      </c>
      <c r="G681" s="204">
        <v>19800</v>
      </c>
      <c r="H681" s="171"/>
      <c r="I681" s="88">
        <f t="shared" si="47"/>
        <v>19800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628</v>
      </c>
      <c r="D682" s="202" t="s">
        <v>39</v>
      </c>
      <c r="E682" s="203" t="s">
        <v>11</v>
      </c>
      <c r="F682" s="204">
        <v>19800</v>
      </c>
      <c r="G682" s="204">
        <v>19800</v>
      </c>
      <c r="H682" s="171"/>
      <c r="I682" s="88">
        <f t="shared" si="47"/>
        <v>19800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629</v>
      </c>
      <c r="D683" s="202" t="s">
        <v>39</v>
      </c>
      <c r="E683" s="203" t="s">
        <v>11</v>
      </c>
      <c r="F683" s="204">
        <v>20500</v>
      </c>
      <c r="G683" s="204">
        <v>20500</v>
      </c>
      <c r="H683" s="171"/>
      <c r="I683" s="88">
        <f t="shared" si="47"/>
        <v>20500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630</v>
      </c>
      <c r="D684" s="202" t="s">
        <v>39</v>
      </c>
      <c r="E684" s="203" t="s">
        <v>11</v>
      </c>
      <c r="F684" s="204">
        <v>20500</v>
      </c>
      <c r="G684" s="204">
        <v>20500</v>
      </c>
      <c r="H684" s="171"/>
      <c r="I684" s="88">
        <f t="shared" si="47"/>
        <v>20500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631</v>
      </c>
      <c r="D685" s="202" t="s">
        <v>39</v>
      </c>
      <c r="E685" s="203" t="s">
        <v>11</v>
      </c>
      <c r="F685" s="204">
        <v>27500</v>
      </c>
      <c r="G685" s="204">
        <v>27500</v>
      </c>
      <c r="H685" s="171"/>
      <c r="I685" s="88">
        <f t="shared" si="47"/>
        <v>27500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632</v>
      </c>
      <c r="D686" s="202" t="s">
        <v>39</v>
      </c>
      <c r="E686" s="203" t="s">
        <v>11</v>
      </c>
      <c r="F686" s="204">
        <v>27500</v>
      </c>
      <c r="G686" s="204">
        <v>27500</v>
      </c>
      <c r="H686" s="171"/>
      <c r="I686" s="88">
        <f t="shared" si="47"/>
        <v>27500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633</v>
      </c>
      <c r="D687" s="202" t="s">
        <v>39</v>
      </c>
      <c r="E687" s="203" t="s">
        <v>11</v>
      </c>
      <c r="F687" s="204">
        <v>22100</v>
      </c>
      <c r="G687" s="204">
        <v>22100</v>
      </c>
      <c r="H687" s="171"/>
      <c r="I687" s="88">
        <f t="shared" si="47"/>
        <v>22100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83"/>
      <c r="C688" s="109" t="s">
        <v>40</v>
      </c>
      <c r="D688" s="202" t="s">
        <v>40</v>
      </c>
      <c r="E688" s="203"/>
      <c r="F688" s="204"/>
      <c r="G688" s="204"/>
      <c r="H688" s="171"/>
      <c r="I688" s="88">
        <f t="shared" si="47"/>
        <v>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83" t="s">
        <v>1005</v>
      </c>
      <c r="C689" s="109" t="s">
        <v>634</v>
      </c>
      <c r="D689" s="202" t="s">
        <v>40</v>
      </c>
      <c r="E689" s="203"/>
      <c r="F689" s="204"/>
      <c r="G689" s="204"/>
      <c r="H689" s="171"/>
      <c r="I689" s="88">
        <f t="shared" si="47"/>
        <v>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635</v>
      </c>
      <c r="D690" s="202" t="s">
        <v>39</v>
      </c>
      <c r="E690" s="203" t="s">
        <v>11</v>
      </c>
      <c r="F690" s="204">
        <v>53200</v>
      </c>
      <c r="G690" s="204">
        <v>53200</v>
      </c>
      <c r="H690" s="171"/>
      <c r="I690" s="88">
        <f t="shared" si="47"/>
        <v>53200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636</v>
      </c>
      <c r="D691" s="202" t="s">
        <v>39</v>
      </c>
      <c r="E691" s="203" t="s">
        <v>11</v>
      </c>
      <c r="F691" s="204">
        <v>57800</v>
      </c>
      <c r="G691" s="204">
        <v>61300</v>
      </c>
      <c r="H691" s="171"/>
      <c r="I691" s="88">
        <f t="shared" si="47"/>
        <v>61300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637</v>
      </c>
      <c r="D692" s="202" t="s">
        <v>39</v>
      </c>
      <c r="E692" s="203" t="s">
        <v>11</v>
      </c>
      <c r="F692" s="204">
        <v>57800</v>
      </c>
      <c r="G692" s="204">
        <v>61300</v>
      </c>
      <c r="H692" s="171"/>
      <c r="I692" s="88">
        <f t="shared" ref="I692:I755" si="56">IF($I$5=$G$4,G692,(IF($I$5=$F$4,F692,0)))</f>
        <v>61300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638</v>
      </c>
      <c r="D693" s="202" t="s">
        <v>39</v>
      </c>
      <c r="E693" s="203" t="s">
        <v>11</v>
      </c>
      <c r="F693" s="204">
        <v>80100</v>
      </c>
      <c r="G693" s="204">
        <v>80100</v>
      </c>
      <c r="H693" s="171"/>
      <c r="I693" s="88">
        <f t="shared" si="56"/>
        <v>80100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639</v>
      </c>
      <c r="D694" s="202" t="s">
        <v>39</v>
      </c>
      <c r="E694" s="203" t="s">
        <v>11</v>
      </c>
      <c r="F694" s="204">
        <v>30000</v>
      </c>
      <c r="G694" s="204">
        <v>35700</v>
      </c>
      <c r="H694" s="171"/>
      <c r="I694" s="88">
        <f t="shared" si="56"/>
        <v>35700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640</v>
      </c>
      <c r="D695" s="202" t="s">
        <v>39</v>
      </c>
      <c r="E695" s="203" t="s">
        <v>11</v>
      </c>
      <c r="F695" s="204">
        <v>80100</v>
      </c>
      <c r="G695" s="204">
        <v>80100</v>
      </c>
      <c r="H695" s="171"/>
      <c r="I695" s="88">
        <f t="shared" si="56"/>
        <v>80100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641</v>
      </c>
      <c r="D696" s="202" t="s">
        <v>39</v>
      </c>
      <c r="E696" s="203" t="s">
        <v>11</v>
      </c>
      <c r="F696" s="204">
        <v>84000</v>
      </c>
      <c r="G696" s="204">
        <v>84000</v>
      </c>
      <c r="H696" s="171"/>
      <c r="I696" s="88">
        <f t="shared" si="56"/>
        <v>84000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642</v>
      </c>
      <c r="D697" s="202" t="s">
        <v>39</v>
      </c>
      <c r="E697" s="203" t="s">
        <v>11</v>
      </c>
      <c r="F697" s="204">
        <v>44000</v>
      </c>
      <c r="G697" s="204">
        <v>44000</v>
      </c>
      <c r="H697" s="171"/>
      <c r="I697" s="88">
        <f t="shared" si="56"/>
        <v>44000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643</v>
      </c>
      <c r="D698" s="202" t="s">
        <v>39</v>
      </c>
      <c r="E698" s="203" t="s">
        <v>11</v>
      </c>
      <c r="F698" s="204">
        <v>70300</v>
      </c>
      <c r="G698" s="204">
        <v>70300</v>
      </c>
      <c r="H698" s="171"/>
      <c r="I698" s="88">
        <f t="shared" si="56"/>
        <v>70300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644</v>
      </c>
      <c r="D699" s="202" t="s">
        <v>39</v>
      </c>
      <c r="E699" s="203" t="s">
        <v>11</v>
      </c>
      <c r="F699" s="204">
        <v>70300</v>
      </c>
      <c r="G699" s="204">
        <v>70300</v>
      </c>
      <c r="H699" s="171"/>
      <c r="I699" s="88">
        <f t="shared" si="56"/>
        <v>70300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645</v>
      </c>
      <c r="D700" s="202" t="s">
        <v>39</v>
      </c>
      <c r="E700" s="203" t="s">
        <v>11</v>
      </c>
      <c r="F700" s="204">
        <v>45200</v>
      </c>
      <c r="G700" s="204">
        <v>45200</v>
      </c>
      <c r="H700" s="171"/>
      <c r="I700" s="88">
        <f t="shared" si="56"/>
        <v>45200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646</v>
      </c>
      <c r="D701" s="202" t="s">
        <v>39</v>
      </c>
      <c r="E701" s="203" t="s">
        <v>11</v>
      </c>
      <c r="F701" s="204">
        <v>80900</v>
      </c>
      <c r="G701" s="204">
        <v>85800</v>
      </c>
      <c r="H701" s="171"/>
      <c r="I701" s="88">
        <f t="shared" si="56"/>
        <v>85800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647</v>
      </c>
      <c r="D702" s="202" t="s">
        <v>39</v>
      </c>
      <c r="E702" s="203" t="s">
        <v>11</v>
      </c>
      <c r="F702" s="204">
        <v>80900</v>
      </c>
      <c r="G702" s="204">
        <v>85800</v>
      </c>
      <c r="H702" s="171"/>
      <c r="I702" s="88">
        <f t="shared" si="56"/>
        <v>85800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648</v>
      </c>
      <c r="D703" s="202" t="s">
        <v>39</v>
      </c>
      <c r="E703" s="203" t="s">
        <v>11</v>
      </c>
      <c r="F703" s="204">
        <v>82500</v>
      </c>
      <c r="G703" s="204">
        <v>87700</v>
      </c>
      <c r="H703" s="171"/>
      <c r="I703" s="88">
        <f t="shared" si="56"/>
        <v>87700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649</v>
      </c>
      <c r="D704" s="202" t="s">
        <v>39</v>
      </c>
      <c r="E704" s="203" t="s">
        <v>11</v>
      </c>
      <c r="F704" s="204">
        <v>42100</v>
      </c>
      <c r="G704" s="204">
        <v>50100</v>
      </c>
      <c r="H704" s="171"/>
      <c r="I704" s="88">
        <f t="shared" si="56"/>
        <v>50100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650</v>
      </c>
      <c r="D705" s="202" t="s">
        <v>39</v>
      </c>
      <c r="E705" s="203" t="s">
        <v>11</v>
      </c>
      <c r="F705" s="204">
        <v>42100</v>
      </c>
      <c r="G705" s="204">
        <v>50100</v>
      </c>
      <c r="H705" s="171"/>
      <c r="I705" s="88">
        <f t="shared" si="56"/>
        <v>50100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651</v>
      </c>
      <c r="D706" s="202" t="s">
        <v>39</v>
      </c>
      <c r="E706" s="203" t="s">
        <v>11</v>
      </c>
      <c r="F706" s="204">
        <v>45200</v>
      </c>
      <c r="G706" s="204">
        <v>53800</v>
      </c>
      <c r="H706" s="171"/>
      <c r="I706" s="88">
        <f t="shared" si="56"/>
        <v>53800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652</v>
      </c>
      <c r="D707" s="202" t="s">
        <v>39</v>
      </c>
      <c r="E707" s="203" t="s">
        <v>11</v>
      </c>
      <c r="F707" s="204">
        <v>45200</v>
      </c>
      <c r="G707" s="204">
        <v>53800</v>
      </c>
      <c r="H707" s="171"/>
      <c r="I707" s="88">
        <f t="shared" si="56"/>
        <v>53800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653</v>
      </c>
      <c r="D708" s="202" t="s">
        <v>39</v>
      </c>
      <c r="E708" s="203" t="s">
        <v>11</v>
      </c>
      <c r="F708" s="204">
        <v>45200</v>
      </c>
      <c r="G708" s="204">
        <v>53800</v>
      </c>
      <c r="H708" s="171"/>
      <c r="I708" s="88">
        <f t="shared" si="56"/>
        <v>53800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654</v>
      </c>
      <c r="D709" s="202" t="s">
        <v>39</v>
      </c>
      <c r="E709" s="203" t="s">
        <v>11</v>
      </c>
      <c r="F709" s="204">
        <v>45200</v>
      </c>
      <c r="G709" s="204">
        <v>53800</v>
      </c>
      <c r="H709" s="171"/>
      <c r="I709" s="88">
        <f t="shared" si="56"/>
        <v>53800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655</v>
      </c>
      <c r="D710" s="202" t="s">
        <v>39</v>
      </c>
      <c r="E710" s="203" t="s">
        <v>11</v>
      </c>
      <c r="F710" s="204">
        <v>40200</v>
      </c>
      <c r="G710" s="204">
        <v>45100</v>
      </c>
      <c r="H710" s="171"/>
      <c r="I710" s="88">
        <f t="shared" si="56"/>
        <v>45100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656</v>
      </c>
      <c r="D711" s="202" t="s">
        <v>39</v>
      </c>
      <c r="E711" s="203" t="s">
        <v>11</v>
      </c>
      <c r="F711" s="204">
        <v>37200</v>
      </c>
      <c r="G711" s="204">
        <v>44300</v>
      </c>
      <c r="H711" s="171"/>
      <c r="I711" s="88">
        <f t="shared" si="56"/>
        <v>44300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657</v>
      </c>
      <c r="D712" s="202" t="s">
        <v>39</v>
      </c>
      <c r="E712" s="203" t="s">
        <v>11</v>
      </c>
      <c r="F712" s="204">
        <v>37200</v>
      </c>
      <c r="G712" s="204">
        <v>44300</v>
      </c>
      <c r="H712" s="171"/>
      <c r="I712" s="88">
        <f t="shared" si="56"/>
        <v>44300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658</v>
      </c>
      <c r="D713" s="202" t="s">
        <v>39</v>
      </c>
      <c r="E713" s="203" t="s">
        <v>11</v>
      </c>
      <c r="F713" s="204">
        <v>37200</v>
      </c>
      <c r="G713" s="204">
        <v>44300</v>
      </c>
      <c r="H713" s="171"/>
      <c r="I713" s="88">
        <f t="shared" si="56"/>
        <v>44300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659</v>
      </c>
      <c r="D714" s="202" t="s">
        <v>39</v>
      </c>
      <c r="E714" s="203" t="s">
        <v>11</v>
      </c>
      <c r="F714" s="204">
        <v>326300</v>
      </c>
      <c r="G714" s="204">
        <v>44300</v>
      </c>
      <c r="H714" s="171"/>
      <c r="I714" s="88">
        <f t="shared" si="56"/>
        <v>44300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660</v>
      </c>
      <c r="D715" s="202" t="s">
        <v>39</v>
      </c>
      <c r="E715" s="203" t="s">
        <v>11</v>
      </c>
      <c r="F715" s="204">
        <v>78300</v>
      </c>
      <c r="G715" s="204">
        <v>93100</v>
      </c>
      <c r="H715" s="171"/>
      <c r="I715" s="88">
        <f t="shared" si="56"/>
        <v>93100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661</v>
      </c>
      <c r="D716" s="202" t="s">
        <v>39</v>
      </c>
      <c r="E716" s="203" t="s">
        <v>11</v>
      </c>
      <c r="F716" s="204">
        <v>78300</v>
      </c>
      <c r="G716" s="204">
        <v>93100</v>
      </c>
      <c r="H716" s="171"/>
      <c r="I716" s="88">
        <f t="shared" si="56"/>
        <v>93100</v>
      </c>
      <c r="J716" s="163">
        <f t="shared" si="52"/>
        <v>0</v>
      </c>
      <c r="K716" s="155">
        <f t="shared" si="5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4"/>
        <v>0</v>
      </c>
      <c r="O716" s="155">
        <f t="shared" si="55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662</v>
      </c>
      <c r="D717" s="202" t="s">
        <v>39</v>
      </c>
      <c r="E717" s="203" t="s">
        <v>11</v>
      </c>
      <c r="F717" s="204">
        <v>74600</v>
      </c>
      <c r="G717" s="204">
        <v>88700</v>
      </c>
      <c r="H717" s="171"/>
      <c r="I717" s="88">
        <f t="shared" si="56"/>
        <v>88700</v>
      </c>
      <c r="J717" s="163">
        <f t="shared" si="52"/>
        <v>0</v>
      </c>
      <c r="K717" s="155">
        <f t="shared" si="5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4"/>
        <v>0</v>
      </c>
      <c r="O717" s="155">
        <f t="shared" si="55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663</v>
      </c>
      <c r="D718" s="202" t="s">
        <v>39</v>
      </c>
      <c r="E718" s="203" t="s">
        <v>11</v>
      </c>
      <c r="F718" s="204">
        <v>51900</v>
      </c>
      <c r="G718" s="204">
        <v>61700</v>
      </c>
      <c r="H718" s="171"/>
      <c r="I718" s="88">
        <f t="shared" si="56"/>
        <v>61700</v>
      </c>
      <c r="J718" s="163">
        <f t="shared" si="52"/>
        <v>0</v>
      </c>
      <c r="K718" s="155">
        <f t="shared" si="5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4"/>
        <v>0</v>
      </c>
      <c r="O718" s="155">
        <f t="shared" si="55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664</v>
      </c>
      <c r="D719" s="202" t="s">
        <v>39</v>
      </c>
      <c r="E719" s="203" t="s">
        <v>11</v>
      </c>
      <c r="F719" s="204">
        <v>51900</v>
      </c>
      <c r="G719" s="204">
        <v>61700</v>
      </c>
      <c r="H719" s="171"/>
      <c r="I719" s="88">
        <f t="shared" si="56"/>
        <v>61700</v>
      </c>
      <c r="J719" s="163">
        <f t="shared" si="52"/>
        <v>0</v>
      </c>
      <c r="K719" s="155">
        <f t="shared" si="5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4"/>
        <v>0</v>
      </c>
      <c r="O719" s="155">
        <f t="shared" si="55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665</v>
      </c>
      <c r="D720" s="202" t="s">
        <v>39</v>
      </c>
      <c r="E720" s="203" t="s">
        <v>11</v>
      </c>
      <c r="F720" s="204">
        <v>75600</v>
      </c>
      <c r="G720" s="204">
        <v>99900</v>
      </c>
      <c r="H720" s="171"/>
      <c r="I720" s="88">
        <f t="shared" si="56"/>
        <v>99900</v>
      </c>
      <c r="J720" s="163">
        <f t="shared" si="52"/>
        <v>0</v>
      </c>
      <c r="K720" s="155">
        <f t="shared" si="5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4"/>
        <v>0</v>
      </c>
      <c r="O720" s="155">
        <f t="shared" si="55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666</v>
      </c>
      <c r="D721" s="202" t="s">
        <v>39</v>
      </c>
      <c r="E721" s="203" t="s">
        <v>11</v>
      </c>
      <c r="F721" s="204">
        <v>75600</v>
      </c>
      <c r="G721" s="204">
        <v>99900</v>
      </c>
      <c r="H721" s="171"/>
      <c r="I721" s="88">
        <f t="shared" si="56"/>
        <v>99900</v>
      </c>
      <c r="J721" s="163">
        <f t="shared" si="52"/>
        <v>0</v>
      </c>
      <c r="K721" s="155">
        <f t="shared" si="5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4"/>
        <v>0</v>
      </c>
      <c r="O721" s="155">
        <f t="shared" si="55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667</v>
      </c>
      <c r="D722" s="202" t="s">
        <v>39</v>
      </c>
      <c r="E722" s="203" t="s">
        <v>11</v>
      </c>
      <c r="F722" s="204">
        <v>66800</v>
      </c>
      <c r="G722" s="204">
        <v>79500</v>
      </c>
      <c r="H722" s="171"/>
      <c r="I722" s="88">
        <f t="shared" si="56"/>
        <v>79500</v>
      </c>
      <c r="J722" s="163">
        <f t="shared" si="52"/>
        <v>0</v>
      </c>
      <c r="K722" s="155">
        <f t="shared" si="5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4"/>
        <v>0</v>
      </c>
      <c r="O722" s="155">
        <f t="shared" si="55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668</v>
      </c>
      <c r="D723" s="202" t="s">
        <v>39</v>
      </c>
      <c r="E723" s="203" t="s">
        <v>11</v>
      </c>
      <c r="F723" s="204">
        <v>62400</v>
      </c>
      <c r="G723" s="204">
        <v>74200</v>
      </c>
      <c r="H723" s="171"/>
      <c r="I723" s="88">
        <f t="shared" si="56"/>
        <v>74200</v>
      </c>
      <c r="J723" s="163">
        <f t="shared" ref="J723:J786" si="57">IF(D723="MDU-KD",1,0)</f>
        <v>0</v>
      </c>
      <c r="K723" s="155">
        <f t="shared" ref="K723:K786" si="58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59">IF(L723=0,M723,L723)</f>
        <v>0</v>
      </c>
      <c r="O723" s="155">
        <f t="shared" ref="O723:O786" si="60">IF(E723=0,0,IF(LEFT(C723,11)="Tiang Beton",1,0))</f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1466</v>
      </c>
      <c r="D724" s="202" t="s">
        <v>39</v>
      </c>
      <c r="E724" s="203" t="s">
        <v>11</v>
      </c>
      <c r="F724" s="204">
        <v>81300</v>
      </c>
      <c r="G724" s="204">
        <v>87700</v>
      </c>
      <c r="H724" s="171"/>
      <c r="I724" s="88">
        <f t="shared" si="56"/>
        <v>87700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1467</v>
      </c>
      <c r="D725" s="202" t="s">
        <v>39</v>
      </c>
      <c r="E725" s="203" t="s">
        <v>11</v>
      </c>
      <c r="F725" s="204">
        <v>94400</v>
      </c>
      <c r="G725" s="204">
        <v>112300</v>
      </c>
      <c r="H725" s="171"/>
      <c r="I725" s="88">
        <f t="shared" si="56"/>
        <v>112300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1468</v>
      </c>
      <c r="D726" s="202" t="s">
        <v>39</v>
      </c>
      <c r="E726" s="203" t="s">
        <v>11</v>
      </c>
      <c r="F726" s="204">
        <v>82500</v>
      </c>
      <c r="G726" s="204">
        <v>87700</v>
      </c>
      <c r="H726" s="171"/>
      <c r="I726" s="88">
        <f t="shared" si="56"/>
        <v>87700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1469</v>
      </c>
      <c r="D727" s="202" t="s">
        <v>39</v>
      </c>
      <c r="E727" s="203" t="s">
        <v>11</v>
      </c>
      <c r="F727" s="204">
        <v>109200</v>
      </c>
      <c r="G727" s="204">
        <v>129900</v>
      </c>
      <c r="H727" s="171"/>
      <c r="I727" s="88">
        <f t="shared" si="56"/>
        <v>129900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1470</v>
      </c>
      <c r="D728" s="202" t="s">
        <v>39</v>
      </c>
      <c r="E728" s="203" t="s">
        <v>11</v>
      </c>
      <c r="F728" s="204">
        <v>106900</v>
      </c>
      <c r="G728" s="204">
        <v>127200</v>
      </c>
      <c r="H728" s="171"/>
      <c r="I728" s="88">
        <f t="shared" si="56"/>
        <v>127200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1471</v>
      </c>
      <c r="D729" s="202" t="s">
        <v>39</v>
      </c>
      <c r="E729" s="203" t="s">
        <v>11</v>
      </c>
      <c r="F729" s="204">
        <v>104400</v>
      </c>
      <c r="G729" s="204">
        <v>116900</v>
      </c>
      <c r="H729" s="171"/>
      <c r="I729" s="88">
        <f t="shared" si="56"/>
        <v>116900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1472</v>
      </c>
      <c r="D730" s="202" t="s">
        <v>39</v>
      </c>
      <c r="E730" s="203" t="s">
        <v>11</v>
      </c>
      <c r="F730" s="204">
        <v>103500</v>
      </c>
      <c r="G730" s="204">
        <v>123100</v>
      </c>
      <c r="H730" s="171"/>
      <c r="I730" s="88">
        <f t="shared" si="56"/>
        <v>123100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1473</v>
      </c>
      <c r="D731" s="202" t="s">
        <v>39</v>
      </c>
      <c r="E731" s="203" t="s">
        <v>11</v>
      </c>
      <c r="F731" s="204">
        <v>111100</v>
      </c>
      <c r="G731" s="204">
        <v>111100</v>
      </c>
      <c r="H731" s="171"/>
      <c r="I731" s="88">
        <f t="shared" si="56"/>
        <v>111100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1474</v>
      </c>
      <c r="D732" s="202" t="s">
        <v>39</v>
      </c>
      <c r="E732" s="203" t="s">
        <v>11</v>
      </c>
      <c r="F732" s="204">
        <v>108700</v>
      </c>
      <c r="G732" s="204">
        <v>129300</v>
      </c>
      <c r="H732" s="171"/>
      <c r="I732" s="88">
        <f t="shared" si="56"/>
        <v>129300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1475</v>
      </c>
      <c r="D733" s="202" t="s">
        <v>39</v>
      </c>
      <c r="E733" s="203" t="s">
        <v>11</v>
      </c>
      <c r="F733" s="204">
        <v>218400</v>
      </c>
      <c r="G733" s="204">
        <v>259800</v>
      </c>
      <c r="H733" s="171"/>
      <c r="I733" s="88">
        <f t="shared" si="56"/>
        <v>259800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1476</v>
      </c>
      <c r="D734" s="202" t="s">
        <v>39</v>
      </c>
      <c r="E734" s="203" t="s">
        <v>11</v>
      </c>
      <c r="F734" s="204">
        <v>222500</v>
      </c>
      <c r="G734" s="204">
        <v>264700</v>
      </c>
      <c r="H734" s="171"/>
      <c r="I734" s="88">
        <f t="shared" si="56"/>
        <v>264700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1477</v>
      </c>
      <c r="D735" s="202" t="s">
        <v>39</v>
      </c>
      <c r="E735" s="203" t="s">
        <v>11</v>
      </c>
      <c r="F735" s="204">
        <v>173300</v>
      </c>
      <c r="G735" s="204">
        <v>173300</v>
      </c>
      <c r="H735" s="171"/>
      <c r="I735" s="88">
        <f t="shared" si="56"/>
        <v>173300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1478</v>
      </c>
      <c r="D736" s="202" t="s">
        <v>39</v>
      </c>
      <c r="E736" s="203" t="s">
        <v>11</v>
      </c>
      <c r="F736" s="204">
        <v>279500</v>
      </c>
      <c r="G736" s="204">
        <v>279500</v>
      </c>
      <c r="H736" s="171"/>
      <c r="I736" s="88">
        <f t="shared" si="56"/>
        <v>279500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1479</v>
      </c>
      <c r="D737" s="202" t="s">
        <v>39</v>
      </c>
      <c r="E737" s="203" t="s">
        <v>11</v>
      </c>
      <c r="F737" s="204">
        <v>89800</v>
      </c>
      <c r="G737" s="204">
        <v>106800</v>
      </c>
      <c r="H737" s="171"/>
      <c r="I737" s="88">
        <f t="shared" si="56"/>
        <v>106800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1480</v>
      </c>
      <c r="D738" s="202" t="s">
        <v>39</v>
      </c>
      <c r="E738" s="203" t="s">
        <v>11</v>
      </c>
      <c r="F738" s="204">
        <v>102600</v>
      </c>
      <c r="G738" s="204">
        <v>122100</v>
      </c>
      <c r="H738" s="171"/>
      <c r="I738" s="88">
        <f t="shared" si="56"/>
        <v>122100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1481</v>
      </c>
      <c r="D739" s="202" t="s">
        <v>39</v>
      </c>
      <c r="E739" s="203" t="s">
        <v>11</v>
      </c>
      <c r="F739" s="204">
        <v>109700</v>
      </c>
      <c r="G739" s="204">
        <v>130500</v>
      </c>
      <c r="H739" s="171"/>
      <c r="I739" s="88">
        <f t="shared" si="56"/>
        <v>130500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83"/>
      <c r="C740" s="109" t="s">
        <v>40</v>
      </c>
      <c r="D740" s="202" t="s">
        <v>40</v>
      </c>
      <c r="E740" s="203"/>
      <c r="F740" s="204"/>
      <c r="G740" s="204"/>
      <c r="H740" s="171"/>
      <c r="I740" s="88">
        <f t="shared" si="56"/>
        <v>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 t="s">
        <v>1005</v>
      </c>
      <c r="C741" s="109" t="s">
        <v>669</v>
      </c>
      <c r="D741" s="202" t="s">
        <v>40</v>
      </c>
      <c r="E741" s="203"/>
      <c r="F741" s="204"/>
      <c r="G741" s="204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670</v>
      </c>
      <c r="D742" s="202" t="s">
        <v>39</v>
      </c>
      <c r="E742" s="203" t="s">
        <v>11</v>
      </c>
      <c r="F742" s="204">
        <v>71900</v>
      </c>
      <c r="G742" s="204">
        <v>85500</v>
      </c>
      <c r="H742" s="171"/>
      <c r="I742" s="88">
        <f t="shared" si="56"/>
        <v>85500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671</v>
      </c>
      <c r="D743" s="202" t="s">
        <v>39</v>
      </c>
      <c r="E743" s="203" t="s">
        <v>11</v>
      </c>
      <c r="F743" s="204">
        <v>64700</v>
      </c>
      <c r="G743" s="204">
        <v>64700</v>
      </c>
      <c r="H743" s="171"/>
      <c r="I743" s="88">
        <f t="shared" si="56"/>
        <v>64700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672</v>
      </c>
      <c r="D744" s="202" t="s">
        <v>39</v>
      </c>
      <c r="E744" s="203" t="s">
        <v>11</v>
      </c>
      <c r="F744" s="204">
        <v>88700</v>
      </c>
      <c r="G744" s="204">
        <v>105500</v>
      </c>
      <c r="H744" s="171"/>
      <c r="I744" s="88">
        <f t="shared" si="56"/>
        <v>105500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673</v>
      </c>
      <c r="D745" s="202" t="s">
        <v>39</v>
      </c>
      <c r="E745" s="203" t="s">
        <v>11</v>
      </c>
      <c r="F745" s="204">
        <v>92500</v>
      </c>
      <c r="G745" s="204">
        <v>110000</v>
      </c>
      <c r="H745" s="171"/>
      <c r="I745" s="88">
        <f t="shared" si="56"/>
        <v>110000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674</v>
      </c>
      <c r="D746" s="202" t="s">
        <v>39</v>
      </c>
      <c r="E746" s="203" t="s">
        <v>11</v>
      </c>
      <c r="F746" s="204">
        <v>119100</v>
      </c>
      <c r="G746" s="204">
        <v>141700</v>
      </c>
      <c r="H746" s="171"/>
      <c r="I746" s="88">
        <f t="shared" si="56"/>
        <v>141700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675</v>
      </c>
      <c r="D747" s="202" t="s">
        <v>39</v>
      </c>
      <c r="E747" s="203" t="s">
        <v>11</v>
      </c>
      <c r="F747" s="204">
        <v>202200</v>
      </c>
      <c r="G747" s="204">
        <v>214400</v>
      </c>
      <c r="H747" s="171"/>
      <c r="I747" s="88">
        <f t="shared" si="56"/>
        <v>214400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83"/>
      <c r="C748" s="109" t="s">
        <v>40</v>
      </c>
      <c r="D748" s="202" t="s">
        <v>40</v>
      </c>
      <c r="E748" s="203"/>
      <c r="F748" s="204"/>
      <c r="G748" s="204"/>
      <c r="H748" s="171"/>
      <c r="I748" s="88">
        <f t="shared" si="56"/>
        <v>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83" t="s">
        <v>1005</v>
      </c>
      <c r="C749" s="109" t="s">
        <v>676</v>
      </c>
      <c r="D749" s="202" t="s">
        <v>40</v>
      </c>
      <c r="E749" s="203"/>
      <c r="F749" s="204"/>
      <c r="G749" s="204"/>
      <c r="H749" s="171"/>
      <c r="I749" s="88">
        <f t="shared" si="56"/>
        <v>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677</v>
      </c>
      <c r="D750" s="202" t="s">
        <v>39</v>
      </c>
      <c r="E750" s="203" t="s">
        <v>11</v>
      </c>
      <c r="F750" s="204">
        <v>83600</v>
      </c>
      <c r="G750" s="204">
        <v>99400</v>
      </c>
      <c r="H750" s="171"/>
      <c r="I750" s="88">
        <f t="shared" si="56"/>
        <v>99400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678</v>
      </c>
      <c r="D751" s="202" t="s">
        <v>39</v>
      </c>
      <c r="E751" s="203" t="s">
        <v>11</v>
      </c>
      <c r="F751" s="204">
        <v>83300</v>
      </c>
      <c r="G751" s="204">
        <v>99400</v>
      </c>
      <c r="H751" s="171"/>
      <c r="I751" s="88">
        <f t="shared" si="56"/>
        <v>99400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679</v>
      </c>
      <c r="D752" s="202" t="s">
        <v>39</v>
      </c>
      <c r="E752" s="203" t="s">
        <v>11</v>
      </c>
      <c r="F752" s="204">
        <v>83300</v>
      </c>
      <c r="G752" s="204">
        <v>99100</v>
      </c>
      <c r="H752" s="171"/>
      <c r="I752" s="88">
        <f t="shared" si="56"/>
        <v>99100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680</v>
      </c>
      <c r="D753" s="202" t="s">
        <v>39</v>
      </c>
      <c r="E753" s="203" t="s">
        <v>11</v>
      </c>
      <c r="F753" s="204">
        <v>88300</v>
      </c>
      <c r="G753" s="204">
        <v>105000</v>
      </c>
      <c r="H753" s="171"/>
      <c r="I753" s="88">
        <f t="shared" si="56"/>
        <v>105000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681</v>
      </c>
      <c r="D754" s="202" t="s">
        <v>39</v>
      </c>
      <c r="E754" s="203" t="s">
        <v>11</v>
      </c>
      <c r="F754" s="204">
        <v>93300</v>
      </c>
      <c r="G754" s="204">
        <v>111000</v>
      </c>
      <c r="H754" s="171"/>
      <c r="I754" s="88">
        <f t="shared" si="56"/>
        <v>111000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682</v>
      </c>
      <c r="D755" s="202" t="s">
        <v>39</v>
      </c>
      <c r="E755" s="203" t="s">
        <v>11</v>
      </c>
      <c r="F755" s="204">
        <v>81300</v>
      </c>
      <c r="G755" s="204">
        <v>81300</v>
      </c>
      <c r="H755" s="171"/>
      <c r="I755" s="88">
        <f t="shared" si="56"/>
        <v>81300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683</v>
      </c>
      <c r="D756" s="202" t="s">
        <v>39</v>
      </c>
      <c r="E756" s="203" t="s">
        <v>11</v>
      </c>
      <c r="F756" s="204">
        <v>84900</v>
      </c>
      <c r="G756" s="204">
        <v>84900</v>
      </c>
      <c r="H756" s="171"/>
      <c r="I756" s="88">
        <f t="shared" ref="I756:I833" si="61">IF($I$5=$G$4,G756,(IF($I$5=$F$4,F756,0)))</f>
        <v>84900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684</v>
      </c>
      <c r="D757" s="202" t="s">
        <v>39</v>
      </c>
      <c r="E757" s="203" t="s">
        <v>11</v>
      </c>
      <c r="F757" s="204">
        <v>94400</v>
      </c>
      <c r="G757" s="204">
        <v>94400</v>
      </c>
      <c r="H757" s="171"/>
      <c r="I757" s="88">
        <f t="shared" si="61"/>
        <v>94400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685</v>
      </c>
      <c r="D758" s="202" t="s">
        <v>39</v>
      </c>
      <c r="E758" s="203" t="s">
        <v>11</v>
      </c>
      <c r="F758" s="204">
        <v>89400</v>
      </c>
      <c r="G758" s="204">
        <v>106300</v>
      </c>
      <c r="H758" s="171"/>
      <c r="I758" s="88">
        <f t="shared" si="61"/>
        <v>106300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686</v>
      </c>
      <c r="D759" s="202" t="s">
        <v>39</v>
      </c>
      <c r="E759" s="203" t="s">
        <v>11</v>
      </c>
      <c r="F759" s="204">
        <v>87600</v>
      </c>
      <c r="G759" s="204">
        <v>104200</v>
      </c>
      <c r="H759" s="171"/>
      <c r="I759" s="88">
        <f t="shared" si="61"/>
        <v>104200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07" t="s">
        <v>1482</v>
      </c>
      <c r="D760" s="202" t="s">
        <v>39</v>
      </c>
      <c r="E760" s="203" t="s">
        <v>11</v>
      </c>
      <c r="F760" s="204">
        <v>87600</v>
      </c>
      <c r="G760" s="204">
        <v>104200</v>
      </c>
      <c r="H760" s="171"/>
      <c r="I760" s="88">
        <f t="shared" si="61"/>
        <v>104200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687</v>
      </c>
      <c r="D761" s="202" t="s">
        <v>39</v>
      </c>
      <c r="E761" s="203" t="s">
        <v>11</v>
      </c>
      <c r="F761" s="204">
        <v>111100</v>
      </c>
      <c r="G761" s="204">
        <v>132200</v>
      </c>
      <c r="H761" s="171"/>
      <c r="I761" s="88">
        <f t="shared" si="61"/>
        <v>132200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688</v>
      </c>
      <c r="D762" s="202" t="s">
        <v>39</v>
      </c>
      <c r="E762" s="203" t="s">
        <v>11</v>
      </c>
      <c r="F762" s="204">
        <v>102000</v>
      </c>
      <c r="G762" s="204">
        <v>121300</v>
      </c>
      <c r="H762" s="171"/>
      <c r="I762" s="88">
        <f t="shared" si="61"/>
        <v>121300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689</v>
      </c>
      <c r="D763" s="202" t="s">
        <v>39</v>
      </c>
      <c r="E763" s="203" t="s">
        <v>11</v>
      </c>
      <c r="F763" s="204">
        <v>82500</v>
      </c>
      <c r="G763" s="204">
        <v>82500</v>
      </c>
      <c r="H763" s="171"/>
      <c r="I763" s="88">
        <f t="shared" si="61"/>
        <v>82500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690</v>
      </c>
      <c r="D764" s="202" t="s">
        <v>39</v>
      </c>
      <c r="E764" s="203" t="s">
        <v>11</v>
      </c>
      <c r="F764" s="204">
        <v>106900</v>
      </c>
      <c r="G764" s="204">
        <v>106900</v>
      </c>
      <c r="H764" s="175"/>
      <c r="I764" s="88">
        <f t="shared" si="61"/>
        <v>106900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691</v>
      </c>
      <c r="D765" s="202" t="s">
        <v>39</v>
      </c>
      <c r="E765" s="203" t="s">
        <v>11</v>
      </c>
      <c r="F765" s="204">
        <v>109200</v>
      </c>
      <c r="G765" s="204">
        <v>109200</v>
      </c>
      <c r="H765" s="175"/>
      <c r="I765" s="88">
        <f t="shared" si="61"/>
        <v>109200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692</v>
      </c>
      <c r="D766" s="202" t="s">
        <v>39</v>
      </c>
      <c r="E766" s="203" t="s">
        <v>11</v>
      </c>
      <c r="F766" s="204">
        <v>96900</v>
      </c>
      <c r="G766" s="204">
        <v>96900</v>
      </c>
      <c r="H766" s="175"/>
      <c r="I766" s="88">
        <f t="shared" si="61"/>
        <v>96900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693</v>
      </c>
      <c r="D767" s="202" t="s">
        <v>39</v>
      </c>
      <c r="E767" s="203" t="s">
        <v>11</v>
      </c>
      <c r="F767" s="204">
        <v>107700</v>
      </c>
      <c r="G767" s="204">
        <v>128100</v>
      </c>
      <c r="H767" s="175"/>
      <c r="I767" s="88">
        <f t="shared" si="61"/>
        <v>128100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694</v>
      </c>
      <c r="D768" s="202" t="s">
        <v>39</v>
      </c>
      <c r="E768" s="203" t="s">
        <v>11</v>
      </c>
      <c r="F768" s="204">
        <v>104400</v>
      </c>
      <c r="G768" s="204">
        <v>104400</v>
      </c>
      <c r="H768" s="175"/>
      <c r="I768" s="88">
        <f t="shared" si="61"/>
        <v>104400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695</v>
      </c>
      <c r="D769" s="202" t="s">
        <v>39</v>
      </c>
      <c r="E769" s="203" t="s">
        <v>11</v>
      </c>
      <c r="F769" s="204">
        <v>194600</v>
      </c>
      <c r="G769" s="204">
        <v>214400</v>
      </c>
      <c r="H769" s="175"/>
      <c r="I769" s="88">
        <f t="shared" si="61"/>
        <v>214400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696</v>
      </c>
      <c r="D770" s="202" t="s">
        <v>39</v>
      </c>
      <c r="E770" s="203" t="s">
        <v>11</v>
      </c>
      <c r="F770" s="204">
        <v>106600</v>
      </c>
      <c r="G770" s="204">
        <v>122500</v>
      </c>
      <c r="H770" s="175"/>
      <c r="I770" s="88">
        <f t="shared" si="61"/>
        <v>122500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697</v>
      </c>
      <c r="D771" s="202" t="s">
        <v>39</v>
      </c>
      <c r="E771" s="203" t="s">
        <v>11</v>
      </c>
      <c r="F771" s="204">
        <v>113200</v>
      </c>
      <c r="G771" s="204">
        <v>134700</v>
      </c>
      <c r="H771" s="175"/>
      <c r="I771" s="88">
        <f t="shared" si="61"/>
        <v>134700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698</v>
      </c>
      <c r="D772" s="202" t="s">
        <v>39</v>
      </c>
      <c r="E772" s="203" t="s">
        <v>11</v>
      </c>
      <c r="F772" s="204">
        <v>133200</v>
      </c>
      <c r="G772" s="204">
        <v>158500</v>
      </c>
      <c r="H772" s="175"/>
      <c r="I772" s="88">
        <f t="shared" si="61"/>
        <v>158500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699</v>
      </c>
      <c r="D773" s="202" t="s">
        <v>39</v>
      </c>
      <c r="E773" s="203" t="s">
        <v>11</v>
      </c>
      <c r="F773" s="204">
        <v>113200</v>
      </c>
      <c r="G773" s="204">
        <v>134700</v>
      </c>
      <c r="H773" s="171"/>
      <c r="I773" s="88">
        <f>IF($I$5=$G$4,G773,(IF($I$5=$F$4,F773,0)))</f>
        <v>134700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700</v>
      </c>
      <c r="D774" s="202" t="s">
        <v>39</v>
      </c>
      <c r="E774" s="203" t="s">
        <v>11</v>
      </c>
      <c r="F774" s="204">
        <v>103500</v>
      </c>
      <c r="G774" s="204">
        <v>103500</v>
      </c>
      <c r="H774" s="171"/>
      <c r="I774" s="88">
        <f t="shared" si="61"/>
        <v>103500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701</v>
      </c>
      <c r="D775" s="202" t="s">
        <v>39</v>
      </c>
      <c r="E775" s="203" t="s">
        <v>11</v>
      </c>
      <c r="F775" s="204">
        <v>108700</v>
      </c>
      <c r="G775" s="204">
        <v>108700</v>
      </c>
      <c r="H775" s="171"/>
      <c r="I775" s="88">
        <f t="shared" si="61"/>
        <v>108700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07" t="s">
        <v>1483</v>
      </c>
      <c r="D776" s="202" t="s">
        <v>39</v>
      </c>
      <c r="E776" s="203" t="s">
        <v>11</v>
      </c>
      <c r="F776" s="204">
        <v>111100</v>
      </c>
      <c r="G776" s="204">
        <v>111100</v>
      </c>
      <c r="H776" s="171"/>
      <c r="I776" s="88">
        <f t="shared" si="61"/>
        <v>111100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702</v>
      </c>
      <c r="D777" s="202" t="s">
        <v>39</v>
      </c>
      <c r="E777" s="203" t="s">
        <v>11</v>
      </c>
      <c r="F777" s="204">
        <v>214300</v>
      </c>
      <c r="G777" s="204">
        <v>254900</v>
      </c>
      <c r="H777" s="171"/>
      <c r="I777" s="88">
        <f t="shared" si="61"/>
        <v>254900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703</v>
      </c>
      <c r="D778" s="202" t="s">
        <v>39</v>
      </c>
      <c r="E778" s="203" t="s">
        <v>11</v>
      </c>
      <c r="F778" s="204">
        <v>197500</v>
      </c>
      <c r="G778" s="204">
        <v>197500</v>
      </c>
      <c r="H778" s="171"/>
      <c r="I778" s="88">
        <f t="shared" si="61"/>
        <v>197500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704</v>
      </c>
      <c r="D779" s="202" t="s">
        <v>39</v>
      </c>
      <c r="E779" s="203" t="s">
        <v>11</v>
      </c>
      <c r="F779" s="204">
        <v>219500</v>
      </c>
      <c r="G779" s="204">
        <v>261100</v>
      </c>
      <c r="H779" s="171"/>
      <c r="I779" s="88">
        <f t="shared" si="61"/>
        <v>261100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07" t="s">
        <v>1484</v>
      </c>
      <c r="D780" s="202" t="s">
        <v>39</v>
      </c>
      <c r="E780" s="203" t="s">
        <v>11</v>
      </c>
      <c r="F780" s="204">
        <v>197500</v>
      </c>
      <c r="G780" s="204">
        <v>197500</v>
      </c>
      <c r="H780" s="171"/>
      <c r="I780" s="88">
        <f t="shared" si="61"/>
        <v>197500</v>
      </c>
      <c r="J780" s="163">
        <f t="shared" si="57"/>
        <v>0</v>
      </c>
      <c r="K780" s="155">
        <f t="shared" si="5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59"/>
        <v>0</v>
      </c>
      <c r="O780" s="155">
        <f t="shared" si="60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705</v>
      </c>
      <c r="D781" s="202" t="s">
        <v>39</v>
      </c>
      <c r="E781" s="203" t="s">
        <v>11</v>
      </c>
      <c r="F781" s="204">
        <v>218400</v>
      </c>
      <c r="G781" s="204">
        <v>218400</v>
      </c>
      <c r="H781" s="171"/>
      <c r="I781" s="88">
        <f t="shared" si="61"/>
        <v>218400</v>
      </c>
      <c r="J781" s="163">
        <f t="shared" si="57"/>
        <v>0</v>
      </c>
      <c r="K781" s="155">
        <f t="shared" si="5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59"/>
        <v>0</v>
      </c>
      <c r="O781" s="155">
        <f t="shared" si="60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706</v>
      </c>
      <c r="D782" s="202" t="s">
        <v>39</v>
      </c>
      <c r="E782" s="203" t="s">
        <v>11</v>
      </c>
      <c r="F782" s="204">
        <v>222500</v>
      </c>
      <c r="G782" s="204">
        <v>222500</v>
      </c>
      <c r="H782" s="171"/>
      <c r="I782" s="88">
        <f t="shared" si="61"/>
        <v>222500</v>
      </c>
      <c r="J782" s="163">
        <f t="shared" si="57"/>
        <v>0</v>
      </c>
      <c r="K782" s="155">
        <f t="shared" si="5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59"/>
        <v>0</v>
      </c>
      <c r="O782" s="155">
        <f t="shared" si="60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07" t="s">
        <v>1485</v>
      </c>
      <c r="D783" s="202" t="s">
        <v>39</v>
      </c>
      <c r="E783" s="203" t="s">
        <v>11</v>
      </c>
      <c r="F783" s="204">
        <v>173300</v>
      </c>
      <c r="G783" s="204">
        <v>173300</v>
      </c>
      <c r="H783" s="171"/>
      <c r="I783" s="88">
        <f t="shared" si="61"/>
        <v>173300</v>
      </c>
      <c r="J783" s="163">
        <f t="shared" si="57"/>
        <v>0</v>
      </c>
      <c r="K783" s="155">
        <f t="shared" si="5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59"/>
        <v>0</v>
      </c>
      <c r="O783" s="155">
        <f t="shared" si="60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07" t="s">
        <v>1486</v>
      </c>
      <c r="D784" s="202" t="s">
        <v>39</v>
      </c>
      <c r="E784" s="203" t="s">
        <v>11</v>
      </c>
      <c r="F784" s="204">
        <v>279500</v>
      </c>
      <c r="G784" s="204">
        <v>279500</v>
      </c>
      <c r="H784" s="171"/>
      <c r="I784" s="88">
        <f t="shared" si="61"/>
        <v>279500</v>
      </c>
      <c r="J784" s="163">
        <f t="shared" si="57"/>
        <v>0</v>
      </c>
      <c r="K784" s="155">
        <f t="shared" si="5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59"/>
        <v>0</v>
      </c>
      <c r="O784" s="155">
        <f t="shared" si="60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707</v>
      </c>
      <c r="D785" s="202" t="s">
        <v>39</v>
      </c>
      <c r="E785" s="203" t="s">
        <v>11</v>
      </c>
      <c r="F785" s="204">
        <v>93500</v>
      </c>
      <c r="G785" s="204">
        <v>111200</v>
      </c>
      <c r="H785" s="171"/>
      <c r="I785" s="88">
        <f t="shared" si="61"/>
        <v>111200</v>
      </c>
      <c r="J785" s="163">
        <f t="shared" si="57"/>
        <v>0</v>
      </c>
      <c r="K785" s="155">
        <f t="shared" si="5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59"/>
        <v>0</v>
      </c>
      <c r="O785" s="155">
        <f t="shared" si="60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708</v>
      </c>
      <c r="D786" s="202" t="s">
        <v>39</v>
      </c>
      <c r="E786" s="203" t="s">
        <v>11</v>
      </c>
      <c r="F786" s="204">
        <v>93500</v>
      </c>
      <c r="G786" s="204">
        <v>111200</v>
      </c>
      <c r="H786" s="171"/>
      <c r="I786" s="88">
        <f t="shared" si="61"/>
        <v>111200</v>
      </c>
      <c r="J786" s="163">
        <f t="shared" si="57"/>
        <v>0</v>
      </c>
      <c r="K786" s="155">
        <f t="shared" si="5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59"/>
        <v>0</v>
      </c>
      <c r="O786" s="155">
        <f t="shared" si="60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709</v>
      </c>
      <c r="D787" s="202" t="s">
        <v>39</v>
      </c>
      <c r="E787" s="203" t="s">
        <v>11</v>
      </c>
      <c r="F787" s="204">
        <v>89800</v>
      </c>
      <c r="G787" s="204">
        <v>89800</v>
      </c>
      <c r="H787" s="171"/>
      <c r="I787" s="88">
        <f t="shared" si="61"/>
        <v>89800</v>
      </c>
      <c r="J787" s="163">
        <f t="shared" ref="J787:J850" si="62">IF(D787="MDU-KD",1,0)</f>
        <v>0</v>
      </c>
      <c r="K787" s="155">
        <f t="shared" ref="K787:K850" si="63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64">IF(L787=0,M787,L787)</f>
        <v>0</v>
      </c>
      <c r="O787" s="155">
        <f t="shared" ref="O787:O850" si="65">IF(E787=0,0,IF(LEFT(C787,11)="Tiang Beton",1,0))</f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710</v>
      </c>
      <c r="D788" s="202" t="s">
        <v>39</v>
      </c>
      <c r="E788" s="203" t="s">
        <v>11</v>
      </c>
      <c r="F788" s="204">
        <v>113300</v>
      </c>
      <c r="G788" s="204">
        <v>134800</v>
      </c>
      <c r="H788" s="171"/>
      <c r="I788" s="88">
        <f t="shared" si="61"/>
        <v>134800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711</v>
      </c>
      <c r="D789" s="202" t="s">
        <v>39</v>
      </c>
      <c r="E789" s="203" t="s">
        <v>11</v>
      </c>
      <c r="F789" s="204">
        <v>113300</v>
      </c>
      <c r="G789" s="204">
        <v>134800</v>
      </c>
      <c r="H789" s="171"/>
      <c r="I789" s="88">
        <f t="shared" si="61"/>
        <v>134800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712</v>
      </c>
      <c r="D790" s="202" t="s">
        <v>39</v>
      </c>
      <c r="E790" s="203" t="s">
        <v>11</v>
      </c>
      <c r="F790" s="204">
        <v>102600</v>
      </c>
      <c r="G790" s="204">
        <v>102600</v>
      </c>
      <c r="H790" s="171"/>
      <c r="I790" s="88">
        <f t="shared" si="61"/>
        <v>102600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713</v>
      </c>
      <c r="D791" s="202" t="s">
        <v>39</v>
      </c>
      <c r="E791" s="203" t="s">
        <v>11</v>
      </c>
      <c r="F791" s="204">
        <v>114600</v>
      </c>
      <c r="G791" s="204">
        <v>136300</v>
      </c>
      <c r="H791" s="171"/>
      <c r="I791" s="88">
        <f t="shared" si="61"/>
        <v>136300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714</v>
      </c>
      <c r="D792" s="202" t="s">
        <v>39</v>
      </c>
      <c r="E792" s="203" t="s">
        <v>11</v>
      </c>
      <c r="F792" s="204">
        <v>118400</v>
      </c>
      <c r="G792" s="204">
        <v>140800</v>
      </c>
      <c r="H792" s="171"/>
      <c r="I792" s="88">
        <f t="shared" si="61"/>
        <v>140800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715</v>
      </c>
      <c r="D793" s="202" t="s">
        <v>39</v>
      </c>
      <c r="E793" s="203" t="s">
        <v>11</v>
      </c>
      <c r="F793" s="204">
        <v>109700</v>
      </c>
      <c r="G793" s="204">
        <v>109700</v>
      </c>
      <c r="H793" s="171"/>
      <c r="I793" s="88">
        <f t="shared" si="61"/>
        <v>109700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83"/>
      <c r="C794" s="109" t="s">
        <v>40</v>
      </c>
      <c r="D794" s="202" t="s">
        <v>40</v>
      </c>
      <c r="E794" s="203"/>
      <c r="F794" s="204"/>
      <c r="G794" s="204"/>
      <c r="H794" s="171"/>
      <c r="I794" s="88">
        <f t="shared" si="61"/>
        <v>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83" t="s">
        <v>1005</v>
      </c>
      <c r="C795" s="109" t="s">
        <v>716</v>
      </c>
      <c r="D795" s="202" t="s">
        <v>40</v>
      </c>
      <c r="E795" s="203"/>
      <c r="F795" s="204"/>
      <c r="G795" s="204"/>
      <c r="H795" s="171"/>
      <c r="I795" s="88">
        <f t="shared" si="61"/>
        <v>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717</v>
      </c>
      <c r="D796" s="202" t="s">
        <v>39</v>
      </c>
      <c r="E796" s="203" t="s">
        <v>11</v>
      </c>
      <c r="F796" s="204">
        <v>166200</v>
      </c>
      <c r="G796" s="204">
        <v>197700</v>
      </c>
      <c r="H796" s="171"/>
      <c r="I796" s="88">
        <f t="shared" si="61"/>
        <v>197700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718</v>
      </c>
      <c r="D797" s="202" t="s">
        <v>39</v>
      </c>
      <c r="E797" s="203" t="s">
        <v>11</v>
      </c>
      <c r="F797" s="204">
        <v>169000</v>
      </c>
      <c r="G797" s="204">
        <v>201000</v>
      </c>
      <c r="H797" s="171"/>
      <c r="I797" s="88">
        <f t="shared" si="61"/>
        <v>201000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1487</v>
      </c>
      <c r="D798" s="202" t="s">
        <v>39</v>
      </c>
      <c r="E798" s="203" t="s">
        <v>11</v>
      </c>
      <c r="F798" s="204">
        <v>169000</v>
      </c>
      <c r="G798" s="204">
        <v>201000</v>
      </c>
      <c r="H798" s="171"/>
      <c r="I798" s="88">
        <f t="shared" si="61"/>
        <v>201000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719</v>
      </c>
      <c r="D799" s="202" t="s">
        <v>39</v>
      </c>
      <c r="E799" s="203" t="s">
        <v>11</v>
      </c>
      <c r="F799" s="204">
        <v>177200</v>
      </c>
      <c r="G799" s="204">
        <v>210800</v>
      </c>
      <c r="H799" s="171"/>
      <c r="I799" s="88">
        <f t="shared" si="61"/>
        <v>210800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720</v>
      </c>
      <c r="D800" s="202" t="s">
        <v>39</v>
      </c>
      <c r="E800" s="203" t="s">
        <v>11</v>
      </c>
      <c r="F800" s="204">
        <v>177200</v>
      </c>
      <c r="G800" s="204">
        <v>210800</v>
      </c>
      <c r="H800" s="171"/>
      <c r="I800" s="88">
        <f t="shared" si="61"/>
        <v>210800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721</v>
      </c>
      <c r="D801" s="202" t="s">
        <v>39</v>
      </c>
      <c r="E801" s="203" t="s">
        <v>11</v>
      </c>
      <c r="F801" s="204">
        <v>215500</v>
      </c>
      <c r="G801" s="204">
        <v>256400</v>
      </c>
      <c r="H801" s="171"/>
      <c r="I801" s="88">
        <f t="shared" si="61"/>
        <v>256400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722</v>
      </c>
      <c r="D802" s="202" t="s">
        <v>39</v>
      </c>
      <c r="E802" s="203" t="s">
        <v>11</v>
      </c>
      <c r="F802" s="204">
        <v>213100</v>
      </c>
      <c r="G802" s="204">
        <v>253500</v>
      </c>
      <c r="H802" s="171"/>
      <c r="I802" s="88">
        <f t="shared" si="61"/>
        <v>253500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723</v>
      </c>
      <c r="D803" s="202" t="s">
        <v>39</v>
      </c>
      <c r="E803" s="203" t="s">
        <v>11</v>
      </c>
      <c r="F803" s="204">
        <v>213100</v>
      </c>
      <c r="G803" s="204">
        <v>253500</v>
      </c>
      <c r="H803" s="171"/>
      <c r="I803" s="88">
        <f t="shared" si="61"/>
        <v>253500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1489</v>
      </c>
      <c r="D804" s="202" t="s">
        <v>39</v>
      </c>
      <c r="E804" s="203" t="s">
        <v>11</v>
      </c>
      <c r="F804" s="204">
        <v>213100</v>
      </c>
      <c r="G804" s="204">
        <v>253500</v>
      </c>
      <c r="H804" s="171"/>
      <c r="I804" s="88">
        <f t="shared" si="61"/>
        <v>253500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07" t="s">
        <v>1488</v>
      </c>
      <c r="D805" s="202" t="s">
        <v>39</v>
      </c>
      <c r="E805" s="203" t="s">
        <v>11</v>
      </c>
      <c r="F805" s="204">
        <v>213100</v>
      </c>
      <c r="G805" s="204">
        <v>253500</v>
      </c>
      <c r="H805" s="171"/>
      <c r="I805" s="88">
        <f t="shared" si="61"/>
        <v>253500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724</v>
      </c>
      <c r="D806" s="202" t="s">
        <v>39</v>
      </c>
      <c r="E806" s="203" t="s">
        <v>11</v>
      </c>
      <c r="F806" s="204">
        <v>218400</v>
      </c>
      <c r="G806" s="204">
        <v>259800</v>
      </c>
      <c r="H806" s="171"/>
      <c r="I806" s="88">
        <f t="shared" si="61"/>
        <v>259800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725</v>
      </c>
      <c r="D807" s="202" t="s">
        <v>39</v>
      </c>
      <c r="E807" s="203" t="s">
        <v>11</v>
      </c>
      <c r="F807" s="204">
        <v>253600</v>
      </c>
      <c r="G807" s="204">
        <v>285900</v>
      </c>
      <c r="H807" s="171"/>
      <c r="I807" s="88">
        <f t="shared" si="61"/>
        <v>285900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726</v>
      </c>
      <c r="D808" s="202" t="s">
        <v>39</v>
      </c>
      <c r="E808" s="203" t="s">
        <v>11</v>
      </c>
      <c r="F808" s="204">
        <v>404400</v>
      </c>
      <c r="G808" s="204">
        <v>428800</v>
      </c>
      <c r="H808" s="171"/>
      <c r="I808" s="88">
        <f t="shared" si="61"/>
        <v>428800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727</v>
      </c>
      <c r="D809" s="202" t="s">
        <v>39</v>
      </c>
      <c r="E809" s="203" t="s">
        <v>11</v>
      </c>
      <c r="F809" s="204">
        <v>404400</v>
      </c>
      <c r="G809" s="204">
        <v>428800</v>
      </c>
      <c r="H809" s="171"/>
      <c r="I809" s="88">
        <f t="shared" si="61"/>
        <v>428800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40</v>
      </c>
      <c r="E810" s="203"/>
      <c r="F810" s="204"/>
      <c r="G810" s="204"/>
      <c r="H810" s="171"/>
      <c r="I810" s="88">
        <f t="shared" si="61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1005</v>
      </c>
      <c r="C811" s="109" t="s">
        <v>1033</v>
      </c>
      <c r="D811" s="202" t="s">
        <v>40</v>
      </c>
      <c r="E811" s="203"/>
      <c r="F811" s="204"/>
      <c r="G811" s="204"/>
      <c r="H811" s="171"/>
      <c r="I811" s="88">
        <f>IF($I$5=$G$4,G811,(IF($I$5=$F$4,F811,0)))</f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1034</v>
      </c>
      <c r="D812" s="202" t="s">
        <v>39</v>
      </c>
      <c r="E812" s="203" t="s">
        <v>11</v>
      </c>
      <c r="F812" s="204">
        <v>36000</v>
      </c>
      <c r="G812" s="204">
        <v>42800</v>
      </c>
      <c r="H812" s="171"/>
      <c r="I812" s="88">
        <f t="shared" si="61"/>
        <v>42800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1035</v>
      </c>
      <c r="D813" s="202" t="s">
        <v>39</v>
      </c>
      <c r="E813" s="203" t="s">
        <v>11</v>
      </c>
      <c r="F813" s="204">
        <v>48100</v>
      </c>
      <c r="G813" s="204">
        <v>48100</v>
      </c>
      <c r="H813" s="171"/>
      <c r="I813" s="88">
        <f t="shared" si="61"/>
        <v>48100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1036</v>
      </c>
      <c r="D814" s="202" t="s">
        <v>39</v>
      </c>
      <c r="E814" s="203" t="s">
        <v>11</v>
      </c>
      <c r="F814" s="204">
        <v>55300</v>
      </c>
      <c r="G814" s="204">
        <v>55300</v>
      </c>
      <c r="H814" s="171"/>
      <c r="I814" s="88">
        <f t="shared" si="61"/>
        <v>55300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1037</v>
      </c>
      <c r="D815" s="202" t="s">
        <v>39</v>
      </c>
      <c r="E815" s="203" t="s">
        <v>11</v>
      </c>
      <c r="F815" s="204">
        <v>51500</v>
      </c>
      <c r="G815" s="204">
        <v>51500</v>
      </c>
      <c r="H815" s="171"/>
      <c r="I815" s="88">
        <f t="shared" si="61"/>
        <v>51500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1038</v>
      </c>
      <c r="D816" s="202" t="s">
        <v>39</v>
      </c>
      <c r="E816" s="203" t="s">
        <v>11</v>
      </c>
      <c r="F816" s="204">
        <v>67900</v>
      </c>
      <c r="G816" s="204">
        <v>67900</v>
      </c>
      <c r="H816" s="171"/>
      <c r="I816" s="88">
        <f t="shared" ref="I816:I821" si="66">IF($I$5=$G$4,G816,(IF($I$5=$F$4,F816,0)))</f>
        <v>67900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1039</v>
      </c>
      <c r="D817" s="202" t="s">
        <v>39</v>
      </c>
      <c r="E817" s="203" t="s">
        <v>11</v>
      </c>
      <c r="F817" s="204">
        <v>56700</v>
      </c>
      <c r="G817" s="204">
        <v>56700</v>
      </c>
      <c r="H817" s="171"/>
      <c r="I817" s="88">
        <f t="shared" si="66"/>
        <v>56700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1136</v>
      </c>
      <c r="D818" s="202" t="s">
        <v>39</v>
      </c>
      <c r="E818" s="203" t="s">
        <v>11</v>
      </c>
      <c r="F818" s="204">
        <v>596900</v>
      </c>
      <c r="G818" s="204">
        <v>596900</v>
      </c>
      <c r="H818" s="171"/>
      <c r="I818" s="88">
        <f t="shared" si="66"/>
        <v>596900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1137</v>
      </c>
      <c r="D819" s="202" t="s">
        <v>39</v>
      </c>
      <c r="E819" s="203" t="s">
        <v>11</v>
      </c>
      <c r="F819" s="204">
        <v>401500</v>
      </c>
      <c r="G819" s="204">
        <v>401500</v>
      </c>
      <c r="H819" s="171"/>
      <c r="I819" s="88">
        <f t="shared" si="66"/>
        <v>401500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/>
      <c r="C820" s="109"/>
      <c r="D820" s="202" t="s">
        <v>40</v>
      </c>
      <c r="E820" s="203"/>
      <c r="F820" s="204"/>
      <c r="G820" s="204"/>
      <c r="H820" s="171"/>
      <c r="I820" s="88">
        <f t="shared" si="66"/>
        <v>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 t="s">
        <v>1005</v>
      </c>
      <c r="C821" s="109" t="s">
        <v>728</v>
      </c>
      <c r="D821" s="202" t="s">
        <v>40</v>
      </c>
      <c r="E821" s="203"/>
      <c r="F821" s="204"/>
      <c r="G821" s="204"/>
      <c r="H821" s="171"/>
      <c r="I821" s="88">
        <f t="shared" si="66"/>
        <v>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</v>
      </c>
      <c r="C822" s="109" t="s">
        <v>729</v>
      </c>
      <c r="D822" s="202" t="s">
        <v>39</v>
      </c>
      <c r="E822" s="203" t="s">
        <v>11</v>
      </c>
      <c r="F822" s="204">
        <v>56400</v>
      </c>
      <c r="G822" s="204">
        <v>56400</v>
      </c>
      <c r="H822" s="171"/>
      <c r="I822" s="88">
        <f t="shared" si="61"/>
        <v>56400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2</v>
      </c>
      <c r="C823" s="109" t="s">
        <v>730</v>
      </c>
      <c r="D823" s="202" t="s">
        <v>39</v>
      </c>
      <c r="E823" s="203" t="s">
        <v>11</v>
      </c>
      <c r="F823" s="204">
        <v>65400</v>
      </c>
      <c r="G823" s="204">
        <v>65400</v>
      </c>
      <c r="H823" s="171"/>
      <c r="I823" s="88">
        <f t="shared" si="61"/>
        <v>65400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3</v>
      </c>
      <c r="C824" s="109" t="s">
        <v>731</v>
      </c>
      <c r="D824" s="202" t="s">
        <v>39</v>
      </c>
      <c r="E824" s="203" t="s">
        <v>11</v>
      </c>
      <c r="F824" s="204">
        <v>13600</v>
      </c>
      <c r="G824" s="204">
        <v>16200</v>
      </c>
      <c r="H824" s="171"/>
      <c r="I824" s="88">
        <f t="shared" si="61"/>
        <v>16200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4</v>
      </c>
      <c r="C825" s="109" t="s">
        <v>732</v>
      </c>
      <c r="D825" s="202" t="s">
        <v>39</v>
      </c>
      <c r="E825" s="203" t="s">
        <v>11</v>
      </c>
      <c r="F825" s="204">
        <v>17800</v>
      </c>
      <c r="G825" s="204">
        <v>21200</v>
      </c>
      <c r="H825" s="171"/>
      <c r="I825" s="88">
        <f t="shared" si="61"/>
        <v>21200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5</v>
      </c>
      <c r="C826" s="109" t="s">
        <v>733</v>
      </c>
      <c r="D826" s="202" t="s">
        <v>39</v>
      </c>
      <c r="E826" s="203" t="s">
        <v>11</v>
      </c>
      <c r="F826" s="204">
        <v>173100</v>
      </c>
      <c r="G826" s="204">
        <v>173100</v>
      </c>
      <c r="H826" s="171"/>
      <c r="I826" s="88">
        <f t="shared" si="61"/>
        <v>173100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6</v>
      </c>
      <c r="C827" s="109" t="s">
        <v>734</v>
      </c>
      <c r="D827" s="202" t="s">
        <v>39</v>
      </c>
      <c r="E827" s="203" t="s">
        <v>11</v>
      </c>
      <c r="F827" s="204">
        <v>1539900</v>
      </c>
      <c r="G827" s="204">
        <v>1539900</v>
      </c>
      <c r="H827" s="171"/>
      <c r="I827" s="88">
        <f t="shared" si="61"/>
        <v>1539900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7</v>
      </c>
      <c r="C828" s="109" t="s">
        <v>735</v>
      </c>
      <c r="D828" s="202" t="s">
        <v>39</v>
      </c>
      <c r="E828" s="203" t="s">
        <v>11</v>
      </c>
      <c r="F828" s="204">
        <v>26200</v>
      </c>
      <c r="G828" s="204">
        <v>31200</v>
      </c>
      <c r="H828" s="171"/>
      <c r="I828" s="88">
        <f t="shared" si="61"/>
        <v>31200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8</v>
      </c>
      <c r="C829" s="109" t="s">
        <v>736</v>
      </c>
      <c r="D829" s="202" t="s">
        <v>39</v>
      </c>
      <c r="E829" s="203" t="s">
        <v>11</v>
      </c>
      <c r="F829" s="204">
        <v>22300</v>
      </c>
      <c r="G829" s="204">
        <v>26500</v>
      </c>
      <c r="H829" s="171"/>
      <c r="I829" s="88">
        <f t="shared" si="61"/>
        <v>26500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9</v>
      </c>
      <c r="C830" s="109" t="s">
        <v>737</v>
      </c>
      <c r="D830" s="202" t="s">
        <v>39</v>
      </c>
      <c r="E830" s="203" t="s">
        <v>11</v>
      </c>
      <c r="F830" s="204">
        <v>26200</v>
      </c>
      <c r="G830" s="204">
        <v>31200</v>
      </c>
      <c r="H830" s="171"/>
      <c r="I830" s="88">
        <f t="shared" si="61"/>
        <v>31200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10</v>
      </c>
      <c r="C831" s="109" t="s">
        <v>738</v>
      </c>
      <c r="D831" s="202" t="s">
        <v>39</v>
      </c>
      <c r="E831" s="203" t="s">
        <v>11</v>
      </c>
      <c r="F831" s="204">
        <v>26200</v>
      </c>
      <c r="G831" s="204">
        <v>31200</v>
      </c>
      <c r="H831" s="171"/>
      <c r="I831" s="88">
        <f t="shared" si="61"/>
        <v>31200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11</v>
      </c>
      <c r="C832" s="109" t="s">
        <v>739</v>
      </c>
      <c r="D832" s="202" t="s">
        <v>39</v>
      </c>
      <c r="E832" s="203" t="s">
        <v>11</v>
      </c>
      <c r="F832" s="204">
        <v>58400</v>
      </c>
      <c r="G832" s="204">
        <v>58400</v>
      </c>
      <c r="H832" s="171"/>
      <c r="I832" s="88">
        <f t="shared" si="61"/>
        <v>58400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12</v>
      </c>
      <c r="C833" s="109" t="s">
        <v>740</v>
      </c>
      <c r="D833" s="202" t="s">
        <v>39</v>
      </c>
      <c r="E833" s="203" t="s">
        <v>11</v>
      </c>
      <c r="F833" s="204">
        <v>45900</v>
      </c>
      <c r="G833" s="204">
        <v>48800</v>
      </c>
      <c r="H833" s="171"/>
      <c r="I833" s="88">
        <f t="shared" si="61"/>
        <v>48800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13</v>
      </c>
      <c r="C834" s="109" t="s">
        <v>741</v>
      </c>
      <c r="D834" s="202" t="s">
        <v>39</v>
      </c>
      <c r="E834" s="203" t="s">
        <v>11</v>
      </c>
      <c r="F834" s="204">
        <v>58400</v>
      </c>
      <c r="G834" s="204">
        <v>58400</v>
      </c>
      <c r="H834" s="171"/>
      <c r="I834" s="88">
        <f t="shared" ref="I834:I886" si="67">IF($I$5=$G$4,G834,(IF($I$5=$F$4,F834,0)))</f>
        <v>58400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14</v>
      </c>
      <c r="C835" s="109" t="s">
        <v>742</v>
      </c>
      <c r="D835" s="202" t="s">
        <v>39</v>
      </c>
      <c r="E835" s="203" t="s">
        <v>11</v>
      </c>
      <c r="F835" s="204">
        <v>58400</v>
      </c>
      <c r="G835" s="204">
        <v>58400</v>
      </c>
      <c r="H835" s="171"/>
      <c r="I835" s="88">
        <f t="shared" si="67"/>
        <v>58400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15</v>
      </c>
      <c r="C836" s="109" t="s">
        <v>743</v>
      </c>
      <c r="D836" s="202" t="s">
        <v>39</v>
      </c>
      <c r="E836" s="203" t="s">
        <v>11</v>
      </c>
      <c r="F836" s="204">
        <v>45900</v>
      </c>
      <c r="G836" s="204">
        <v>45900</v>
      </c>
      <c r="H836" s="171"/>
      <c r="I836" s="88">
        <f t="shared" si="67"/>
        <v>45900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16</v>
      </c>
      <c r="C837" s="109" t="s">
        <v>744</v>
      </c>
      <c r="D837" s="202" t="s">
        <v>39</v>
      </c>
      <c r="E837" s="203" t="s">
        <v>11</v>
      </c>
      <c r="F837" s="204">
        <v>43100</v>
      </c>
      <c r="G837" s="204">
        <v>43100</v>
      </c>
      <c r="H837" s="171"/>
      <c r="I837" s="88">
        <f t="shared" si="67"/>
        <v>43100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17</v>
      </c>
      <c r="C838" s="109" t="s">
        <v>745</v>
      </c>
      <c r="D838" s="202" t="s">
        <v>39</v>
      </c>
      <c r="E838" s="203" t="s">
        <v>11</v>
      </c>
      <c r="F838" s="204">
        <v>57400</v>
      </c>
      <c r="G838" s="204">
        <v>68300</v>
      </c>
      <c r="H838" s="171"/>
      <c r="I838" s="88">
        <f t="shared" si="67"/>
        <v>68300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18</v>
      </c>
      <c r="C839" s="109" t="s">
        <v>746</v>
      </c>
      <c r="D839" s="202" t="s">
        <v>39</v>
      </c>
      <c r="E839" s="203" t="s">
        <v>11</v>
      </c>
      <c r="F839" s="204">
        <v>45900</v>
      </c>
      <c r="G839" s="204">
        <v>48800</v>
      </c>
      <c r="H839" s="171"/>
      <c r="I839" s="88">
        <f t="shared" si="67"/>
        <v>48800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19</v>
      </c>
      <c r="C840" s="109" t="s">
        <v>747</v>
      </c>
      <c r="D840" s="202" t="s">
        <v>39</v>
      </c>
      <c r="E840" s="203" t="s">
        <v>11</v>
      </c>
      <c r="F840" s="204">
        <v>3843100</v>
      </c>
      <c r="G840" s="204">
        <v>3843100</v>
      </c>
      <c r="H840" s="171"/>
      <c r="I840" s="88">
        <f t="shared" si="67"/>
        <v>3843100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20</v>
      </c>
      <c r="C841" s="109" t="s">
        <v>748</v>
      </c>
      <c r="D841" s="202" t="s">
        <v>39</v>
      </c>
      <c r="E841" s="203" t="s">
        <v>11</v>
      </c>
      <c r="F841" s="204">
        <v>39700</v>
      </c>
      <c r="G841" s="204">
        <v>47200</v>
      </c>
      <c r="H841" s="171"/>
      <c r="I841" s="88">
        <f t="shared" si="67"/>
        <v>47200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5"/>
      <c r="B842" s="183">
        <v>21</v>
      </c>
      <c r="C842" s="109" t="s">
        <v>749</v>
      </c>
      <c r="D842" s="202" t="s">
        <v>39</v>
      </c>
      <c r="E842" s="203" t="s">
        <v>11</v>
      </c>
      <c r="F842" s="204">
        <v>58000</v>
      </c>
      <c r="G842" s="204">
        <v>69000</v>
      </c>
      <c r="H842" s="171"/>
      <c r="I842" s="88">
        <f t="shared" si="67"/>
        <v>69000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22</v>
      </c>
      <c r="C843" s="109" t="s">
        <v>750</v>
      </c>
      <c r="D843" s="202" t="s">
        <v>39</v>
      </c>
      <c r="E843" s="203" t="s">
        <v>11</v>
      </c>
      <c r="F843" s="204">
        <v>31300</v>
      </c>
      <c r="G843" s="204">
        <v>31300</v>
      </c>
      <c r="H843" s="171"/>
      <c r="I843" s="88">
        <f t="shared" si="67"/>
        <v>31300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23</v>
      </c>
      <c r="C844" s="109" t="s">
        <v>751</v>
      </c>
      <c r="D844" s="202" t="s">
        <v>39</v>
      </c>
      <c r="E844" s="203" t="s">
        <v>11</v>
      </c>
      <c r="F844" s="204">
        <v>45600</v>
      </c>
      <c r="G844" s="204">
        <v>45600</v>
      </c>
      <c r="H844" s="171"/>
      <c r="I844" s="88">
        <f t="shared" si="67"/>
        <v>45600</v>
      </c>
      <c r="J844" s="163">
        <f t="shared" si="62"/>
        <v>0</v>
      </c>
      <c r="K844" s="155">
        <f t="shared" si="6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64"/>
        <v>0</v>
      </c>
      <c r="O844" s="155">
        <f t="shared" si="65"/>
        <v>0</v>
      </c>
      <c r="P844" s="155">
        <f>IF(O844=1,SUM($O$6:O844),0)</f>
        <v>0</v>
      </c>
    </row>
    <row r="845" spans="1:16" ht="15" customHeight="1">
      <c r="A845" s="15"/>
      <c r="B845" s="183">
        <v>24</v>
      </c>
      <c r="C845" s="109" t="s">
        <v>752</v>
      </c>
      <c r="D845" s="202" t="s">
        <v>39</v>
      </c>
      <c r="E845" s="203" t="s">
        <v>11</v>
      </c>
      <c r="F845" s="204">
        <v>36600</v>
      </c>
      <c r="G845" s="204">
        <v>43500</v>
      </c>
      <c r="H845" s="171"/>
      <c r="I845" s="88">
        <f t="shared" si="67"/>
        <v>43500</v>
      </c>
      <c r="J845" s="163">
        <f t="shared" si="62"/>
        <v>0</v>
      </c>
      <c r="K845" s="155">
        <f t="shared" si="6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64"/>
        <v>0</v>
      </c>
      <c r="O845" s="155">
        <f t="shared" si="65"/>
        <v>0</v>
      </c>
      <c r="P845" s="155">
        <f>IF(O845=1,SUM($O$6:O845),0)</f>
        <v>0</v>
      </c>
    </row>
    <row r="846" spans="1:16" ht="15" customHeight="1">
      <c r="A846" s="15"/>
      <c r="B846" s="183">
        <v>25</v>
      </c>
      <c r="C846" s="109" t="s">
        <v>753</v>
      </c>
      <c r="D846" s="202" t="s">
        <v>39</v>
      </c>
      <c r="E846" s="203" t="s">
        <v>11</v>
      </c>
      <c r="F846" s="204">
        <v>36600</v>
      </c>
      <c r="G846" s="204">
        <v>43500</v>
      </c>
      <c r="H846" s="171"/>
      <c r="I846" s="88">
        <f t="shared" si="67"/>
        <v>43500</v>
      </c>
      <c r="J846" s="163">
        <f t="shared" si="62"/>
        <v>0</v>
      </c>
      <c r="K846" s="155">
        <f t="shared" si="6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64"/>
        <v>0</v>
      </c>
      <c r="O846" s="155">
        <f t="shared" si="65"/>
        <v>0</v>
      </c>
      <c r="P846" s="155">
        <f>IF(O846=1,SUM($O$6:O846),0)</f>
        <v>0</v>
      </c>
    </row>
    <row r="847" spans="1:16" ht="15" customHeight="1">
      <c r="A847" s="15"/>
      <c r="B847" s="183">
        <v>26</v>
      </c>
      <c r="C847" s="109" t="s">
        <v>754</v>
      </c>
      <c r="D847" s="202" t="s">
        <v>39</v>
      </c>
      <c r="E847" s="203" t="s">
        <v>11</v>
      </c>
      <c r="F847" s="204">
        <v>36600</v>
      </c>
      <c r="G847" s="204">
        <v>36600</v>
      </c>
      <c r="H847" s="171"/>
      <c r="I847" s="88">
        <f t="shared" si="67"/>
        <v>36600</v>
      </c>
      <c r="J847" s="163">
        <f t="shared" si="62"/>
        <v>0</v>
      </c>
      <c r="K847" s="155">
        <f t="shared" si="6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64"/>
        <v>0</v>
      </c>
      <c r="O847" s="155">
        <f t="shared" si="65"/>
        <v>0</v>
      </c>
      <c r="P847" s="155">
        <f>IF(O847=1,SUM($O$6:O847),0)</f>
        <v>0</v>
      </c>
    </row>
    <row r="848" spans="1:16" ht="15" customHeight="1">
      <c r="A848" s="15"/>
      <c r="B848" s="183">
        <v>27</v>
      </c>
      <c r="C848" s="109" t="s">
        <v>755</v>
      </c>
      <c r="D848" s="202" t="s">
        <v>39</v>
      </c>
      <c r="E848" s="203" t="s">
        <v>11</v>
      </c>
      <c r="F848" s="204">
        <v>50900</v>
      </c>
      <c r="G848" s="204">
        <v>60500</v>
      </c>
      <c r="H848" s="171"/>
      <c r="I848" s="88">
        <f t="shared" si="67"/>
        <v>60500</v>
      </c>
      <c r="J848" s="163">
        <f t="shared" si="62"/>
        <v>0</v>
      </c>
      <c r="K848" s="155">
        <f t="shared" si="6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64"/>
        <v>0</v>
      </c>
      <c r="O848" s="155">
        <f t="shared" si="65"/>
        <v>0</v>
      </c>
      <c r="P848" s="155">
        <f>IF(O848=1,SUM($O$6:O848),0)</f>
        <v>0</v>
      </c>
    </row>
    <row r="849" spans="1:16" ht="15" customHeight="1">
      <c r="A849" s="17"/>
      <c r="B849" s="183">
        <v>28</v>
      </c>
      <c r="C849" s="109" t="s">
        <v>756</v>
      </c>
      <c r="D849" s="202" t="s">
        <v>39</v>
      </c>
      <c r="E849" s="203" t="s">
        <v>11</v>
      </c>
      <c r="F849" s="204">
        <v>50900</v>
      </c>
      <c r="G849" s="204">
        <v>60500</v>
      </c>
      <c r="H849" s="171"/>
      <c r="I849" s="88">
        <f t="shared" si="67"/>
        <v>60500</v>
      </c>
      <c r="J849" s="163">
        <f t="shared" si="62"/>
        <v>0</v>
      </c>
      <c r="K849" s="155">
        <f t="shared" si="63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64"/>
        <v>0</v>
      </c>
      <c r="O849" s="155">
        <f t="shared" si="65"/>
        <v>0</v>
      </c>
      <c r="P849" s="155">
        <f>IF(O849=1,SUM($O$6:O849),0)</f>
        <v>0</v>
      </c>
    </row>
    <row r="850" spans="1:16" ht="15" customHeight="1">
      <c r="A850" s="15"/>
      <c r="B850" s="183">
        <v>29</v>
      </c>
      <c r="C850" s="109" t="s">
        <v>757</v>
      </c>
      <c r="D850" s="202" t="s">
        <v>39</v>
      </c>
      <c r="E850" s="203" t="s">
        <v>11</v>
      </c>
      <c r="F850" s="204">
        <v>50900</v>
      </c>
      <c r="G850" s="204">
        <v>60500</v>
      </c>
      <c r="H850" s="171"/>
      <c r="I850" s="88">
        <f t="shared" si="67"/>
        <v>60500</v>
      </c>
      <c r="J850" s="163">
        <f t="shared" si="62"/>
        <v>0</v>
      </c>
      <c r="K850" s="155">
        <f t="shared" si="63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64"/>
        <v>0</v>
      </c>
      <c r="O850" s="155">
        <f t="shared" si="65"/>
        <v>0</v>
      </c>
      <c r="P850" s="155">
        <f>IF(O850=1,SUM($O$6:O850),0)</f>
        <v>0</v>
      </c>
    </row>
    <row r="851" spans="1:16" ht="15" customHeight="1">
      <c r="A851" s="15"/>
      <c r="B851" s="183">
        <v>30</v>
      </c>
      <c r="C851" s="109" t="s">
        <v>758</v>
      </c>
      <c r="D851" s="202" t="s">
        <v>39</v>
      </c>
      <c r="E851" s="203" t="s">
        <v>11</v>
      </c>
      <c r="F851" s="204">
        <v>142600</v>
      </c>
      <c r="G851" s="204">
        <v>169600</v>
      </c>
      <c r="H851" s="171"/>
      <c r="I851" s="88">
        <f t="shared" si="67"/>
        <v>169600</v>
      </c>
      <c r="J851" s="163">
        <f t="shared" ref="J851:J914" si="68">IF(D851="MDU-KD",1,0)</f>
        <v>0</v>
      </c>
      <c r="K851" s="155">
        <f t="shared" ref="K851:K914" si="69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70">IF(L851=0,M851,L851)</f>
        <v>0</v>
      </c>
      <c r="O851" s="155">
        <f t="shared" ref="O851:O914" si="71">IF(E851=0,0,IF(LEFT(C851,11)="Tiang Beton",1,0))</f>
        <v>0</v>
      </c>
      <c r="P851" s="155">
        <f>IF(O851=1,SUM($O$6:O851),0)</f>
        <v>0</v>
      </c>
    </row>
    <row r="852" spans="1:16" ht="15" customHeight="1">
      <c r="A852" s="15"/>
      <c r="B852" s="183">
        <v>31</v>
      </c>
      <c r="C852" s="109" t="s">
        <v>759</v>
      </c>
      <c r="D852" s="202" t="s">
        <v>39</v>
      </c>
      <c r="E852" s="203" t="s">
        <v>11</v>
      </c>
      <c r="F852" s="204">
        <v>142600</v>
      </c>
      <c r="G852" s="204">
        <v>169600</v>
      </c>
      <c r="H852" s="171"/>
      <c r="I852" s="88">
        <f t="shared" si="67"/>
        <v>169600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32</v>
      </c>
      <c r="C853" s="109" t="s">
        <v>760</v>
      </c>
      <c r="D853" s="202" t="s">
        <v>39</v>
      </c>
      <c r="E853" s="203" t="s">
        <v>11</v>
      </c>
      <c r="F853" s="204">
        <v>54400</v>
      </c>
      <c r="G853" s="204">
        <v>64700</v>
      </c>
      <c r="H853" s="171"/>
      <c r="I853" s="88">
        <f t="shared" si="67"/>
        <v>64700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33</v>
      </c>
      <c r="C854" s="109" t="s">
        <v>761</v>
      </c>
      <c r="D854" s="202" t="s">
        <v>39</v>
      </c>
      <c r="E854" s="203" t="s">
        <v>11</v>
      </c>
      <c r="F854" s="204">
        <v>50700</v>
      </c>
      <c r="G854" s="204">
        <v>55500</v>
      </c>
      <c r="H854" s="171"/>
      <c r="I854" s="88">
        <f t="shared" si="67"/>
        <v>55500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34</v>
      </c>
      <c r="C855" s="109" t="s">
        <v>762</v>
      </c>
      <c r="D855" s="202" t="s">
        <v>39</v>
      </c>
      <c r="E855" s="203" t="s">
        <v>11</v>
      </c>
      <c r="F855" s="204">
        <v>50700</v>
      </c>
      <c r="G855" s="204">
        <v>55500</v>
      </c>
      <c r="H855" s="171"/>
      <c r="I855" s="88">
        <f t="shared" si="67"/>
        <v>55500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35</v>
      </c>
      <c r="C856" s="109" t="s">
        <v>763</v>
      </c>
      <c r="D856" s="202" t="s">
        <v>39</v>
      </c>
      <c r="E856" s="203" t="s">
        <v>11</v>
      </c>
      <c r="F856" s="204">
        <v>762100</v>
      </c>
      <c r="G856" s="204">
        <v>762100</v>
      </c>
      <c r="H856" s="171"/>
      <c r="I856" s="88">
        <f t="shared" si="67"/>
        <v>762100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36</v>
      </c>
      <c r="C857" s="109" t="s">
        <v>289</v>
      </c>
      <c r="D857" s="202" t="s">
        <v>39</v>
      </c>
      <c r="E857" s="203" t="s">
        <v>11</v>
      </c>
      <c r="F857" s="204">
        <v>13000</v>
      </c>
      <c r="G857" s="204">
        <v>14900</v>
      </c>
      <c r="H857" s="171"/>
      <c r="I857" s="88">
        <f t="shared" si="67"/>
        <v>14900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38</v>
      </c>
      <c r="C858" s="109" t="s">
        <v>1139</v>
      </c>
      <c r="D858" s="202" t="s">
        <v>39</v>
      </c>
      <c r="E858" s="203" t="s">
        <v>11</v>
      </c>
      <c r="F858" s="204">
        <v>614700</v>
      </c>
      <c r="G858" s="204">
        <v>614700</v>
      </c>
      <c r="H858" s="171"/>
      <c r="I858" s="88">
        <f t="shared" si="67"/>
        <v>614700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39</v>
      </c>
      <c r="C859" s="109" t="s">
        <v>1140</v>
      </c>
      <c r="D859" s="202" t="s">
        <v>39</v>
      </c>
      <c r="E859" s="203" t="s">
        <v>11</v>
      </c>
      <c r="F859" s="204">
        <v>829000</v>
      </c>
      <c r="G859" s="204">
        <v>829000</v>
      </c>
      <c r="H859" s="171"/>
      <c r="I859" s="88">
        <f t="shared" si="67"/>
        <v>829000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41</v>
      </c>
      <c r="C860" s="109" t="s">
        <v>994</v>
      </c>
      <c r="D860" s="202" t="s">
        <v>39</v>
      </c>
      <c r="E860" s="203" t="s">
        <v>11</v>
      </c>
      <c r="F860" s="204">
        <v>179200</v>
      </c>
      <c r="G860" s="204">
        <v>179200</v>
      </c>
      <c r="H860" s="171"/>
      <c r="I860" s="88">
        <f t="shared" si="67"/>
        <v>179200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42</v>
      </c>
      <c r="C861" s="109" t="s">
        <v>995</v>
      </c>
      <c r="D861" s="202" t="s">
        <v>39</v>
      </c>
      <c r="E861" s="203" t="s">
        <v>466</v>
      </c>
      <c r="F861" s="204">
        <v>14370.766666666666</v>
      </c>
      <c r="G861" s="204">
        <v>14370.766666666666</v>
      </c>
      <c r="H861" s="171"/>
      <c r="I861" s="88">
        <f t="shared" si="67"/>
        <v>14370.766666666666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/>
      <c r="C862" s="109"/>
      <c r="D862" s="202" t="s">
        <v>40</v>
      </c>
      <c r="E862" s="203"/>
      <c r="F862" s="204"/>
      <c r="G862" s="204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 t="s">
        <v>1005</v>
      </c>
      <c r="C863" s="109" t="s">
        <v>1142</v>
      </c>
      <c r="D863" s="202" t="s">
        <v>40</v>
      </c>
      <c r="E863" s="203"/>
      <c r="F863" s="204"/>
      <c r="G863" s="204"/>
      <c r="H863" s="171"/>
      <c r="I863" s="88">
        <f t="shared" si="67"/>
        <v>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1</v>
      </c>
      <c r="C864" s="109" t="s">
        <v>1143</v>
      </c>
      <c r="D864" s="202" t="s">
        <v>39</v>
      </c>
      <c r="E864" s="203" t="s">
        <v>11</v>
      </c>
      <c r="F864" s="204">
        <v>1568200</v>
      </c>
      <c r="G864" s="204">
        <v>1568200</v>
      </c>
      <c r="H864" s="171"/>
      <c r="I864" s="88">
        <f t="shared" si="67"/>
        <v>1568200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2</v>
      </c>
      <c r="C865" s="109" t="s">
        <v>1144</v>
      </c>
      <c r="D865" s="202" t="s">
        <v>39</v>
      </c>
      <c r="E865" s="203" t="s">
        <v>11</v>
      </c>
      <c r="F865" s="204">
        <v>3467100</v>
      </c>
      <c r="G865" s="204">
        <v>3467100</v>
      </c>
      <c r="H865" s="171"/>
      <c r="I865" s="88">
        <f t="shared" si="67"/>
        <v>3467100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3</v>
      </c>
      <c r="C866" s="109" t="s">
        <v>1145</v>
      </c>
      <c r="D866" s="202" t="s">
        <v>39</v>
      </c>
      <c r="E866" s="203" t="s">
        <v>11</v>
      </c>
      <c r="F866" s="204">
        <v>3467100</v>
      </c>
      <c r="G866" s="204">
        <v>3467100</v>
      </c>
      <c r="H866" s="171"/>
      <c r="I866" s="88">
        <f t="shared" si="67"/>
        <v>3467100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4</v>
      </c>
      <c r="C867" s="109" t="s">
        <v>1146</v>
      </c>
      <c r="D867" s="202" t="s">
        <v>39</v>
      </c>
      <c r="E867" s="203" t="s">
        <v>11</v>
      </c>
      <c r="F867" s="204">
        <v>1515700</v>
      </c>
      <c r="G867" s="204">
        <v>1515700</v>
      </c>
      <c r="H867" s="171"/>
      <c r="I867" s="88">
        <f t="shared" si="67"/>
        <v>1515700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/>
      <c r="C868" s="109"/>
      <c r="D868" s="202"/>
      <c r="E868" s="203"/>
      <c r="F868" s="204"/>
      <c r="G868" s="204"/>
      <c r="H868" s="171"/>
      <c r="I868" s="88">
        <f t="shared" si="67"/>
        <v>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 t="s">
        <v>1005</v>
      </c>
      <c r="C869" s="109" t="s">
        <v>764</v>
      </c>
      <c r="D869" s="202" t="s">
        <v>40</v>
      </c>
      <c r="E869" s="203"/>
      <c r="F869" s="204"/>
      <c r="G869" s="204"/>
      <c r="H869" s="171"/>
      <c r="I869" s="88">
        <f t="shared" si="67"/>
        <v>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7"/>
      <c r="B870" s="183">
        <v>1</v>
      </c>
      <c r="C870" s="109" t="s">
        <v>765</v>
      </c>
      <c r="D870" s="202" t="s">
        <v>39</v>
      </c>
      <c r="E870" s="203" t="s">
        <v>290</v>
      </c>
      <c r="F870" s="204">
        <v>475700</v>
      </c>
      <c r="G870" s="204">
        <v>475700</v>
      </c>
      <c r="H870" s="171"/>
      <c r="I870" s="88">
        <f t="shared" si="67"/>
        <v>475700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2</v>
      </c>
      <c r="C871" s="109" t="s">
        <v>291</v>
      </c>
      <c r="D871" s="202" t="s">
        <v>39</v>
      </c>
      <c r="E871" s="203" t="s">
        <v>290</v>
      </c>
      <c r="F871" s="204">
        <v>475700</v>
      </c>
      <c r="G871" s="204">
        <v>475700</v>
      </c>
      <c r="H871" s="171"/>
      <c r="I871" s="88">
        <f t="shared" si="67"/>
        <v>475700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3</v>
      </c>
      <c r="C872" s="109" t="s">
        <v>292</v>
      </c>
      <c r="D872" s="202" t="s">
        <v>39</v>
      </c>
      <c r="E872" s="203" t="s">
        <v>290</v>
      </c>
      <c r="F872" s="204">
        <v>371300</v>
      </c>
      <c r="G872" s="204">
        <v>371300</v>
      </c>
      <c r="H872" s="171"/>
      <c r="I872" s="88">
        <f t="shared" si="67"/>
        <v>371300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4</v>
      </c>
      <c r="C873" s="109" t="s">
        <v>293</v>
      </c>
      <c r="D873" s="202" t="s">
        <v>39</v>
      </c>
      <c r="E873" s="203" t="s">
        <v>290</v>
      </c>
      <c r="F873" s="204">
        <v>351700</v>
      </c>
      <c r="G873" s="204">
        <v>351700</v>
      </c>
      <c r="H873" s="171"/>
      <c r="I873" s="88">
        <f t="shared" si="67"/>
        <v>351700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5</v>
      </c>
      <c r="C874" s="109" t="s">
        <v>294</v>
      </c>
      <c r="D874" s="202" t="s">
        <v>39</v>
      </c>
      <c r="E874" s="203" t="s">
        <v>290</v>
      </c>
      <c r="F874" s="204">
        <v>300100</v>
      </c>
      <c r="G874" s="204">
        <v>300100</v>
      </c>
      <c r="H874" s="171"/>
      <c r="I874" s="88">
        <f t="shared" si="67"/>
        <v>300100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6</v>
      </c>
      <c r="C875" s="109" t="s">
        <v>295</v>
      </c>
      <c r="D875" s="202" t="s">
        <v>39</v>
      </c>
      <c r="E875" s="203" t="s">
        <v>290</v>
      </c>
      <c r="F875" s="204">
        <v>290900</v>
      </c>
      <c r="G875" s="204">
        <v>290900</v>
      </c>
      <c r="H875" s="171"/>
      <c r="I875" s="88">
        <f t="shared" si="67"/>
        <v>290900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7</v>
      </c>
      <c r="C876" s="109" t="s">
        <v>296</v>
      </c>
      <c r="D876" s="202" t="s">
        <v>39</v>
      </c>
      <c r="E876" s="203" t="s">
        <v>290</v>
      </c>
      <c r="F876" s="204">
        <v>290600</v>
      </c>
      <c r="G876" s="204">
        <v>290600</v>
      </c>
      <c r="H876" s="171"/>
      <c r="I876" s="88">
        <f t="shared" si="67"/>
        <v>290600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8</v>
      </c>
      <c r="C877" s="109" t="s">
        <v>297</v>
      </c>
      <c r="D877" s="202" t="s">
        <v>39</v>
      </c>
      <c r="E877" s="203" t="s">
        <v>290</v>
      </c>
      <c r="F877" s="204">
        <v>247000</v>
      </c>
      <c r="G877" s="204">
        <v>247000</v>
      </c>
      <c r="H877" s="171"/>
      <c r="I877" s="88">
        <f>IF($I$5=$G$4,G877,(IF($I$5=$F$4,F877,0)))</f>
        <v>247000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9</v>
      </c>
      <c r="C878" s="109" t="s">
        <v>298</v>
      </c>
      <c r="D878" s="202" t="s">
        <v>39</v>
      </c>
      <c r="E878" s="203" t="s">
        <v>290</v>
      </c>
      <c r="F878" s="204">
        <v>276000</v>
      </c>
      <c r="G878" s="204">
        <v>276000</v>
      </c>
      <c r="H878" s="171"/>
      <c r="I878" s="88">
        <f t="shared" si="67"/>
        <v>276000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10</v>
      </c>
      <c r="C879" s="109" t="s">
        <v>299</v>
      </c>
      <c r="D879" s="202" t="s">
        <v>39</v>
      </c>
      <c r="E879" s="203" t="s">
        <v>290</v>
      </c>
      <c r="F879" s="204">
        <v>268100</v>
      </c>
      <c r="G879" s="204">
        <v>268100</v>
      </c>
      <c r="H879" s="171"/>
      <c r="I879" s="88">
        <f t="shared" si="67"/>
        <v>268100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11</v>
      </c>
      <c r="C880" s="109" t="s">
        <v>300</v>
      </c>
      <c r="D880" s="202" t="s">
        <v>39</v>
      </c>
      <c r="E880" s="203" t="s">
        <v>290</v>
      </c>
      <c r="F880" s="204">
        <v>222400</v>
      </c>
      <c r="G880" s="204">
        <v>222400</v>
      </c>
      <c r="H880" s="171"/>
      <c r="I880" s="88">
        <f t="shared" si="67"/>
        <v>222400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12</v>
      </c>
      <c r="C881" s="109" t="s">
        <v>301</v>
      </c>
      <c r="D881" s="202" t="s">
        <v>39</v>
      </c>
      <c r="E881" s="203" t="s">
        <v>290</v>
      </c>
      <c r="F881" s="204">
        <v>222400</v>
      </c>
      <c r="G881" s="204">
        <v>222400</v>
      </c>
      <c r="H881" s="171"/>
      <c r="I881" s="88">
        <f t="shared" si="67"/>
        <v>222400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7"/>
      <c r="B882" s="183">
        <v>13</v>
      </c>
      <c r="C882" s="109" t="s">
        <v>302</v>
      </c>
      <c r="D882" s="202" t="s">
        <v>39</v>
      </c>
      <c r="E882" s="203" t="s">
        <v>290</v>
      </c>
      <c r="F882" s="204">
        <v>197300</v>
      </c>
      <c r="G882" s="204">
        <v>197300</v>
      </c>
      <c r="H882" s="171"/>
      <c r="I882" s="88">
        <f t="shared" si="67"/>
        <v>197300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14</v>
      </c>
      <c r="C883" s="109" t="s">
        <v>303</v>
      </c>
      <c r="D883" s="202" t="s">
        <v>39</v>
      </c>
      <c r="E883" s="203" t="s">
        <v>290</v>
      </c>
      <c r="F883" s="204">
        <v>149200</v>
      </c>
      <c r="G883" s="204">
        <v>149200</v>
      </c>
      <c r="H883" s="171"/>
      <c r="I883" s="88">
        <f t="shared" si="67"/>
        <v>149200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15</v>
      </c>
      <c r="C884" s="109" t="s">
        <v>304</v>
      </c>
      <c r="D884" s="202" t="s">
        <v>39</v>
      </c>
      <c r="E884" s="203" t="s">
        <v>290</v>
      </c>
      <c r="F884" s="204">
        <v>390200</v>
      </c>
      <c r="G884" s="204">
        <v>390200</v>
      </c>
      <c r="H884" s="171"/>
      <c r="I884" s="88">
        <f t="shared" si="67"/>
        <v>390200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16</v>
      </c>
      <c r="C885" s="109" t="s">
        <v>306</v>
      </c>
      <c r="D885" s="202" t="s">
        <v>39</v>
      </c>
      <c r="E885" s="203" t="s">
        <v>290</v>
      </c>
      <c r="F885" s="204">
        <v>307600</v>
      </c>
      <c r="G885" s="204">
        <v>307600</v>
      </c>
      <c r="H885" s="171"/>
      <c r="I885" s="88">
        <f t="shared" si="67"/>
        <v>307600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17</v>
      </c>
      <c r="C886" s="109" t="s">
        <v>308</v>
      </c>
      <c r="D886" s="202" t="s">
        <v>39</v>
      </c>
      <c r="E886" s="203" t="s">
        <v>290</v>
      </c>
      <c r="F886" s="204">
        <v>261600</v>
      </c>
      <c r="G886" s="204">
        <v>261600</v>
      </c>
      <c r="H886" s="171"/>
      <c r="I886" s="88">
        <f t="shared" si="67"/>
        <v>261600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18</v>
      </c>
      <c r="C887" s="109" t="s">
        <v>310</v>
      </c>
      <c r="D887" s="202" t="s">
        <v>39</v>
      </c>
      <c r="E887" s="203" t="s">
        <v>290</v>
      </c>
      <c r="F887" s="204">
        <v>198700</v>
      </c>
      <c r="G887" s="204">
        <v>198700</v>
      </c>
      <c r="H887" s="171"/>
      <c r="I887" s="88">
        <f t="shared" ref="I887:I951" si="72">IF($I$5=$G$4,G887,(IF($I$5=$F$4,F887,0)))</f>
        <v>198700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19</v>
      </c>
      <c r="C888" s="109" t="s">
        <v>305</v>
      </c>
      <c r="D888" s="202" t="s">
        <v>39</v>
      </c>
      <c r="E888" s="203" t="s">
        <v>290</v>
      </c>
      <c r="F888" s="204">
        <v>272600</v>
      </c>
      <c r="G888" s="204">
        <v>272600</v>
      </c>
      <c r="H888" s="171"/>
      <c r="I888" s="88">
        <f t="shared" si="72"/>
        <v>272600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20</v>
      </c>
      <c r="C889" s="109" t="s">
        <v>307</v>
      </c>
      <c r="D889" s="202" t="s">
        <v>39</v>
      </c>
      <c r="E889" s="203" t="s">
        <v>290</v>
      </c>
      <c r="F889" s="204">
        <v>243400</v>
      </c>
      <c r="G889" s="204">
        <v>243400</v>
      </c>
      <c r="H889" s="171"/>
      <c r="I889" s="88">
        <f t="shared" si="72"/>
        <v>243400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21</v>
      </c>
      <c r="C890" s="109" t="s">
        <v>309</v>
      </c>
      <c r="D890" s="202" t="s">
        <v>39</v>
      </c>
      <c r="E890" s="203" t="s">
        <v>290</v>
      </c>
      <c r="F890" s="204">
        <v>179300</v>
      </c>
      <c r="G890" s="204">
        <v>179300</v>
      </c>
      <c r="H890" s="171"/>
      <c r="I890" s="88">
        <f t="shared" si="72"/>
        <v>179300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22</v>
      </c>
      <c r="C891" s="109" t="s">
        <v>311</v>
      </c>
      <c r="D891" s="202" t="s">
        <v>39</v>
      </c>
      <c r="E891" s="203" t="s">
        <v>290</v>
      </c>
      <c r="F891" s="204">
        <v>151900</v>
      </c>
      <c r="G891" s="204">
        <v>151900</v>
      </c>
      <c r="H891" s="171"/>
      <c r="I891" s="88">
        <f t="shared" si="72"/>
        <v>151900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23</v>
      </c>
      <c r="C892" s="109" t="s">
        <v>766</v>
      </c>
      <c r="D892" s="202" t="s">
        <v>39</v>
      </c>
      <c r="E892" s="203" t="s">
        <v>290</v>
      </c>
      <c r="F892" s="204">
        <v>136485.10978061482</v>
      </c>
      <c r="G892" s="204">
        <v>136485.10978061482</v>
      </c>
      <c r="H892" s="171"/>
      <c r="I892" s="88">
        <f t="shared" si="72"/>
        <v>136485.10978061482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24</v>
      </c>
      <c r="C893" s="109" t="s">
        <v>767</v>
      </c>
      <c r="D893" s="202" t="s">
        <v>39</v>
      </c>
      <c r="E893" s="203" t="s">
        <v>290</v>
      </c>
      <c r="F893" s="204">
        <v>125481.16630030893</v>
      </c>
      <c r="G893" s="204">
        <v>125481.16630030893</v>
      </c>
      <c r="H893" s="171"/>
      <c r="I893" s="88">
        <f t="shared" si="72"/>
        <v>125481.16630030893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25</v>
      </c>
      <c r="C894" s="109" t="s">
        <v>469</v>
      </c>
      <c r="D894" s="202" t="s">
        <v>39</v>
      </c>
      <c r="E894" s="203" t="s">
        <v>290</v>
      </c>
      <c r="F894" s="204">
        <v>115200</v>
      </c>
      <c r="G894" s="204">
        <v>115200</v>
      </c>
      <c r="H894" s="171"/>
      <c r="I894" s="88">
        <f t="shared" si="72"/>
        <v>115200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26</v>
      </c>
      <c r="C895" s="109" t="s">
        <v>470</v>
      </c>
      <c r="D895" s="202" t="s">
        <v>39</v>
      </c>
      <c r="E895" s="203" t="s">
        <v>290</v>
      </c>
      <c r="F895" s="204">
        <v>115000</v>
      </c>
      <c r="G895" s="204">
        <v>115000</v>
      </c>
      <c r="H895" s="171"/>
      <c r="I895" s="88">
        <f t="shared" si="72"/>
        <v>115000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7"/>
      <c r="B896" s="183">
        <v>27</v>
      </c>
      <c r="C896" s="109" t="s">
        <v>471</v>
      </c>
      <c r="D896" s="202" t="s">
        <v>39</v>
      </c>
      <c r="E896" s="203" t="s">
        <v>290</v>
      </c>
      <c r="F896" s="204">
        <v>101800</v>
      </c>
      <c r="G896" s="204">
        <v>101800</v>
      </c>
      <c r="H896" s="171"/>
      <c r="I896" s="88">
        <f t="shared" si="72"/>
        <v>101800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28</v>
      </c>
      <c r="C897" s="109" t="s">
        <v>312</v>
      </c>
      <c r="D897" s="202" t="s">
        <v>39</v>
      </c>
      <c r="E897" s="203" t="s">
        <v>290</v>
      </c>
      <c r="F897" s="204">
        <v>523270.00000000006</v>
      </c>
      <c r="G897" s="204">
        <v>523270.00000000006</v>
      </c>
      <c r="H897" s="171"/>
      <c r="I897" s="88">
        <f t="shared" si="72"/>
        <v>523270.00000000006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29</v>
      </c>
      <c r="C898" s="109" t="s">
        <v>313</v>
      </c>
      <c r="D898" s="202" t="s">
        <v>39</v>
      </c>
      <c r="E898" s="203" t="s">
        <v>290</v>
      </c>
      <c r="F898" s="204">
        <v>523270.00000000006</v>
      </c>
      <c r="G898" s="204">
        <v>523270.00000000006</v>
      </c>
      <c r="H898" s="171"/>
      <c r="I898" s="88">
        <f t="shared" si="72"/>
        <v>523270.00000000006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30</v>
      </c>
      <c r="C899" s="109" t="s">
        <v>314</v>
      </c>
      <c r="D899" s="202" t="s">
        <v>39</v>
      </c>
      <c r="E899" s="203" t="s">
        <v>290</v>
      </c>
      <c r="F899" s="204">
        <v>408430.00000000006</v>
      </c>
      <c r="G899" s="204">
        <v>408430.00000000006</v>
      </c>
      <c r="H899" s="171"/>
      <c r="I899" s="88">
        <f t="shared" si="72"/>
        <v>408430.00000000006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31</v>
      </c>
      <c r="C900" s="109" t="s">
        <v>315</v>
      </c>
      <c r="D900" s="202" t="s">
        <v>39</v>
      </c>
      <c r="E900" s="203" t="s">
        <v>290</v>
      </c>
      <c r="F900" s="204">
        <v>386870.00000000006</v>
      </c>
      <c r="G900" s="204">
        <v>386870.00000000006</v>
      </c>
      <c r="H900" s="171"/>
      <c r="I900" s="88">
        <f t="shared" si="72"/>
        <v>386870.00000000006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32</v>
      </c>
      <c r="C901" s="109" t="s">
        <v>316</v>
      </c>
      <c r="D901" s="202" t="s">
        <v>39</v>
      </c>
      <c r="E901" s="203" t="s">
        <v>290</v>
      </c>
      <c r="F901" s="204">
        <v>330110</v>
      </c>
      <c r="G901" s="204">
        <v>330110</v>
      </c>
      <c r="H901" s="171"/>
      <c r="I901" s="88">
        <f t="shared" si="72"/>
        <v>330110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33</v>
      </c>
      <c r="C902" s="109" t="s">
        <v>317</v>
      </c>
      <c r="D902" s="202" t="s">
        <v>39</v>
      </c>
      <c r="E902" s="203" t="s">
        <v>290</v>
      </c>
      <c r="F902" s="204">
        <v>319990</v>
      </c>
      <c r="G902" s="204">
        <v>319990</v>
      </c>
      <c r="H902" s="171"/>
      <c r="I902" s="88">
        <f t="shared" si="72"/>
        <v>319990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34</v>
      </c>
      <c r="C903" s="109" t="s">
        <v>318</v>
      </c>
      <c r="D903" s="202" t="s">
        <v>39</v>
      </c>
      <c r="E903" s="203" t="s">
        <v>290</v>
      </c>
      <c r="F903" s="204">
        <v>319660</v>
      </c>
      <c r="G903" s="204">
        <v>319660</v>
      </c>
      <c r="H903" s="171"/>
      <c r="I903" s="88">
        <f t="shared" si="72"/>
        <v>319660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35</v>
      </c>
      <c r="C904" s="109" t="s">
        <v>319</v>
      </c>
      <c r="D904" s="202" t="s">
        <v>39</v>
      </c>
      <c r="E904" s="203" t="s">
        <v>290</v>
      </c>
      <c r="F904" s="204">
        <v>271700</v>
      </c>
      <c r="G904" s="204">
        <v>271700</v>
      </c>
      <c r="H904" s="171"/>
      <c r="I904" s="88">
        <f t="shared" si="72"/>
        <v>271700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36</v>
      </c>
      <c r="C905" s="109" t="s">
        <v>320</v>
      </c>
      <c r="D905" s="202" t="s">
        <v>39</v>
      </c>
      <c r="E905" s="203" t="s">
        <v>290</v>
      </c>
      <c r="F905" s="204">
        <v>303600</v>
      </c>
      <c r="G905" s="204">
        <v>303600</v>
      </c>
      <c r="H905" s="171"/>
      <c r="I905" s="88">
        <f t="shared" si="72"/>
        <v>303600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37</v>
      </c>
      <c r="C906" s="109" t="s">
        <v>321</v>
      </c>
      <c r="D906" s="202" t="s">
        <v>39</v>
      </c>
      <c r="E906" s="203" t="s">
        <v>290</v>
      </c>
      <c r="F906" s="204">
        <v>294910</v>
      </c>
      <c r="G906" s="204">
        <v>294910</v>
      </c>
      <c r="H906" s="171"/>
      <c r="I906" s="88">
        <f t="shared" si="72"/>
        <v>294910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38</v>
      </c>
      <c r="C907" s="109" t="s">
        <v>322</v>
      </c>
      <c r="D907" s="202" t="s">
        <v>39</v>
      </c>
      <c r="E907" s="203" t="s">
        <v>290</v>
      </c>
      <c r="F907" s="204">
        <v>244640.00000000003</v>
      </c>
      <c r="G907" s="204">
        <v>244640.00000000003</v>
      </c>
      <c r="H907" s="171"/>
      <c r="I907" s="88">
        <f t="shared" si="72"/>
        <v>244640.00000000003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39</v>
      </c>
      <c r="C908" s="109" t="s">
        <v>323</v>
      </c>
      <c r="D908" s="202" t="s">
        <v>39</v>
      </c>
      <c r="E908" s="203" t="s">
        <v>290</v>
      </c>
      <c r="F908" s="204">
        <v>244640.00000000003</v>
      </c>
      <c r="G908" s="204">
        <v>244640.00000000003</v>
      </c>
      <c r="H908" s="171"/>
      <c r="I908" s="88">
        <f t="shared" si="72"/>
        <v>244640.00000000003</v>
      </c>
      <c r="J908" s="163">
        <f t="shared" si="68"/>
        <v>0</v>
      </c>
      <c r="K908" s="155">
        <f t="shared" si="6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0"/>
        <v>0</v>
      </c>
      <c r="O908" s="155">
        <f t="shared" si="71"/>
        <v>0</v>
      </c>
      <c r="P908" s="155">
        <f>IF(O908=1,SUM($O$6:O908),0)</f>
        <v>0</v>
      </c>
    </row>
    <row r="909" spans="1:16" ht="15" customHeight="1">
      <c r="A909" s="17"/>
      <c r="B909" s="183">
        <v>40</v>
      </c>
      <c r="C909" s="109" t="s">
        <v>324</v>
      </c>
      <c r="D909" s="202" t="s">
        <v>39</v>
      </c>
      <c r="E909" s="203" t="s">
        <v>290</v>
      </c>
      <c r="F909" s="204">
        <v>217030.00000000003</v>
      </c>
      <c r="G909" s="204">
        <v>217030.00000000003</v>
      </c>
      <c r="H909" s="171"/>
      <c r="I909" s="88">
        <f t="shared" si="72"/>
        <v>217030.00000000003</v>
      </c>
      <c r="J909" s="163">
        <f t="shared" si="68"/>
        <v>0</v>
      </c>
      <c r="K909" s="155">
        <f t="shared" si="6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0"/>
        <v>0</v>
      </c>
      <c r="O909" s="155">
        <f t="shared" si="71"/>
        <v>0</v>
      </c>
      <c r="P909" s="155">
        <f>IF(O909=1,SUM($O$6:O909),0)</f>
        <v>0</v>
      </c>
    </row>
    <row r="910" spans="1:16" ht="15" customHeight="1">
      <c r="A910" s="17"/>
      <c r="B910" s="183">
        <v>41</v>
      </c>
      <c r="C910" s="109" t="s">
        <v>325</v>
      </c>
      <c r="D910" s="202" t="s">
        <v>39</v>
      </c>
      <c r="E910" s="203" t="s">
        <v>290</v>
      </c>
      <c r="F910" s="204">
        <v>164120</v>
      </c>
      <c r="G910" s="204">
        <v>164120</v>
      </c>
      <c r="H910" s="171"/>
      <c r="I910" s="88">
        <f t="shared" si="72"/>
        <v>164120</v>
      </c>
      <c r="J910" s="163">
        <f t="shared" si="68"/>
        <v>0</v>
      </c>
      <c r="K910" s="155">
        <f t="shared" si="6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0"/>
        <v>0</v>
      </c>
      <c r="O910" s="155">
        <f t="shared" si="71"/>
        <v>0</v>
      </c>
      <c r="P910" s="155">
        <f>IF(O910=1,SUM($O$6:O910),0)</f>
        <v>0</v>
      </c>
    </row>
    <row r="911" spans="1:16" ht="15" customHeight="1">
      <c r="A911" s="15"/>
      <c r="B911" s="183">
        <v>42</v>
      </c>
      <c r="C911" s="109" t="s">
        <v>326</v>
      </c>
      <c r="D911" s="202" t="s">
        <v>39</v>
      </c>
      <c r="E911" s="203" t="s">
        <v>290</v>
      </c>
      <c r="F911" s="204">
        <v>429220.00000000006</v>
      </c>
      <c r="G911" s="204">
        <v>429220.00000000006</v>
      </c>
      <c r="H911" s="171"/>
      <c r="I911" s="88">
        <f t="shared" si="72"/>
        <v>429220.00000000006</v>
      </c>
      <c r="J911" s="163">
        <f t="shared" si="68"/>
        <v>0</v>
      </c>
      <c r="K911" s="155">
        <f t="shared" si="6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0"/>
        <v>0</v>
      </c>
      <c r="O911" s="155">
        <f t="shared" si="71"/>
        <v>0</v>
      </c>
      <c r="P911" s="155">
        <f>IF(O911=1,SUM($O$6:O911),0)</f>
        <v>0</v>
      </c>
    </row>
    <row r="912" spans="1:16" ht="15" customHeight="1">
      <c r="A912" s="15"/>
      <c r="B912" s="183">
        <v>43</v>
      </c>
      <c r="C912" s="109" t="s">
        <v>328</v>
      </c>
      <c r="D912" s="202" t="s">
        <v>39</v>
      </c>
      <c r="E912" s="203" t="s">
        <v>290</v>
      </c>
      <c r="F912" s="204">
        <v>338360</v>
      </c>
      <c r="G912" s="204">
        <v>338360</v>
      </c>
      <c r="H912" s="171"/>
      <c r="I912" s="88">
        <f t="shared" si="72"/>
        <v>338360</v>
      </c>
      <c r="J912" s="163">
        <f t="shared" si="68"/>
        <v>0</v>
      </c>
      <c r="K912" s="155">
        <f t="shared" si="6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0"/>
        <v>0</v>
      </c>
      <c r="O912" s="155">
        <f t="shared" si="71"/>
        <v>0</v>
      </c>
      <c r="P912" s="155">
        <f>IF(O912=1,SUM($O$6:O912),0)</f>
        <v>0</v>
      </c>
    </row>
    <row r="913" spans="1:16" ht="15" customHeight="1">
      <c r="A913" s="15"/>
      <c r="B913" s="183">
        <v>44</v>
      </c>
      <c r="C913" s="109" t="s">
        <v>330</v>
      </c>
      <c r="D913" s="202" t="s">
        <v>39</v>
      </c>
      <c r="E913" s="203" t="s">
        <v>290</v>
      </c>
      <c r="F913" s="204">
        <v>287760</v>
      </c>
      <c r="G913" s="204">
        <v>287760</v>
      </c>
      <c r="H913" s="171"/>
      <c r="I913" s="88">
        <f t="shared" si="72"/>
        <v>287760</v>
      </c>
      <c r="J913" s="163">
        <f t="shared" si="68"/>
        <v>0</v>
      </c>
      <c r="K913" s="155">
        <f t="shared" si="6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0"/>
        <v>0</v>
      </c>
      <c r="O913" s="155">
        <f t="shared" si="71"/>
        <v>0</v>
      </c>
      <c r="P913" s="155">
        <f>IF(O913=1,SUM($O$6:O913),0)</f>
        <v>0</v>
      </c>
    </row>
    <row r="914" spans="1:16" ht="15" customHeight="1">
      <c r="A914" s="15"/>
      <c r="B914" s="183">
        <v>45</v>
      </c>
      <c r="C914" s="109" t="s">
        <v>332</v>
      </c>
      <c r="D914" s="202" t="s">
        <v>39</v>
      </c>
      <c r="E914" s="203" t="s">
        <v>290</v>
      </c>
      <c r="F914" s="204">
        <v>218570.00000000003</v>
      </c>
      <c r="G914" s="204">
        <v>218570.00000000003</v>
      </c>
      <c r="H914" s="171"/>
      <c r="I914" s="88">
        <f t="shared" si="72"/>
        <v>218570.00000000003</v>
      </c>
      <c r="J914" s="163">
        <f t="shared" si="68"/>
        <v>0</v>
      </c>
      <c r="K914" s="155">
        <f t="shared" si="6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0"/>
        <v>0</v>
      </c>
      <c r="O914" s="155">
        <f t="shared" si="71"/>
        <v>0</v>
      </c>
      <c r="P914" s="155">
        <f>IF(O914=1,SUM($O$6:O914),0)</f>
        <v>0</v>
      </c>
    </row>
    <row r="915" spans="1:16" ht="15" customHeight="1">
      <c r="A915" s="15"/>
      <c r="B915" s="183">
        <v>46</v>
      </c>
      <c r="C915" s="109" t="s">
        <v>327</v>
      </c>
      <c r="D915" s="202" t="s">
        <v>39</v>
      </c>
      <c r="E915" s="203" t="s">
        <v>290</v>
      </c>
      <c r="F915" s="204">
        <v>299860</v>
      </c>
      <c r="G915" s="204">
        <v>299860</v>
      </c>
      <c r="H915" s="171"/>
      <c r="I915" s="88">
        <f t="shared" si="72"/>
        <v>299860</v>
      </c>
      <c r="J915" s="163">
        <f t="shared" ref="J915:J978" si="73">IF(D915="MDU-KD",1,0)</f>
        <v>0</v>
      </c>
      <c r="K915" s="155">
        <f t="shared" ref="K915:K978" si="74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75">IF(L915=0,M915,L915)</f>
        <v>0</v>
      </c>
      <c r="O915" s="155">
        <f t="shared" ref="O915:O978" si="76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83">
        <v>47</v>
      </c>
      <c r="C916" s="109" t="s">
        <v>329</v>
      </c>
      <c r="D916" s="202" t="s">
        <v>39</v>
      </c>
      <c r="E916" s="203" t="s">
        <v>290</v>
      </c>
      <c r="F916" s="204">
        <v>267740</v>
      </c>
      <c r="G916" s="204">
        <v>267740</v>
      </c>
      <c r="H916" s="171"/>
      <c r="I916" s="88">
        <f t="shared" si="72"/>
        <v>267740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48</v>
      </c>
      <c r="C917" s="109" t="s">
        <v>331</v>
      </c>
      <c r="D917" s="202" t="s">
        <v>39</v>
      </c>
      <c r="E917" s="203" t="s">
        <v>290</v>
      </c>
      <c r="F917" s="204">
        <v>197230.00000000003</v>
      </c>
      <c r="G917" s="204">
        <v>197230.00000000003</v>
      </c>
      <c r="H917" s="171"/>
      <c r="I917" s="88">
        <f t="shared" si="72"/>
        <v>197230.00000000003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7"/>
      <c r="B918" s="183">
        <v>49</v>
      </c>
      <c r="C918" s="109" t="s">
        <v>333</v>
      </c>
      <c r="D918" s="202" t="s">
        <v>39</v>
      </c>
      <c r="E918" s="203" t="s">
        <v>290</v>
      </c>
      <c r="F918" s="204">
        <v>167090</v>
      </c>
      <c r="G918" s="204">
        <v>167090</v>
      </c>
      <c r="H918" s="171"/>
      <c r="I918" s="88">
        <f t="shared" si="72"/>
        <v>167090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7"/>
      <c r="B919" s="183">
        <v>50</v>
      </c>
      <c r="C919" s="109" t="s">
        <v>768</v>
      </c>
      <c r="D919" s="202" t="s">
        <v>39</v>
      </c>
      <c r="E919" s="203" t="s">
        <v>290</v>
      </c>
      <c r="F919" s="204">
        <v>150133.62075867632</v>
      </c>
      <c r="G919" s="204">
        <v>150133.62075867632</v>
      </c>
      <c r="H919" s="171"/>
      <c r="I919" s="88">
        <f t="shared" si="72"/>
        <v>150133.62075867632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7"/>
      <c r="B920" s="183">
        <v>51</v>
      </c>
      <c r="C920" s="109" t="s">
        <v>769</v>
      </c>
      <c r="D920" s="202" t="s">
        <v>39</v>
      </c>
      <c r="E920" s="203" t="s">
        <v>290</v>
      </c>
      <c r="F920" s="204">
        <v>138029.28293033983</v>
      </c>
      <c r="G920" s="204">
        <v>138029.28293033983</v>
      </c>
      <c r="H920" s="171"/>
      <c r="I920" s="88">
        <f t="shared" si="72"/>
        <v>138029.28293033983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7"/>
      <c r="B921" s="183">
        <v>52</v>
      </c>
      <c r="C921" s="109" t="s">
        <v>770</v>
      </c>
      <c r="D921" s="202" t="s">
        <v>39</v>
      </c>
      <c r="E921" s="203" t="s">
        <v>290</v>
      </c>
      <c r="F921" s="204">
        <v>126720.00000000001</v>
      </c>
      <c r="G921" s="204">
        <v>126720.00000000001</v>
      </c>
      <c r="H921" s="171"/>
      <c r="I921" s="88">
        <f t="shared" si="72"/>
        <v>126720.00000000001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7"/>
      <c r="B922" s="183">
        <v>53</v>
      </c>
      <c r="C922" s="109" t="s">
        <v>771</v>
      </c>
      <c r="D922" s="202" t="s">
        <v>39</v>
      </c>
      <c r="E922" s="203" t="s">
        <v>290</v>
      </c>
      <c r="F922" s="204">
        <v>126500.00000000001</v>
      </c>
      <c r="G922" s="204">
        <v>126500.00000000001</v>
      </c>
      <c r="H922" s="171"/>
      <c r="I922" s="88">
        <f t="shared" si="72"/>
        <v>126500.00000000001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54</v>
      </c>
      <c r="C923" s="109" t="s">
        <v>772</v>
      </c>
      <c r="D923" s="202" t="s">
        <v>39</v>
      </c>
      <c r="E923" s="203" t="s">
        <v>290</v>
      </c>
      <c r="F923" s="204">
        <v>111980.00000000001</v>
      </c>
      <c r="G923" s="204">
        <v>111980.00000000001</v>
      </c>
      <c r="H923" s="171"/>
      <c r="I923" s="88">
        <f t="shared" si="72"/>
        <v>111980.00000000001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55</v>
      </c>
      <c r="C924" s="109" t="s">
        <v>1570</v>
      </c>
      <c r="D924" s="202" t="s">
        <v>39</v>
      </c>
      <c r="E924" s="203" t="s">
        <v>290</v>
      </c>
      <c r="F924" s="204">
        <v>382439</v>
      </c>
      <c r="G924" s="204">
        <v>382400</v>
      </c>
      <c r="H924" s="171"/>
      <c r="I924" s="88">
        <f t="shared" si="72"/>
        <v>382400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56</v>
      </c>
      <c r="C925" s="109" t="s">
        <v>1099</v>
      </c>
      <c r="D925" s="202" t="s">
        <v>39</v>
      </c>
      <c r="E925" s="203" t="s">
        <v>290</v>
      </c>
      <c r="F925" s="204">
        <v>662141.63144094404</v>
      </c>
      <c r="G925" s="204">
        <v>662100</v>
      </c>
      <c r="H925" s="171"/>
      <c r="I925" s="88">
        <f t="shared" si="72"/>
        <v>662100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/>
      <c r="C926" s="109"/>
      <c r="D926" s="202" t="s">
        <v>40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 t="s">
        <v>1005</v>
      </c>
      <c r="C927" s="109" t="s">
        <v>773</v>
      </c>
      <c r="D927" s="202" t="s">
        <v>40</v>
      </c>
      <c r="E927" s="203"/>
      <c r="F927" s="204"/>
      <c r="G927" s="204"/>
      <c r="H927" s="171"/>
      <c r="I927" s="88">
        <f t="shared" si="72"/>
        <v>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1</v>
      </c>
      <c r="C928" s="109" t="s">
        <v>334</v>
      </c>
      <c r="D928" s="202" t="s">
        <v>39</v>
      </c>
      <c r="E928" s="203" t="s">
        <v>290</v>
      </c>
      <c r="F928" s="204">
        <v>285500</v>
      </c>
      <c r="G928" s="204">
        <v>285500</v>
      </c>
      <c r="H928" s="171"/>
      <c r="I928" s="88">
        <f t="shared" si="72"/>
        <v>285500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2</v>
      </c>
      <c r="C929" s="109" t="s">
        <v>335</v>
      </c>
      <c r="D929" s="202" t="s">
        <v>39</v>
      </c>
      <c r="E929" s="203" t="s">
        <v>290</v>
      </c>
      <c r="F929" s="204">
        <v>240000</v>
      </c>
      <c r="G929" s="204">
        <v>240000</v>
      </c>
      <c r="H929" s="171"/>
      <c r="I929" s="88">
        <f t="shared" si="72"/>
        <v>240000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3</v>
      </c>
      <c r="C930" s="109" t="s">
        <v>336</v>
      </c>
      <c r="D930" s="202" t="s">
        <v>39</v>
      </c>
      <c r="E930" s="203" t="s">
        <v>290</v>
      </c>
      <c r="F930" s="204">
        <v>220800</v>
      </c>
      <c r="G930" s="204">
        <v>220800</v>
      </c>
      <c r="H930" s="171"/>
      <c r="I930" s="88">
        <f t="shared" si="72"/>
        <v>220800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4</v>
      </c>
      <c r="C931" s="109" t="s">
        <v>337</v>
      </c>
      <c r="D931" s="202" t="s">
        <v>39</v>
      </c>
      <c r="E931" s="203" t="s">
        <v>290</v>
      </c>
      <c r="F931" s="204">
        <v>164300</v>
      </c>
      <c r="G931" s="204">
        <v>164300</v>
      </c>
      <c r="H931" s="171"/>
      <c r="I931" s="88">
        <f t="shared" si="72"/>
        <v>164300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5</v>
      </c>
      <c r="C932" s="109" t="s">
        <v>338</v>
      </c>
      <c r="D932" s="202" t="s">
        <v>39</v>
      </c>
      <c r="E932" s="203" t="s">
        <v>290</v>
      </c>
      <c r="F932" s="204">
        <v>111700</v>
      </c>
      <c r="G932" s="204">
        <v>111700</v>
      </c>
      <c r="H932" s="171"/>
      <c r="I932" s="88">
        <f t="shared" si="72"/>
        <v>111700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6</v>
      </c>
      <c r="C933" s="109" t="s">
        <v>339</v>
      </c>
      <c r="D933" s="202" t="s">
        <v>39</v>
      </c>
      <c r="E933" s="203" t="s">
        <v>290</v>
      </c>
      <c r="F933" s="204">
        <v>223500</v>
      </c>
      <c r="G933" s="204">
        <v>223500</v>
      </c>
      <c r="H933" s="171"/>
      <c r="I933" s="88">
        <f t="shared" si="72"/>
        <v>223500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7</v>
      </c>
      <c r="C934" s="109" t="s">
        <v>340</v>
      </c>
      <c r="D934" s="202" t="s">
        <v>39</v>
      </c>
      <c r="E934" s="203" t="s">
        <v>290</v>
      </c>
      <c r="F934" s="204">
        <v>179000</v>
      </c>
      <c r="G934" s="204">
        <v>179000</v>
      </c>
      <c r="H934" s="171"/>
      <c r="I934" s="88">
        <f t="shared" si="72"/>
        <v>179000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/>
      <c r="C935" s="109"/>
      <c r="D935" s="202" t="s">
        <v>40</v>
      </c>
      <c r="E935" s="203"/>
      <c r="F935" s="204"/>
      <c r="G935" s="204"/>
      <c r="H935" s="171"/>
      <c r="I935" s="88">
        <f t="shared" si="72"/>
        <v>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 t="s">
        <v>1005</v>
      </c>
      <c r="C936" s="109" t="s">
        <v>764</v>
      </c>
      <c r="D936" s="202" t="s">
        <v>40</v>
      </c>
      <c r="E936" s="203"/>
      <c r="F936" s="204"/>
      <c r="G936" s="204"/>
      <c r="H936" s="171"/>
      <c r="I936" s="88">
        <f t="shared" si="72"/>
        <v>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</v>
      </c>
      <c r="C937" s="109" t="s">
        <v>1173</v>
      </c>
      <c r="D937" s="202" t="s">
        <v>39</v>
      </c>
      <c r="E937" s="203" t="s">
        <v>1076</v>
      </c>
      <c r="F937" s="204">
        <v>9514000</v>
      </c>
      <c r="G937" s="204">
        <v>9514000</v>
      </c>
      <c r="H937" s="171"/>
      <c r="I937" s="88">
        <f t="shared" si="72"/>
        <v>9514000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2</v>
      </c>
      <c r="C938" s="109" t="s">
        <v>1174</v>
      </c>
      <c r="D938" s="202" t="s">
        <v>39</v>
      </c>
      <c r="E938" s="203" t="s">
        <v>1076</v>
      </c>
      <c r="F938" s="204">
        <v>9514000</v>
      </c>
      <c r="G938" s="204">
        <v>9514000</v>
      </c>
      <c r="H938" s="171"/>
      <c r="I938" s="88">
        <f t="shared" si="72"/>
        <v>9514000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3</v>
      </c>
      <c r="C939" s="109" t="s">
        <v>1175</v>
      </c>
      <c r="D939" s="202" t="s">
        <v>39</v>
      </c>
      <c r="E939" s="203" t="s">
        <v>1076</v>
      </c>
      <c r="F939" s="204">
        <v>7426000</v>
      </c>
      <c r="G939" s="204">
        <v>7426000</v>
      </c>
      <c r="H939" s="171"/>
      <c r="I939" s="88">
        <f t="shared" si="72"/>
        <v>7426000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4</v>
      </c>
      <c r="C940" s="109" t="s">
        <v>1176</v>
      </c>
      <c r="D940" s="202" t="s">
        <v>39</v>
      </c>
      <c r="E940" s="203" t="s">
        <v>1076</v>
      </c>
      <c r="F940" s="204">
        <v>7034000</v>
      </c>
      <c r="G940" s="204">
        <v>7034000</v>
      </c>
      <c r="H940" s="171"/>
      <c r="I940" s="88">
        <f t="shared" si="72"/>
        <v>7034000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5</v>
      </c>
      <c r="C941" s="109" t="s">
        <v>1177</v>
      </c>
      <c r="D941" s="202" t="s">
        <v>39</v>
      </c>
      <c r="E941" s="203" t="s">
        <v>1076</v>
      </c>
      <c r="F941" s="204">
        <v>6002000</v>
      </c>
      <c r="G941" s="204">
        <v>6002000</v>
      </c>
      <c r="H941" s="171"/>
      <c r="I941" s="88">
        <f t="shared" si="72"/>
        <v>6002000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6</v>
      </c>
      <c r="C942" s="109" t="s">
        <v>1178</v>
      </c>
      <c r="D942" s="202" t="s">
        <v>39</v>
      </c>
      <c r="E942" s="203" t="s">
        <v>1076</v>
      </c>
      <c r="F942" s="204">
        <v>5818000</v>
      </c>
      <c r="G942" s="204">
        <v>5818000</v>
      </c>
      <c r="H942" s="171"/>
      <c r="I942" s="88">
        <f t="shared" si="72"/>
        <v>5818000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7</v>
      </c>
      <c r="C943" s="109" t="s">
        <v>1179</v>
      </c>
      <c r="D943" s="202" t="s">
        <v>39</v>
      </c>
      <c r="E943" s="203" t="s">
        <v>1076</v>
      </c>
      <c r="F943" s="204">
        <v>5812000</v>
      </c>
      <c r="G943" s="204">
        <v>5812000</v>
      </c>
      <c r="H943" s="171"/>
      <c r="I943" s="88">
        <f t="shared" si="72"/>
        <v>5812000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8</v>
      </c>
      <c r="C944" s="109" t="s">
        <v>1180</v>
      </c>
      <c r="D944" s="202" t="s">
        <v>39</v>
      </c>
      <c r="E944" s="203" t="s">
        <v>1076</v>
      </c>
      <c r="F944" s="204">
        <v>4940000</v>
      </c>
      <c r="G944" s="204">
        <v>4940000</v>
      </c>
      <c r="H944" s="171"/>
      <c r="I944" s="88">
        <f t="shared" si="72"/>
        <v>4940000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9</v>
      </c>
      <c r="C945" s="109" t="s">
        <v>1181</v>
      </c>
      <c r="D945" s="202" t="s">
        <v>39</v>
      </c>
      <c r="E945" s="203" t="s">
        <v>1076</v>
      </c>
      <c r="F945" s="204">
        <v>5520000</v>
      </c>
      <c r="G945" s="204">
        <v>5520000</v>
      </c>
      <c r="H945" s="171"/>
      <c r="I945" s="88">
        <f t="shared" si="72"/>
        <v>5520000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10</v>
      </c>
      <c r="C946" s="109" t="s">
        <v>1182</v>
      </c>
      <c r="D946" s="202" t="s">
        <v>39</v>
      </c>
      <c r="E946" s="203" t="s">
        <v>1076</v>
      </c>
      <c r="F946" s="204">
        <v>5362000</v>
      </c>
      <c r="G946" s="204">
        <v>5362000</v>
      </c>
      <c r="H946" s="171"/>
      <c r="I946" s="88">
        <f t="shared" si="72"/>
        <v>5362000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11</v>
      </c>
      <c r="C947" s="109" t="s">
        <v>1183</v>
      </c>
      <c r="D947" s="202" t="s">
        <v>39</v>
      </c>
      <c r="E947" s="203" t="s">
        <v>1076</v>
      </c>
      <c r="F947" s="204">
        <v>4448000</v>
      </c>
      <c r="G947" s="204">
        <v>4448000</v>
      </c>
      <c r="H947" s="171"/>
      <c r="I947" s="88">
        <f t="shared" si="72"/>
        <v>4448000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12</v>
      </c>
      <c r="C948" s="109" t="s">
        <v>1184</v>
      </c>
      <c r="D948" s="202" t="s">
        <v>39</v>
      </c>
      <c r="E948" s="203" t="s">
        <v>1076</v>
      </c>
      <c r="F948" s="204">
        <v>4448000</v>
      </c>
      <c r="G948" s="204">
        <v>4448000</v>
      </c>
      <c r="H948" s="171"/>
      <c r="I948" s="88">
        <f t="shared" si="72"/>
        <v>4448000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13</v>
      </c>
      <c r="C949" s="109" t="s">
        <v>1185</v>
      </c>
      <c r="D949" s="202" t="s">
        <v>39</v>
      </c>
      <c r="E949" s="203" t="s">
        <v>1076</v>
      </c>
      <c r="F949" s="204">
        <v>3946000</v>
      </c>
      <c r="G949" s="204">
        <v>3946000</v>
      </c>
      <c r="H949" s="171"/>
      <c r="I949" s="88">
        <f t="shared" si="72"/>
        <v>3946000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14</v>
      </c>
      <c r="C950" s="109" t="s">
        <v>1186</v>
      </c>
      <c r="D950" s="202" t="s">
        <v>39</v>
      </c>
      <c r="E950" s="203" t="s">
        <v>1076</v>
      </c>
      <c r="F950" s="204">
        <v>2984000</v>
      </c>
      <c r="G950" s="204">
        <v>2984000</v>
      </c>
      <c r="H950" s="171"/>
      <c r="I950" s="88">
        <f t="shared" si="72"/>
        <v>2984000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15</v>
      </c>
      <c r="C951" s="109" t="s">
        <v>1187</v>
      </c>
      <c r="D951" s="202" t="s">
        <v>39</v>
      </c>
      <c r="E951" s="203" t="s">
        <v>1076</v>
      </c>
      <c r="F951" s="204">
        <v>7804000</v>
      </c>
      <c r="G951" s="204">
        <v>7804000</v>
      </c>
      <c r="H951" s="171"/>
      <c r="I951" s="88">
        <f t="shared" si="72"/>
        <v>7804000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16</v>
      </c>
      <c r="C952" s="109" t="s">
        <v>1188</v>
      </c>
      <c r="D952" s="202" t="s">
        <v>39</v>
      </c>
      <c r="E952" s="203" t="s">
        <v>1076</v>
      </c>
      <c r="F952" s="204">
        <v>6152000</v>
      </c>
      <c r="G952" s="204">
        <v>6152000</v>
      </c>
      <c r="H952" s="171"/>
      <c r="I952" s="88">
        <f t="shared" ref="I952:I1005" si="77">IF($I$5=$G$4,G952,(IF($I$5=$F$4,F952,0)))</f>
        <v>6152000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17</v>
      </c>
      <c r="C953" s="109" t="s">
        <v>1189</v>
      </c>
      <c r="D953" s="202" t="s">
        <v>39</v>
      </c>
      <c r="E953" s="203" t="s">
        <v>1076</v>
      </c>
      <c r="F953" s="204">
        <v>5232000</v>
      </c>
      <c r="G953" s="204">
        <v>5232000</v>
      </c>
      <c r="H953" s="171"/>
      <c r="I953" s="88">
        <f t="shared" si="77"/>
        <v>5232000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18</v>
      </c>
      <c r="C954" s="109" t="s">
        <v>1190</v>
      </c>
      <c r="D954" s="202" t="s">
        <v>39</v>
      </c>
      <c r="E954" s="203" t="s">
        <v>1076</v>
      </c>
      <c r="F954" s="204">
        <v>3974000</v>
      </c>
      <c r="G954" s="204">
        <v>3974000</v>
      </c>
      <c r="H954" s="171"/>
      <c r="I954" s="88">
        <f t="shared" si="77"/>
        <v>3974000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19</v>
      </c>
      <c r="C955" s="109" t="s">
        <v>1191</v>
      </c>
      <c r="D955" s="202" t="s">
        <v>39</v>
      </c>
      <c r="E955" s="203" t="s">
        <v>1076</v>
      </c>
      <c r="F955" s="204">
        <v>5452000</v>
      </c>
      <c r="G955" s="204">
        <v>5452000</v>
      </c>
      <c r="H955" s="171"/>
      <c r="I955" s="88">
        <f t="shared" si="77"/>
        <v>5452000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20</v>
      </c>
      <c r="C956" s="109" t="s">
        <v>1192</v>
      </c>
      <c r="D956" s="202" t="s">
        <v>39</v>
      </c>
      <c r="E956" s="203" t="s">
        <v>1076</v>
      </c>
      <c r="F956" s="204">
        <v>4868000</v>
      </c>
      <c r="G956" s="204">
        <v>4868000</v>
      </c>
      <c r="H956" s="171"/>
      <c r="I956" s="88">
        <f t="shared" si="77"/>
        <v>4868000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21</v>
      </c>
      <c r="C957" s="109" t="s">
        <v>1193</v>
      </c>
      <c r="D957" s="202" t="s">
        <v>39</v>
      </c>
      <c r="E957" s="203" t="s">
        <v>1076</v>
      </c>
      <c r="F957" s="204">
        <v>3586000</v>
      </c>
      <c r="G957" s="204">
        <v>3586000</v>
      </c>
      <c r="H957" s="171"/>
      <c r="I957" s="88">
        <f t="shared" si="77"/>
        <v>3586000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22</v>
      </c>
      <c r="C958" s="109" t="s">
        <v>1194</v>
      </c>
      <c r="D958" s="202" t="s">
        <v>39</v>
      </c>
      <c r="E958" s="203" t="s">
        <v>1076</v>
      </c>
      <c r="F958" s="204">
        <v>3038000</v>
      </c>
      <c r="G958" s="204">
        <v>3038000</v>
      </c>
      <c r="H958" s="171"/>
      <c r="I958" s="88">
        <f t="shared" si="77"/>
        <v>3038000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23</v>
      </c>
      <c r="C959" s="109" t="s">
        <v>1195</v>
      </c>
      <c r="D959" s="202" t="s">
        <v>39</v>
      </c>
      <c r="E959" s="203" t="s">
        <v>1076</v>
      </c>
      <c r="F959" s="204">
        <v>2729702.1956122965</v>
      </c>
      <c r="G959" s="204">
        <v>2729702.1956122965</v>
      </c>
      <c r="H959" s="171"/>
      <c r="I959" s="88">
        <f t="shared" si="77"/>
        <v>2729702.1956122965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24</v>
      </c>
      <c r="C960" s="109" t="s">
        <v>1196</v>
      </c>
      <c r="D960" s="202" t="s">
        <v>39</v>
      </c>
      <c r="E960" s="203" t="s">
        <v>1076</v>
      </c>
      <c r="F960" s="204">
        <v>2509623.3260061787</v>
      </c>
      <c r="G960" s="204">
        <v>2509623.3260061787</v>
      </c>
      <c r="H960" s="171"/>
      <c r="I960" s="88">
        <f t="shared" si="77"/>
        <v>2509623.3260061787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25</v>
      </c>
      <c r="C961" s="109" t="s">
        <v>1197</v>
      </c>
      <c r="D961" s="202" t="s">
        <v>39</v>
      </c>
      <c r="E961" s="203" t="s">
        <v>1076</v>
      </c>
      <c r="F961" s="204">
        <v>2304000</v>
      </c>
      <c r="G961" s="204">
        <v>2304000</v>
      </c>
      <c r="H961" s="171"/>
      <c r="I961" s="88">
        <f t="shared" si="77"/>
        <v>2304000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26</v>
      </c>
      <c r="C962" s="109" t="s">
        <v>1198</v>
      </c>
      <c r="D962" s="202" t="s">
        <v>39</v>
      </c>
      <c r="E962" s="203" t="s">
        <v>1076</v>
      </c>
      <c r="F962" s="204">
        <v>2300000</v>
      </c>
      <c r="G962" s="204">
        <v>2300000</v>
      </c>
      <c r="H962" s="171"/>
      <c r="I962" s="88">
        <f t="shared" si="77"/>
        <v>2300000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27</v>
      </c>
      <c r="C963" s="109" t="s">
        <v>1199</v>
      </c>
      <c r="D963" s="202" t="s">
        <v>39</v>
      </c>
      <c r="E963" s="203" t="s">
        <v>1076</v>
      </c>
      <c r="F963" s="204">
        <v>2036000</v>
      </c>
      <c r="G963" s="204">
        <v>2036000</v>
      </c>
      <c r="H963" s="171"/>
      <c r="I963" s="88">
        <f t="shared" si="77"/>
        <v>2036000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28</v>
      </c>
      <c r="C964" s="109" t="s">
        <v>1200</v>
      </c>
      <c r="D964" s="202" t="s">
        <v>39</v>
      </c>
      <c r="E964" s="203" t="s">
        <v>1076</v>
      </c>
      <c r="F964" s="204">
        <v>10465400.000000002</v>
      </c>
      <c r="G964" s="204">
        <v>10465400.000000002</v>
      </c>
      <c r="H964" s="171"/>
      <c r="I964" s="88">
        <f t="shared" si="77"/>
        <v>10465400.000000002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29</v>
      </c>
      <c r="C965" s="109" t="s">
        <v>1201</v>
      </c>
      <c r="D965" s="202" t="s">
        <v>39</v>
      </c>
      <c r="E965" s="203" t="s">
        <v>1076</v>
      </c>
      <c r="F965" s="204">
        <v>10465400.000000002</v>
      </c>
      <c r="G965" s="204">
        <v>10465400.000000002</v>
      </c>
      <c r="H965" s="171"/>
      <c r="I965" s="88">
        <f t="shared" si="77"/>
        <v>10465400.000000002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30</v>
      </c>
      <c r="C966" s="109" t="s">
        <v>1202</v>
      </c>
      <c r="D966" s="202" t="s">
        <v>39</v>
      </c>
      <c r="E966" s="203" t="s">
        <v>1076</v>
      </c>
      <c r="F966" s="204">
        <v>8168600.0000000009</v>
      </c>
      <c r="G966" s="204">
        <v>8168600.0000000009</v>
      </c>
      <c r="H966" s="171"/>
      <c r="I966" s="88">
        <f t="shared" si="77"/>
        <v>8168600.0000000009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31</v>
      </c>
      <c r="C967" s="109" t="s">
        <v>1203</v>
      </c>
      <c r="D967" s="202" t="s">
        <v>39</v>
      </c>
      <c r="E967" s="203" t="s">
        <v>1076</v>
      </c>
      <c r="F967" s="204">
        <v>7737400.0000000009</v>
      </c>
      <c r="G967" s="204">
        <v>7737400.0000000009</v>
      </c>
      <c r="H967" s="171"/>
      <c r="I967" s="88">
        <f t="shared" si="77"/>
        <v>7737400.0000000009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32</v>
      </c>
      <c r="C968" s="109" t="s">
        <v>1204</v>
      </c>
      <c r="D968" s="202" t="s">
        <v>39</v>
      </c>
      <c r="E968" s="203" t="s">
        <v>1076</v>
      </c>
      <c r="F968" s="204">
        <v>6602200</v>
      </c>
      <c r="G968" s="204">
        <v>6602200</v>
      </c>
      <c r="H968" s="171"/>
      <c r="I968" s="88">
        <f t="shared" si="77"/>
        <v>6602200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33</v>
      </c>
      <c r="C969" s="109" t="s">
        <v>1205</v>
      </c>
      <c r="D969" s="202" t="s">
        <v>39</v>
      </c>
      <c r="E969" s="203" t="s">
        <v>1076</v>
      </c>
      <c r="F969" s="204">
        <v>6399800</v>
      </c>
      <c r="G969" s="204">
        <v>6399800</v>
      </c>
      <c r="H969" s="171"/>
      <c r="I969" s="88">
        <f t="shared" si="77"/>
        <v>6399800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34</v>
      </c>
      <c r="C970" s="109" t="s">
        <v>1206</v>
      </c>
      <c r="D970" s="202" t="s">
        <v>39</v>
      </c>
      <c r="E970" s="203" t="s">
        <v>1076</v>
      </c>
      <c r="F970" s="204">
        <v>6393200</v>
      </c>
      <c r="G970" s="204">
        <v>6393200</v>
      </c>
      <c r="H970" s="171"/>
      <c r="I970" s="88">
        <f t="shared" si="77"/>
        <v>6393200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35</v>
      </c>
      <c r="C971" s="109" t="s">
        <v>1207</v>
      </c>
      <c r="D971" s="202" t="s">
        <v>39</v>
      </c>
      <c r="E971" s="203" t="s">
        <v>1076</v>
      </c>
      <c r="F971" s="204">
        <v>5434000</v>
      </c>
      <c r="G971" s="204">
        <v>5434000</v>
      </c>
      <c r="H971" s="171"/>
      <c r="I971" s="88">
        <f t="shared" si="77"/>
        <v>5434000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36</v>
      </c>
      <c r="C972" s="109" t="s">
        <v>1208</v>
      </c>
      <c r="D972" s="202" t="s">
        <v>39</v>
      </c>
      <c r="E972" s="203" t="s">
        <v>1076</v>
      </c>
      <c r="F972" s="204">
        <v>6072000</v>
      </c>
      <c r="G972" s="204">
        <v>6072000</v>
      </c>
      <c r="H972" s="171"/>
      <c r="I972" s="88">
        <f>IF($I$5=$G$4,G972,(IF($I$5=$F$4,F972,0)))</f>
        <v>6072000</v>
      </c>
      <c r="J972" s="163">
        <f t="shared" si="73"/>
        <v>0</v>
      </c>
      <c r="K972" s="155">
        <f t="shared" si="7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75"/>
        <v>0</v>
      </c>
      <c r="O972" s="155">
        <f t="shared" si="76"/>
        <v>0</v>
      </c>
      <c r="P972" s="155">
        <f>IF(O972=1,SUM($O$6:O972),0)</f>
        <v>0</v>
      </c>
    </row>
    <row r="973" spans="1:16" ht="15" customHeight="1">
      <c r="A973" s="15"/>
      <c r="B973" s="183">
        <v>37</v>
      </c>
      <c r="C973" s="109" t="s">
        <v>1209</v>
      </c>
      <c r="D973" s="202" t="s">
        <v>39</v>
      </c>
      <c r="E973" s="203" t="s">
        <v>1076</v>
      </c>
      <c r="F973" s="204">
        <v>5898200</v>
      </c>
      <c r="G973" s="204">
        <v>5898200</v>
      </c>
      <c r="H973" s="171"/>
      <c r="I973" s="88">
        <f>IF($I$5=$G$4,G973,(IF($I$5=$F$4,F973,0)))</f>
        <v>5898200</v>
      </c>
      <c r="J973" s="163">
        <f t="shared" si="73"/>
        <v>0</v>
      </c>
      <c r="K973" s="155">
        <f t="shared" si="7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75"/>
        <v>0</v>
      </c>
      <c r="O973" s="155">
        <f t="shared" si="76"/>
        <v>0</v>
      </c>
      <c r="P973" s="155">
        <f>IF(O973=1,SUM($O$6:O973),0)</f>
        <v>0</v>
      </c>
    </row>
    <row r="974" spans="1:16" ht="15" customHeight="1">
      <c r="A974" s="15"/>
      <c r="B974" s="183">
        <v>38</v>
      </c>
      <c r="C974" s="109" t="s">
        <v>1210</v>
      </c>
      <c r="D974" s="202" t="s">
        <v>39</v>
      </c>
      <c r="E974" s="203" t="s">
        <v>1076</v>
      </c>
      <c r="F974" s="204">
        <v>4892800.0000000009</v>
      </c>
      <c r="G974" s="204">
        <v>4892800.0000000009</v>
      </c>
      <c r="H974" s="171"/>
      <c r="I974" s="88">
        <f t="shared" si="77"/>
        <v>4892800.0000000009</v>
      </c>
      <c r="J974" s="163">
        <f t="shared" si="73"/>
        <v>0</v>
      </c>
      <c r="K974" s="155">
        <f t="shared" si="7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75"/>
        <v>0</v>
      </c>
      <c r="O974" s="155">
        <f t="shared" si="76"/>
        <v>0</v>
      </c>
      <c r="P974" s="155">
        <f>IF(O974=1,SUM($O$6:O974),0)</f>
        <v>0</v>
      </c>
    </row>
    <row r="975" spans="1:16" ht="15" customHeight="1">
      <c r="A975" s="15"/>
      <c r="B975" s="183">
        <v>39</v>
      </c>
      <c r="C975" s="109" t="s">
        <v>1211</v>
      </c>
      <c r="D975" s="202" t="s">
        <v>39</v>
      </c>
      <c r="E975" s="203" t="s">
        <v>1076</v>
      </c>
      <c r="F975" s="204">
        <v>4892800.0000000009</v>
      </c>
      <c r="G975" s="204">
        <v>4892800.0000000009</v>
      </c>
      <c r="H975" s="171"/>
      <c r="I975" s="88">
        <f t="shared" si="77"/>
        <v>4892800.0000000009</v>
      </c>
      <c r="J975" s="163">
        <f t="shared" si="73"/>
        <v>0</v>
      </c>
      <c r="K975" s="155">
        <f t="shared" si="7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75"/>
        <v>0</v>
      </c>
      <c r="O975" s="155">
        <f t="shared" si="76"/>
        <v>0</v>
      </c>
      <c r="P975" s="155">
        <f>IF(O975=1,SUM($O$6:O975),0)</f>
        <v>0</v>
      </c>
    </row>
    <row r="976" spans="1:16" ht="15" customHeight="1">
      <c r="A976" s="15"/>
      <c r="B976" s="183">
        <v>40</v>
      </c>
      <c r="C976" s="109" t="s">
        <v>1212</v>
      </c>
      <c r="D976" s="202" t="s">
        <v>39</v>
      </c>
      <c r="E976" s="203" t="s">
        <v>1076</v>
      </c>
      <c r="F976" s="204">
        <v>4340600.0000000009</v>
      </c>
      <c r="G976" s="204">
        <v>4340600.0000000009</v>
      </c>
      <c r="H976" s="171"/>
      <c r="I976" s="88">
        <f t="shared" si="77"/>
        <v>4340600.0000000009</v>
      </c>
      <c r="J976" s="163">
        <f t="shared" si="73"/>
        <v>0</v>
      </c>
      <c r="K976" s="155">
        <f t="shared" si="7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75"/>
        <v>0</v>
      </c>
      <c r="O976" s="155">
        <f t="shared" si="76"/>
        <v>0</v>
      </c>
      <c r="P976" s="155">
        <f>IF(O976=1,SUM($O$6:O976),0)</f>
        <v>0</v>
      </c>
    </row>
    <row r="977" spans="1:16" ht="15" customHeight="1">
      <c r="A977" s="15"/>
      <c r="B977" s="183">
        <v>41</v>
      </c>
      <c r="C977" s="109" t="s">
        <v>1213</v>
      </c>
      <c r="D977" s="202" t="s">
        <v>39</v>
      </c>
      <c r="E977" s="203" t="s">
        <v>1076</v>
      </c>
      <c r="F977" s="204">
        <v>3282400</v>
      </c>
      <c r="G977" s="204">
        <v>3282400</v>
      </c>
      <c r="H977" s="171"/>
      <c r="I977" s="88">
        <f t="shared" si="77"/>
        <v>3282400</v>
      </c>
      <c r="J977" s="163">
        <f t="shared" si="73"/>
        <v>0</v>
      </c>
      <c r="K977" s="155">
        <f t="shared" si="7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75"/>
        <v>0</v>
      </c>
      <c r="O977" s="155">
        <f t="shared" si="76"/>
        <v>0</v>
      </c>
      <c r="P977" s="155">
        <f>IF(O977=1,SUM($O$6:O977),0)</f>
        <v>0</v>
      </c>
    </row>
    <row r="978" spans="1:16" ht="15" customHeight="1">
      <c r="A978" s="15"/>
      <c r="B978" s="183">
        <v>42</v>
      </c>
      <c r="C978" s="109" t="s">
        <v>1214</v>
      </c>
      <c r="D978" s="202" t="s">
        <v>39</v>
      </c>
      <c r="E978" s="203" t="s">
        <v>1076</v>
      </c>
      <c r="F978" s="204">
        <v>8584400.0000000019</v>
      </c>
      <c r="G978" s="204">
        <v>8584400.0000000019</v>
      </c>
      <c r="H978" s="171"/>
      <c r="I978" s="88">
        <f t="shared" si="77"/>
        <v>8584400.0000000019</v>
      </c>
      <c r="J978" s="163">
        <f t="shared" si="73"/>
        <v>0</v>
      </c>
      <c r="K978" s="155">
        <f t="shared" si="7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75"/>
        <v>0</v>
      </c>
      <c r="O978" s="155">
        <f t="shared" si="76"/>
        <v>0</v>
      </c>
      <c r="P978" s="155">
        <f>IF(O978=1,SUM($O$6:O978),0)</f>
        <v>0</v>
      </c>
    </row>
    <row r="979" spans="1:16" ht="15" customHeight="1">
      <c r="A979" s="15"/>
      <c r="B979" s="183">
        <v>43</v>
      </c>
      <c r="C979" s="109" t="s">
        <v>1215</v>
      </c>
      <c r="D979" s="202" t="s">
        <v>39</v>
      </c>
      <c r="E979" s="203" t="s">
        <v>1076</v>
      </c>
      <c r="F979" s="204">
        <v>6767200</v>
      </c>
      <c r="G979" s="204">
        <v>6767200</v>
      </c>
      <c r="H979" s="171"/>
      <c r="I979" s="88">
        <f t="shared" si="77"/>
        <v>6767200</v>
      </c>
      <c r="J979" s="163">
        <f t="shared" ref="J979:J1042" si="78">IF(D979="MDU-KD",1,0)</f>
        <v>0</v>
      </c>
      <c r="K979" s="155">
        <f t="shared" ref="K979:K1042" si="79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80">IF(L979=0,M979,L979)</f>
        <v>0</v>
      </c>
      <c r="O979" s="155">
        <f t="shared" ref="O979:O1042" si="81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83">
        <v>44</v>
      </c>
      <c r="C980" s="109" t="s">
        <v>1216</v>
      </c>
      <c r="D980" s="202" t="s">
        <v>39</v>
      </c>
      <c r="E980" s="203" t="s">
        <v>1076</v>
      </c>
      <c r="F980" s="204">
        <v>5755200</v>
      </c>
      <c r="G980" s="204">
        <v>5755200</v>
      </c>
      <c r="H980" s="171"/>
      <c r="I980" s="88">
        <f t="shared" si="77"/>
        <v>5755200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45</v>
      </c>
      <c r="C981" s="109" t="s">
        <v>1217</v>
      </c>
      <c r="D981" s="202" t="s">
        <v>39</v>
      </c>
      <c r="E981" s="203" t="s">
        <v>1076</v>
      </c>
      <c r="F981" s="204">
        <v>4371400.0000000009</v>
      </c>
      <c r="G981" s="204">
        <v>4371400.0000000009</v>
      </c>
      <c r="H981" s="171"/>
      <c r="I981" s="88">
        <f t="shared" si="77"/>
        <v>4371400.0000000009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46</v>
      </c>
      <c r="C982" s="109" t="s">
        <v>1218</v>
      </c>
      <c r="D982" s="202" t="s">
        <v>39</v>
      </c>
      <c r="E982" s="203" t="s">
        <v>1076</v>
      </c>
      <c r="F982" s="204">
        <v>5997200</v>
      </c>
      <c r="G982" s="204">
        <v>5997200</v>
      </c>
      <c r="H982" s="171"/>
      <c r="I982" s="88">
        <f t="shared" si="77"/>
        <v>5997200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47</v>
      </c>
      <c r="C983" s="109" t="s">
        <v>1219</v>
      </c>
      <c r="D983" s="202" t="s">
        <v>39</v>
      </c>
      <c r="E983" s="203" t="s">
        <v>1076</v>
      </c>
      <c r="F983" s="204">
        <v>5354800</v>
      </c>
      <c r="G983" s="204">
        <v>5354800</v>
      </c>
      <c r="H983" s="171"/>
      <c r="I983" s="88">
        <f t="shared" si="77"/>
        <v>5354800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48</v>
      </c>
      <c r="C984" s="109" t="s">
        <v>1220</v>
      </c>
      <c r="D984" s="202" t="s">
        <v>39</v>
      </c>
      <c r="E984" s="203" t="s">
        <v>1076</v>
      </c>
      <c r="F984" s="204">
        <v>3944600.0000000005</v>
      </c>
      <c r="G984" s="204">
        <v>3944600.0000000005</v>
      </c>
      <c r="H984" s="171"/>
      <c r="I984" s="88">
        <f t="shared" si="77"/>
        <v>3944600.0000000005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49</v>
      </c>
      <c r="C985" s="109" t="s">
        <v>1221</v>
      </c>
      <c r="D985" s="202" t="s">
        <v>39</v>
      </c>
      <c r="E985" s="203" t="s">
        <v>1076</v>
      </c>
      <c r="F985" s="204">
        <v>3341800</v>
      </c>
      <c r="G985" s="204">
        <v>3341800</v>
      </c>
      <c r="H985" s="171"/>
      <c r="I985" s="88">
        <f t="shared" si="77"/>
        <v>3341800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50</v>
      </c>
      <c r="C986" s="109" t="s">
        <v>1222</v>
      </c>
      <c r="D986" s="202" t="s">
        <v>39</v>
      </c>
      <c r="E986" s="203" t="s">
        <v>1076</v>
      </c>
      <c r="F986" s="204">
        <v>3002672.4151735264</v>
      </c>
      <c r="G986" s="204">
        <v>3002672.4151735264</v>
      </c>
      <c r="H986" s="171"/>
      <c r="I986" s="88">
        <f t="shared" si="77"/>
        <v>3002672.4151735264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51</v>
      </c>
      <c r="C987" s="109" t="s">
        <v>1223</v>
      </c>
      <c r="D987" s="202" t="s">
        <v>39</v>
      </c>
      <c r="E987" s="203" t="s">
        <v>1076</v>
      </c>
      <c r="F987" s="204">
        <v>2760585.6586067965</v>
      </c>
      <c r="G987" s="204">
        <v>2760585.6586067965</v>
      </c>
      <c r="H987" s="171"/>
      <c r="I987" s="88">
        <f t="shared" si="77"/>
        <v>2760585.6586067965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52</v>
      </c>
      <c r="C988" s="109" t="s">
        <v>1224</v>
      </c>
      <c r="D988" s="202" t="s">
        <v>39</v>
      </c>
      <c r="E988" s="203" t="s">
        <v>1076</v>
      </c>
      <c r="F988" s="204">
        <v>2534400.0000000005</v>
      </c>
      <c r="G988" s="204">
        <v>2534400.0000000005</v>
      </c>
      <c r="H988" s="171"/>
      <c r="I988" s="88">
        <f t="shared" si="77"/>
        <v>2534400.0000000005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53</v>
      </c>
      <c r="C989" s="109" t="s">
        <v>1225</v>
      </c>
      <c r="D989" s="202" t="s">
        <v>39</v>
      </c>
      <c r="E989" s="203" t="s">
        <v>1076</v>
      </c>
      <c r="F989" s="204">
        <v>2530000.0000000005</v>
      </c>
      <c r="G989" s="204">
        <v>2530000.0000000005</v>
      </c>
      <c r="H989" s="171"/>
      <c r="I989" s="88">
        <f t="shared" si="77"/>
        <v>2530000.0000000005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54</v>
      </c>
      <c r="C990" s="109" t="s">
        <v>1226</v>
      </c>
      <c r="D990" s="202" t="s">
        <v>39</v>
      </c>
      <c r="E990" s="203" t="s">
        <v>1076</v>
      </c>
      <c r="F990" s="204">
        <v>2239600.0000000005</v>
      </c>
      <c r="G990" s="204">
        <v>2239600.0000000005</v>
      </c>
      <c r="H990" s="171"/>
      <c r="I990" s="88">
        <f t="shared" si="77"/>
        <v>2239600.0000000005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55</v>
      </c>
      <c r="C991" s="109" t="s">
        <v>1227</v>
      </c>
      <c r="D991" s="202" t="s">
        <v>39</v>
      </c>
      <c r="E991" s="203" t="s">
        <v>1076</v>
      </c>
      <c r="F991" s="204">
        <v>13242832.628818881</v>
      </c>
      <c r="G991" s="204">
        <v>13242832.628818881</v>
      </c>
      <c r="H991" s="171"/>
      <c r="I991" s="88">
        <f t="shared" si="77"/>
        <v>13242832.628818881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/>
      <c r="C992" s="109"/>
      <c r="D992" s="202" t="s">
        <v>40</v>
      </c>
      <c r="E992" s="203"/>
      <c r="F992" s="204">
        <v>0</v>
      </c>
      <c r="G992" s="204">
        <v>0</v>
      </c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 t="s">
        <v>1005</v>
      </c>
      <c r="C993" s="109" t="s">
        <v>773</v>
      </c>
      <c r="D993" s="202" t="s">
        <v>40</v>
      </c>
      <c r="E993" s="203"/>
      <c r="F993" s="204">
        <v>0</v>
      </c>
      <c r="G993" s="204">
        <v>0</v>
      </c>
      <c r="H993" s="171"/>
      <c r="I993" s="88">
        <f t="shared" si="77"/>
        <v>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1</v>
      </c>
      <c r="C994" s="109" t="s">
        <v>1228</v>
      </c>
      <c r="D994" s="202" t="s">
        <v>39</v>
      </c>
      <c r="E994" s="203" t="s">
        <v>1076</v>
      </c>
      <c r="F994" s="204">
        <v>5710000</v>
      </c>
      <c r="G994" s="204">
        <v>5710000</v>
      </c>
      <c r="H994" s="171"/>
      <c r="I994" s="88">
        <f t="shared" si="77"/>
        <v>5710000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2</v>
      </c>
      <c r="C995" s="109" t="s">
        <v>1229</v>
      </c>
      <c r="D995" s="202" t="s">
        <v>39</v>
      </c>
      <c r="E995" s="203" t="s">
        <v>1076</v>
      </c>
      <c r="F995" s="204">
        <v>4800000</v>
      </c>
      <c r="G995" s="204">
        <v>4800000</v>
      </c>
      <c r="H995" s="171"/>
      <c r="I995" s="88">
        <f t="shared" si="77"/>
        <v>4800000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3</v>
      </c>
      <c r="C996" s="109" t="s">
        <v>1230</v>
      </c>
      <c r="D996" s="202" t="s">
        <v>39</v>
      </c>
      <c r="E996" s="203" t="s">
        <v>1076</v>
      </c>
      <c r="F996" s="204">
        <v>4416000</v>
      </c>
      <c r="G996" s="204">
        <v>4416000</v>
      </c>
      <c r="H996" s="171"/>
      <c r="I996" s="88">
        <f t="shared" si="77"/>
        <v>4416000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4</v>
      </c>
      <c r="C997" s="109" t="s">
        <v>1231</v>
      </c>
      <c r="D997" s="202" t="s">
        <v>39</v>
      </c>
      <c r="E997" s="203" t="s">
        <v>1076</v>
      </c>
      <c r="F997" s="204">
        <v>3286000</v>
      </c>
      <c r="G997" s="204">
        <v>3286000</v>
      </c>
      <c r="H997" s="171"/>
      <c r="I997" s="88">
        <f t="shared" si="77"/>
        <v>3286000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5</v>
      </c>
      <c r="C998" s="109" t="s">
        <v>1232</v>
      </c>
      <c r="D998" s="202" t="s">
        <v>39</v>
      </c>
      <c r="E998" s="203" t="s">
        <v>1076</v>
      </c>
      <c r="F998" s="204">
        <v>2234000</v>
      </c>
      <c r="G998" s="204">
        <v>2234000</v>
      </c>
      <c r="H998" s="171"/>
      <c r="I998" s="88">
        <f t="shared" si="77"/>
        <v>2234000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6</v>
      </c>
      <c r="C999" s="109" t="s">
        <v>1233</v>
      </c>
      <c r="D999" s="202" t="s">
        <v>39</v>
      </c>
      <c r="E999" s="203" t="s">
        <v>1076</v>
      </c>
      <c r="F999" s="204">
        <v>4470000</v>
      </c>
      <c r="G999" s="204">
        <v>4470000</v>
      </c>
      <c r="H999" s="171"/>
      <c r="I999" s="88">
        <f t="shared" si="77"/>
        <v>4470000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7</v>
      </c>
      <c r="C1000" s="109" t="s">
        <v>1234</v>
      </c>
      <c r="D1000" s="202" t="s">
        <v>39</v>
      </c>
      <c r="E1000" s="203" t="s">
        <v>1076</v>
      </c>
      <c r="F1000" s="204">
        <v>3580000</v>
      </c>
      <c r="G1000" s="204">
        <v>3580000</v>
      </c>
      <c r="H1000" s="171"/>
      <c r="I1000" s="88">
        <f t="shared" si="77"/>
        <v>3580000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/>
      <c r="C1001" s="109"/>
      <c r="D1001" s="202" t="s">
        <v>40</v>
      </c>
      <c r="E1001" s="203"/>
      <c r="F1001" s="204"/>
      <c r="G1001" s="204"/>
      <c r="H1001" s="171"/>
      <c r="I1001" s="88">
        <f t="shared" si="77"/>
        <v>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 t="s">
        <v>1005</v>
      </c>
      <c r="C1002" s="109" t="s">
        <v>524</v>
      </c>
      <c r="D1002" s="202" t="s">
        <v>40</v>
      </c>
      <c r="E1002" s="203"/>
      <c r="F1002" s="204"/>
      <c r="G1002" s="204"/>
      <c r="H1002" s="171"/>
      <c r="I1002" s="88">
        <f t="shared" si="77"/>
        <v>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</v>
      </c>
      <c r="C1003" s="109" t="s">
        <v>774</v>
      </c>
      <c r="D1003" s="202" t="s">
        <v>39</v>
      </c>
      <c r="E1003" s="203" t="s">
        <v>11</v>
      </c>
      <c r="F1003" s="204">
        <v>355700</v>
      </c>
      <c r="G1003" s="204">
        <v>355700</v>
      </c>
      <c r="H1003" s="171"/>
      <c r="I1003" s="88">
        <f t="shared" si="77"/>
        <v>355700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2</v>
      </c>
      <c r="C1004" s="109" t="s">
        <v>775</v>
      </c>
      <c r="D1004" s="202" t="s">
        <v>39</v>
      </c>
      <c r="E1004" s="203" t="s">
        <v>11</v>
      </c>
      <c r="F1004" s="204">
        <v>346400</v>
      </c>
      <c r="G1004" s="204">
        <v>346400</v>
      </c>
      <c r="H1004" s="171"/>
      <c r="I1004" s="88">
        <f t="shared" si="77"/>
        <v>346400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3</v>
      </c>
      <c r="C1005" s="109" t="s">
        <v>776</v>
      </c>
      <c r="D1005" s="202" t="s">
        <v>39</v>
      </c>
      <c r="E1005" s="203" t="s">
        <v>11</v>
      </c>
      <c r="F1005" s="204">
        <v>571650</v>
      </c>
      <c r="G1005" s="204">
        <v>571650</v>
      </c>
      <c r="H1005" s="171"/>
      <c r="I1005" s="88">
        <f t="shared" si="77"/>
        <v>571650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4</v>
      </c>
      <c r="C1006" s="109" t="s">
        <v>777</v>
      </c>
      <c r="D1006" s="202" t="s">
        <v>39</v>
      </c>
      <c r="E1006" s="203" t="s">
        <v>11</v>
      </c>
      <c r="F1006" s="204">
        <v>1182800</v>
      </c>
      <c r="G1006" s="204">
        <v>1182800</v>
      </c>
      <c r="H1006" s="171"/>
      <c r="I1006" s="88">
        <f t="shared" ref="I1006:I1071" si="82">IF($I$5=$G$4,G1006,(IF($I$5=$F$4,F1006,0)))</f>
        <v>1182800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5</v>
      </c>
      <c r="C1007" s="109" t="s">
        <v>778</v>
      </c>
      <c r="D1007" s="202" t="s">
        <v>39</v>
      </c>
      <c r="E1007" s="203" t="s">
        <v>11</v>
      </c>
      <c r="F1007" s="204">
        <v>2953300</v>
      </c>
      <c r="G1007" s="204">
        <v>2953300</v>
      </c>
      <c r="H1007" s="171"/>
      <c r="I1007" s="88">
        <f t="shared" si="82"/>
        <v>2953300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6</v>
      </c>
      <c r="C1008" s="109" t="s">
        <v>779</v>
      </c>
      <c r="D1008" s="202" t="s">
        <v>39</v>
      </c>
      <c r="E1008" s="203" t="s">
        <v>11</v>
      </c>
      <c r="F1008" s="204">
        <v>1627400</v>
      </c>
      <c r="G1008" s="204">
        <v>1627400</v>
      </c>
      <c r="H1008" s="171"/>
      <c r="I1008" s="88">
        <f t="shared" si="82"/>
        <v>1627400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7</v>
      </c>
      <c r="C1009" s="109" t="s">
        <v>780</v>
      </c>
      <c r="D1009" s="202" t="s">
        <v>39</v>
      </c>
      <c r="E1009" s="203" t="s">
        <v>11</v>
      </c>
      <c r="F1009" s="204">
        <v>3686500</v>
      </c>
      <c r="G1009" s="204">
        <v>3686500</v>
      </c>
      <c r="H1009" s="171"/>
      <c r="I1009" s="88">
        <f t="shared" si="82"/>
        <v>3686500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8</v>
      </c>
      <c r="C1010" s="109" t="s">
        <v>781</v>
      </c>
      <c r="D1010" s="202" t="s">
        <v>39</v>
      </c>
      <c r="E1010" s="203" t="s">
        <v>11</v>
      </c>
      <c r="F1010" s="204">
        <v>3784400</v>
      </c>
      <c r="G1010" s="204">
        <v>3784400</v>
      </c>
      <c r="H1010" s="171"/>
      <c r="I1010" s="88">
        <f t="shared" si="82"/>
        <v>3784400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9</v>
      </c>
      <c r="C1011" s="109" t="s">
        <v>1571</v>
      </c>
      <c r="D1011" s="202" t="s">
        <v>39</v>
      </c>
      <c r="E1011" s="203" t="s">
        <v>11</v>
      </c>
      <c r="F1011" s="204">
        <v>4127900</v>
      </c>
      <c r="G1011" s="204">
        <v>4127900</v>
      </c>
      <c r="H1011" s="171"/>
      <c r="I1011" s="88">
        <f t="shared" si="82"/>
        <v>4127900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10</v>
      </c>
      <c r="C1012" s="109" t="s">
        <v>1572</v>
      </c>
      <c r="D1012" s="202" t="s">
        <v>39</v>
      </c>
      <c r="E1012" s="203" t="s">
        <v>11</v>
      </c>
      <c r="F1012" s="204">
        <v>4540690</v>
      </c>
      <c r="G1012" s="204">
        <v>4540700</v>
      </c>
      <c r="H1012" s="171"/>
      <c r="I1012" s="88">
        <f t="shared" si="82"/>
        <v>4540700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11</v>
      </c>
      <c r="C1013" s="109" t="s">
        <v>1490</v>
      </c>
      <c r="D1013" s="202" t="s">
        <v>39</v>
      </c>
      <c r="E1013" s="203" t="s">
        <v>11</v>
      </c>
      <c r="F1013" s="204">
        <v>614700</v>
      </c>
      <c r="G1013" s="204">
        <v>614700</v>
      </c>
      <c r="H1013" s="171"/>
      <c r="I1013" s="88">
        <f t="shared" si="82"/>
        <v>614700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12</v>
      </c>
      <c r="C1014" s="109" t="s">
        <v>1491</v>
      </c>
      <c r="D1014" s="202" t="s">
        <v>39</v>
      </c>
      <c r="E1014" s="203" t="s">
        <v>11</v>
      </c>
      <c r="F1014" s="204">
        <v>829000</v>
      </c>
      <c r="G1014" s="204">
        <v>829000</v>
      </c>
      <c r="H1014" s="171"/>
      <c r="I1014" s="88">
        <f t="shared" si="82"/>
        <v>829000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/>
      <c r="C1015" s="109" t="s">
        <v>40</v>
      </c>
      <c r="D1015" s="202" t="s">
        <v>40</v>
      </c>
      <c r="E1015" s="203"/>
      <c r="F1015" s="204"/>
      <c r="G1015" s="204"/>
      <c r="H1015" s="171"/>
      <c r="I1015" s="88">
        <f t="shared" si="82"/>
        <v>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 t="s">
        <v>1005</v>
      </c>
      <c r="C1016" s="109" t="s">
        <v>782</v>
      </c>
      <c r="D1016" s="202" t="s">
        <v>40</v>
      </c>
      <c r="E1016" s="203"/>
      <c r="F1016" s="204"/>
      <c r="G1016" s="204"/>
      <c r="H1016" s="171"/>
      <c r="I1016" s="88">
        <f t="shared" si="82"/>
        <v>0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</v>
      </c>
      <c r="C1017" s="109" t="s">
        <v>341</v>
      </c>
      <c r="D1017" s="202" t="s">
        <v>39</v>
      </c>
      <c r="E1017" s="203" t="s">
        <v>93</v>
      </c>
      <c r="F1017" s="204">
        <v>367100.81715813151</v>
      </c>
      <c r="G1017" s="204">
        <v>367100.81715813151</v>
      </c>
      <c r="H1017" s="171"/>
      <c r="I1017" s="88">
        <f t="shared" si="82"/>
        <v>367100.81715813151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2</v>
      </c>
      <c r="C1018" s="109" t="s">
        <v>342</v>
      </c>
      <c r="D1018" s="202" t="s">
        <v>39</v>
      </c>
      <c r="E1018" s="203" t="s">
        <v>93</v>
      </c>
      <c r="F1018" s="204">
        <v>367100.81715813151</v>
      </c>
      <c r="G1018" s="204">
        <v>367100.81715813151</v>
      </c>
      <c r="H1018" s="171"/>
      <c r="I1018" s="88">
        <f t="shared" si="82"/>
        <v>367100.81715813151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3</v>
      </c>
      <c r="C1019" s="109" t="s">
        <v>343</v>
      </c>
      <c r="D1019" s="202" t="s">
        <v>39</v>
      </c>
      <c r="E1019" s="203" t="s">
        <v>93</v>
      </c>
      <c r="F1019" s="204">
        <v>483136</v>
      </c>
      <c r="G1019" s="204">
        <v>483136</v>
      </c>
      <c r="H1019" s="171"/>
      <c r="I1019" s="88">
        <f t="shared" si="82"/>
        <v>483136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4</v>
      </c>
      <c r="C1020" s="109" t="s">
        <v>344</v>
      </c>
      <c r="D1020" s="202" t="s">
        <v>39</v>
      </c>
      <c r="E1020" s="203" t="s">
        <v>93</v>
      </c>
      <c r="F1020" s="204">
        <v>483136</v>
      </c>
      <c r="G1020" s="204">
        <v>483136</v>
      </c>
      <c r="H1020" s="171"/>
      <c r="I1020" s="88">
        <f t="shared" si="82"/>
        <v>483136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5</v>
      </c>
      <c r="C1021" s="109" t="s">
        <v>345</v>
      </c>
      <c r="D1021" s="202" t="s">
        <v>39</v>
      </c>
      <c r="E1021" s="203" t="s">
        <v>93</v>
      </c>
      <c r="F1021" s="204">
        <v>542850</v>
      </c>
      <c r="G1021" s="204">
        <v>542850</v>
      </c>
      <c r="H1021" s="171"/>
      <c r="I1021" s="88">
        <f t="shared" si="82"/>
        <v>542850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6</v>
      </c>
      <c r="C1022" s="109" t="s">
        <v>346</v>
      </c>
      <c r="D1022" s="202" t="s">
        <v>39</v>
      </c>
      <c r="E1022" s="203" t="s">
        <v>93</v>
      </c>
      <c r="F1022" s="204">
        <v>542850</v>
      </c>
      <c r="G1022" s="204">
        <v>542850</v>
      </c>
      <c r="H1022" s="171"/>
      <c r="I1022" s="88">
        <f t="shared" si="82"/>
        <v>542850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7</v>
      </c>
      <c r="C1023" s="109" t="s">
        <v>1104</v>
      </c>
      <c r="D1023" s="202" t="s">
        <v>39</v>
      </c>
      <c r="E1023" s="203" t="s">
        <v>93</v>
      </c>
      <c r="F1023" s="204">
        <v>580849</v>
      </c>
      <c r="G1023" s="204">
        <v>580849</v>
      </c>
      <c r="H1023" s="171"/>
      <c r="I1023" s="88">
        <f t="shared" si="82"/>
        <v>580849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8</v>
      </c>
      <c r="C1024" s="109" t="s">
        <v>1105</v>
      </c>
      <c r="D1024" s="202" t="s">
        <v>39</v>
      </c>
      <c r="E1024" s="203" t="s">
        <v>93</v>
      </c>
      <c r="F1024" s="204">
        <v>580849</v>
      </c>
      <c r="G1024" s="204">
        <v>580849</v>
      </c>
      <c r="H1024" s="171"/>
      <c r="I1024" s="88">
        <f t="shared" si="82"/>
        <v>580849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9</v>
      </c>
      <c r="C1025" s="109" t="s">
        <v>347</v>
      </c>
      <c r="D1025" s="202" t="s">
        <v>39</v>
      </c>
      <c r="E1025" s="203" t="s">
        <v>93</v>
      </c>
      <c r="F1025" s="204">
        <v>640563</v>
      </c>
      <c r="G1025" s="204">
        <v>640563</v>
      </c>
      <c r="H1025" s="171"/>
      <c r="I1025" s="88">
        <f t="shared" si="82"/>
        <v>640563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10</v>
      </c>
      <c r="C1026" s="109" t="s">
        <v>348</v>
      </c>
      <c r="D1026" s="202" t="s">
        <v>39</v>
      </c>
      <c r="E1026" s="203" t="s">
        <v>93</v>
      </c>
      <c r="F1026" s="204">
        <v>640563</v>
      </c>
      <c r="G1026" s="204">
        <v>640563</v>
      </c>
      <c r="H1026" s="171"/>
      <c r="I1026" s="88">
        <f t="shared" si="82"/>
        <v>640563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11</v>
      </c>
      <c r="C1027" s="109" t="s">
        <v>349</v>
      </c>
      <c r="D1027" s="202" t="s">
        <v>39</v>
      </c>
      <c r="E1027" s="203" t="s">
        <v>93</v>
      </c>
      <c r="F1027" s="204">
        <v>777904.11254937388</v>
      </c>
      <c r="G1027" s="204">
        <v>777904.11254937388</v>
      </c>
      <c r="H1027" s="171"/>
      <c r="I1027" s="88">
        <f t="shared" si="82"/>
        <v>777904.11254937388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12</v>
      </c>
      <c r="C1028" s="109" t="s">
        <v>350</v>
      </c>
      <c r="D1028" s="202" t="s">
        <v>39</v>
      </c>
      <c r="E1028" s="203" t="s">
        <v>93</v>
      </c>
      <c r="F1028" s="204">
        <v>777904.11254937388</v>
      </c>
      <c r="G1028" s="204">
        <v>777904.11254937388</v>
      </c>
      <c r="H1028" s="171"/>
      <c r="I1028" s="88">
        <f t="shared" si="82"/>
        <v>777904.11254937388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13</v>
      </c>
      <c r="C1029" s="109" t="s">
        <v>351</v>
      </c>
      <c r="D1029" s="202" t="s">
        <v>39</v>
      </c>
      <c r="E1029" s="203" t="s">
        <v>93</v>
      </c>
      <c r="F1029" s="204">
        <v>776275</v>
      </c>
      <c r="G1029" s="204">
        <v>776275</v>
      </c>
      <c r="H1029" s="171"/>
      <c r="I1029" s="88">
        <f t="shared" si="82"/>
        <v>776275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14</v>
      </c>
      <c r="C1030" s="109" t="s">
        <v>352</v>
      </c>
      <c r="D1030" s="202" t="s">
        <v>39</v>
      </c>
      <c r="E1030" s="203" t="s">
        <v>93</v>
      </c>
      <c r="F1030" s="204">
        <v>776275</v>
      </c>
      <c r="G1030" s="204">
        <v>776275</v>
      </c>
      <c r="H1030" s="171"/>
      <c r="I1030" s="88">
        <f t="shared" si="82"/>
        <v>776275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15</v>
      </c>
      <c r="C1031" s="109" t="s">
        <v>353</v>
      </c>
      <c r="D1031" s="202" t="s">
        <v>39</v>
      </c>
      <c r="E1031" s="203" t="s">
        <v>93</v>
      </c>
      <c r="F1031" s="204">
        <v>852274</v>
      </c>
      <c r="G1031" s="204">
        <v>852274</v>
      </c>
      <c r="H1031" s="171"/>
      <c r="I1031" s="88">
        <f t="shared" si="82"/>
        <v>852274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16</v>
      </c>
      <c r="C1032" s="109" t="s">
        <v>354</v>
      </c>
      <c r="D1032" s="202" t="s">
        <v>39</v>
      </c>
      <c r="E1032" s="203" t="s">
        <v>93</v>
      </c>
      <c r="F1032" s="204">
        <v>852274</v>
      </c>
      <c r="G1032" s="204">
        <v>852274</v>
      </c>
      <c r="H1032" s="171"/>
      <c r="I1032" s="88">
        <f t="shared" si="82"/>
        <v>852274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17</v>
      </c>
      <c r="C1033" s="109" t="s">
        <v>355</v>
      </c>
      <c r="D1033" s="202" t="s">
        <v>39</v>
      </c>
      <c r="E1033" s="203" t="s">
        <v>93</v>
      </c>
      <c r="F1033" s="204">
        <v>1280085.3169734846</v>
      </c>
      <c r="G1033" s="204">
        <v>1280085.3169734846</v>
      </c>
      <c r="H1033" s="171"/>
      <c r="I1033" s="88">
        <f t="shared" si="82"/>
        <v>1280085.3169734846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18</v>
      </c>
      <c r="C1034" s="109" t="s">
        <v>356</v>
      </c>
      <c r="D1034" s="202" t="s">
        <v>39</v>
      </c>
      <c r="E1034" s="203" t="s">
        <v>93</v>
      </c>
      <c r="F1034" s="204">
        <v>1280085.3169734846</v>
      </c>
      <c r="G1034" s="204">
        <v>1280085.3169734846</v>
      </c>
      <c r="H1034" s="171"/>
      <c r="I1034" s="88">
        <f t="shared" si="82"/>
        <v>1280085.3169734846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19</v>
      </c>
      <c r="C1035" s="109" t="s">
        <v>357</v>
      </c>
      <c r="D1035" s="202" t="s">
        <v>39</v>
      </c>
      <c r="E1035" s="203" t="s">
        <v>93</v>
      </c>
      <c r="F1035" s="204">
        <v>901131</v>
      </c>
      <c r="G1035" s="204">
        <v>901131</v>
      </c>
      <c r="H1035" s="171"/>
      <c r="I1035" s="88">
        <f t="shared" si="82"/>
        <v>901131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>
        <v>20</v>
      </c>
      <c r="C1036" s="109" t="s">
        <v>358</v>
      </c>
      <c r="D1036" s="202" t="s">
        <v>39</v>
      </c>
      <c r="E1036" s="203" t="s">
        <v>93</v>
      </c>
      <c r="F1036" s="204">
        <v>901131</v>
      </c>
      <c r="G1036" s="204">
        <v>901131</v>
      </c>
      <c r="H1036" s="171"/>
      <c r="I1036" s="88">
        <f t="shared" si="82"/>
        <v>901131</v>
      </c>
      <c r="J1036" s="163">
        <f t="shared" si="78"/>
        <v>0</v>
      </c>
      <c r="K1036" s="155">
        <f t="shared" si="7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0"/>
        <v>0</v>
      </c>
      <c r="O1036" s="155">
        <f t="shared" si="81"/>
        <v>0</v>
      </c>
      <c r="P1036" s="155">
        <f>IF(O1036=1,SUM($O$6:O1036),0)</f>
        <v>0</v>
      </c>
    </row>
    <row r="1037" spans="1:16" ht="15" customHeight="1">
      <c r="A1037" s="15"/>
      <c r="B1037" s="183">
        <v>21</v>
      </c>
      <c r="C1037" s="109" t="s">
        <v>359</v>
      </c>
      <c r="D1037" s="202" t="s">
        <v>39</v>
      </c>
      <c r="E1037" s="203" t="s">
        <v>93</v>
      </c>
      <c r="F1037" s="204">
        <v>928273</v>
      </c>
      <c r="G1037" s="204">
        <v>928273</v>
      </c>
      <c r="H1037" s="171"/>
      <c r="I1037" s="88">
        <f t="shared" si="82"/>
        <v>928273</v>
      </c>
      <c r="J1037" s="163">
        <f t="shared" si="78"/>
        <v>0</v>
      </c>
      <c r="K1037" s="155">
        <f t="shared" si="7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0"/>
        <v>0</v>
      </c>
      <c r="O1037" s="155">
        <f t="shared" si="81"/>
        <v>0</v>
      </c>
      <c r="P1037" s="155">
        <f>IF(O1037=1,SUM($O$6:O1037),0)</f>
        <v>0</v>
      </c>
    </row>
    <row r="1038" spans="1:16" ht="15" customHeight="1">
      <c r="A1038" s="15"/>
      <c r="B1038" s="183">
        <v>22</v>
      </c>
      <c r="C1038" s="109" t="s">
        <v>360</v>
      </c>
      <c r="D1038" s="202" t="s">
        <v>39</v>
      </c>
      <c r="E1038" s="203" t="s">
        <v>93</v>
      </c>
      <c r="F1038" s="204">
        <v>928273</v>
      </c>
      <c r="G1038" s="204">
        <v>928273</v>
      </c>
      <c r="H1038" s="171"/>
      <c r="I1038" s="88">
        <f t="shared" si="82"/>
        <v>928273</v>
      </c>
      <c r="J1038" s="163">
        <f t="shared" si="78"/>
        <v>0</v>
      </c>
      <c r="K1038" s="155">
        <f t="shared" si="7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0"/>
        <v>0</v>
      </c>
      <c r="O1038" s="155">
        <f t="shared" si="81"/>
        <v>0</v>
      </c>
      <c r="P1038" s="155">
        <f>IF(O1038=1,SUM($O$6:O1038),0)</f>
        <v>0</v>
      </c>
    </row>
    <row r="1039" spans="1:16" ht="15" customHeight="1">
      <c r="A1039" s="15"/>
      <c r="B1039" s="183">
        <v>23</v>
      </c>
      <c r="C1039" s="109" t="s">
        <v>361</v>
      </c>
      <c r="D1039" s="202" t="s">
        <v>39</v>
      </c>
      <c r="E1039" s="203" t="s">
        <v>93</v>
      </c>
      <c r="F1039" s="204">
        <v>1063986</v>
      </c>
      <c r="G1039" s="204">
        <v>1063986</v>
      </c>
      <c r="H1039" s="171"/>
      <c r="I1039" s="88">
        <f t="shared" si="82"/>
        <v>1063986</v>
      </c>
      <c r="J1039" s="163">
        <f t="shared" si="78"/>
        <v>0</v>
      </c>
      <c r="K1039" s="155">
        <f t="shared" si="7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0"/>
        <v>0</v>
      </c>
      <c r="O1039" s="155">
        <f t="shared" si="81"/>
        <v>0</v>
      </c>
      <c r="P1039" s="155">
        <f>IF(O1039=1,SUM($O$6:O1039),0)</f>
        <v>0</v>
      </c>
    </row>
    <row r="1040" spans="1:16" ht="15" customHeight="1">
      <c r="A1040" s="15"/>
      <c r="B1040" s="183">
        <v>24</v>
      </c>
      <c r="C1040" s="109" t="s">
        <v>362</v>
      </c>
      <c r="D1040" s="202" t="s">
        <v>39</v>
      </c>
      <c r="E1040" s="203" t="s">
        <v>93</v>
      </c>
      <c r="F1040" s="204">
        <v>1063986</v>
      </c>
      <c r="G1040" s="204">
        <v>1063986</v>
      </c>
      <c r="H1040" s="171"/>
      <c r="I1040" s="88">
        <f t="shared" si="82"/>
        <v>1063986</v>
      </c>
      <c r="J1040" s="163">
        <f t="shared" si="78"/>
        <v>0</v>
      </c>
      <c r="K1040" s="155">
        <f t="shared" si="7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0"/>
        <v>0</v>
      </c>
      <c r="O1040" s="155">
        <f t="shared" si="81"/>
        <v>0</v>
      </c>
      <c r="P1040" s="155">
        <f>IF(O1040=1,SUM($O$6:O1040),0)</f>
        <v>0</v>
      </c>
    </row>
    <row r="1041" spans="1:16" ht="15" customHeight="1">
      <c r="A1041" s="15"/>
      <c r="B1041" s="183">
        <v>25</v>
      </c>
      <c r="C1041" s="109" t="s">
        <v>363</v>
      </c>
      <c r="D1041" s="202" t="s">
        <v>39</v>
      </c>
      <c r="E1041" s="203" t="s">
        <v>93</v>
      </c>
      <c r="F1041" s="204">
        <v>1503365.2512190146</v>
      </c>
      <c r="G1041" s="204">
        <v>1503365.2512190146</v>
      </c>
      <c r="H1041" s="171"/>
      <c r="I1041" s="88">
        <f t="shared" si="82"/>
        <v>1503365.2512190146</v>
      </c>
      <c r="J1041" s="163">
        <f t="shared" si="78"/>
        <v>0</v>
      </c>
      <c r="K1041" s="155">
        <f t="shared" si="7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0"/>
        <v>0</v>
      </c>
      <c r="O1041" s="155">
        <f t="shared" si="81"/>
        <v>0</v>
      </c>
      <c r="P1041" s="155">
        <f>IF(O1041=1,SUM($O$6:O1041),0)</f>
        <v>0</v>
      </c>
    </row>
    <row r="1042" spans="1:16" ht="15" customHeight="1">
      <c r="A1042" s="15"/>
      <c r="B1042" s="183">
        <v>26</v>
      </c>
      <c r="C1042" s="109" t="s">
        <v>364</v>
      </c>
      <c r="D1042" s="202" t="s">
        <v>39</v>
      </c>
      <c r="E1042" s="203" t="s">
        <v>93</v>
      </c>
      <c r="F1042" s="204">
        <v>1503365.2512190146</v>
      </c>
      <c r="G1042" s="204">
        <v>1503365.2512190146</v>
      </c>
      <c r="H1042" s="171"/>
      <c r="I1042" s="88">
        <f t="shared" si="82"/>
        <v>1503365.2512190146</v>
      </c>
      <c r="J1042" s="163">
        <f t="shared" si="78"/>
        <v>0</v>
      </c>
      <c r="K1042" s="155">
        <f t="shared" si="7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0"/>
        <v>0</v>
      </c>
      <c r="O1042" s="155">
        <f t="shared" si="81"/>
        <v>0</v>
      </c>
      <c r="P1042" s="155">
        <f>IF(O1042=1,SUM($O$6:O1042),0)</f>
        <v>0</v>
      </c>
    </row>
    <row r="1043" spans="1:16" ht="15" customHeight="1">
      <c r="A1043" s="15"/>
      <c r="B1043" s="183"/>
      <c r="C1043" s="109"/>
      <c r="D1043" s="202" t="s">
        <v>40</v>
      </c>
      <c r="E1043" s="203"/>
      <c r="F1043" s="204"/>
      <c r="G1043" s="204"/>
      <c r="H1043" s="171"/>
      <c r="I1043" s="88">
        <f t="shared" si="82"/>
        <v>0</v>
      </c>
      <c r="J1043" s="163">
        <f t="shared" ref="J1043:J1111" si="83">IF(D1043="MDU-KD",1,0)</f>
        <v>0</v>
      </c>
      <c r="K1043" s="155">
        <f t="shared" ref="K1043:K1111" si="84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85">IF(L1043=0,M1043,L1043)</f>
        <v>0</v>
      </c>
      <c r="O1043" s="155">
        <f t="shared" ref="O1043:O1111" si="86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 t="s">
        <v>1005</v>
      </c>
      <c r="C1044" s="109" t="s">
        <v>783</v>
      </c>
      <c r="D1044" s="202" t="s">
        <v>40</v>
      </c>
      <c r="E1044" s="203"/>
      <c r="F1044" s="204"/>
      <c r="G1044" s="204"/>
      <c r="H1044" s="171"/>
      <c r="I1044" s="88">
        <f t="shared" si="82"/>
        <v>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397" t="s">
        <v>1582</v>
      </c>
      <c r="D1045" s="202" t="s">
        <v>39</v>
      </c>
      <c r="E1045" s="203" t="s">
        <v>11</v>
      </c>
      <c r="F1045" s="176"/>
      <c r="G1045" s="398">
        <v>569629.99903164257</v>
      </c>
      <c r="H1045" s="171"/>
      <c r="I1045" s="88">
        <f>IF($I$5=$G$4,G1045,(IF($I$5=$F$4,F1045,0)))</f>
        <v>569629.99903164257</v>
      </c>
      <c r="J1045" s="163">
        <f>IF(D1045="MDU-KD",1,0)</f>
        <v>0</v>
      </c>
      <c r="K1045" s="155">
        <f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>IF(L1045=0,M1045,L1045)</f>
        <v>0</v>
      </c>
      <c r="O1045" s="155">
        <f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397" t="s">
        <v>1583</v>
      </c>
      <c r="D1046" s="202" t="s">
        <v>39</v>
      </c>
      <c r="E1046" s="203" t="s">
        <v>11</v>
      </c>
      <c r="F1046" s="176"/>
      <c r="G1046" s="398">
        <v>659799.30669751228</v>
      </c>
      <c r="H1046" s="171"/>
      <c r="I1046" s="88">
        <f>IF($I$5=$G$4,G1046,(IF($I$5=$F$4,F1046,0)))</f>
        <v>659799.30669751228</v>
      </c>
      <c r="J1046" s="163">
        <f>IF(D1046="MDU-KD",1,0)</f>
        <v>0</v>
      </c>
      <c r="K1046" s="155">
        <f>IF(D1046="HDW",1,0)</f>
        <v>0</v>
      </c>
      <c r="L1046" s="155">
        <f>IF(J1046=1,SUM($J$6:J1046),0)</f>
        <v>0</v>
      </c>
      <c r="M1046" s="155">
        <f>IF(K1046=1,SUM($K$6:K1046),0)</f>
        <v>0</v>
      </c>
      <c r="N1046" s="165">
        <f>IF(L1046=0,M1046,L1046)</f>
        <v>0</v>
      </c>
      <c r="O1046" s="155">
        <f>IF(E1046=0,0,IF(LEFT(C1046,11)="Tiang Beton",1,0))</f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397" t="s">
        <v>1584</v>
      </c>
      <c r="D1047" s="202" t="s">
        <v>39</v>
      </c>
      <c r="E1047" s="203" t="s">
        <v>11</v>
      </c>
      <c r="F1047" s="176"/>
      <c r="G1047" s="398">
        <v>569629.99903164257</v>
      </c>
      <c r="H1047" s="171"/>
      <c r="I1047" s="88">
        <f>IF($I$5=$G$4,G1047,(IF($I$5=$F$4,F1047,0)))</f>
        <v>569629.99903164257</v>
      </c>
      <c r="J1047" s="163">
        <f>IF(D1047="MDU-KD",1,0)</f>
        <v>0</v>
      </c>
      <c r="K1047" s="155">
        <f>IF(D1047="HDW",1,0)</f>
        <v>0</v>
      </c>
      <c r="L1047" s="155">
        <f>IF(J1047=1,SUM($J$6:J1047),0)</f>
        <v>0</v>
      </c>
      <c r="M1047" s="155">
        <f>IF(K1047=1,SUM($K$6:K1047),0)</f>
        <v>0</v>
      </c>
      <c r="N1047" s="165">
        <f>IF(L1047=0,M1047,L1047)</f>
        <v>0</v>
      </c>
      <c r="O1047" s="155">
        <f>IF(E1047=0,0,IF(LEFT(C1047,11)="Tiang Beton",1,0))</f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397" t="s">
        <v>1585</v>
      </c>
      <c r="D1048" s="202" t="s">
        <v>39</v>
      </c>
      <c r="E1048" s="203" t="s">
        <v>11</v>
      </c>
      <c r="F1048" s="176"/>
      <c r="G1048" s="398">
        <v>659799.30669751228</v>
      </c>
      <c r="H1048" s="171"/>
      <c r="I1048" s="88">
        <f>IF($I$5=$G$4,G1048,(IF($I$5=$F$4,F1048,0)))</f>
        <v>659799.30669751228</v>
      </c>
      <c r="J1048" s="163">
        <f>IF(D1048="MDU-KD",1,0)</f>
        <v>0</v>
      </c>
      <c r="K1048" s="155">
        <f>IF(D1048="HDW",1,0)</f>
        <v>0</v>
      </c>
      <c r="L1048" s="155">
        <f>IF(J1048=1,SUM($J$6:J1048),0)</f>
        <v>0</v>
      </c>
      <c r="M1048" s="155">
        <f>IF(K1048=1,SUM($K$6:K1048),0)</f>
        <v>0</v>
      </c>
      <c r="N1048" s="165">
        <f>IF(L1048=0,M1048,L1048)</f>
        <v>0</v>
      </c>
      <c r="O1048" s="155">
        <f>IF(E1048=0,0,IF(LEFT(C1048,11)="Tiang Beton",1,0))</f>
        <v>0</v>
      </c>
      <c r="P1048" s="155">
        <f>IF(O1048=1,SUM($O$6:O1048),0)</f>
        <v>0</v>
      </c>
    </row>
    <row r="1049" spans="1:16" ht="15" customHeight="1">
      <c r="A1049" s="15"/>
      <c r="B1049" s="183">
        <v>12</v>
      </c>
      <c r="C1049" s="109" t="s">
        <v>365</v>
      </c>
      <c r="D1049" s="202" t="s">
        <v>39</v>
      </c>
      <c r="E1049" s="203" t="s">
        <v>11</v>
      </c>
      <c r="F1049" s="204">
        <v>11600</v>
      </c>
      <c r="G1049" s="204">
        <v>13800</v>
      </c>
      <c r="H1049" s="171"/>
      <c r="I1049" s="88">
        <f t="shared" si="82"/>
        <v>13800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13</v>
      </c>
      <c r="C1050" s="109" t="s">
        <v>366</v>
      </c>
      <c r="D1050" s="202" t="s">
        <v>39</v>
      </c>
      <c r="E1050" s="203" t="s">
        <v>11</v>
      </c>
      <c r="F1050" s="204">
        <v>10700</v>
      </c>
      <c r="G1050" s="204">
        <v>12700</v>
      </c>
      <c r="H1050" s="171"/>
      <c r="I1050" s="88">
        <f t="shared" si="82"/>
        <v>12700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14</v>
      </c>
      <c r="C1051" s="109" t="s">
        <v>367</v>
      </c>
      <c r="D1051" s="202" t="s">
        <v>39</v>
      </c>
      <c r="E1051" s="203" t="s">
        <v>290</v>
      </c>
      <c r="F1051" s="204">
        <v>1318750</v>
      </c>
      <c r="G1051" s="204">
        <f>31400*50</f>
        <v>1570000</v>
      </c>
      <c r="H1051" s="171"/>
      <c r="I1051" s="88">
        <f t="shared" si="82"/>
        <v>1570000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14</v>
      </c>
      <c r="C1052" s="397" t="s">
        <v>1581</v>
      </c>
      <c r="D1052" s="202" t="s">
        <v>39</v>
      </c>
      <c r="E1052" s="203" t="s">
        <v>290</v>
      </c>
      <c r="F1052" s="398">
        <v>1318750</v>
      </c>
      <c r="G1052" s="398">
        <f>31400*50</f>
        <v>1570000</v>
      </c>
      <c r="H1052" s="171"/>
      <c r="I1052" s="88">
        <f>IF($I$5=$G$4,G1052,(IF($I$5=$F$4,F1052,0)))</f>
        <v>1570000</v>
      </c>
      <c r="J1052" s="163">
        <f>IF(D1052="MDU-KD",1,0)</f>
        <v>0</v>
      </c>
      <c r="K1052" s="155">
        <f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>IF(L1052=0,M1052,L1052)</f>
        <v>0</v>
      </c>
      <c r="O1052" s="155">
        <f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83">
        <v>15</v>
      </c>
      <c r="C1053" s="109" t="s">
        <v>784</v>
      </c>
      <c r="D1053" s="202" t="s">
        <v>39</v>
      </c>
      <c r="E1053" s="203" t="s">
        <v>290</v>
      </c>
      <c r="F1053" s="204">
        <v>1055000</v>
      </c>
      <c r="G1053" s="204">
        <f>25100*50</f>
        <v>1255000</v>
      </c>
      <c r="H1053" s="171"/>
      <c r="I1053" s="88">
        <f t="shared" si="82"/>
        <v>1255000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16</v>
      </c>
      <c r="C1054" s="109" t="s">
        <v>785</v>
      </c>
      <c r="D1054" s="202" t="s">
        <v>39</v>
      </c>
      <c r="E1054" s="203" t="s">
        <v>466</v>
      </c>
      <c r="F1054" s="204">
        <v>700</v>
      </c>
      <c r="G1054" s="204">
        <v>700</v>
      </c>
      <c r="H1054" s="171"/>
      <c r="I1054" s="88">
        <f t="shared" si="82"/>
        <v>700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17</v>
      </c>
      <c r="C1055" s="109" t="s">
        <v>786</v>
      </c>
      <c r="D1055" s="202" t="s">
        <v>39</v>
      </c>
      <c r="E1055" s="203" t="s">
        <v>466</v>
      </c>
      <c r="F1055" s="204">
        <v>1400</v>
      </c>
      <c r="G1055" s="204">
        <v>1700</v>
      </c>
      <c r="H1055" s="171"/>
      <c r="I1055" s="88">
        <f t="shared" si="82"/>
        <v>1700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18</v>
      </c>
      <c r="C1056" s="109" t="s">
        <v>787</v>
      </c>
      <c r="D1056" s="202" t="s">
        <v>39</v>
      </c>
      <c r="E1056" s="203" t="s">
        <v>466</v>
      </c>
      <c r="F1056" s="204">
        <v>28300</v>
      </c>
      <c r="G1056" s="204">
        <v>33700</v>
      </c>
      <c r="H1056" s="171"/>
      <c r="I1056" s="88">
        <f t="shared" si="82"/>
        <v>33700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19</v>
      </c>
      <c r="C1057" s="109" t="s">
        <v>788</v>
      </c>
      <c r="D1057" s="202" t="s">
        <v>39</v>
      </c>
      <c r="E1057" s="203" t="s">
        <v>466</v>
      </c>
      <c r="F1057" s="204">
        <v>16900</v>
      </c>
      <c r="G1057" s="204">
        <v>20100</v>
      </c>
      <c r="H1057" s="171"/>
      <c r="I1057" s="88">
        <f t="shared" si="82"/>
        <v>20100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20</v>
      </c>
      <c r="C1058" s="109" t="s">
        <v>1068</v>
      </c>
      <c r="D1058" s="202" t="s">
        <v>39</v>
      </c>
      <c r="E1058" s="203" t="s">
        <v>466</v>
      </c>
      <c r="F1058" s="204">
        <v>4566.666666666667</v>
      </c>
      <c r="G1058" s="204">
        <v>4566.666666666667</v>
      </c>
      <c r="H1058" s="171"/>
      <c r="I1058" s="88">
        <f t="shared" si="82"/>
        <v>4566.666666666667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21</v>
      </c>
      <c r="C1059" s="109" t="s">
        <v>1492</v>
      </c>
      <c r="D1059" s="202" t="s">
        <v>39</v>
      </c>
      <c r="E1059" s="203" t="s">
        <v>466</v>
      </c>
      <c r="F1059" s="208">
        <v>1100</v>
      </c>
      <c r="G1059" s="208">
        <v>1300</v>
      </c>
      <c r="H1059" s="171"/>
      <c r="I1059" s="88">
        <f t="shared" si="82"/>
        <v>1300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22</v>
      </c>
      <c r="C1060" s="109" t="s">
        <v>1493</v>
      </c>
      <c r="D1060" s="202" t="s">
        <v>39</v>
      </c>
      <c r="E1060" s="203" t="s">
        <v>466</v>
      </c>
      <c r="F1060" s="208">
        <v>2200</v>
      </c>
      <c r="G1060" s="208">
        <v>2600</v>
      </c>
      <c r="H1060" s="171"/>
      <c r="I1060" s="88">
        <f t="shared" si="82"/>
        <v>2600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23</v>
      </c>
      <c r="C1061" s="109" t="s">
        <v>1494</v>
      </c>
      <c r="D1061" s="202" t="s">
        <v>39</v>
      </c>
      <c r="E1061" s="203" t="s">
        <v>466</v>
      </c>
      <c r="F1061" s="208">
        <v>5300</v>
      </c>
      <c r="G1061" s="208">
        <v>6300</v>
      </c>
      <c r="H1061" s="171"/>
      <c r="I1061" s="88">
        <f t="shared" si="82"/>
        <v>6300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24</v>
      </c>
      <c r="C1062" s="109" t="s">
        <v>1495</v>
      </c>
      <c r="D1062" s="202" t="s">
        <v>39</v>
      </c>
      <c r="E1062" s="203" t="s">
        <v>466</v>
      </c>
      <c r="F1062" s="208">
        <v>5800</v>
      </c>
      <c r="G1062" s="208">
        <v>6900</v>
      </c>
      <c r="H1062" s="171"/>
      <c r="I1062" s="88">
        <f t="shared" si="82"/>
        <v>6900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>
        <v>25</v>
      </c>
      <c r="C1063" s="109" t="s">
        <v>1496</v>
      </c>
      <c r="D1063" s="202" t="s">
        <v>39</v>
      </c>
      <c r="E1063" s="203" t="s">
        <v>466</v>
      </c>
      <c r="F1063" s="208">
        <v>7200</v>
      </c>
      <c r="G1063" s="208">
        <v>8600</v>
      </c>
      <c r="H1063" s="171"/>
      <c r="I1063" s="88">
        <f t="shared" si="82"/>
        <v>8600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>
        <v>26</v>
      </c>
      <c r="C1064" s="109" t="s">
        <v>789</v>
      </c>
      <c r="D1064" s="202" t="s">
        <v>39</v>
      </c>
      <c r="E1064" s="203" t="s">
        <v>790</v>
      </c>
      <c r="F1064" s="204">
        <v>162200</v>
      </c>
      <c r="G1064" s="204">
        <v>162200</v>
      </c>
      <c r="H1064" s="171"/>
      <c r="I1064" s="88">
        <f t="shared" si="82"/>
        <v>162200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02"/>
      <c r="E1065" s="203"/>
      <c r="F1065" s="204"/>
      <c r="G1065" s="204"/>
      <c r="H1065" s="171"/>
      <c r="I1065" s="88">
        <f t="shared" si="82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83" t="s">
        <v>1005</v>
      </c>
      <c r="C1066" s="109" t="s">
        <v>791</v>
      </c>
      <c r="D1066" s="202" t="s">
        <v>40</v>
      </c>
      <c r="E1066" s="203"/>
      <c r="F1066" s="204"/>
      <c r="G1066" s="204"/>
      <c r="H1066" s="171"/>
      <c r="I1066" s="88">
        <f t="shared" si="82"/>
        <v>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83">
        <v>1</v>
      </c>
      <c r="C1067" s="109" t="s">
        <v>368</v>
      </c>
      <c r="D1067" s="202" t="s">
        <v>39</v>
      </c>
      <c r="E1067" s="203" t="s">
        <v>11</v>
      </c>
      <c r="F1067" s="204">
        <v>25000</v>
      </c>
      <c r="G1067" s="204">
        <v>25000</v>
      </c>
      <c r="H1067" s="171"/>
      <c r="I1067" s="88">
        <f t="shared" si="82"/>
        <v>25000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83">
        <v>2</v>
      </c>
      <c r="C1068" s="109" t="s">
        <v>369</v>
      </c>
      <c r="D1068" s="202" t="s">
        <v>39</v>
      </c>
      <c r="E1068" s="203" t="s">
        <v>11</v>
      </c>
      <c r="F1068" s="204">
        <v>60300</v>
      </c>
      <c r="G1068" s="204">
        <v>60300</v>
      </c>
      <c r="H1068" s="171"/>
      <c r="I1068" s="88">
        <f t="shared" si="82"/>
        <v>60300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83">
        <v>3</v>
      </c>
      <c r="C1069" s="109" t="s">
        <v>792</v>
      </c>
      <c r="D1069" s="202" t="s">
        <v>39</v>
      </c>
      <c r="E1069" s="203" t="s">
        <v>11</v>
      </c>
      <c r="F1069" s="204">
        <v>54400</v>
      </c>
      <c r="G1069" s="204">
        <v>54400</v>
      </c>
      <c r="H1069" s="171"/>
      <c r="I1069" s="88">
        <f t="shared" si="82"/>
        <v>54400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83">
        <v>4</v>
      </c>
      <c r="C1070" s="109" t="s">
        <v>793</v>
      </c>
      <c r="D1070" s="202" t="s">
        <v>39</v>
      </c>
      <c r="E1070" s="203" t="s">
        <v>11</v>
      </c>
      <c r="F1070" s="204">
        <v>106400</v>
      </c>
      <c r="G1070" s="204">
        <v>106400</v>
      </c>
      <c r="H1070" s="171"/>
      <c r="I1070" s="88">
        <f t="shared" si="82"/>
        <v>106400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83">
        <v>5</v>
      </c>
      <c r="C1071" s="109" t="s">
        <v>794</v>
      </c>
      <c r="D1071" s="202" t="s">
        <v>39</v>
      </c>
      <c r="E1071" s="203" t="s">
        <v>11</v>
      </c>
      <c r="F1071" s="204">
        <v>798700</v>
      </c>
      <c r="G1071" s="204">
        <v>798700</v>
      </c>
      <c r="H1071" s="171"/>
      <c r="I1071" s="88">
        <f t="shared" si="82"/>
        <v>798700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83">
        <v>6</v>
      </c>
      <c r="C1072" s="109" t="s">
        <v>1141</v>
      </c>
      <c r="D1072" s="202" t="s">
        <v>39</v>
      </c>
      <c r="E1072" s="203" t="s">
        <v>11</v>
      </c>
      <c r="F1072" s="204">
        <v>1641700</v>
      </c>
      <c r="G1072" s="204">
        <v>1641700</v>
      </c>
      <c r="H1072" s="171"/>
      <c r="I1072" s="88">
        <f t="shared" ref="I1072:I1135" si="87">IF($I$5=$G$4,G1072,(IF($I$5=$F$4,F1072,0)))</f>
        <v>1641700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83">
        <v>7</v>
      </c>
      <c r="C1073" s="109" t="s">
        <v>1497</v>
      </c>
      <c r="D1073" s="202" t="s">
        <v>39</v>
      </c>
      <c r="E1073" s="203" t="s">
        <v>11</v>
      </c>
      <c r="F1073" s="204">
        <v>39800</v>
      </c>
      <c r="G1073" s="204">
        <v>39800</v>
      </c>
      <c r="H1073" s="171"/>
      <c r="I1073" s="88">
        <f t="shared" si="87"/>
        <v>39800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83">
        <v>8</v>
      </c>
      <c r="C1074" s="109" t="s">
        <v>1573</v>
      </c>
      <c r="D1074" s="202" t="s">
        <v>39</v>
      </c>
      <c r="E1074" s="203" t="s">
        <v>11</v>
      </c>
      <c r="F1074" s="204">
        <v>78008</v>
      </c>
      <c r="G1074" s="204">
        <v>78000</v>
      </c>
      <c r="H1074" s="171"/>
      <c r="I1074" s="88">
        <f t="shared" si="87"/>
        <v>78000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83"/>
      <c r="C1075" s="109"/>
      <c r="D1075" s="202" t="s">
        <v>40</v>
      </c>
      <c r="E1075" s="203"/>
      <c r="F1075" s="204"/>
      <c r="G1075" s="204"/>
      <c r="H1075" s="171"/>
      <c r="I1075" s="88">
        <f t="shared" si="87"/>
        <v>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83" t="s">
        <v>12</v>
      </c>
      <c r="C1076" s="109" t="s">
        <v>796</v>
      </c>
      <c r="D1076" s="202" t="s">
        <v>40</v>
      </c>
      <c r="E1076" s="203"/>
      <c r="F1076" s="204"/>
      <c r="G1076" s="204"/>
      <c r="H1076" s="171"/>
      <c r="I1076" s="88">
        <f t="shared" si="87"/>
        <v>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83" t="s">
        <v>1005</v>
      </c>
      <c r="C1077" s="109" t="s">
        <v>612</v>
      </c>
      <c r="D1077" s="202" t="s">
        <v>40</v>
      </c>
      <c r="E1077" s="203"/>
      <c r="F1077" s="204"/>
      <c r="G1077" s="204"/>
      <c r="H1077" s="171"/>
      <c r="I1077" s="88">
        <f t="shared" si="87"/>
        <v>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797</v>
      </c>
      <c r="D1078" s="202" t="s">
        <v>39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798</v>
      </c>
      <c r="D1079" s="202" t="s">
        <v>39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799</v>
      </c>
      <c r="D1080" s="202" t="s">
        <v>39</v>
      </c>
      <c r="E1080" s="203" t="s">
        <v>11</v>
      </c>
      <c r="F1080" s="204">
        <v>16500</v>
      </c>
      <c r="G1080" s="204">
        <v>16500</v>
      </c>
      <c r="H1080" s="171"/>
      <c r="I1080" s="88">
        <f t="shared" si="87"/>
        <v>16500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800</v>
      </c>
      <c r="D1081" s="202" t="s">
        <v>39</v>
      </c>
      <c r="E1081" s="203" t="s">
        <v>11</v>
      </c>
      <c r="F1081" s="204">
        <v>8940</v>
      </c>
      <c r="G1081" s="204">
        <v>8940</v>
      </c>
      <c r="H1081" s="171"/>
      <c r="I1081" s="88">
        <f t="shared" si="87"/>
        <v>8940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801</v>
      </c>
      <c r="D1082" s="202" t="s">
        <v>39</v>
      </c>
      <c r="E1082" s="203" t="s">
        <v>11</v>
      </c>
      <c r="F1082" s="204">
        <v>15060</v>
      </c>
      <c r="G1082" s="204">
        <v>15060</v>
      </c>
      <c r="H1082" s="171"/>
      <c r="I1082" s="88">
        <f t="shared" si="87"/>
        <v>15060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802</v>
      </c>
      <c r="D1083" s="202" t="s">
        <v>39</v>
      </c>
      <c r="E1083" s="203" t="s">
        <v>11</v>
      </c>
      <c r="F1083" s="204">
        <v>17820</v>
      </c>
      <c r="G1083" s="204">
        <v>17820</v>
      </c>
      <c r="H1083" s="171"/>
      <c r="I1083" s="88">
        <f t="shared" si="87"/>
        <v>17820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803</v>
      </c>
      <c r="D1084" s="202" t="s">
        <v>39</v>
      </c>
      <c r="E1084" s="203" t="s">
        <v>11</v>
      </c>
      <c r="F1084" s="204">
        <v>15060</v>
      </c>
      <c r="G1084" s="204">
        <v>15060</v>
      </c>
      <c r="H1084" s="171"/>
      <c r="I1084" s="88">
        <f t="shared" si="87"/>
        <v>15060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804</v>
      </c>
      <c r="D1085" s="202" t="s">
        <v>39</v>
      </c>
      <c r="E1085" s="203" t="s">
        <v>11</v>
      </c>
      <c r="F1085" s="204">
        <v>22560</v>
      </c>
      <c r="G1085" s="204">
        <v>22560</v>
      </c>
      <c r="H1085" s="171"/>
      <c r="I1085" s="88">
        <f t="shared" si="87"/>
        <v>22560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805</v>
      </c>
      <c r="D1086" s="202" t="s">
        <v>39</v>
      </c>
      <c r="E1086" s="203" t="s">
        <v>11</v>
      </c>
      <c r="F1086" s="204">
        <v>15060</v>
      </c>
      <c r="G1086" s="204">
        <v>15060</v>
      </c>
      <c r="H1086" s="171"/>
      <c r="I1086" s="88">
        <f t="shared" si="87"/>
        <v>15060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806</v>
      </c>
      <c r="D1087" s="202" t="s">
        <v>39</v>
      </c>
      <c r="E1087" s="203" t="s">
        <v>11</v>
      </c>
      <c r="F1087" s="204">
        <v>23880</v>
      </c>
      <c r="G1087" s="204">
        <v>23880</v>
      </c>
      <c r="H1087" s="171"/>
      <c r="I1087" s="88">
        <f t="shared" si="87"/>
        <v>23880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807</v>
      </c>
      <c r="D1088" s="202" t="s">
        <v>39</v>
      </c>
      <c r="E1088" s="203" t="s">
        <v>11</v>
      </c>
      <c r="F1088" s="204">
        <v>13320</v>
      </c>
      <c r="G1088" s="204">
        <v>13320</v>
      </c>
      <c r="H1088" s="171"/>
      <c r="I1088" s="88">
        <f t="shared" si="87"/>
        <v>13320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808</v>
      </c>
      <c r="D1089" s="202" t="s">
        <v>39</v>
      </c>
      <c r="E1089" s="203" t="s">
        <v>11</v>
      </c>
      <c r="F1089" s="204">
        <v>18180</v>
      </c>
      <c r="G1089" s="204">
        <v>18180</v>
      </c>
      <c r="H1089" s="171"/>
      <c r="I1089" s="88">
        <f t="shared" si="87"/>
        <v>18180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809</v>
      </c>
      <c r="D1090" s="202" t="s">
        <v>39</v>
      </c>
      <c r="E1090" s="203" t="s">
        <v>11</v>
      </c>
      <c r="F1090" s="204">
        <v>13920</v>
      </c>
      <c r="G1090" s="204">
        <v>13920</v>
      </c>
      <c r="H1090" s="171"/>
      <c r="I1090" s="88">
        <f t="shared" si="87"/>
        <v>13920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810</v>
      </c>
      <c r="D1091" s="202" t="s">
        <v>39</v>
      </c>
      <c r="E1091" s="203" t="s">
        <v>11</v>
      </c>
      <c r="F1091" s="204">
        <v>10320</v>
      </c>
      <c r="G1091" s="204">
        <v>10320</v>
      </c>
      <c r="H1091" s="171"/>
      <c r="I1091" s="88">
        <f t="shared" si="87"/>
        <v>10320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811</v>
      </c>
      <c r="D1092" s="202" t="s">
        <v>39</v>
      </c>
      <c r="E1092" s="203" t="s">
        <v>11</v>
      </c>
      <c r="F1092" s="204">
        <v>11880</v>
      </c>
      <c r="G1092" s="204">
        <v>11880</v>
      </c>
      <c r="H1092" s="171"/>
      <c r="I1092" s="88">
        <f t="shared" si="87"/>
        <v>11880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812</v>
      </c>
      <c r="D1093" s="202" t="s">
        <v>39</v>
      </c>
      <c r="E1093" s="203" t="s">
        <v>11</v>
      </c>
      <c r="F1093" s="204">
        <v>11880</v>
      </c>
      <c r="G1093" s="204">
        <v>11880</v>
      </c>
      <c r="H1093" s="171"/>
      <c r="I1093" s="88">
        <f t="shared" si="87"/>
        <v>11880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813</v>
      </c>
      <c r="D1094" s="202" t="s">
        <v>39</v>
      </c>
      <c r="E1094" s="203" t="s">
        <v>11</v>
      </c>
      <c r="F1094" s="204">
        <v>12300</v>
      </c>
      <c r="G1094" s="204">
        <v>12300</v>
      </c>
      <c r="H1094" s="171"/>
      <c r="I1094" s="88">
        <f t="shared" si="87"/>
        <v>12300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814</v>
      </c>
      <c r="D1095" s="202" t="s">
        <v>39</v>
      </c>
      <c r="E1095" s="203" t="s">
        <v>11</v>
      </c>
      <c r="F1095" s="204">
        <v>12300</v>
      </c>
      <c r="G1095" s="204">
        <v>12300</v>
      </c>
      <c r="H1095" s="171"/>
      <c r="I1095" s="88">
        <f t="shared" si="87"/>
        <v>12300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815</v>
      </c>
      <c r="D1096" s="202" t="s">
        <v>39</v>
      </c>
      <c r="E1096" s="203" t="s">
        <v>11</v>
      </c>
      <c r="F1096" s="204">
        <v>16500</v>
      </c>
      <c r="G1096" s="204">
        <v>16500</v>
      </c>
      <c r="H1096" s="171"/>
      <c r="I1096" s="88">
        <f t="shared" si="87"/>
        <v>16500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816</v>
      </c>
      <c r="D1097" s="202" t="s">
        <v>39</v>
      </c>
      <c r="E1097" s="203" t="s">
        <v>11</v>
      </c>
      <c r="F1097" s="204">
        <v>16500</v>
      </c>
      <c r="G1097" s="204">
        <v>16500</v>
      </c>
      <c r="H1097" s="171"/>
      <c r="I1097" s="88">
        <f t="shared" si="87"/>
        <v>16500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817</v>
      </c>
      <c r="D1098" s="202" t="s">
        <v>39</v>
      </c>
      <c r="E1098" s="203" t="s">
        <v>11</v>
      </c>
      <c r="F1098" s="204">
        <v>13260</v>
      </c>
      <c r="G1098" s="204">
        <v>13260</v>
      </c>
      <c r="H1098" s="171"/>
      <c r="I1098" s="88">
        <f t="shared" si="87"/>
        <v>13260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83"/>
      <c r="C1099" s="109" t="s">
        <v>40</v>
      </c>
      <c r="D1099" s="202" t="s">
        <v>40</v>
      </c>
      <c r="E1099" s="203"/>
      <c r="F1099" s="204">
        <v>0</v>
      </c>
      <c r="G1099" s="204">
        <v>0</v>
      </c>
      <c r="H1099" s="171"/>
      <c r="I1099" s="88">
        <f t="shared" si="87"/>
        <v>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83" t="s">
        <v>1005</v>
      </c>
      <c r="C1100" s="109" t="s">
        <v>634</v>
      </c>
      <c r="D1100" s="202" t="s">
        <v>40</v>
      </c>
      <c r="E1100" s="203"/>
      <c r="F1100" s="204">
        <v>0</v>
      </c>
      <c r="G1100" s="204">
        <v>0</v>
      </c>
      <c r="H1100" s="171"/>
      <c r="I1100" s="88">
        <f t="shared" si="87"/>
        <v>0</v>
      </c>
      <c r="J1100" s="163">
        <f t="shared" si="83"/>
        <v>0</v>
      </c>
      <c r="K1100" s="155">
        <f t="shared" si="8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85"/>
        <v>0</v>
      </c>
      <c r="O1100" s="155">
        <f t="shared" si="86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818</v>
      </c>
      <c r="D1101" s="202" t="s">
        <v>39</v>
      </c>
      <c r="E1101" s="203" t="s">
        <v>11</v>
      </c>
      <c r="F1101" s="204">
        <v>31920</v>
      </c>
      <c r="G1101" s="204">
        <v>31920</v>
      </c>
      <c r="H1101" s="171"/>
      <c r="I1101" s="88">
        <f t="shared" si="87"/>
        <v>31920</v>
      </c>
      <c r="J1101" s="163">
        <f t="shared" si="83"/>
        <v>0</v>
      </c>
      <c r="K1101" s="155">
        <f t="shared" si="8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85"/>
        <v>0</v>
      </c>
      <c r="O1101" s="155">
        <f t="shared" si="86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819</v>
      </c>
      <c r="D1102" s="202" t="s">
        <v>39</v>
      </c>
      <c r="E1102" s="203" t="s">
        <v>11</v>
      </c>
      <c r="F1102" s="204">
        <v>31920</v>
      </c>
      <c r="G1102" s="204">
        <v>31920</v>
      </c>
      <c r="H1102" s="171"/>
      <c r="I1102" s="88">
        <f t="shared" si="87"/>
        <v>31920</v>
      </c>
      <c r="J1102" s="163">
        <f t="shared" si="83"/>
        <v>0</v>
      </c>
      <c r="K1102" s="155">
        <f t="shared" si="8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85"/>
        <v>0</v>
      </c>
      <c r="O1102" s="155">
        <f t="shared" si="86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820</v>
      </c>
      <c r="D1103" s="202" t="s">
        <v>39</v>
      </c>
      <c r="E1103" s="203" t="s">
        <v>11</v>
      </c>
      <c r="F1103" s="204">
        <v>31920</v>
      </c>
      <c r="G1103" s="204">
        <v>31920</v>
      </c>
      <c r="H1103" s="171"/>
      <c r="I1103" s="88">
        <f t="shared" si="87"/>
        <v>31920</v>
      </c>
      <c r="J1103" s="163">
        <f t="shared" si="83"/>
        <v>0</v>
      </c>
      <c r="K1103" s="155">
        <f t="shared" si="8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85"/>
        <v>0</v>
      </c>
      <c r="O1103" s="155">
        <f t="shared" si="86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821</v>
      </c>
      <c r="D1104" s="202" t="s">
        <v>39</v>
      </c>
      <c r="E1104" s="203" t="s">
        <v>11</v>
      </c>
      <c r="F1104" s="204">
        <v>48060</v>
      </c>
      <c r="G1104" s="204">
        <v>48060</v>
      </c>
      <c r="H1104" s="171"/>
      <c r="I1104" s="88">
        <f t="shared" si="87"/>
        <v>48060</v>
      </c>
      <c r="J1104" s="163">
        <f t="shared" si="83"/>
        <v>0</v>
      </c>
      <c r="K1104" s="155">
        <f t="shared" si="8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85"/>
        <v>0</v>
      </c>
      <c r="O1104" s="155">
        <f t="shared" si="86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822</v>
      </c>
      <c r="D1105" s="202" t="s">
        <v>39</v>
      </c>
      <c r="E1105" s="203" t="s">
        <v>11</v>
      </c>
      <c r="F1105" s="204">
        <v>16200</v>
      </c>
      <c r="G1105" s="204">
        <v>16200</v>
      </c>
      <c r="H1105" s="171"/>
      <c r="I1105" s="88">
        <f t="shared" si="87"/>
        <v>16200</v>
      </c>
      <c r="J1105" s="163">
        <f t="shared" si="83"/>
        <v>0</v>
      </c>
      <c r="K1105" s="155">
        <f t="shared" si="8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85"/>
        <v>0</v>
      </c>
      <c r="O1105" s="155">
        <f t="shared" si="86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823</v>
      </c>
      <c r="D1106" s="202" t="s">
        <v>39</v>
      </c>
      <c r="E1106" s="203" t="s">
        <v>11</v>
      </c>
      <c r="F1106" s="204">
        <v>48060</v>
      </c>
      <c r="G1106" s="204">
        <v>48060</v>
      </c>
      <c r="H1106" s="171"/>
      <c r="I1106" s="88">
        <f t="shared" si="87"/>
        <v>48060</v>
      </c>
      <c r="J1106" s="163">
        <f t="shared" si="83"/>
        <v>0</v>
      </c>
      <c r="K1106" s="155">
        <f t="shared" si="8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85"/>
        <v>0</v>
      </c>
      <c r="O1106" s="155">
        <f t="shared" si="86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824</v>
      </c>
      <c r="D1107" s="202" t="s">
        <v>39</v>
      </c>
      <c r="E1107" s="203" t="s">
        <v>11</v>
      </c>
      <c r="F1107" s="204">
        <v>50400</v>
      </c>
      <c r="G1107" s="204">
        <v>50400</v>
      </c>
      <c r="H1107" s="171"/>
      <c r="I1107" s="88">
        <f t="shared" si="87"/>
        <v>50400</v>
      </c>
      <c r="J1107" s="163">
        <f t="shared" si="83"/>
        <v>0</v>
      </c>
      <c r="K1107" s="155">
        <f t="shared" si="8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85"/>
        <v>0</v>
      </c>
      <c r="O1107" s="155">
        <f t="shared" si="86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825</v>
      </c>
      <c r="D1108" s="202" t="s">
        <v>39</v>
      </c>
      <c r="E1108" s="203" t="s">
        <v>11</v>
      </c>
      <c r="F1108" s="204">
        <v>26400</v>
      </c>
      <c r="G1108" s="204">
        <v>26400</v>
      </c>
      <c r="H1108" s="171"/>
      <c r="I1108" s="88">
        <f t="shared" si="87"/>
        <v>26400</v>
      </c>
      <c r="J1108" s="163">
        <f t="shared" si="83"/>
        <v>0</v>
      </c>
      <c r="K1108" s="155">
        <f t="shared" si="8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85"/>
        <v>0</v>
      </c>
      <c r="O1108" s="155">
        <f t="shared" si="86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826</v>
      </c>
      <c r="D1109" s="202" t="s">
        <v>39</v>
      </c>
      <c r="E1109" s="203" t="s">
        <v>11</v>
      </c>
      <c r="F1109" s="204">
        <v>42180</v>
      </c>
      <c r="G1109" s="204">
        <v>42180</v>
      </c>
      <c r="H1109" s="171"/>
      <c r="I1109" s="88">
        <f t="shared" si="87"/>
        <v>42180</v>
      </c>
      <c r="J1109" s="163">
        <f t="shared" si="83"/>
        <v>0</v>
      </c>
      <c r="K1109" s="155">
        <f t="shared" si="8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85"/>
        <v>0</v>
      </c>
      <c r="O1109" s="155">
        <f t="shared" si="86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827</v>
      </c>
      <c r="D1110" s="202" t="s">
        <v>39</v>
      </c>
      <c r="E1110" s="203" t="s">
        <v>11</v>
      </c>
      <c r="F1110" s="204">
        <v>42180</v>
      </c>
      <c r="G1110" s="204">
        <v>42180</v>
      </c>
      <c r="H1110" s="171"/>
      <c r="I1110" s="88">
        <f t="shared" si="87"/>
        <v>42180</v>
      </c>
      <c r="J1110" s="163">
        <f t="shared" si="83"/>
        <v>0</v>
      </c>
      <c r="K1110" s="155">
        <f t="shared" si="8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85"/>
        <v>0</v>
      </c>
      <c r="O1110" s="155">
        <f t="shared" si="86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828</v>
      </c>
      <c r="D1111" s="202" t="s">
        <v>39</v>
      </c>
      <c r="E1111" s="203" t="s">
        <v>11</v>
      </c>
      <c r="F1111" s="204">
        <v>27120</v>
      </c>
      <c r="G1111" s="204">
        <v>27120</v>
      </c>
      <c r="H1111" s="171"/>
      <c r="I1111" s="88">
        <f t="shared" si="87"/>
        <v>27120</v>
      </c>
      <c r="J1111" s="163">
        <f t="shared" si="83"/>
        <v>0</v>
      </c>
      <c r="K1111" s="155">
        <f t="shared" si="8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85"/>
        <v>0</v>
      </c>
      <c r="O1111" s="155">
        <f t="shared" si="86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829</v>
      </c>
      <c r="D1112" s="202" t="s">
        <v>39</v>
      </c>
      <c r="E1112" s="203" t="s">
        <v>11</v>
      </c>
      <c r="F1112" s="204">
        <v>46800</v>
      </c>
      <c r="G1112" s="204">
        <v>46800</v>
      </c>
      <c r="H1112" s="171"/>
      <c r="I1112" s="88">
        <f t="shared" si="87"/>
        <v>46800</v>
      </c>
      <c r="J1112" s="163">
        <f t="shared" ref="J1112:J1175" si="88">IF(D1112="MDU-KD",1,0)</f>
        <v>0</v>
      </c>
      <c r="K1112" s="155">
        <f t="shared" ref="K1112:K1175" si="89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90">IF(L1112=0,M1112,L1112)</f>
        <v>0</v>
      </c>
      <c r="O1112" s="155">
        <f t="shared" ref="O1112:O1175" si="91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830</v>
      </c>
      <c r="D1113" s="202" t="s">
        <v>39</v>
      </c>
      <c r="E1113" s="203" t="s">
        <v>11</v>
      </c>
      <c r="F1113" s="204">
        <v>46800</v>
      </c>
      <c r="G1113" s="204">
        <v>46800</v>
      </c>
      <c r="H1113" s="171"/>
      <c r="I1113" s="88">
        <f t="shared" si="87"/>
        <v>46800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831</v>
      </c>
      <c r="D1114" s="202" t="s">
        <v>39</v>
      </c>
      <c r="E1114" s="203" t="s">
        <v>11</v>
      </c>
      <c r="F1114" s="204">
        <v>45240</v>
      </c>
      <c r="G1114" s="204">
        <v>45240</v>
      </c>
      <c r="H1114" s="171"/>
      <c r="I1114" s="88">
        <f t="shared" si="87"/>
        <v>45240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832</v>
      </c>
      <c r="D1115" s="202" t="s">
        <v>39</v>
      </c>
      <c r="E1115" s="203" t="s">
        <v>11</v>
      </c>
      <c r="F1115" s="204">
        <v>22740</v>
      </c>
      <c r="G1115" s="204">
        <v>22740</v>
      </c>
      <c r="H1115" s="171"/>
      <c r="I1115" s="88">
        <f t="shared" si="87"/>
        <v>22740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833</v>
      </c>
      <c r="D1116" s="202" t="s">
        <v>39</v>
      </c>
      <c r="E1116" s="203" t="s">
        <v>11</v>
      </c>
      <c r="F1116" s="204">
        <v>22740</v>
      </c>
      <c r="G1116" s="204">
        <v>22740</v>
      </c>
      <c r="H1116" s="171"/>
      <c r="I1116" s="88">
        <f t="shared" si="87"/>
        <v>22740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834</v>
      </c>
      <c r="D1117" s="202" t="s">
        <v>39</v>
      </c>
      <c r="E1117" s="203" t="s">
        <v>11</v>
      </c>
      <c r="F1117" s="204">
        <v>24420</v>
      </c>
      <c r="G1117" s="204">
        <v>24420</v>
      </c>
      <c r="H1117" s="171"/>
      <c r="I1117" s="88">
        <f t="shared" si="87"/>
        <v>24420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835</v>
      </c>
      <c r="D1118" s="202" t="s">
        <v>39</v>
      </c>
      <c r="E1118" s="203" t="s">
        <v>11</v>
      </c>
      <c r="F1118" s="204">
        <v>24420</v>
      </c>
      <c r="G1118" s="204">
        <v>24420</v>
      </c>
      <c r="H1118" s="171"/>
      <c r="I1118" s="88">
        <f t="shared" si="87"/>
        <v>24420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836</v>
      </c>
      <c r="D1119" s="202" t="s">
        <v>39</v>
      </c>
      <c r="E1119" s="203" t="s">
        <v>11</v>
      </c>
      <c r="F1119" s="204">
        <v>24420</v>
      </c>
      <c r="G1119" s="204">
        <v>24420</v>
      </c>
      <c r="H1119" s="171"/>
      <c r="I1119" s="88">
        <f t="shared" si="87"/>
        <v>24420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837</v>
      </c>
      <c r="D1120" s="202" t="s">
        <v>39</v>
      </c>
      <c r="E1120" s="203" t="s">
        <v>11</v>
      </c>
      <c r="F1120" s="204">
        <v>24420</v>
      </c>
      <c r="G1120" s="204">
        <v>24420</v>
      </c>
      <c r="H1120" s="171"/>
      <c r="I1120" s="88">
        <f t="shared" si="87"/>
        <v>24420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838</v>
      </c>
      <c r="D1121" s="202" t="s">
        <v>39</v>
      </c>
      <c r="E1121" s="203" t="s">
        <v>11</v>
      </c>
      <c r="F1121" s="204">
        <v>21720</v>
      </c>
      <c r="G1121" s="204">
        <v>21720</v>
      </c>
      <c r="H1121" s="171"/>
      <c r="I1121" s="88">
        <f t="shared" si="87"/>
        <v>21720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839</v>
      </c>
      <c r="D1122" s="202" t="s">
        <v>39</v>
      </c>
      <c r="E1122" s="203" t="s">
        <v>11</v>
      </c>
      <c r="F1122" s="204">
        <v>20100</v>
      </c>
      <c r="G1122" s="204">
        <v>20100</v>
      </c>
      <c r="H1122" s="171"/>
      <c r="I1122" s="88">
        <f t="shared" si="87"/>
        <v>20100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840</v>
      </c>
      <c r="D1123" s="202" t="s">
        <v>39</v>
      </c>
      <c r="E1123" s="203" t="s">
        <v>11</v>
      </c>
      <c r="F1123" s="204">
        <v>20100</v>
      </c>
      <c r="G1123" s="204">
        <v>20100</v>
      </c>
      <c r="H1123" s="171"/>
      <c r="I1123" s="88">
        <f t="shared" si="87"/>
        <v>20100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841</v>
      </c>
      <c r="D1124" s="202" t="s">
        <v>39</v>
      </c>
      <c r="E1124" s="203" t="s">
        <v>11</v>
      </c>
      <c r="F1124" s="204">
        <v>20100</v>
      </c>
      <c r="G1124" s="204">
        <v>20100</v>
      </c>
      <c r="H1124" s="171"/>
      <c r="I1124" s="88">
        <f t="shared" si="87"/>
        <v>20100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842</v>
      </c>
      <c r="D1125" s="202" t="s">
        <v>39</v>
      </c>
      <c r="E1125" s="203" t="s">
        <v>11</v>
      </c>
      <c r="F1125" s="204">
        <v>20100</v>
      </c>
      <c r="G1125" s="204">
        <v>20100</v>
      </c>
      <c r="H1125" s="171"/>
      <c r="I1125" s="88">
        <f t="shared" si="87"/>
        <v>20100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843</v>
      </c>
      <c r="D1126" s="202" t="s">
        <v>39</v>
      </c>
      <c r="E1126" s="203" t="s">
        <v>11</v>
      </c>
      <c r="F1126" s="204">
        <v>42240</v>
      </c>
      <c r="G1126" s="204">
        <v>42240</v>
      </c>
      <c r="H1126" s="171"/>
      <c r="I1126" s="88">
        <f t="shared" si="87"/>
        <v>42240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844</v>
      </c>
      <c r="D1127" s="202" t="s">
        <v>39</v>
      </c>
      <c r="E1127" s="203" t="s">
        <v>11</v>
      </c>
      <c r="F1127" s="204">
        <v>42240</v>
      </c>
      <c r="G1127" s="204">
        <v>42240</v>
      </c>
      <c r="H1127" s="171"/>
      <c r="I1127" s="88">
        <f t="shared" si="87"/>
        <v>42240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845</v>
      </c>
      <c r="D1128" s="202" t="s">
        <v>39</v>
      </c>
      <c r="E1128" s="203" t="s">
        <v>11</v>
      </c>
      <c r="F1128" s="204">
        <v>40260</v>
      </c>
      <c r="G1128" s="204">
        <v>40260</v>
      </c>
      <c r="H1128" s="171"/>
      <c r="I1128" s="88">
        <f t="shared" si="87"/>
        <v>40260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846</v>
      </c>
      <c r="D1129" s="202" t="s">
        <v>39</v>
      </c>
      <c r="E1129" s="203" t="s">
        <v>11</v>
      </c>
      <c r="F1129" s="204">
        <v>28020</v>
      </c>
      <c r="G1129" s="204">
        <v>28020</v>
      </c>
      <c r="H1129" s="171"/>
      <c r="I1129" s="88">
        <f t="shared" si="87"/>
        <v>28020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847</v>
      </c>
      <c r="D1130" s="202" t="s">
        <v>39</v>
      </c>
      <c r="E1130" s="203" t="s">
        <v>11</v>
      </c>
      <c r="F1130" s="204">
        <v>28020</v>
      </c>
      <c r="G1130" s="204">
        <v>28020</v>
      </c>
      <c r="H1130" s="171"/>
      <c r="I1130" s="88">
        <f t="shared" si="87"/>
        <v>28020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848</v>
      </c>
      <c r="D1131" s="202" t="s">
        <v>39</v>
      </c>
      <c r="E1131" s="203" t="s">
        <v>11</v>
      </c>
      <c r="F1131" s="204">
        <v>45360</v>
      </c>
      <c r="G1131" s="204">
        <v>45360</v>
      </c>
      <c r="H1131" s="171"/>
      <c r="I1131" s="88">
        <f t="shared" si="87"/>
        <v>45360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849</v>
      </c>
      <c r="D1132" s="202" t="s">
        <v>39</v>
      </c>
      <c r="E1132" s="203" t="s">
        <v>11</v>
      </c>
      <c r="F1132" s="204">
        <v>45360</v>
      </c>
      <c r="G1132" s="204">
        <v>45360</v>
      </c>
      <c r="H1132" s="171"/>
      <c r="I1132" s="88">
        <f t="shared" si="87"/>
        <v>45360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850</v>
      </c>
      <c r="D1133" s="202" t="s">
        <v>39</v>
      </c>
      <c r="E1133" s="203" t="s">
        <v>11</v>
      </c>
      <c r="F1133" s="204">
        <v>36060</v>
      </c>
      <c r="G1133" s="204">
        <v>36060</v>
      </c>
      <c r="H1133" s="171"/>
      <c r="I1133" s="88">
        <f t="shared" si="87"/>
        <v>36060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851</v>
      </c>
      <c r="D1134" s="202" t="s">
        <v>39</v>
      </c>
      <c r="E1134" s="203" t="s">
        <v>11</v>
      </c>
      <c r="F1134" s="204">
        <v>33660</v>
      </c>
      <c r="G1134" s="204">
        <v>33660</v>
      </c>
      <c r="H1134" s="171"/>
      <c r="I1134" s="88">
        <f t="shared" si="87"/>
        <v>33660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83"/>
      <c r="C1135" s="109" t="s">
        <v>40</v>
      </c>
      <c r="D1135" s="202" t="s">
        <v>40</v>
      </c>
      <c r="E1135" s="203"/>
      <c r="F1135" s="204">
        <v>0</v>
      </c>
      <c r="G1135" s="204">
        <v>0</v>
      </c>
      <c r="H1135" s="171"/>
      <c r="I1135" s="88">
        <f t="shared" si="87"/>
        <v>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83" t="s">
        <v>1005</v>
      </c>
      <c r="C1136" s="109" t="s">
        <v>669</v>
      </c>
      <c r="D1136" s="202" t="s">
        <v>40</v>
      </c>
      <c r="E1136" s="203"/>
      <c r="F1136" s="204">
        <v>0</v>
      </c>
      <c r="G1136" s="204">
        <v>0</v>
      </c>
      <c r="H1136" s="171"/>
      <c r="I1136" s="88">
        <f t="shared" ref="I1136:I1199" si="92">IF($I$5=$G$4,G1136,(IF($I$5=$F$4,F1136,0)))</f>
        <v>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852</v>
      </c>
      <c r="D1137" s="202" t="s">
        <v>39</v>
      </c>
      <c r="E1137" s="203" t="s">
        <v>11</v>
      </c>
      <c r="F1137" s="204">
        <v>38820</v>
      </c>
      <c r="G1137" s="204">
        <v>38820</v>
      </c>
      <c r="H1137" s="171"/>
      <c r="I1137" s="88">
        <f t="shared" si="92"/>
        <v>38820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853</v>
      </c>
      <c r="D1138" s="202" t="s">
        <v>39</v>
      </c>
      <c r="E1138" s="203" t="s">
        <v>11</v>
      </c>
      <c r="F1138" s="204">
        <v>38820</v>
      </c>
      <c r="G1138" s="204">
        <v>38820</v>
      </c>
      <c r="H1138" s="171"/>
      <c r="I1138" s="88">
        <f t="shared" si="92"/>
        <v>38820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854</v>
      </c>
      <c r="D1139" s="202" t="s">
        <v>39</v>
      </c>
      <c r="E1139" s="203" t="s">
        <v>11</v>
      </c>
      <c r="F1139" s="204">
        <v>47880</v>
      </c>
      <c r="G1139" s="204">
        <v>47880</v>
      </c>
      <c r="H1139" s="171"/>
      <c r="I1139" s="88">
        <f t="shared" si="92"/>
        <v>47880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855</v>
      </c>
      <c r="D1140" s="202" t="s">
        <v>39</v>
      </c>
      <c r="E1140" s="203" t="s">
        <v>11</v>
      </c>
      <c r="F1140" s="204">
        <v>49920</v>
      </c>
      <c r="G1140" s="204">
        <v>49920</v>
      </c>
      <c r="H1140" s="171"/>
      <c r="I1140" s="88">
        <f t="shared" si="92"/>
        <v>49920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856</v>
      </c>
      <c r="D1141" s="202" t="s">
        <v>39</v>
      </c>
      <c r="E1141" s="203" t="s">
        <v>11</v>
      </c>
      <c r="F1141" s="204">
        <v>64260</v>
      </c>
      <c r="G1141" s="204">
        <v>64260</v>
      </c>
      <c r="H1141" s="171"/>
      <c r="I1141" s="88">
        <f t="shared" si="92"/>
        <v>64260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857</v>
      </c>
      <c r="D1142" s="202" t="s">
        <v>39</v>
      </c>
      <c r="E1142" s="203" t="s">
        <v>11</v>
      </c>
      <c r="F1142" s="204">
        <v>110640</v>
      </c>
      <c r="G1142" s="204">
        <v>110640</v>
      </c>
      <c r="H1142" s="171"/>
      <c r="I1142" s="88">
        <f t="shared" si="92"/>
        <v>110640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83"/>
      <c r="C1143" s="109" t="s">
        <v>40</v>
      </c>
      <c r="D1143" s="202" t="s">
        <v>40</v>
      </c>
      <c r="E1143" s="203"/>
      <c r="F1143" s="204">
        <v>0</v>
      </c>
      <c r="G1143" s="204">
        <v>0</v>
      </c>
      <c r="H1143" s="171"/>
      <c r="I1143" s="88">
        <f t="shared" si="92"/>
        <v>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83" t="s">
        <v>1005</v>
      </c>
      <c r="C1144" s="109" t="s">
        <v>676</v>
      </c>
      <c r="D1144" s="202" t="s">
        <v>40</v>
      </c>
      <c r="E1144" s="203"/>
      <c r="F1144" s="204">
        <v>0</v>
      </c>
      <c r="G1144" s="204">
        <v>0</v>
      </c>
      <c r="H1144" s="171"/>
      <c r="I1144" s="88">
        <f t="shared" si="92"/>
        <v>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858</v>
      </c>
      <c r="D1145" s="202" t="s">
        <v>39</v>
      </c>
      <c r="E1145" s="203" t="s">
        <v>11</v>
      </c>
      <c r="F1145" s="204">
        <v>45120</v>
      </c>
      <c r="G1145" s="204">
        <v>45120</v>
      </c>
      <c r="H1145" s="171"/>
      <c r="I1145" s="88">
        <f t="shared" si="92"/>
        <v>45120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859</v>
      </c>
      <c r="D1146" s="202" t="s">
        <v>39</v>
      </c>
      <c r="E1146" s="203" t="s">
        <v>11</v>
      </c>
      <c r="F1146" s="204">
        <v>45120</v>
      </c>
      <c r="G1146" s="204">
        <v>45120</v>
      </c>
      <c r="H1146" s="171"/>
      <c r="I1146" s="88">
        <f t="shared" si="92"/>
        <v>45120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860</v>
      </c>
      <c r="D1147" s="202" t="s">
        <v>39</v>
      </c>
      <c r="E1147" s="203" t="s">
        <v>11</v>
      </c>
      <c r="F1147" s="204">
        <v>44940</v>
      </c>
      <c r="G1147" s="204">
        <v>44940</v>
      </c>
      <c r="H1147" s="171"/>
      <c r="I1147" s="88">
        <f t="shared" si="92"/>
        <v>44940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861</v>
      </c>
      <c r="D1148" s="202" t="s">
        <v>39</v>
      </c>
      <c r="E1148" s="203" t="s">
        <v>11</v>
      </c>
      <c r="F1148" s="204">
        <v>47640</v>
      </c>
      <c r="G1148" s="204">
        <v>47640</v>
      </c>
      <c r="H1148" s="171"/>
      <c r="I1148" s="88">
        <f t="shared" si="92"/>
        <v>47640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862</v>
      </c>
      <c r="D1149" s="202" t="s">
        <v>39</v>
      </c>
      <c r="E1149" s="203" t="s">
        <v>11</v>
      </c>
      <c r="F1149" s="204">
        <v>50340</v>
      </c>
      <c r="G1149" s="204">
        <v>50340</v>
      </c>
      <c r="H1149" s="171"/>
      <c r="I1149" s="88">
        <f t="shared" si="92"/>
        <v>50340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863</v>
      </c>
      <c r="D1150" s="202" t="s">
        <v>39</v>
      </c>
      <c r="E1150" s="203" t="s">
        <v>11</v>
      </c>
      <c r="F1150" s="204">
        <v>43860</v>
      </c>
      <c r="G1150" s="204">
        <v>43860</v>
      </c>
      <c r="H1150" s="171"/>
      <c r="I1150" s="88">
        <f t="shared" si="92"/>
        <v>43860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864</v>
      </c>
      <c r="D1151" s="202" t="s">
        <v>39</v>
      </c>
      <c r="E1151" s="203" t="s">
        <v>11</v>
      </c>
      <c r="F1151" s="204">
        <v>50940</v>
      </c>
      <c r="G1151" s="204">
        <v>50940</v>
      </c>
      <c r="H1151" s="171"/>
      <c r="I1151" s="88">
        <f t="shared" si="92"/>
        <v>50940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865</v>
      </c>
      <c r="D1152" s="202" t="s">
        <v>39</v>
      </c>
      <c r="E1152" s="203" t="s">
        <v>11</v>
      </c>
      <c r="F1152" s="204">
        <v>50940</v>
      </c>
      <c r="G1152" s="204">
        <v>50940</v>
      </c>
      <c r="H1152" s="171"/>
      <c r="I1152" s="88">
        <f t="shared" si="92"/>
        <v>50940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866</v>
      </c>
      <c r="D1153" s="202" t="s">
        <v>39</v>
      </c>
      <c r="E1153" s="203" t="s">
        <v>11</v>
      </c>
      <c r="F1153" s="204">
        <v>48240</v>
      </c>
      <c r="G1153" s="204">
        <v>48240</v>
      </c>
      <c r="H1153" s="171"/>
      <c r="I1153" s="88">
        <f t="shared" si="92"/>
        <v>48240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867</v>
      </c>
      <c r="D1154" s="202" t="s">
        <v>39</v>
      </c>
      <c r="E1154" s="203" t="s">
        <v>11</v>
      </c>
      <c r="F1154" s="204">
        <v>47280</v>
      </c>
      <c r="G1154" s="204">
        <v>47280</v>
      </c>
      <c r="H1154" s="171"/>
      <c r="I1154" s="88">
        <f t="shared" si="92"/>
        <v>47280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868</v>
      </c>
      <c r="D1155" s="202" t="s">
        <v>39</v>
      </c>
      <c r="E1155" s="203" t="s">
        <v>11</v>
      </c>
      <c r="F1155" s="204">
        <v>59940</v>
      </c>
      <c r="G1155" s="204">
        <v>59940</v>
      </c>
      <c r="H1155" s="171"/>
      <c r="I1155" s="88">
        <f t="shared" si="92"/>
        <v>59940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869</v>
      </c>
      <c r="D1156" s="202" t="s">
        <v>39</v>
      </c>
      <c r="E1156" s="203" t="s">
        <v>11</v>
      </c>
      <c r="F1156" s="204">
        <v>55080</v>
      </c>
      <c r="G1156" s="204">
        <v>55080</v>
      </c>
      <c r="H1156" s="171"/>
      <c r="I1156" s="88">
        <f t="shared" si="92"/>
        <v>55080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870</v>
      </c>
      <c r="D1157" s="202" t="s">
        <v>39</v>
      </c>
      <c r="E1157" s="203" t="s">
        <v>11</v>
      </c>
      <c r="F1157" s="204">
        <v>44640</v>
      </c>
      <c r="G1157" s="204">
        <v>44640</v>
      </c>
      <c r="H1157" s="171"/>
      <c r="I1157" s="88">
        <f t="shared" si="92"/>
        <v>44640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871</v>
      </c>
      <c r="D1158" s="202" t="s">
        <v>39</v>
      </c>
      <c r="E1158" s="203" t="s">
        <v>11</v>
      </c>
      <c r="F1158" s="204">
        <v>58920</v>
      </c>
      <c r="G1158" s="204">
        <v>58920</v>
      </c>
      <c r="H1158" s="171"/>
      <c r="I1158" s="88">
        <f t="shared" si="92"/>
        <v>58920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872</v>
      </c>
      <c r="D1159" s="202" t="s">
        <v>39</v>
      </c>
      <c r="E1159" s="203" t="s">
        <v>11</v>
      </c>
      <c r="F1159" s="204">
        <v>58920</v>
      </c>
      <c r="G1159" s="204">
        <v>58920</v>
      </c>
      <c r="H1159" s="171"/>
      <c r="I1159" s="88">
        <f t="shared" si="92"/>
        <v>58920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873</v>
      </c>
      <c r="D1160" s="202" t="s">
        <v>39</v>
      </c>
      <c r="E1160" s="203" t="s">
        <v>11</v>
      </c>
      <c r="F1160" s="204">
        <v>58140</v>
      </c>
      <c r="G1160" s="204">
        <v>58140</v>
      </c>
      <c r="H1160" s="171"/>
      <c r="I1160" s="88">
        <f t="shared" si="92"/>
        <v>58140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874</v>
      </c>
      <c r="D1161" s="202" t="s">
        <v>39</v>
      </c>
      <c r="E1161" s="203" t="s">
        <v>11</v>
      </c>
      <c r="F1161" s="204">
        <v>58140</v>
      </c>
      <c r="G1161" s="204">
        <v>58140</v>
      </c>
      <c r="H1161" s="171"/>
      <c r="I1161" s="88">
        <f t="shared" si="92"/>
        <v>58140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875</v>
      </c>
      <c r="D1162" s="202" t="s">
        <v>39</v>
      </c>
      <c r="E1162" s="203" t="s">
        <v>11</v>
      </c>
      <c r="F1162" s="204">
        <v>56340</v>
      </c>
      <c r="G1162" s="204">
        <v>56340</v>
      </c>
      <c r="H1162" s="171"/>
      <c r="I1162" s="88">
        <f t="shared" si="92"/>
        <v>56340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876</v>
      </c>
      <c r="D1163" s="202" t="s">
        <v>39</v>
      </c>
      <c r="E1163" s="203" t="s">
        <v>11</v>
      </c>
      <c r="F1163" s="204">
        <v>105060</v>
      </c>
      <c r="G1163" s="204">
        <v>105060</v>
      </c>
      <c r="H1163" s="171"/>
      <c r="I1163" s="88">
        <f t="shared" si="92"/>
        <v>105060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877</v>
      </c>
      <c r="D1164" s="202" t="s">
        <v>39</v>
      </c>
      <c r="E1164" s="203" t="s">
        <v>11</v>
      </c>
      <c r="F1164" s="204">
        <v>57540</v>
      </c>
      <c r="G1164" s="204">
        <v>57540</v>
      </c>
      <c r="H1164" s="171"/>
      <c r="I1164" s="88">
        <f t="shared" si="92"/>
        <v>57540</v>
      </c>
      <c r="J1164" s="163">
        <f t="shared" si="88"/>
        <v>0</v>
      </c>
      <c r="K1164" s="155">
        <f t="shared" si="8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0"/>
        <v>0</v>
      </c>
      <c r="O1164" s="155">
        <f t="shared" si="91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878</v>
      </c>
      <c r="D1165" s="202" t="s">
        <v>39</v>
      </c>
      <c r="E1165" s="203" t="s">
        <v>11</v>
      </c>
      <c r="F1165" s="204">
        <v>61080</v>
      </c>
      <c r="G1165" s="204">
        <v>61080</v>
      </c>
      <c r="H1165" s="171"/>
      <c r="I1165" s="88">
        <f t="shared" si="92"/>
        <v>61080</v>
      </c>
      <c r="J1165" s="163">
        <f t="shared" si="88"/>
        <v>0</v>
      </c>
      <c r="K1165" s="155">
        <f t="shared" si="8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0"/>
        <v>0</v>
      </c>
      <c r="O1165" s="155">
        <f t="shared" si="91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879</v>
      </c>
      <c r="D1166" s="202" t="s">
        <v>39</v>
      </c>
      <c r="E1166" s="203" t="s">
        <v>11</v>
      </c>
      <c r="F1166" s="204">
        <v>71880</v>
      </c>
      <c r="G1166" s="204">
        <v>71880</v>
      </c>
      <c r="H1166" s="171"/>
      <c r="I1166" s="88">
        <f t="shared" si="92"/>
        <v>71880</v>
      </c>
      <c r="J1166" s="163">
        <f t="shared" si="88"/>
        <v>0</v>
      </c>
      <c r="K1166" s="155">
        <f t="shared" si="8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0"/>
        <v>0</v>
      </c>
      <c r="O1166" s="155">
        <f t="shared" si="91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880</v>
      </c>
      <c r="D1167" s="202" t="s">
        <v>39</v>
      </c>
      <c r="E1167" s="203" t="s">
        <v>11</v>
      </c>
      <c r="F1167" s="204">
        <v>61080</v>
      </c>
      <c r="G1167" s="204">
        <v>61080</v>
      </c>
      <c r="H1167" s="171"/>
      <c r="I1167" s="88">
        <f t="shared" si="92"/>
        <v>61080</v>
      </c>
      <c r="J1167" s="163">
        <f t="shared" si="88"/>
        <v>0</v>
      </c>
      <c r="K1167" s="155">
        <f t="shared" si="8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0"/>
        <v>0</v>
      </c>
      <c r="O1167" s="155">
        <f t="shared" si="91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881</v>
      </c>
      <c r="D1168" s="202" t="s">
        <v>39</v>
      </c>
      <c r="E1168" s="203" t="s">
        <v>11</v>
      </c>
      <c r="F1168" s="204">
        <v>55860</v>
      </c>
      <c r="G1168" s="204">
        <v>55860</v>
      </c>
      <c r="H1168" s="171"/>
      <c r="I1168" s="88">
        <f t="shared" si="92"/>
        <v>55860</v>
      </c>
      <c r="J1168" s="163">
        <f t="shared" si="88"/>
        <v>0</v>
      </c>
      <c r="K1168" s="155">
        <f t="shared" si="8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0"/>
        <v>0</v>
      </c>
      <c r="O1168" s="155">
        <f t="shared" si="91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882</v>
      </c>
      <c r="D1169" s="202" t="s">
        <v>39</v>
      </c>
      <c r="E1169" s="203" t="s">
        <v>11</v>
      </c>
      <c r="F1169" s="204">
        <v>58680</v>
      </c>
      <c r="G1169" s="204">
        <v>58680</v>
      </c>
      <c r="H1169" s="171"/>
      <c r="I1169" s="88">
        <f t="shared" si="92"/>
        <v>58680</v>
      </c>
      <c r="J1169" s="163">
        <f t="shared" si="88"/>
        <v>0</v>
      </c>
      <c r="K1169" s="155">
        <f t="shared" si="8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0"/>
        <v>0</v>
      </c>
      <c r="O1169" s="155">
        <f t="shared" si="91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883</v>
      </c>
      <c r="D1170" s="202" t="s">
        <v>39</v>
      </c>
      <c r="E1170" s="203" t="s">
        <v>11</v>
      </c>
      <c r="F1170" s="204">
        <v>115680</v>
      </c>
      <c r="G1170" s="204">
        <v>115680</v>
      </c>
      <c r="H1170" s="171"/>
      <c r="I1170" s="88">
        <f t="shared" si="92"/>
        <v>115680</v>
      </c>
      <c r="J1170" s="163">
        <f t="shared" si="88"/>
        <v>0</v>
      </c>
      <c r="K1170" s="155">
        <f t="shared" si="8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0"/>
        <v>0</v>
      </c>
      <c r="O1170" s="155">
        <f t="shared" si="91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884</v>
      </c>
      <c r="D1171" s="202" t="s">
        <v>39</v>
      </c>
      <c r="E1171" s="203" t="s">
        <v>11</v>
      </c>
      <c r="F1171" s="204">
        <v>118500</v>
      </c>
      <c r="G1171" s="204">
        <v>118500</v>
      </c>
      <c r="H1171" s="171"/>
      <c r="I1171" s="88">
        <f t="shared" si="92"/>
        <v>118500</v>
      </c>
      <c r="J1171" s="163">
        <f t="shared" si="88"/>
        <v>0</v>
      </c>
      <c r="K1171" s="155">
        <f t="shared" si="8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0"/>
        <v>0</v>
      </c>
      <c r="O1171" s="155">
        <f t="shared" si="91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885</v>
      </c>
      <c r="D1172" s="202" t="s">
        <v>39</v>
      </c>
      <c r="E1172" s="203" t="s">
        <v>11</v>
      </c>
      <c r="F1172" s="204">
        <v>118500</v>
      </c>
      <c r="G1172" s="204">
        <v>118500</v>
      </c>
      <c r="H1172" s="171"/>
      <c r="I1172" s="88">
        <f t="shared" si="92"/>
        <v>118500</v>
      </c>
      <c r="J1172" s="163">
        <f t="shared" si="88"/>
        <v>0</v>
      </c>
      <c r="K1172" s="155">
        <f t="shared" si="8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0"/>
        <v>0</v>
      </c>
      <c r="O1172" s="155">
        <f t="shared" si="91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886</v>
      </c>
      <c r="D1173" s="202" t="s">
        <v>39</v>
      </c>
      <c r="E1173" s="203" t="s">
        <v>11</v>
      </c>
      <c r="F1173" s="204">
        <v>117900</v>
      </c>
      <c r="G1173" s="204">
        <v>117900</v>
      </c>
      <c r="H1173" s="171"/>
      <c r="I1173" s="88">
        <f t="shared" si="92"/>
        <v>117900</v>
      </c>
      <c r="J1173" s="163">
        <f t="shared" si="88"/>
        <v>0</v>
      </c>
      <c r="K1173" s="155">
        <f t="shared" si="8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0"/>
        <v>0</v>
      </c>
      <c r="O1173" s="155">
        <f t="shared" si="91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887</v>
      </c>
      <c r="D1174" s="202" t="s">
        <v>39</v>
      </c>
      <c r="E1174" s="203" t="s">
        <v>11</v>
      </c>
      <c r="F1174" s="204">
        <v>120120</v>
      </c>
      <c r="G1174" s="204">
        <v>120120</v>
      </c>
      <c r="H1174" s="171"/>
      <c r="I1174" s="88">
        <f t="shared" si="92"/>
        <v>120120</v>
      </c>
      <c r="J1174" s="163">
        <f t="shared" si="88"/>
        <v>0</v>
      </c>
      <c r="K1174" s="155">
        <f t="shared" si="8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0"/>
        <v>0</v>
      </c>
      <c r="O1174" s="155">
        <f t="shared" si="91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888</v>
      </c>
      <c r="D1175" s="202" t="s">
        <v>39</v>
      </c>
      <c r="E1175" s="203" t="s">
        <v>11</v>
      </c>
      <c r="F1175" s="204">
        <v>50460</v>
      </c>
      <c r="G1175" s="204">
        <v>50460</v>
      </c>
      <c r="H1175" s="171"/>
      <c r="I1175" s="88">
        <f t="shared" si="92"/>
        <v>50460</v>
      </c>
      <c r="J1175" s="163">
        <f t="shared" si="88"/>
        <v>0</v>
      </c>
      <c r="K1175" s="155">
        <f t="shared" si="8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0"/>
        <v>0</v>
      </c>
      <c r="O1175" s="155">
        <f t="shared" si="91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889</v>
      </c>
      <c r="D1176" s="202" t="s">
        <v>39</v>
      </c>
      <c r="E1176" s="203" t="s">
        <v>11</v>
      </c>
      <c r="F1176" s="204">
        <v>50460</v>
      </c>
      <c r="G1176" s="204">
        <v>50460</v>
      </c>
      <c r="H1176" s="171"/>
      <c r="I1176" s="88">
        <f t="shared" si="92"/>
        <v>50460</v>
      </c>
      <c r="J1176" s="163">
        <f t="shared" ref="J1176:J1239" si="93">IF(D1176="MDU-KD",1,0)</f>
        <v>0</v>
      </c>
      <c r="K1176" s="155">
        <f t="shared" ref="K1176:K1239" si="94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95">IF(L1176=0,M1176,L1176)</f>
        <v>0</v>
      </c>
      <c r="O1176" s="155">
        <f t="shared" ref="O1176:O1239" si="96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890</v>
      </c>
      <c r="D1177" s="202" t="s">
        <v>39</v>
      </c>
      <c r="E1177" s="203" t="s">
        <v>11</v>
      </c>
      <c r="F1177" s="204">
        <v>41400</v>
      </c>
      <c r="G1177" s="204">
        <v>41400</v>
      </c>
      <c r="H1177" s="171"/>
      <c r="I1177" s="88">
        <f t="shared" si="92"/>
        <v>41400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891</v>
      </c>
      <c r="D1178" s="202" t="s">
        <v>39</v>
      </c>
      <c r="E1178" s="203" t="s">
        <v>11</v>
      </c>
      <c r="F1178" s="204">
        <v>61140</v>
      </c>
      <c r="G1178" s="204">
        <v>61140</v>
      </c>
      <c r="H1178" s="171"/>
      <c r="I1178" s="88">
        <f t="shared" si="92"/>
        <v>61140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892</v>
      </c>
      <c r="D1179" s="202" t="s">
        <v>39</v>
      </c>
      <c r="E1179" s="203" t="s">
        <v>11</v>
      </c>
      <c r="F1179" s="204">
        <v>61140</v>
      </c>
      <c r="G1179" s="204">
        <v>61140</v>
      </c>
      <c r="H1179" s="171"/>
      <c r="I1179" s="88">
        <f t="shared" si="92"/>
        <v>61140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893</v>
      </c>
      <c r="D1180" s="202" t="s">
        <v>39</v>
      </c>
      <c r="E1180" s="203" t="s">
        <v>11</v>
      </c>
      <c r="F1180" s="204">
        <v>55380</v>
      </c>
      <c r="G1180" s="204">
        <v>55380</v>
      </c>
      <c r="H1180" s="171"/>
      <c r="I1180" s="88">
        <f t="shared" si="92"/>
        <v>55380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894</v>
      </c>
      <c r="D1181" s="202" t="s">
        <v>39</v>
      </c>
      <c r="E1181" s="203" t="s">
        <v>11</v>
      </c>
      <c r="F1181" s="204">
        <v>61860</v>
      </c>
      <c r="G1181" s="204">
        <v>61860</v>
      </c>
      <c r="H1181" s="171"/>
      <c r="I1181" s="88">
        <f t="shared" si="92"/>
        <v>61860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895</v>
      </c>
      <c r="D1182" s="202" t="s">
        <v>39</v>
      </c>
      <c r="E1182" s="203" t="s">
        <v>11</v>
      </c>
      <c r="F1182" s="204">
        <v>63900</v>
      </c>
      <c r="G1182" s="204">
        <v>63900</v>
      </c>
      <c r="H1182" s="171"/>
      <c r="I1182" s="88">
        <f t="shared" si="92"/>
        <v>63900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896</v>
      </c>
      <c r="D1183" s="202" t="s">
        <v>39</v>
      </c>
      <c r="E1183" s="203" t="s">
        <v>11</v>
      </c>
      <c r="F1183" s="204">
        <v>59220</v>
      </c>
      <c r="G1183" s="204">
        <v>59220</v>
      </c>
      <c r="H1183" s="171"/>
      <c r="I1183" s="88">
        <f t="shared" si="92"/>
        <v>59220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/>
      <c r="C1184" s="109" t="s">
        <v>40</v>
      </c>
      <c r="D1184" s="202" t="s">
        <v>40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 t="s">
        <v>1005</v>
      </c>
      <c r="C1185" s="109" t="s">
        <v>716</v>
      </c>
      <c r="D1185" s="202" t="s">
        <v>40</v>
      </c>
      <c r="E1185" s="203"/>
      <c r="F1185" s="204">
        <v>0</v>
      </c>
      <c r="G1185" s="204">
        <v>0</v>
      </c>
      <c r="H1185" s="171"/>
      <c r="I1185" s="88">
        <f t="shared" si="92"/>
        <v>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897</v>
      </c>
      <c r="D1186" s="202" t="s">
        <v>39</v>
      </c>
      <c r="E1186" s="203" t="s">
        <v>11</v>
      </c>
      <c r="F1186" s="204">
        <v>89700</v>
      </c>
      <c r="G1186" s="204">
        <v>89700</v>
      </c>
      <c r="H1186" s="171"/>
      <c r="I1186" s="88">
        <f t="shared" si="92"/>
        <v>89700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898</v>
      </c>
      <c r="D1187" s="202" t="s">
        <v>39</v>
      </c>
      <c r="E1187" s="203" t="s">
        <v>11</v>
      </c>
      <c r="F1187" s="204">
        <v>91200</v>
      </c>
      <c r="G1187" s="204">
        <v>91200</v>
      </c>
      <c r="H1187" s="171"/>
      <c r="I1187" s="88">
        <f t="shared" si="92"/>
        <v>91200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899</v>
      </c>
      <c r="D1188" s="202" t="s">
        <v>39</v>
      </c>
      <c r="E1188" s="203" t="s">
        <v>11</v>
      </c>
      <c r="F1188" s="204">
        <v>95640</v>
      </c>
      <c r="G1188" s="204">
        <v>95640</v>
      </c>
      <c r="H1188" s="171"/>
      <c r="I1188" s="88">
        <f t="shared" si="92"/>
        <v>95640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900</v>
      </c>
      <c r="D1189" s="202" t="s">
        <v>39</v>
      </c>
      <c r="E1189" s="203" t="s">
        <v>11</v>
      </c>
      <c r="F1189" s="204">
        <v>95640</v>
      </c>
      <c r="G1189" s="204">
        <v>95640</v>
      </c>
      <c r="H1189" s="171"/>
      <c r="I1189" s="88">
        <f t="shared" si="92"/>
        <v>95640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901</v>
      </c>
      <c r="D1190" s="202" t="s">
        <v>39</v>
      </c>
      <c r="E1190" s="203" t="s">
        <v>11</v>
      </c>
      <c r="F1190" s="204">
        <v>116340</v>
      </c>
      <c r="G1190" s="204">
        <v>116340</v>
      </c>
      <c r="H1190" s="171"/>
      <c r="I1190" s="88">
        <f t="shared" si="92"/>
        <v>116340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902</v>
      </c>
      <c r="D1191" s="202" t="s">
        <v>39</v>
      </c>
      <c r="E1191" s="203" t="s">
        <v>11</v>
      </c>
      <c r="F1191" s="204">
        <v>115020</v>
      </c>
      <c r="G1191" s="204">
        <v>115020</v>
      </c>
      <c r="H1191" s="171"/>
      <c r="I1191" s="88">
        <f t="shared" si="92"/>
        <v>115020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903</v>
      </c>
      <c r="D1192" s="202" t="s">
        <v>39</v>
      </c>
      <c r="E1192" s="203" t="s">
        <v>11</v>
      </c>
      <c r="F1192" s="204">
        <v>115020</v>
      </c>
      <c r="G1192" s="204">
        <v>115020</v>
      </c>
      <c r="H1192" s="171"/>
      <c r="I1192" s="88">
        <f t="shared" si="92"/>
        <v>115020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904</v>
      </c>
      <c r="D1193" s="202" t="s">
        <v>39</v>
      </c>
      <c r="E1193" s="203" t="s">
        <v>11</v>
      </c>
      <c r="F1193" s="204">
        <v>115020</v>
      </c>
      <c r="G1193" s="204">
        <v>115020</v>
      </c>
      <c r="H1193" s="171"/>
      <c r="I1193" s="88">
        <f t="shared" si="92"/>
        <v>115020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905</v>
      </c>
      <c r="D1194" s="202" t="s">
        <v>39</v>
      </c>
      <c r="E1194" s="203" t="s">
        <v>11</v>
      </c>
      <c r="F1194" s="204">
        <v>117900</v>
      </c>
      <c r="G1194" s="204">
        <v>117900</v>
      </c>
      <c r="H1194" s="171"/>
      <c r="I1194" s="88">
        <f t="shared" si="92"/>
        <v>117900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906</v>
      </c>
      <c r="D1195" s="202" t="s">
        <v>39</v>
      </c>
      <c r="E1195" s="203" t="s">
        <v>11</v>
      </c>
      <c r="F1195" s="204">
        <v>136860</v>
      </c>
      <c r="G1195" s="204">
        <v>136860</v>
      </c>
      <c r="H1195" s="171"/>
      <c r="I1195" s="88">
        <f t="shared" si="92"/>
        <v>136860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907</v>
      </c>
      <c r="D1196" s="202" t="s">
        <v>39</v>
      </c>
      <c r="E1196" s="203" t="s">
        <v>11</v>
      </c>
      <c r="F1196" s="204">
        <v>220920</v>
      </c>
      <c r="G1196" s="204">
        <v>220920</v>
      </c>
      <c r="H1196" s="171"/>
      <c r="I1196" s="88">
        <f t="shared" si="92"/>
        <v>220920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908</v>
      </c>
      <c r="D1197" s="202" t="s">
        <v>39</v>
      </c>
      <c r="E1197" s="203" t="s">
        <v>11</v>
      </c>
      <c r="F1197" s="204">
        <v>220920</v>
      </c>
      <c r="G1197" s="204">
        <v>220920</v>
      </c>
      <c r="H1197" s="171"/>
      <c r="I1197" s="88">
        <f t="shared" si="92"/>
        <v>220920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02" t="s">
        <v>40</v>
      </c>
      <c r="E1198" s="203"/>
      <c r="F1198" s="204">
        <v>0</v>
      </c>
      <c r="G1198" s="204">
        <v>0</v>
      </c>
      <c r="H1198" s="171"/>
      <c r="I1198" s="88">
        <f t="shared" si="92"/>
        <v>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 t="s">
        <v>1005</v>
      </c>
      <c r="C1199" s="109" t="s">
        <v>1033</v>
      </c>
      <c r="D1199" s="202" t="s">
        <v>40</v>
      </c>
      <c r="E1199" s="203"/>
      <c r="F1199" s="204">
        <v>0</v>
      </c>
      <c r="G1199" s="204">
        <v>0</v>
      </c>
      <c r="H1199" s="171"/>
      <c r="I1199" s="88">
        <f t="shared" si="92"/>
        <v>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1147</v>
      </c>
      <c r="D1200" s="202" t="s">
        <v>39</v>
      </c>
      <c r="E1200" s="203" t="s">
        <v>11</v>
      </c>
      <c r="F1200" s="204">
        <v>19440</v>
      </c>
      <c r="G1200" s="204">
        <v>19440</v>
      </c>
      <c r="H1200" s="171"/>
      <c r="I1200" s="88">
        <f t="shared" ref="I1200:I1264" si="97">IF($I$5=$G$4,G1200,(IF($I$5=$F$4,F1200,0)))</f>
        <v>19440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1148</v>
      </c>
      <c r="D1201" s="202" t="s">
        <v>39</v>
      </c>
      <c r="E1201" s="203" t="s">
        <v>11</v>
      </c>
      <c r="F1201" s="204">
        <v>28860</v>
      </c>
      <c r="G1201" s="204">
        <v>28860</v>
      </c>
      <c r="H1201" s="171"/>
      <c r="I1201" s="88">
        <f t="shared" si="97"/>
        <v>28860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1149</v>
      </c>
      <c r="D1202" s="202" t="s">
        <v>39</v>
      </c>
      <c r="E1202" s="203" t="s">
        <v>11</v>
      </c>
      <c r="F1202" s="204">
        <v>33180</v>
      </c>
      <c r="G1202" s="204">
        <v>33180</v>
      </c>
      <c r="H1202" s="171"/>
      <c r="I1202" s="88">
        <f t="shared" si="97"/>
        <v>33180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1150</v>
      </c>
      <c r="D1203" s="202" t="s">
        <v>39</v>
      </c>
      <c r="E1203" s="203" t="s">
        <v>11</v>
      </c>
      <c r="F1203" s="204">
        <v>30900</v>
      </c>
      <c r="G1203" s="204">
        <v>30900</v>
      </c>
      <c r="H1203" s="171"/>
      <c r="I1203" s="88">
        <f t="shared" si="97"/>
        <v>30900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1151</v>
      </c>
      <c r="D1204" s="202" t="s">
        <v>39</v>
      </c>
      <c r="E1204" s="203" t="s">
        <v>11</v>
      </c>
      <c r="F1204" s="204">
        <v>40740</v>
      </c>
      <c r="G1204" s="204">
        <v>40740</v>
      </c>
      <c r="H1204" s="171"/>
      <c r="I1204" s="88">
        <f t="shared" si="97"/>
        <v>40740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1152</v>
      </c>
      <c r="D1205" s="202" t="s">
        <v>39</v>
      </c>
      <c r="E1205" s="203" t="s">
        <v>11</v>
      </c>
      <c r="F1205" s="204">
        <v>34020</v>
      </c>
      <c r="G1205" s="204">
        <v>34020</v>
      </c>
      <c r="H1205" s="171"/>
      <c r="I1205" s="88">
        <f t="shared" si="97"/>
        <v>34020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1153</v>
      </c>
      <c r="D1206" s="202" t="s">
        <v>39</v>
      </c>
      <c r="E1206" s="203" t="s">
        <v>11</v>
      </c>
      <c r="F1206" s="204">
        <v>358140</v>
      </c>
      <c r="G1206" s="204">
        <v>358140</v>
      </c>
      <c r="H1206" s="171"/>
      <c r="I1206" s="88">
        <f t="shared" si="97"/>
        <v>358140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1154</v>
      </c>
      <c r="D1207" s="202" t="s">
        <v>39</v>
      </c>
      <c r="E1207" s="203" t="s">
        <v>11</v>
      </c>
      <c r="F1207" s="204">
        <v>240900</v>
      </c>
      <c r="G1207" s="204">
        <v>240900</v>
      </c>
      <c r="H1207" s="171"/>
      <c r="I1207" s="88">
        <f t="shared" si="97"/>
        <v>240900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/>
      <c r="C1208" s="109"/>
      <c r="D1208" s="202" t="s">
        <v>40</v>
      </c>
      <c r="E1208" s="203"/>
      <c r="F1208" s="204">
        <v>0</v>
      </c>
      <c r="G1208" s="204">
        <v>0</v>
      </c>
      <c r="H1208" s="171"/>
      <c r="I1208" s="88">
        <f t="shared" si="97"/>
        <v>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 t="s">
        <v>1005</v>
      </c>
      <c r="C1209" s="109" t="s">
        <v>728</v>
      </c>
      <c r="D1209" s="202" t="s">
        <v>40</v>
      </c>
      <c r="E1209" s="203"/>
      <c r="F1209" s="204">
        <v>0</v>
      </c>
      <c r="G1209" s="204">
        <v>0</v>
      </c>
      <c r="H1209" s="171"/>
      <c r="I1209" s="88">
        <f t="shared" si="97"/>
        <v>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</v>
      </c>
      <c r="C1210" s="109" t="s">
        <v>909</v>
      </c>
      <c r="D1210" s="202" t="s">
        <v>39</v>
      </c>
      <c r="E1210" s="203" t="s">
        <v>11</v>
      </c>
      <c r="F1210" s="204">
        <v>33840</v>
      </c>
      <c r="G1210" s="204">
        <v>33840</v>
      </c>
      <c r="H1210" s="171"/>
      <c r="I1210" s="88">
        <f t="shared" si="97"/>
        <v>33840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2</v>
      </c>
      <c r="C1211" s="109" t="s">
        <v>910</v>
      </c>
      <c r="D1211" s="202" t="s">
        <v>39</v>
      </c>
      <c r="E1211" s="203" t="s">
        <v>11</v>
      </c>
      <c r="F1211" s="204">
        <v>39240</v>
      </c>
      <c r="G1211" s="204">
        <v>39240</v>
      </c>
      <c r="H1211" s="171"/>
      <c r="I1211" s="88">
        <f t="shared" si="97"/>
        <v>39240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3</v>
      </c>
      <c r="C1212" s="109" t="s">
        <v>911</v>
      </c>
      <c r="D1212" s="202" t="s">
        <v>39</v>
      </c>
      <c r="E1212" s="203" t="s">
        <v>11</v>
      </c>
      <c r="F1212" s="204">
        <v>7320</v>
      </c>
      <c r="G1212" s="204">
        <v>7320</v>
      </c>
      <c r="H1212" s="171"/>
      <c r="I1212" s="88">
        <f t="shared" si="97"/>
        <v>7320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4</v>
      </c>
      <c r="C1213" s="109" t="s">
        <v>912</v>
      </c>
      <c r="D1213" s="202" t="s">
        <v>39</v>
      </c>
      <c r="E1213" s="203" t="s">
        <v>11</v>
      </c>
      <c r="F1213" s="204">
        <v>9600</v>
      </c>
      <c r="G1213" s="204">
        <v>9600</v>
      </c>
      <c r="H1213" s="171"/>
      <c r="I1213" s="88">
        <f t="shared" si="97"/>
        <v>9600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5</v>
      </c>
      <c r="C1214" s="109" t="s">
        <v>913</v>
      </c>
      <c r="D1214" s="202" t="s">
        <v>39</v>
      </c>
      <c r="E1214" s="203" t="s">
        <v>11</v>
      </c>
      <c r="F1214" s="204">
        <v>103860</v>
      </c>
      <c r="G1214" s="204">
        <v>103860</v>
      </c>
      <c r="H1214" s="171"/>
      <c r="I1214" s="88">
        <f t="shared" si="97"/>
        <v>103860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6</v>
      </c>
      <c r="C1215" s="109" t="s">
        <v>914</v>
      </c>
      <c r="D1215" s="202" t="s">
        <v>39</v>
      </c>
      <c r="E1215" s="203" t="s">
        <v>11</v>
      </c>
      <c r="F1215" s="204">
        <v>923940</v>
      </c>
      <c r="G1215" s="204">
        <v>923940</v>
      </c>
      <c r="H1215" s="171"/>
      <c r="I1215" s="88">
        <f t="shared" si="97"/>
        <v>923940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7</v>
      </c>
      <c r="C1216" s="109" t="s">
        <v>915</v>
      </c>
      <c r="D1216" s="202" t="s">
        <v>39</v>
      </c>
      <c r="E1216" s="203" t="s">
        <v>11</v>
      </c>
      <c r="F1216" s="204">
        <v>14160</v>
      </c>
      <c r="G1216" s="204">
        <v>14160</v>
      </c>
      <c r="H1216" s="171"/>
      <c r="I1216" s="88">
        <f t="shared" si="97"/>
        <v>14160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8</v>
      </c>
      <c r="C1217" s="109" t="s">
        <v>916</v>
      </c>
      <c r="D1217" s="202" t="s">
        <v>39</v>
      </c>
      <c r="E1217" s="203" t="s">
        <v>11</v>
      </c>
      <c r="F1217" s="204">
        <v>12060</v>
      </c>
      <c r="G1217" s="204">
        <v>12060</v>
      </c>
      <c r="H1217" s="171"/>
      <c r="I1217" s="88">
        <f t="shared" si="97"/>
        <v>12060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9</v>
      </c>
      <c r="C1218" s="109" t="s">
        <v>917</v>
      </c>
      <c r="D1218" s="202" t="s">
        <v>39</v>
      </c>
      <c r="E1218" s="203" t="s">
        <v>11</v>
      </c>
      <c r="F1218" s="204">
        <v>14160</v>
      </c>
      <c r="G1218" s="204">
        <v>14160</v>
      </c>
      <c r="H1218" s="171"/>
      <c r="I1218" s="88">
        <f t="shared" si="97"/>
        <v>14160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10</v>
      </c>
      <c r="C1219" s="109" t="s">
        <v>918</v>
      </c>
      <c r="D1219" s="202" t="s">
        <v>39</v>
      </c>
      <c r="E1219" s="203" t="s">
        <v>11</v>
      </c>
      <c r="F1219" s="204">
        <v>14160</v>
      </c>
      <c r="G1219" s="204">
        <v>14160</v>
      </c>
      <c r="H1219" s="171"/>
      <c r="I1219" s="88">
        <f t="shared" si="97"/>
        <v>14160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11</v>
      </c>
      <c r="C1220" s="109" t="s">
        <v>919</v>
      </c>
      <c r="D1220" s="202" t="s">
        <v>39</v>
      </c>
      <c r="E1220" s="203" t="s">
        <v>11</v>
      </c>
      <c r="F1220" s="204">
        <v>35040</v>
      </c>
      <c r="G1220" s="204">
        <v>35040</v>
      </c>
      <c r="H1220" s="171"/>
      <c r="I1220" s="88">
        <f t="shared" si="97"/>
        <v>35040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12</v>
      </c>
      <c r="C1221" s="109" t="s">
        <v>920</v>
      </c>
      <c r="D1221" s="202" t="s">
        <v>39</v>
      </c>
      <c r="E1221" s="203" t="s">
        <v>11</v>
      </c>
      <c r="F1221" s="204">
        <v>25860</v>
      </c>
      <c r="G1221" s="204">
        <v>25860</v>
      </c>
      <c r="H1221" s="171"/>
      <c r="I1221" s="88">
        <f t="shared" si="97"/>
        <v>25860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13</v>
      </c>
      <c r="C1222" s="109" t="s">
        <v>921</v>
      </c>
      <c r="D1222" s="202" t="s">
        <v>39</v>
      </c>
      <c r="E1222" s="203" t="s">
        <v>11</v>
      </c>
      <c r="F1222" s="204">
        <v>35040</v>
      </c>
      <c r="G1222" s="204">
        <v>35040</v>
      </c>
      <c r="H1222" s="171"/>
      <c r="I1222" s="88">
        <f t="shared" si="97"/>
        <v>35040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14</v>
      </c>
      <c r="C1223" s="109" t="s">
        <v>922</v>
      </c>
      <c r="D1223" s="202" t="s">
        <v>39</v>
      </c>
      <c r="E1223" s="203" t="s">
        <v>11</v>
      </c>
      <c r="F1223" s="204">
        <v>35040</v>
      </c>
      <c r="G1223" s="204">
        <v>35040</v>
      </c>
      <c r="H1223" s="171"/>
      <c r="I1223" s="88">
        <f t="shared" si="97"/>
        <v>35040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15</v>
      </c>
      <c r="C1224" s="109" t="s">
        <v>923</v>
      </c>
      <c r="D1224" s="202" t="s">
        <v>39</v>
      </c>
      <c r="E1224" s="203" t="s">
        <v>11</v>
      </c>
      <c r="F1224" s="204">
        <v>25860</v>
      </c>
      <c r="G1224" s="204">
        <v>25860</v>
      </c>
      <c r="H1224" s="171"/>
      <c r="I1224" s="88">
        <f t="shared" si="97"/>
        <v>25860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16</v>
      </c>
      <c r="C1225" s="109" t="s">
        <v>924</v>
      </c>
      <c r="D1225" s="202" t="s">
        <v>39</v>
      </c>
      <c r="E1225" s="203" t="s">
        <v>11</v>
      </c>
      <c r="F1225" s="204">
        <v>25860</v>
      </c>
      <c r="G1225" s="204">
        <v>25860</v>
      </c>
      <c r="H1225" s="171"/>
      <c r="I1225" s="88">
        <f t="shared" si="97"/>
        <v>25860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17</v>
      </c>
      <c r="C1226" s="109" t="s">
        <v>925</v>
      </c>
      <c r="D1226" s="202" t="s">
        <v>39</v>
      </c>
      <c r="E1226" s="203" t="s">
        <v>11</v>
      </c>
      <c r="F1226" s="204">
        <v>30960</v>
      </c>
      <c r="G1226" s="204">
        <v>30960</v>
      </c>
      <c r="H1226" s="171"/>
      <c r="I1226" s="88">
        <f t="shared" si="97"/>
        <v>30960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18</v>
      </c>
      <c r="C1227" s="109" t="s">
        <v>926</v>
      </c>
      <c r="D1227" s="202" t="s">
        <v>39</v>
      </c>
      <c r="E1227" s="203" t="s">
        <v>11</v>
      </c>
      <c r="F1227" s="204">
        <v>25860</v>
      </c>
      <c r="G1227" s="204">
        <v>25860</v>
      </c>
      <c r="H1227" s="171"/>
      <c r="I1227" s="88">
        <f t="shared" si="97"/>
        <v>25860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19</v>
      </c>
      <c r="C1228" s="109" t="s">
        <v>927</v>
      </c>
      <c r="D1228" s="202" t="s">
        <v>39</v>
      </c>
      <c r="E1228" s="203" t="s">
        <v>11</v>
      </c>
      <c r="F1228" s="204">
        <v>2305860</v>
      </c>
      <c r="G1228" s="204">
        <v>2305860</v>
      </c>
      <c r="H1228" s="171"/>
      <c r="I1228" s="88">
        <f t="shared" si="97"/>
        <v>2305860</v>
      </c>
      <c r="J1228" s="163">
        <f t="shared" si="93"/>
        <v>0</v>
      </c>
      <c r="K1228" s="155">
        <f t="shared" si="9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95"/>
        <v>0</v>
      </c>
      <c r="O1228" s="155">
        <f t="shared" si="96"/>
        <v>0</v>
      </c>
      <c r="P1228" s="155">
        <f>IF(O1228=1,SUM($O$6:O1228),0)</f>
        <v>0</v>
      </c>
    </row>
    <row r="1229" spans="1:16" ht="15" customHeight="1">
      <c r="A1229" s="15"/>
      <c r="B1229" s="183">
        <v>20</v>
      </c>
      <c r="C1229" s="109" t="s">
        <v>928</v>
      </c>
      <c r="D1229" s="202" t="s">
        <v>39</v>
      </c>
      <c r="E1229" s="203" t="s">
        <v>11</v>
      </c>
      <c r="F1229" s="204">
        <v>18780</v>
      </c>
      <c r="G1229" s="204">
        <v>18780</v>
      </c>
      <c r="H1229" s="171"/>
      <c r="I1229" s="88">
        <f t="shared" si="97"/>
        <v>18780</v>
      </c>
      <c r="J1229" s="163">
        <f t="shared" si="93"/>
        <v>0</v>
      </c>
      <c r="K1229" s="155">
        <f t="shared" si="9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95"/>
        <v>0</v>
      </c>
      <c r="O1229" s="155">
        <f t="shared" si="96"/>
        <v>0</v>
      </c>
      <c r="P1229" s="155">
        <f>IF(O1229=1,SUM($O$6:O1229),0)</f>
        <v>0</v>
      </c>
    </row>
    <row r="1230" spans="1:16" ht="15" customHeight="1">
      <c r="A1230" s="15"/>
      <c r="B1230" s="183">
        <v>21</v>
      </c>
      <c r="C1230" s="109" t="s">
        <v>929</v>
      </c>
      <c r="D1230" s="202" t="s">
        <v>39</v>
      </c>
      <c r="E1230" s="203" t="s">
        <v>11</v>
      </c>
      <c r="F1230" s="204">
        <v>27360</v>
      </c>
      <c r="G1230" s="204">
        <v>27360</v>
      </c>
      <c r="H1230" s="175"/>
      <c r="I1230" s="88">
        <f t="shared" si="97"/>
        <v>27360</v>
      </c>
      <c r="J1230" s="163">
        <f t="shared" si="93"/>
        <v>0</v>
      </c>
      <c r="K1230" s="155">
        <f t="shared" si="9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95"/>
        <v>0</v>
      </c>
      <c r="O1230" s="155">
        <f t="shared" si="96"/>
        <v>0</v>
      </c>
      <c r="P1230" s="155">
        <f>IF(O1230=1,SUM($O$6:O1230),0)</f>
        <v>0</v>
      </c>
    </row>
    <row r="1231" spans="1:16" ht="15" customHeight="1">
      <c r="A1231" s="15"/>
      <c r="B1231" s="183">
        <v>22</v>
      </c>
      <c r="C1231" s="109" t="s">
        <v>930</v>
      </c>
      <c r="D1231" s="202" t="s">
        <v>39</v>
      </c>
      <c r="E1231" s="203" t="s">
        <v>11</v>
      </c>
      <c r="F1231" s="204">
        <v>18780</v>
      </c>
      <c r="G1231" s="204">
        <v>18780</v>
      </c>
      <c r="H1231" s="175"/>
      <c r="I1231" s="88">
        <f t="shared" si="97"/>
        <v>18780</v>
      </c>
      <c r="J1231" s="163">
        <f t="shared" si="93"/>
        <v>0</v>
      </c>
      <c r="K1231" s="155">
        <f t="shared" si="9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95"/>
        <v>0</v>
      </c>
      <c r="O1231" s="155">
        <f t="shared" si="96"/>
        <v>0</v>
      </c>
      <c r="P1231" s="155">
        <f>IF(O1231=1,SUM($O$6:O1231),0)</f>
        <v>0</v>
      </c>
    </row>
    <row r="1232" spans="1:16" ht="15" customHeight="1">
      <c r="A1232" s="15"/>
      <c r="B1232" s="183">
        <v>23</v>
      </c>
      <c r="C1232" s="109" t="s">
        <v>931</v>
      </c>
      <c r="D1232" s="202" t="s">
        <v>39</v>
      </c>
      <c r="E1232" s="203" t="s">
        <v>11</v>
      </c>
      <c r="F1232" s="204">
        <v>27360</v>
      </c>
      <c r="G1232" s="204">
        <v>27360</v>
      </c>
      <c r="H1232" s="175"/>
      <c r="I1232" s="88">
        <f t="shared" si="97"/>
        <v>27360</v>
      </c>
      <c r="J1232" s="163">
        <f t="shared" si="93"/>
        <v>0</v>
      </c>
      <c r="K1232" s="155">
        <f t="shared" si="9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95"/>
        <v>0</v>
      </c>
      <c r="O1232" s="155">
        <f t="shared" si="96"/>
        <v>0</v>
      </c>
      <c r="P1232" s="155">
        <f>IF(O1232=1,SUM($O$6:O1232),0)</f>
        <v>0</v>
      </c>
    </row>
    <row r="1233" spans="1:16" ht="15" customHeight="1">
      <c r="A1233" s="15"/>
      <c r="B1233" s="183">
        <v>24</v>
      </c>
      <c r="C1233" s="109" t="s">
        <v>932</v>
      </c>
      <c r="D1233" s="202" t="s">
        <v>39</v>
      </c>
      <c r="E1233" s="203" t="s">
        <v>11</v>
      </c>
      <c r="F1233" s="204">
        <v>18720</v>
      </c>
      <c r="G1233" s="204">
        <v>18720</v>
      </c>
      <c r="H1233" s="175"/>
      <c r="I1233" s="88">
        <f t="shared" si="97"/>
        <v>18720</v>
      </c>
      <c r="J1233" s="163">
        <f t="shared" si="93"/>
        <v>0</v>
      </c>
      <c r="K1233" s="155">
        <f t="shared" si="9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95"/>
        <v>0</v>
      </c>
      <c r="O1233" s="155">
        <f t="shared" si="96"/>
        <v>0</v>
      </c>
      <c r="P1233" s="155">
        <f>IF(O1233=1,SUM($O$6:O1233),0)</f>
        <v>0</v>
      </c>
    </row>
    <row r="1234" spans="1:16" ht="15" customHeight="1">
      <c r="A1234" s="15"/>
      <c r="B1234" s="183">
        <v>25</v>
      </c>
      <c r="C1234" s="109" t="s">
        <v>933</v>
      </c>
      <c r="D1234" s="202" t="s">
        <v>39</v>
      </c>
      <c r="E1234" s="203" t="s">
        <v>11</v>
      </c>
      <c r="F1234" s="204">
        <v>18720</v>
      </c>
      <c r="G1234" s="204">
        <v>18720</v>
      </c>
      <c r="H1234" s="175"/>
      <c r="I1234" s="88">
        <f t="shared" si="97"/>
        <v>18720</v>
      </c>
      <c r="J1234" s="163">
        <f t="shared" si="93"/>
        <v>0</v>
      </c>
      <c r="K1234" s="155">
        <f t="shared" si="9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95"/>
        <v>0</v>
      </c>
      <c r="O1234" s="155">
        <f t="shared" si="96"/>
        <v>0</v>
      </c>
      <c r="P1234" s="155">
        <f>IF(O1234=1,SUM($O$6:O1234),0)</f>
        <v>0</v>
      </c>
    </row>
    <row r="1235" spans="1:16" ht="15" customHeight="1">
      <c r="A1235" s="15"/>
      <c r="B1235" s="183">
        <v>26</v>
      </c>
      <c r="C1235" s="109" t="s">
        <v>934</v>
      </c>
      <c r="D1235" s="202" t="s">
        <v>39</v>
      </c>
      <c r="E1235" s="203" t="s">
        <v>11</v>
      </c>
      <c r="F1235" s="204">
        <v>18720</v>
      </c>
      <c r="G1235" s="204">
        <v>18720</v>
      </c>
      <c r="H1235" s="175"/>
      <c r="I1235" s="88">
        <f t="shared" si="97"/>
        <v>18720</v>
      </c>
      <c r="J1235" s="163">
        <f t="shared" si="93"/>
        <v>0</v>
      </c>
      <c r="K1235" s="155">
        <f t="shared" si="9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95"/>
        <v>0</v>
      </c>
      <c r="O1235" s="155">
        <f t="shared" si="96"/>
        <v>0</v>
      </c>
      <c r="P1235" s="155">
        <f>IF(O1235=1,SUM($O$6:O1235),0)</f>
        <v>0</v>
      </c>
    </row>
    <row r="1236" spans="1:16" ht="15" customHeight="1">
      <c r="A1236" s="15"/>
      <c r="B1236" s="183">
        <v>27</v>
      </c>
      <c r="C1236" s="109" t="s">
        <v>935</v>
      </c>
      <c r="D1236" s="202" t="s">
        <v>39</v>
      </c>
      <c r="E1236" s="203" t="s">
        <v>11</v>
      </c>
      <c r="F1236" s="204">
        <v>25260</v>
      </c>
      <c r="G1236" s="204">
        <v>25260</v>
      </c>
      <c r="H1236" s="175"/>
      <c r="I1236" s="88">
        <f t="shared" si="97"/>
        <v>25260</v>
      </c>
      <c r="J1236" s="163">
        <f t="shared" si="93"/>
        <v>0</v>
      </c>
      <c r="K1236" s="155">
        <f t="shared" si="9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95"/>
        <v>0</v>
      </c>
      <c r="O1236" s="155">
        <f t="shared" si="96"/>
        <v>0</v>
      </c>
      <c r="P1236" s="155">
        <f>IF(O1236=1,SUM($O$6:O1236),0)</f>
        <v>0</v>
      </c>
    </row>
    <row r="1237" spans="1:16" ht="15" customHeight="1">
      <c r="A1237" s="15"/>
      <c r="B1237" s="183">
        <v>28</v>
      </c>
      <c r="C1237" s="109" t="s">
        <v>936</v>
      </c>
      <c r="D1237" s="202" t="s">
        <v>39</v>
      </c>
      <c r="E1237" s="203" t="s">
        <v>11</v>
      </c>
      <c r="F1237" s="204">
        <v>25260</v>
      </c>
      <c r="G1237" s="204">
        <v>25260</v>
      </c>
      <c r="H1237" s="175"/>
      <c r="I1237" s="88">
        <f t="shared" si="97"/>
        <v>25260</v>
      </c>
      <c r="J1237" s="163">
        <f t="shared" si="93"/>
        <v>0</v>
      </c>
      <c r="K1237" s="155">
        <f t="shared" si="9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95"/>
        <v>0</v>
      </c>
      <c r="O1237" s="155">
        <f t="shared" si="96"/>
        <v>0</v>
      </c>
      <c r="P1237" s="155">
        <f>IF(O1237=1,SUM($O$6:O1237),0)</f>
        <v>0</v>
      </c>
    </row>
    <row r="1238" spans="1:16" ht="15" customHeight="1">
      <c r="A1238" s="15"/>
      <c r="B1238" s="183">
        <v>29</v>
      </c>
      <c r="C1238" s="109" t="s">
        <v>937</v>
      </c>
      <c r="D1238" s="202" t="s">
        <v>39</v>
      </c>
      <c r="E1238" s="203" t="s">
        <v>11</v>
      </c>
      <c r="F1238" s="204">
        <v>22860</v>
      </c>
      <c r="G1238" s="204">
        <v>22860</v>
      </c>
      <c r="H1238" s="175"/>
      <c r="I1238" s="88">
        <f t="shared" si="97"/>
        <v>22860</v>
      </c>
      <c r="J1238" s="163">
        <f t="shared" si="93"/>
        <v>0</v>
      </c>
      <c r="K1238" s="155">
        <f t="shared" si="9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95"/>
        <v>0</v>
      </c>
      <c r="O1238" s="155">
        <f t="shared" si="96"/>
        <v>0</v>
      </c>
      <c r="P1238" s="155">
        <f>IF(O1238=1,SUM($O$6:O1238),0)</f>
        <v>0</v>
      </c>
    </row>
    <row r="1239" spans="1:16" ht="15" customHeight="1">
      <c r="A1239" s="15"/>
      <c r="B1239" s="183">
        <v>30</v>
      </c>
      <c r="C1239" s="109" t="s">
        <v>938</v>
      </c>
      <c r="D1239" s="202" t="s">
        <v>39</v>
      </c>
      <c r="E1239" s="203" t="s">
        <v>11</v>
      </c>
      <c r="F1239" s="204">
        <v>74340</v>
      </c>
      <c r="G1239" s="204">
        <v>74340</v>
      </c>
      <c r="H1239" s="175"/>
      <c r="I1239" s="88">
        <f t="shared" si="97"/>
        <v>74340</v>
      </c>
      <c r="J1239" s="163">
        <f t="shared" si="93"/>
        <v>0</v>
      </c>
      <c r="K1239" s="155">
        <f t="shared" si="9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95"/>
        <v>0</v>
      </c>
      <c r="O1239" s="155">
        <f t="shared" si="96"/>
        <v>0</v>
      </c>
      <c r="P1239" s="155">
        <f>IF(O1239=1,SUM($O$6:O1239),0)</f>
        <v>0</v>
      </c>
    </row>
    <row r="1240" spans="1:16" ht="15" customHeight="1">
      <c r="A1240" s="15"/>
      <c r="B1240" s="183">
        <v>31</v>
      </c>
      <c r="C1240" s="109" t="s">
        <v>939</v>
      </c>
      <c r="D1240" s="202" t="s">
        <v>39</v>
      </c>
      <c r="E1240" s="203" t="s">
        <v>11</v>
      </c>
      <c r="F1240" s="204">
        <v>74340</v>
      </c>
      <c r="G1240" s="204">
        <v>74340</v>
      </c>
      <c r="H1240" s="175"/>
      <c r="I1240" s="88">
        <f t="shared" si="97"/>
        <v>74340</v>
      </c>
      <c r="J1240" s="163">
        <f t="shared" ref="J1240:J1303" si="98">IF(D1240="MDU-KD",1,0)</f>
        <v>0</v>
      </c>
      <c r="K1240" s="155">
        <f t="shared" ref="K1240:K1303" si="99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00">IF(L1240=0,M1240,L1240)</f>
        <v>0</v>
      </c>
      <c r="O1240" s="155">
        <f t="shared" ref="O1240:O1303" si="101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83">
        <v>32</v>
      </c>
      <c r="C1241" s="109" t="s">
        <v>940</v>
      </c>
      <c r="D1241" s="202" t="s">
        <v>39</v>
      </c>
      <c r="E1241" s="203" t="s">
        <v>11</v>
      </c>
      <c r="F1241" s="204">
        <v>27540</v>
      </c>
      <c r="G1241" s="204">
        <v>27540</v>
      </c>
      <c r="H1241" s="175"/>
      <c r="I1241" s="88">
        <f t="shared" si="97"/>
        <v>27540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33</v>
      </c>
      <c r="C1242" s="109" t="s">
        <v>941</v>
      </c>
      <c r="D1242" s="202" t="s">
        <v>39</v>
      </c>
      <c r="E1242" s="203" t="s">
        <v>11</v>
      </c>
      <c r="F1242" s="204">
        <v>21480</v>
      </c>
      <c r="G1242" s="204">
        <v>21480</v>
      </c>
      <c r="H1242" s="175"/>
      <c r="I1242" s="88">
        <f t="shared" si="97"/>
        <v>21480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34</v>
      </c>
      <c r="C1243" s="109" t="s">
        <v>942</v>
      </c>
      <c r="D1243" s="202" t="s">
        <v>39</v>
      </c>
      <c r="E1243" s="203" t="s">
        <v>11</v>
      </c>
      <c r="F1243" s="204">
        <v>25560</v>
      </c>
      <c r="G1243" s="204">
        <v>25560</v>
      </c>
      <c r="H1243" s="175"/>
      <c r="I1243" s="88">
        <f t="shared" si="97"/>
        <v>25560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35</v>
      </c>
      <c r="C1244" s="109" t="s">
        <v>943</v>
      </c>
      <c r="D1244" s="202" t="s">
        <v>39</v>
      </c>
      <c r="E1244" s="203" t="s">
        <v>11</v>
      </c>
      <c r="F1244" s="204">
        <v>457260</v>
      </c>
      <c r="G1244" s="204">
        <v>457260</v>
      </c>
      <c r="H1244" s="175"/>
      <c r="I1244" s="88">
        <f t="shared" si="97"/>
        <v>457260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36</v>
      </c>
      <c r="C1245" s="109" t="s">
        <v>370</v>
      </c>
      <c r="D1245" s="202" t="s">
        <v>39</v>
      </c>
      <c r="E1245" s="203" t="s">
        <v>11</v>
      </c>
      <c r="F1245" s="204">
        <v>6360</v>
      </c>
      <c r="G1245" s="204">
        <v>6360</v>
      </c>
      <c r="H1245" s="175"/>
      <c r="I1245" s="88">
        <f t="shared" si="97"/>
        <v>6360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38</v>
      </c>
      <c r="C1246" s="109" t="s">
        <v>1155</v>
      </c>
      <c r="D1246" s="202" t="s">
        <v>39</v>
      </c>
      <c r="E1246" s="203" t="s">
        <v>11</v>
      </c>
      <c r="F1246" s="204">
        <v>368820</v>
      </c>
      <c r="G1246" s="204">
        <v>368820</v>
      </c>
      <c r="H1246" s="175"/>
      <c r="I1246" s="88">
        <f t="shared" si="97"/>
        <v>368820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39</v>
      </c>
      <c r="C1247" s="109" t="s">
        <v>1156</v>
      </c>
      <c r="D1247" s="202" t="s">
        <v>39</v>
      </c>
      <c r="E1247" s="203" t="s">
        <v>11</v>
      </c>
      <c r="F1247" s="204">
        <v>497400</v>
      </c>
      <c r="G1247" s="204">
        <v>497400</v>
      </c>
      <c r="H1247" s="175"/>
      <c r="I1247" s="88">
        <f t="shared" si="97"/>
        <v>497400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41</v>
      </c>
      <c r="C1248" s="109" t="s">
        <v>996</v>
      </c>
      <c r="D1248" s="202" t="s">
        <v>39</v>
      </c>
      <c r="E1248" s="203" t="s">
        <v>11</v>
      </c>
      <c r="F1248" s="204">
        <v>107520</v>
      </c>
      <c r="G1248" s="204">
        <v>107520</v>
      </c>
      <c r="H1248" s="175"/>
      <c r="I1248" s="88">
        <f t="shared" si="97"/>
        <v>107520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42</v>
      </c>
      <c r="C1249" s="109" t="s">
        <v>1157</v>
      </c>
      <c r="D1249" s="202" t="s">
        <v>39</v>
      </c>
      <c r="E1249" s="203" t="s">
        <v>466</v>
      </c>
      <c r="F1249" s="204">
        <v>8622.4599999999991</v>
      </c>
      <c r="G1249" s="204">
        <v>8622.4599999999991</v>
      </c>
      <c r="H1249" s="175"/>
      <c r="I1249" s="88">
        <f t="shared" si="97"/>
        <v>8622.4599999999991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/>
      <c r="C1250" s="109"/>
      <c r="D1250" s="202" t="s">
        <v>40</v>
      </c>
      <c r="E1250" s="203"/>
      <c r="F1250" s="204">
        <v>0</v>
      </c>
      <c r="G1250" s="204">
        <v>0</v>
      </c>
      <c r="H1250" s="175"/>
      <c r="I1250" s="88">
        <f t="shared" si="97"/>
        <v>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 t="s">
        <v>1005</v>
      </c>
      <c r="C1251" s="109" t="s">
        <v>1142</v>
      </c>
      <c r="D1251" s="202" t="s">
        <v>40</v>
      </c>
      <c r="E1251" s="203"/>
      <c r="F1251" s="204">
        <v>0</v>
      </c>
      <c r="G1251" s="204">
        <v>0</v>
      </c>
      <c r="H1251" s="175"/>
      <c r="I1251" s="88">
        <f t="shared" si="97"/>
        <v>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</v>
      </c>
      <c r="C1252" s="109" t="s">
        <v>1158</v>
      </c>
      <c r="D1252" s="202" t="s">
        <v>39</v>
      </c>
      <c r="E1252" s="203" t="s">
        <v>11</v>
      </c>
      <c r="F1252" s="204">
        <v>940920</v>
      </c>
      <c r="G1252" s="204">
        <v>940920</v>
      </c>
      <c r="H1252" s="171"/>
      <c r="I1252" s="88">
        <f t="shared" si="97"/>
        <v>940920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2</v>
      </c>
      <c r="C1253" s="109" t="s">
        <v>1159</v>
      </c>
      <c r="D1253" s="202" t="s">
        <v>39</v>
      </c>
      <c r="E1253" s="203" t="s">
        <v>11</v>
      </c>
      <c r="F1253" s="204">
        <v>2080260</v>
      </c>
      <c r="G1253" s="204">
        <v>2080260</v>
      </c>
      <c r="H1253" s="175"/>
      <c r="I1253" s="88">
        <f t="shared" si="97"/>
        <v>2080260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3</v>
      </c>
      <c r="C1254" s="109" t="s">
        <v>1160</v>
      </c>
      <c r="D1254" s="202" t="s">
        <v>39</v>
      </c>
      <c r="E1254" s="203" t="s">
        <v>11</v>
      </c>
      <c r="F1254" s="204">
        <v>2080260</v>
      </c>
      <c r="G1254" s="204">
        <v>2080260</v>
      </c>
      <c r="H1254" s="175"/>
      <c r="I1254" s="88">
        <f t="shared" si="97"/>
        <v>2080260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4</v>
      </c>
      <c r="C1255" s="109" t="s">
        <v>1161</v>
      </c>
      <c r="D1255" s="202" t="s">
        <v>39</v>
      </c>
      <c r="E1255" s="203" t="s">
        <v>11</v>
      </c>
      <c r="F1255" s="204">
        <v>909420</v>
      </c>
      <c r="G1255" s="204">
        <v>909420</v>
      </c>
      <c r="H1255" s="175"/>
      <c r="I1255" s="88">
        <f t="shared" si="97"/>
        <v>909420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/>
      <c r="C1256" s="109"/>
      <c r="D1256" s="202"/>
      <c r="E1256" s="203"/>
      <c r="F1256" s="204">
        <v>0</v>
      </c>
      <c r="G1256" s="204">
        <v>0</v>
      </c>
      <c r="H1256" s="175"/>
      <c r="I1256" s="88">
        <f t="shared" si="97"/>
        <v>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 t="s">
        <v>1005</v>
      </c>
      <c r="C1257" s="109" t="s">
        <v>764</v>
      </c>
      <c r="D1257" s="202" t="s">
        <v>40</v>
      </c>
      <c r="E1257" s="203"/>
      <c r="F1257" s="204">
        <v>0</v>
      </c>
      <c r="G1257" s="204">
        <v>0</v>
      </c>
      <c r="H1257" s="175"/>
      <c r="I1257" s="88">
        <f t="shared" si="97"/>
        <v>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</v>
      </c>
      <c r="C1258" s="109" t="s">
        <v>944</v>
      </c>
      <c r="D1258" s="202" t="s">
        <v>39</v>
      </c>
      <c r="E1258" s="203" t="s">
        <v>290</v>
      </c>
      <c r="F1258" s="204">
        <v>285420</v>
      </c>
      <c r="G1258" s="204">
        <v>285420</v>
      </c>
      <c r="H1258" s="175"/>
      <c r="I1258" s="88">
        <f t="shared" si="97"/>
        <v>285420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2</v>
      </c>
      <c r="C1259" s="109" t="s">
        <v>371</v>
      </c>
      <c r="D1259" s="202" t="s">
        <v>39</v>
      </c>
      <c r="E1259" s="203" t="s">
        <v>290</v>
      </c>
      <c r="F1259" s="204">
        <v>285420</v>
      </c>
      <c r="G1259" s="204">
        <v>285420</v>
      </c>
      <c r="H1259" s="175"/>
      <c r="I1259" s="88">
        <f t="shared" si="97"/>
        <v>285420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3</v>
      </c>
      <c r="C1260" s="109" t="s">
        <v>372</v>
      </c>
      <c r="D1260" s="202" t="s">
        <v>39</v>
      </c>
      <c r="E1260" s="203" t="s">
        <v>290</v>
      </c>
      <c r="F1260" s="204">
        <v>222780</v>
      </c>
      <c r="G1260" s="204">
        <v>222780</v>
      </c>
      <c r="H1260" s="175"/>
      <c r="I1260" s="88">
        <f t="shared" si="97"/>
        <v>222780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4</v>
      </c>
      <c r="C1261" s="109" t="s">
        <v>373</v>
      </c>
      <c r="D1261" s="202" t="s">
        <v>39</v>
      </c>
      <c r="E1261" s="203" t="s">
        <v>290</v>
      </c>
      <c r="F1261" s="204">
        <v>211020</v>
      </c>
      <c r="G1261" s="204">
        <v>211020</v>
      </c>
      <c r="H1261" s="175"/>
      <c r="I1261" s="88">
        <f t="shared" si="97"/>
        <v>211020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5</v>
      </c>
      <c r="C1262" s="109" t="s">
        <v>374</v>
      </c>
      <c r="D1262" s="202" t="s">
        <v>39</v>
      </c>
      <c r="E1262" s="203" t="s">
        <v>290</v>
      </c>
      <c r="F1262" s="204">
        <v>180060</v>
      </c>
      <c r="G1262" s="204">
        <v>180060</v>
      </c>
      <c r="H1262" s="175"/>
      <c r="I1262" s="88">
        <f t="shared" si="97"/>
        <v>180060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6</v>
      </c>
      <c r="C1263" s="109" t="s">
        <v>375</v>
      </c>
      <c r="D1263" s="202" t="s">
        <v>39</v>
      </c>
      <c r="E1263" s="203" t="s">
        <v>290</v>
      </c>
      <c r="F1263" s="204">
        <v>174540</v>
      </c>
      <c r="G1263" s="204">
        <v>174540</v>
      </c>
      <c r="H1263" s="175"/>
      <c r="I1263" s="88">
        <f t="shared" si="97"/>
        <v>174540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7</v>
      </c>
      <c r="C1264" s="109" t="s">
        <v>376</v>
      </c>
      <c r="D1264" s="202" t="s">
        <v>39</v>
      </c>
      <c r="E1264" s="203" t="s">
        <v>290</v>
      </c>
      <c r="F1264" s="204">
        <v>174360</v>
      </c>
      <c r="G1264" s="204">
        <v>174360</v>
      </c>
      <c r="H1264" s="175"/>
      <c r="I1264" s="88">
        <f t="shared" si="97"/>
        <v>174360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8</v>
      </c>
      <c r="C1265" s="109" t="s">
        <v>377</v>
      </c>
      <c r="D1265" s="202" t="s">
        <v>39</v>
      </c>
      <c r="E1265" s="203" t="s">
        <v>290</v>
      </c>
      <c r="F1265" s="204">
        <v>148200</v>
      </c>
      <c r="G1265" s="204">
        <v>148200</v>
      </c>
      <c r="H1265" s="175"/>
      <c r="I1265" s="88">
        <f t="shared" ref="I1265:I1329" si="102">IF($I$5=$G$4,G1265,(IF($I$5=$F$4,F1265,0)))</f>
        <v>148200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9</v>
      </c>
      <c r="C1266" s="109" t="s">
        <v>378</v>
      </c>
      <c r="D1266" s="202" t="s">
        <v>39</v>
      </c>
      <c r="E1266" s="203" t="s">
        <v>290</v>
      </c>
      <c r="F1266" s="204">
        <v>165600</v>
      </c>
      <c r="G1266" s="204">
        <v>165600</v>
      </c>
      <c r="H1266" s="175"/>
      <c r="I1266" s="88">
        <f t="shared" si="102"/>
        <v>165600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10</v>
      </c>
      <c r="C1267" s="109" t="s">
        <v>379</v>
      </c>
      <c r="D1267" s="202" t="s">
        <v>39</v>
      </c>
      <c r="E1267" s="203" t="s">
        <v>290</v>
      </c>
      <c r="F1267" s="204">
        <v>160860</v>
      </c>
      <c r="G1267" s="204">
        <v>160860</v>
      </c>
      <c r="H1267" s="175"/>
      <c r="I1267" s="88">
        <f t="shared" si="102"/>
        <v>160860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11</v>
      </c>
      <c r="C1268" s="109" t="s">
        <v>380</v>
      </c>
      <c r="D1268" s="202" t="s">
        <v>39</v>
      </c>
      <c r="E1268" s="203" t="s">
        <v>290</v>
      </c>
      <c r="F1268" s="204">
        <v>133440</v>
      </c>
      <c r="G1268" s="204">
        <v>133440</v>
      </c>
      <c r="H1268" s="175"/>
      <c r="I1268" s="88">
        <f t="shared" si="102"/>
        <v>133440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12</v>
      </c>
      <c r="C1269" s="109" t="s">
        <v>381</v>
      </c>
      <c r="D1269" s="202" t="s">
        <v>39</v>
      </c>
      <c r="E1269" s="203" t="s">
        <v>290</v>
      </c>
      <c r="F1269" s="204">
        <v>133440</v>
      </c>
      <c r="G1269" s="204">
        <v>133440</v>
      </c>
      <c r="H1269" s="175"/>
      <c r="I1269" s="88">
        <f t="shared" si="102"/>
        <v>133440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13</v>
      </c>
      <c r="C1270" s="109" t="s">
        <v>382</v>
      </c>
      <c r="D1270" s="202" t="s">
        <v>39</v>
      </c>
      <c r="E1270" s="203" t="s">
        <v>290</v>
      </c>
      <c r="F1270" s="204">
        <v>118380</v>
      </c>
      <c r="G1270" s="204">
        <v>118380</v>
      </c>
      <c r="H1270" s="175"/>
      <c r="I1270" s="88">
        <f t="shared" si="102"/>
        <v>118380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14</v>
      </c>
      <c r="C1271" s="109" t="s">
        <v>383</v>
      </c>
      <c r="D1271" s="202" t="s">
        <v>39</v>
      </c>
      <c r="E1271" s="203" t="s">
        <v>290</v>
      </c>
      <c r="F1271" s="204">
        <v>89520</v>
      </c>
      <c r="G1271" s="204">
        <v>89520</v>
      </c>
      <c r="H1271" s="175"/>
      <c r="I1271" s="88">
        <f t="shared" si="102"/>
        <v>89520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15</v>
      </c>
      <c r="C1272" s="109" t="s">
        <v>384</v>
      </c>
      <c r="D1272" s="202" t="s">
        <v>39</v>
      </c>
      <c r="E1272" s="203" t="s">
        <v>290</v>
      </c>
      <c r="F1272" s="204">
        <v>234120</v>
      </c>
      <c r="G1272" s="204">
        <v>234120</v>
      </c>
      <c r="H1272" s="175"/>
      <c r="I1272" s="88">
        <f t="shared" si="102"/>
        <v>234120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16</v>
      </c>
      <c r="C1273" s="109" t="s">
        <v>386</v>
      </c>
      <c r="D1273" s="202" t="s">
        <v>39</v>
      </c>
      <c r="E1273" s="203" t="s">
        <v>290</v>
      </c>
      <c r="F1273" s="204">
        <v>184560</v>
      </c>
      <c r="G1273" s="204">
        <v>184560</v>
      </c>
      <c r="H1273" s="175"/>
      <c r="I1273" s="88">
        <f t="shared" si="102"/>
        <v>184560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17</v>
      </c>
      <c r="C1274" s="109" t="s">
        <v>388</v>
      </c>
      <c r="D1274" s="202" t="s">
        <v>39</v>
      </c>
      <c r="E1274" s="203" t="s">
        <v>290</v>
      </c>
      <c r="F1274" s="204">
        <v>156960</v>
      </c>
      <c r="G1274" s="204">
        <v>156960</v>
      </c>
      <c r="H1274" s="175"/>
      <c r="I1274" s="88">
        <f t="shared" si="102"/>
        <v>156960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18</v>
      </c>
      <c r="C1275" s="109" t="s">
        <v>390</v>
      </c>
      <c r="D1275" s="202" t="s">
        <v>39</v>
      </c>
      <c r="E1275" s="203" t="s">
        <v>290</v>
      </c>
      <c r="F1275" s="204">
        <v>119220</v>
      </c>
      <c r="G1275" s="204">
        <v>119220</v>
      </c>
      <c r="H1275" s="171"/>
      <c r="I1275" s="88">
        <f t="shared" si="102"/>
        <v>119220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19</v>
      </c>
      <c r="C1276" s="109" t="s">
        <v>385</v>
      </c>
      <c r="D1276" s="202" t="s">
        <v>39</v>
      </c>
      <c r="E1276" s="203" t="s">
        <v>290</v>
      </c>
      <c r="F1276" s="204">
        <v>163560</v>
      </c>
      <c r="G1276" s="204">
        <v>163560</v>
      </c>
      <c r="H1276" s="171"/>
      <c r="I1276" s="88">
        <f t="shared" si="102"/>
        <v>163560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20</v>
      </c>
      <c r="C1277" s="109" t="s">
        <v>387</v>
      </c>
      <c r="D1277" s="202" t="s">
        <v>39</v>
      </c>
      <c r="E1277" s="203" t="s">
        <v>290</v>
      </c>
      <c r="F1277" s="204">
        <v>146040</v>
      </c>
      <c r="G1277" s="204">
        <v>146040</v>
      </c>
      <c r="H1277" s="171"/>
      <c r="I1277" s="88">
        <f t="shared" si="102"/>
        <v>146040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21</v>
      </c>
      <c r="C1278" s="109" t="s">
        <v>389</v>
      </c>
      <c r="D1278" s="202" t="s">
        <v>39</v>
      </c>
      <c r="E1278" s="203" t="s">
        <v>290</v>
      </c>
      <c r="F1278" s="204">
        <v>107580</v>
      </c>
      <c r="G1278" s="204">
        <v>107580</v>
      </c>
      <c r="H1278" s="171"/>
      <c r="I1278" s="88">
        <f t="shared" si="102"/>
        <v>107580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22</v>
      </c>
      <c r="C1279" s="109" t="s">
        <v>391</v>
      </c>
      <c r="D1279" s="202" t="s">
        <v>39</v>
      </c>
      <c r="E1279" s="203" t="s">
        <v>290</v>
      </c>
      <c r="F1279" s="204">
        <v>91140</v>
      </c>
      <c r="G1279" s="204">
        <v>91140</v>
      </c>
      <c r="H1279" s="171"/>
      <c r="I1279" s="88">
        <f t="shared" si="102"/>
        <v>91140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23</v>
      </c>
      <c r="C1280" s="109" t="s">
        <v>945</v>
      </c>
      <c r="D1280" s="202" t="s">
        <v>39</v>
      </c>
      <c r="E1280" s="203" t="s">
        <v>290</v>
      </c>
      <c r="F1280" s="204">
        <v>81891.065868368882</v>
      </c>
      <c r="G1280" s="204">
        <v>81891.065868368882</v>
      </c>
      <c r="H1280" s="171"/>
      <c r="I1280" s="88">
        <f t="shared" si="102"/>
        <v>81891.065868368882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24</v>
      </c>
      <c r="C1281" s="109" t="s">
        <v>946</v>
      </c>
      <c r="D1281" s="202" t="s">
        <v>39</v>
      </c>
      <c r="E1281" s="203" t="s">
        <v>290</v>
      </c>
      <c r="F1281" s="204">
        <v>75288.699780185358</v>
      </c>
      <c r="G1281" s="204">
        <v>75288.699780185358</v>
      </c>
      <c r="H1281" s="171"/>
      <c r="I1281" s="88">
        <f t="shared" si="102"/>
        <v>75288.699780185358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25</v>
      </c>
      <c r="C1282" s="109" t="s">
        <v>947</v>
      </c>
      <c r="D1282" s="202" t="s">
        <v>39</v>
      </c>
      <c r="E1282" s="203" t="s">
        <v>290</v>
      </c>
      <c r="F1282" s="204">
        <v>69120</v>
      </c>
      <c r="G1282" s="204">
        <v>69120</v>
      </c>
      <c r="H1282" s="171"/>
      <c r="I1282" s="88">
        <f t="shared" si="102"/>
        <v>69120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26</v>
      </c>
      <c r="C1283" s="109" t="s">
        <v>948</v>
      </c>
      <c r="D1283" s="202" t="s">
        <v>39</v>
      </c>
      <c r="E1283" s="203" t="s">
        <v>290</v>
      </c>
      <c r="F1283" s="204">
        <v>69000</v>
      </c>
      <c r="G1283" s="204">
        <v>69000</v>
      </c>
      <c r="H1283" s="171"/>
      <c r="I1283" s="88">
        <f t="shared" si="102"/>
        <v>69000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27</v>
      </c>
      <c r="C1284" s="109" t="s">
        <v>949</v>
      </c>
      <c r="D1284" s="202" t="s">
        <v>39</v>
      </c>
      <c r="E1284" s="203" t="s">
        <v>290</v>
      </c>
      <c r="F1284" s="204">
        <v>61080</v>
      </c>
      <c r="G1284" s="204">
        <v>61080</v>
      </c>
      <c r="H1284" s="171"/>
      <c r="I1284" s="88">
        <f t="shared" si="102"/>
        <v>61080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28</v>
      </c>
      <c r="C1285" s="109" t="s">
        <v>392</v>
      </c>
      <c r="D1285" s="202" t="s">
        <v>39</v>
      </c>
      <c r="E1285" s="203" t="s">
        <v>290</v>
      </c>
      <c r="F1285" s="204">
        <v>313962</v>
      </c>
      <c r="G1285" s="204">
        <v>313962</v>
      </c>
      <c r="H1285" s="171"/>
      <c r="I1285" s="88">
        <f t="shared" si="102"/>
        <v>313962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29</v>
      </c>
      <c r="C1286" s="109" t="s">
        <v>393</v>
      </c>
      <c r="D1286" s="202" t="s">
        <v>39</v>
      </c>
      <c r="E1286" s="203" t="s">
        <v>290</v>
      </c>
      <c r="F1286" s="204">
        <v>313962</v>
      </c>
      <c r="G1286" s="204">
        <v>313962</v>
      </c>
      <c r="H1286" s="171"/>
      <c r="I1286" s="88">
        <f t="shared" si="102"/>
        <v>313962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30</v>
      </c>
      <c r="C1287" s="109" t="s">
        <v>394</v>
      </c>
      <c r="D1287" s="202" t="s">
        <v>39</v>
      </c>
      <c r="E1287" s="203" t="s">
        <v>290</v>
      </c>
      <c r="F1287" s="204">
        <v>245058.00000000003</v>
      </c>
      <c r="G1287" s="204">
        <v>245058.00000000003</v>
      </c>
      <c r="H1287" s="171"/>
      <c r="I1287" s="88">
        <f t="shared" si="102"/>
        <v>245058.00000000003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31</v>
      </c>
      <c r="C1288" s="109" t="s">
        <v>395</v>
      </c>
      <c r="D1288" s="202" t="s">
        <v>39</v>
      </c>
      <c r="E1288" s="203" t="s">
        <v>290</v>
      </c>
      <c r="F1288" s="204">
        <v>232122.00000000003</v>
      </c>
      <c r="G1288" s="204">
        <v>232122.00000000003</v>
      </c>
      <c r="H1288" s="171"/>
      <c r="I1288" s="88">
        <f t="shared" si="102"/>
        <v>232122.00000000003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32</v>
      </c>
      <c r="C1289" s="109" t="s">
        <v>396</v>
      </c>
      <c r="D1289" s="202" t="s">
        <v>39</v>
      </c>
      <c r="E1289" s="203" t="s">
        <v>290</v>
      </c>
      <c r="F1289" s="204">
        <v>198066</v>
      </c>
      <c r="G1289" s="204">
        <v>198066</v>
      </c>
      <c r="H1289" s="171"/>
      <c r="I1289" s="88">
        <f t="shared" si="102"/>
        <v>198066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33</v>
      </c>
      <c r="C1290" s="109" t="s">
        <v>397</v>
      </c>
      <c r="D1290" s="202" t="s">
        <v>39</v>
      </c>
      <c r="E1290" s="203" t="s">
        <v>290</v>
      </c>
      <c r="F1290" s="204">
        <v>191994</v>
      </c>
      <c r="G1290" s="204">
        <v>191994</v>
      </c>
      <c r="H1290" s="171"/>
      <c r="I1290" s="88">
        <f t="shared" si="102"/>
        <v>191994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34</v>
      </c>
      <c r="C1291" s="109" t="s">
        <v>398</v>
      </c>
      <c r="D1291" s="202" t="s">
        <v>39</v>
      </c>
      <c r="E1291" s="203" t="s">
        <v>290</v>
      </c>
      <c r="F1291" s="204">
        <v>191796</v>
      </c>
      <c r="G1291" s="204">
        <v>191796</v>
      </c>
      <c r="H1291" s="171"/>
      <c r="I1291" s="88">
        <f t="shared" si="102"/>
        <v>191796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35</v>
      </c>
      <c r="C1292" s="109" t="s">
        <v>399</v>
      </c>
      <c r="D1292" s="202" t="s">
        <v>39</v>
      </c>
      <c r="E1292" s="203" t="s">
        <v>290</v>
      </c>
      <c r="F1292" s="204">
        <v>163020</v>
      </c>
      <c r="G1292" s="204">
        <v>163020</v>
      </c>
      <c r="H1292" s="171"/>
      <c r="I1292" s="88">
        <f t="shared" si="102"/>
        <v>163020</v>
      </c>
      <c r="J1292" s="163">
        <f t="shared" si="98"/>
        <v>0</v>
      </c>
      <c r="K1292" s="155">
        <f t="shared" si="9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0"/>
        <v>0</v>
      </c>
      <c r="O1292" s="155">
        <f t="shared" si="101"/>
        <v>0</v>
      </c>
      <c r="P1292" s="155">
        <f>IF(O1292=1,SUM($O$6:O1292),0)</f>
        <v>0</v>
      </c>
    </row>
    <row r="1293" spans="1:16" ht="15" customHeight="1">
      <c r="A1293" s="15"/>
      <c r="B1293" s="183">
        <v>36</v>
      </c>
      <c r="C1293" s="109" t="s">
        <v>400</v>
      </c>
      <c r="D1293" s="202" t="s">
        <v>39</v>
      </c>
      <c r="E1293" s="203" t="s">
        <v>290</v>
      </c>
      <c r="F1293" s="204">
        <v>182160</v>
      </c>
      <c r="G1293" s="204">
        <v>182160</v>
      </c>
      <c r="H1293" s="171"/>
      <c r="I1293" s="88">
        <f t="shared" si="102"/>
        <v>182160</v>
      </c>
      <c r="J1293" s="163">
        <f t="shared" si="98"/>
        <v>0</v>
      </c>
      <c r="K1293" s="155">
        <f t="shared" si="9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0"/>
        <v>0</v>
      </c>
      <c r="O1293" s="155">
        <f t="shared" si="101"/>
        <v>0</v>
      </c>
      <c r="P1293" s="155">
        <f>IF(O1293=1,SUM($O$6:O1293),0)</f>
        <v>0</v>
      </c>
    </row>
    <row r="1294" spans="1:16" ht="15" customHeight="1">
      <c r="A1294" s="15"/>
      <c r="B1294" s="183">
        <v>37</v>
      </c>
      <c r="C1294" s="109" t="s">
        <v>401</v>
      </c>
      <c r="D1294" s="202" t="s">
        <v>39</v>
      </c>
      <c r="E1294" s="203" t="s">
        <v>290</v>
      </c>
      <c r="F1294" s="204">
        <v>176946</v>
      </c>
      <c r="G1294" s="204">
        <v>176946</v>
      </c>
      <c r="H1294" s="171"/>
      <c r="I1294" s="88">
        <f>IF($I$5=$G$4,G1294,(IF($I$5=$F$4,F1294,0)))</f>
        <v>176946</v>
      </c>
      <c r="J1294" s="163">
        <f t="shared" si="98"/>
        <v>0</v>
      </c>
      <c r="K1294" s="155">
        <f t="shared" si="9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0"/>
        <v>0</v>
      </c>
      <c r="O1294" s="155">
        <f t="shared" si="101"/>
        <v>0</v>
      </c>
      <c r="P1294" s="155">
        <f>IF(O1294=1,SUM($O$6:O1294),0)</f>
        <v>0</v>
      </c>
    </row>
    <row r="1295" spans="1:16" ht="15" customHeight="1">
      <c r="A1295" s="15"/>
      <c r="B1295" s="183">
        <v>38</v>
      </c>
      <c r="C1295" s="109" t="s">
        <v>402</v>
      </c>
      <c r="D1295" s="202" t="s">
        <v>39</v>
      </c>
      <c r="E1295" s="203" t="s">
        <v>290</v>
      </c>
      <c r="F1295" s="204">
        <v>146784</v>
      </c>
      <c r="G1295" s="204">
        <v>146784</v>
      </c>
      <c r="H1295" s="171"/>
      <c r="I1295" s="88">
        <f t="shared" si="102"/>
        <v>146784</v>
      </c>
      <c r="J1295" s="163">
        <f t="shared" si="98"/>
        <v>0</v>
      </c>
      <c r="K1295" s="155">
        <f t="shared" si="9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0"/>
        <v>0</v>
      </c>
      <c r="O1295" s="155">
        <f t="shared" si="101"/>
        <v>0</v>
      </c>
      <c r="P1295" s="155">
        <f>IF(O1295=1,SUM($O$6:O1295),0)</f>
        <v>0</v>
      </c>
    </row>
    <row r="1296" spans="1:16" ht="15" customHeight="1">
      <c r="A1296" s="15"/>
      <c r="B1296" s="183">
        <v>39</v>
      </c>
      <c r="C1296" s="109" t="s">
        <v>403</v>
      </c>
      <c r="D1296" s="202" t="s">
        <v>39</v>
      </c>
      <c r="E1296" s="203" t="s">
        <v>290</v>
      </c>
      <c r="F1296" s="204">
        <v>146784</v>
      </c>
      <c r="G1296" s="204">
        <v>146784</v>
      </c>
      <c r="H1296" s="171"/>
      <c r="I1296" s="88">
        <f t="shared" si="102"/>
        <v>146784</v>
      </c>
      <c r="J1296" s="163">
        <f t="shared" si="98"/>
        <v>0</v>
      </c>
      <c r="K1296" s="155">
        <f t="shared" si="9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0"/>
        <v>0</v>
      </c>
      <c r="O1296" s="155">
        <f t="shared" si="101"/>
        <v>0</v>
      </c>
      <c r="P1296" s="155">
        <f>IF(O1296=1,SUM($O$6:O1296),0)</f>
        <v>0</v>
      </c>
    </row>
    <row r="1297" spans="1:16" ht="15" customHeight="1">
      <c r="A1297" s="15"/>
      <c r="B1297" s="183">
        <v>40</v>
      </c>
      <c r="C1297" s="109" t="s">
        <v>404</v>
      </c>
      <c r="D1297" s="202" t="s">
        <v>39</v>
      </c>
      <c r="E1297" s="203" t="s">
        <v>290</v>
      </c>
      <c r="F1297" s="204">
        <v>130218.00000000001</v>
      </c>
      <c r="G1297" s="204">
        <v>130218.00000000001</v>
      </c>
      <c r="H1297" s="171"/>
      <c r="I1297" s="88">
        <f t="shared" si="102"/>
        <v>130218.00000000001</v>
      </c>
      <c r="J1297" s="163">
        <f t="shared" si="98"/>
        <v>0</v>
      </c>
      <c r="K1297" s="155">
        <f t="shared" si="9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0"/>
        <v>0</v>
      </c>
      <c r="O1297" s="155">
        <f t="shared" si="101"/>
        <v>0</v>
      </c>
      <c r="P1297" s="155">
        <f>IF(O1297=1,SUM($O$6:O1297),0)</f>
        <v>0</v>
      </c>
    </row>
    <row r="1298" spans="1:16" ht="15" customHeight="1">
      <c r="A1298" s="15"/>
      <c r="B1298" s="183">
        <v>41</v>
      </c>
      <c r="C1298" s="109" t="s">
        <v>405</v>
      </c>
      <c r="D1298" s="202" t="s">
        <v>39</v>
      </c>
      <c r="E1298" s="203" t="s">
        <v>290</v>
      </c>
      <c r="F1298" s="204">
        <v>98472</v>
      </c>
      <c r="G1298" s="204">
        <v>98472</v>
      </c>
      <c r="H1298" s="171"/>
      <c r="I1298" s="88">
        <f t="shared" si="102"/>
        <v>98472</v>
      </c>
      <c r="J1298" s="163">
        <f t="shared" si="98"/>
        <v>0</v>
      </c>
      <c r="K1298" s="155">
        <f t="shared" si="9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0"/>
        <v>0</v>
      </c>
      <c r="O1298" s="155">
        <f t="shared" si="101"/>
        <v>0</v>
      </c>
      <c r="P1298" s="155">
        <f>IF(O1298=1,SUM($O$6:O1298),0)</f>
        <v>0</v>
      </c>
    </row>
    <row r="1299" spans="1:16" ht="15" customHeight="1">
      <c r="A1299" s="15"/>
      <c r="B1299" s="183">
        <v>42</v>
      </c>
      <c r="C1299" s="109" t="s">
        <v>406</v>
      </c>
      <c r="D1299" s="202" t="s">
        <v>39</v>
      </c>
      <c r="E1299" s="203" t="s">
        <v>290</v>
      </c>
      <c r="F1299" s="204">
        <v>257532.00000000003</v>
      </c>
      <c r="G1299" s="204">
        <v>257532.00000000003</v>
      </c>
      <c r="H1299" s="171"/>
      <c r="I1299" s="88">
        <f t="shared" si="102"/>
        <v>257532.00000000003</v>
      </c>
      <c r="J1299" s="163">
        <f t="shared" si="98"/>
        <v>0</v>
      </c>
      <c r="K1299" s="155">
        <f t="shared" si="9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0"/>
        <v>0</v>
      </c>
      <c r="O1299" s="155">
        <f t="shared" si="101"/>
        <v>0</v>
      </c>
      <c r="P1299" s="155">
        <f>IF(O1299=1,SUM($O$6:O1299),0)</f>
        <v>0</v>
      </c>
    </row>
    <row r="1300" spans="1:16" ht="15" customHeight="1">
      <c r="A1300" s="15"/>
      <c r="B1300" s="183">
        <v>43</v>
      </c>
      <c r="C1300" s="109" t="s">
        <v>408</v>
      </c>
      <c r="D1300" s="202" t="s">
        <v>39</v>
      </c>
      <c r="E1300" s="203" t="s">
        <v>290</v>
      </c>
      <c r="F1300" s="204">
        <v>203016</v>
      </c>
      <c r="G1300" s="204">
        <v>203016</v>
      </c>
      <c r="H1300" s="171"/>
      <c r="I1300" s="88">
        <f t="shared" si="102"/>
        <v>203016</v>
      </c>
      <c r="J1300" s="163">
        <f t="shared" si="98"/>
        <v>0</v>
      </c>
      <c r="K1300" s="155">
        <f t="shared" si="9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0"/>
        <v>0</v>
      </c>
      <c r="O1300" s="155">
        <f t="shared" si="101"/>
        <v>0</v>
      </c>
      <c r="P1300" s="155">
        <f>IF(O1300=1,SUM($O$6:O1300),0)</f>
        <v>0</v>
      </c>
    </row>
    <row r="1301" spans="1:16" ht="15" customHeight="1">
      <c r="A1301" s="15"/>
      <c r="B1301" s="183">
        <v>44</v>
      </c>
      <c r="C1301" s="109" t="s">
        <v>410</v>
      </c>
      <c r="D1301" s="202" t="s">
        <v>39</v>
      </c>
      <c r="E1301" s="203" t="s">
        <v>290</v>
      </c>
      <c r="F1301" s="204">
        <v>172656</v>
      </c>
      <c r="G1301" s="204">
        <v>172656</v>
      </c>
      <c r="H1301" s="171"/>
      <c r="I1301" s="88">
        <f t="shared" si="102"/>
        <v>172656</v>
      </c>
      <c r="J1301" s="163">
        <f t="shared" si="98"/>
        <v>0</v>
      </c>
      <c r="K1301" s="155">
        <f t="shared" si="9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0"/>
        <v>0</v>
      </c>
      <c r="O1301" s="155">
        <f t="shared" si="101"/>
        <v>0</v>
      </c>
      <c r="P1301" s="155">
        <f>IF(O1301=1,SUM($O$6:O1301),0)</f>
        <v>0</v>
      </c>
    </row>
    <row r="1302" spans="1:16" ht="15" customHeight="1">
      <c r="A1302" s="15"/>
      <c r="B1302" s="183">
        <v>45</v>
      </c>
      <c r="C1302" s="109" t="s">
        <v>412</v>
      </c>
      <c r="D1302" s="202" t="s">
        <v>39</v>
      </c>
      <c r="E1302" s="203" t="s">
        <v>290</v>
      </c>
      <c r="F1302" s="204">
        <v>131142</v>
      </c>
      <c r="G1302" s="204">
        <v>131142</v>
      </c>
      <c r="H1302" s="171"/>
      <c r="I1302" s="88">
        <f t="shared" si="102"/>
        <v>131142</v>
      </c>
      <c r="J1302" s="163">
        <f t="shared" si="98"/>
        <v>0</v>
      </c>
      <c r="K1302" s="155">
        <f t="shared" si="9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0"/>
        <v>0</v>
      </c>
      <c r="O1302" s="155">
        <f t="shared" si="101"/>
        <v>0</v>
      </c>
      <c r="P1302" s="155">
        <f>IF(O1302=1,SUM($O$6:O1302),0)</f>
        <v>0</v>
      </c>
    </row>
    <row r="1303" spans="1:16" ht="15" customHeight="1">
      <c r="A1303" s="15"/>
      <c r="B1303" s="183">
        <v>46</v>
      </c>
      <c r="C1303" s="109" t="s">
        <v>407</v>
      </c>
      <c r="D1303" s="202" t="s">
        <v>39</v>
      </c>
      <c r="E1303" s="203" t="s">
        <v>290</v>
      </c>
      <c r="F1303" s="204">
        <v>179916</v>
      </c>
      <c r="G1303" s="204">
        <v>179916</v>
      </c>
      <c r="H1303" s="171"/>
      <c r="I1303" s="88">
        <f t="shared" si="102"/>
        <v>179916</v>
      </c>
      <c r="J1303" s="163">
        <f t="shared" si="98"/>
        <v>0</v>
      </c>
      <c r="K1303" s="155">
        <f t="shared" si="9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0"/>
        <v>0</v>
      </c>
      <c r="O1303" s="155">
        <f t="shared" si="101"/>
        <v>0</v>
      </c>
      <c r="P1303" s="155">
        <f>IF(O1303=1,SUM($O$6:O1303),0)</f>
        <v>0</v>
      </c>
    </row>
    <row r="1304" spans="1:16" ht="15" customHeight="1">
      <c r="A1304" s="15"/>
      <c r="B1304" s="183">
        <v>47</v>
      </c>
      <c r="C1304" s="109" t="s">
        <v>409</v>
      </c>
      <c r="D1304" s="202" t="s">
        <v>39</v>
      </c>
      <c r="E1304" s="203" t="s">
        <v>290</v>
      </c>
      <c r="F1304" s="204">
        <v>160644</v>
      </c>
      <c r="G1304" s="204">
        <v>160644</v>
      </c>
      <c r="H1304" s="171"/>
      <c r="I1304" s="88">
        <f t="shared" si="102"/>
        <v>160644</v>
      </c>
      <c r="J1304" s="163">
        <f t="shared" ref="J1304:J1367" si="103">IF(D1304="MDU-KD",1,0)</f>
        <v>0</v>
      </c>
      <c r="K1304" s="155">
        <f t="shared" ref="K1304:K1367" si="104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05">IF(L1304=0,M1304,L1304)</f>
        <v>0</v>
      </c>
      <c r="O1304" s="155">
        <f t="shared" ref="O1304:O1367" si="106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83">
        <v>48</v>
      </c>
      <c r="C1305" s="109" t="s">
        <v>411</v>
      </c>
      <c r="D1305" s="202" t="s">
        <v>39</v>
      </c>
      <c r="E1305" s="203" t="s">
        <v>290</v>
      </c>
      <c r="F1305" s="204">
        <v>118338.00000000001</v>
      </c>
      <c r="G1305" s="204">
        <v>118338.00000000001</v>
      </c>
      <c r="H1305" s="171"/>
      <c r="I1305" s="88">
        <f t="shared" si="102"/>
        <v>118338.00000000001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49</v>
      </c>
      <c r="C1306" s="109" t="s">
        <v>413</v>
      </c>
      <c r="D1306" s="202" t="s">
        <v>39</v>
      </c>
      <c r="E1306" s="203" t="s">
        <v>290</v>
      </c>
      <c r="F1306" s="204">
        <v>100254</v>
      </c>
      <c r="G1306" s="204">
        <v>100254</v>
      </c>
      <c r="H1306" s="171"/>
      <c r="I1306" s="88">
        <f t="shared" si="102"/>
        <v>100254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50</v>
      </c>
      <c r="C1307" s="109" t="s">
        <v>950</v>
      </c>
      <c r="D1307" s="202" t="s">
        <v>39</v>
      </c>
      <c r="E1307" s="203" t="s">
        <v>290</v>
      </c>
      <c r="F1307" s="204">
        <v>90080.172455205786</v>
      </c>
      <c r="G1307" s="204">
        <v>90080.172455205786</v>
      </c>
      <c r="H1307" s="171"/>
      <c r="I1307" s="88">
        <f t="shared" si="102"/>
        <v>90080.172455205786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51</v>
      </c>
      <c r="C1308" s="109" t="s">
        <v>951</v>
      </c>
      <c r="D1308" s="202" t="s">
        <v>39</v>
      </c>
      <c r="E1308" s="203" t="s">
        <v>290</v>
      </c>
      <c r="F1308" s="204">
        <v>82817.569758203899</v>
      </c>
      <c r="G1308" s="204">
        <v>82817.569758203899</v>
      </c>
      <c r="H1308" s="171"/>
      <c r="I1308" s="88">
        <f t="shared" si="102"/>
        <v>82817.569758203899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52</v>
      </c>
      <c r="C1309" s="109" t="s">
        <v>952</v>
      </c>
      <c r="D1309" s="202" t="s">
        <v>39</v>
      </c>
      <c r="E1309" s="203" t="s">
        <v>290</v>
      </c>
      <c r="F1309" s="204">
        <v>76032</v>
      </c>
      <c r="G1309" s="204">
        <v>76032</v>
      </c>
      <c r="H1309" s="171"/>
      <c r="I1309" s="88">
        <f t="shared" si="102"/>
        <v>76032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53</v>
      </c>
      <c r="C1310" s="109" t="s">
        <v>953</v>
      </c>
      <c r="D1310" s="202" t="s">
        <v>39</v>
      </c>
      <c r="E1310" s="203" t="s">
        <v>290</v>
      </c>
      <c r="F1310" s="204">
        <v>75900</v>
      </c>
      <c r="G1310" s="204">
        <v>75900</v>
      </c>
      <c r="H1310" s="171"/>
      <c r="I1310" s="88">
        <f t="shared" si="102"/>
        <v>75900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54</v>
      </c>
      <c r="C1311" s="109" t="s">
        <v>954</v>
      </c>
      <c r="D1311" s="202" t="s">
        <v>39</v>
      </c>
      <c r="E1311" s="203" t="s">
        <v>290</v>
      </c>
      <c r="F1311" s="204">
        <v>67188</v>
      </c>
      <c r="G1311" s="204">
        <v>67188</v>
      </c>
      <c r="H1311" s="171"/>
      <c r="I1311" s="88">
        <f t="shared" si="102"/>
        <v>67188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55</v>
      </c>
      <c r="C1312" s="109" t="s">
        <v>1100</v>
      </c>
      <c r="D1312" s="202" t="s">
        <v>39</v>
      </c>
      <c r="E1312" s="203" t="s">
        <v>290</v>
      </c>
      <c r="F1312" s="204">
        <v>397284.97886456642</v>
      </c>
      <c r="G1312" s="204">
        <v>397284.97886456642</v>
      </c>
      <c r="H1312" s="171"/>
      <c r="I1312" s="88">
        <f t="shared" si="102"/>
        <v>397284.97886456642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/>
      <c r="C1313" s="109"/>
      <c r="D1313" s="202" t="s">
        <v>40</v>
      </c>
      <c r="E1313" s="203"/>
      <c r="F1313" s="204">
        <v>0</v>
      </c>
      <c r="G1313" s="204">
        <v>0</v>
      </c>
      <c r="H1313" s="171"/>
      <c r="I1313" s="88">
        <f t="shared" si="102"/>
        <v>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 t="s">
        <v>1005</v>
      </c>
      <c r="C1314" s="109" t="s">
        <v>773</v>
      </c>
      <c r="D1314" s="202" t="s">
        <v>40</v>
      </c>
      <c r="E1314" s="203"/>
      <c r="F1314" s="204">
        <v>0</v>
      </c>
      <c r="G1314" s="204">
        <v>0</v>
      </c>
      <c r="H1314" s="171"/>
      <c r="I1314" s="88">
        <f t="shared" si="102"/>
        <v>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1</v>
      </c>
      <c r="C1315" s="109" t="s">
        <v>414</v>
      </c>
      <c r="D1315" s="202" t="s">
        <v>39</v>
      </c>
      <c r="E1315" s="203" t="s">
        <v>290</v>
      </c>
      <c r="F1315" s="204">
        <v>171300</v>
      </c>
      <c r="G1315" s="204">
        <v>171300</v>
      </c>
      <c r="H1315" s="171"/>
      <c r="I1315" s="88">
        <f t="shared" si="102"/>
        <v>171300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2</v>
      </c>
      <c r="C1316" s="109" t="s">
        <v>415</v>
      </c>
      <c r="D1316" s="202" t="s">
        <v>39</v>
      </c>
      <c r="E1316" s="203" t="s">
        <v>290</v>
      </c>
      <c r="F1316" s="204">
        <v>144000</v>
      </c>
      <c r="G1316" s="204">
        <v>144000</v>
      </c>
      <c r="H1316" s="171"/>
      <c r="I1316" s="88">
        <f t="shared" si="102"/>
        <v>144000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3</v>
      </c>
      <c r="C1317" s="109" t="s">
        <v>416</v>
      </c>
      <c r="D1317" s="202" t="s">
        <v>39</v>
      </c>
      <c r="E1317" s="203" t="s">
        <v>290</v>
      </c>
      <c r="F1317" s="204">
        <v>132480</v>
      </c>
      <c r="G1317" s="204">
        <v>132480</v>
      </c>
      <c r="H1317" s="171"/>
      <c r="I1317" s="88">
        <f t="shared" si="102"/>
        <v>132480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4</v>
      </c>
      <c r="C1318" s="109" t="s">
        <v>417</v>
      </c>
      <c r="D1318" s="202" t="s">
        <v>39</v>
      </c>
      <c r="E1318" s="203" t="s">
        <v>290</v>
      </c>
      <c r="F1318" s="204">
        <v>98580</v>
      </c>
      <c r="G1318" s="204">
        <v>98580</v>
      </c>
      <c r="H1318" s="171"/>
      <c r="I1318" s="88">
        <f t="shared" si="102"/>
        <v>98580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5</v>
      </c>
      <c r="C1319" s="109" t="s">
        <v>418</v>
      </c>
      <c r="D1319" s="202" t="s">
        <v>39</v>
      </c>
      <c r="E1319" s="203" t="s">
        <v>290</v>
      </c>
      <c r="F1319" s="204">
        <v>67020</v>
      </c>
      <c r="G1319" s="204">
        <v>67020</v>
      </c>
      <c r="H1319" s="171"/>
      <c r="I1319" s="88">
        <f t="shared" si="102"/>
        <v>67020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6</v>
      </c>
      <c r="C1320" s="109" t="s">
        <v>419</v>
      </c>
      <c r="D1320" s="202" t="s">
        <v>39</v>
      </c>
      <c r="E1320" s="203" t="s">
        <v>290</v>
      </c>
      <c r="F1320" s="204">
        <v>134100</v>
      </c>
      <c r="G1320" s="204">
        <v>134100</v>
      </c>
      <c r="H1320" s="171"/>
      <c r="I1320" s="88">
        <f t="shared" si="102"/>
        <v>134100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7</v>
      </c>
      <c r="C1321" s="109" t="s">
        <v>420</v>
      </c>
      <c r="D1321" s="202" t="s">
        <v>39</v>
      </c>
      <c r="E1321" s="203" t="s">
        <v>290</v>
      </c>
      <c r="F1321" s="204">
        <v>107400</v>
      </c>
      <c r="G1321" s="204">
        <v>107400</v>
      </c>
      <c r="H1321" s="171"/>
      <c r="I1321" s="88">
        <f t="shared" si="102"/>
        <v>107400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/>
      <c r="C1322" s="109"/>
      <c r="D1322" s="202" t="s">
        <v>40</v>
      </c>
      <c r="E1322" s="203"/>
      <c r="F1322" s="204">
        <v>0</v>
      </c>
      <c r="G1322" s="204">
        <v>0</v>
      </c>
      <c r="H1322" s="171"/>
      <c r="I1322" s="88">
        <f t="shared" si="102"/>
        <v>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 t="s">
        <v>1005</v>
      </c>
      <c r="C1323" s="109" t="s">
        <v>764</v>
      </c>
      <c r="D1323" s="202" t="s">
        <v>40</v>
      </c>
      <c r="E1323" s="203"/>
      <c r="F1323" s="204">
        <v>0</v>
      </c>
      <c r="G1323" s="204">
        <v>0</v>
      </c>
      <c r="H1323" s="171"/>
      <c r="I1323" s="88">
        <f t="shared" si="102"/>
        <v>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</v>
      </c>
      <c r="C1324" s="109" t="s">
        <v>1235</v>
      </c>
      <c r="D1324" s="202" t="s">
        <v>39</v>
      </c>
      <c r="E1324" s="203" t="s">
        <v>1076</v>
      </c>
      <c r="F1324" s="204">
        <v>5708400</v>
      </c>
      <c r="G1324" s="204">
        <v>5708400</v>
      </c>
      <c r="H1324" s="171"/>
      <c r="I1324" s="88">
        <f t="shared" si="102"/>
        <v>5708400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2</v>
      </c>
      <c r="C1325" s="109" t="s">
        <v>1236</v>
      </c>
      <c r="D1325" s="202" t="s">
        <v>39</v>
      </c>
      <c r="E1325" s="203" t="s">
        <v>1076</v>
      </c>
      <c r="F1325" s="204">
        <v>5708400</v>
      </c>
      <c r="G1325" s="204">
        <v>5708400</v>
      </c>
      <c r="H1325" s="171"/>
      <c r="I1325" s="88">
        <f t="shared" si="102"/>
        <v>5708400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3</v>
      </c>
      <c r="C1326" s="109" t="s">
        <v>1237</v>
      </c>
      <c r="D1326" s="202" t="s">
        <v>39</v>
      </c>
      <c r="E1326" s="203" t="s">
        <v>1076</v>
      </c>
      <c r="F1326" s="204">
        <v>4455600</v>
      </c>
      <c r="G1326" s="204">
        <v>4455600</v>
      </c>
      <c r="H1326" s="171"/>
      <c r="I1326" s="88">
        <f t="shared" si="102"/>
        <v>4455600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4</v>
      </c>
      <c r="C1327" s="109" t="s">
        <v>1238</v>
      </c>
      <c r="D1327" s="202" t="s">
        <v>39</v>
      </c>
      <c r="E1327" s="203" t="s">
        <v>1076</v>
      </c>
      <c r="F1327" s="204">
        <v>4220400</v>
      </c>
      <c r="G1327" s="204">
        <v>4220400</v>
      </c>
      <c r="H1327" s="171"/>
      <c r="I1327" s="88">
        <f t="shared" si="102"/>
        <v>4220400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5</v>
      </c>
      <c r="C1328" s="109" t="s">
        <v>1239</v>
      </c>
      <c r="D1328" s="202" t="s">
        <v>39</v>
      </c>
      <c r="E1328" s="203" t="s">
        <v>1076</v>
      </c>
      <c r="F1328" s="204">
        <v>3601200</v>
      </c>
      <c r="G1328" s="204">
        <v>3601200</v>
      </c>
      <c r="H1328" s="171"/>
      <c r="I1328" s="88">
        <f t="shared" si="102"/>
        <v>3601200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6</v>
      </c>
      <c r="C1329" s="109" t="s">
        <v>1240</v>
      </c>
      <c r="D1329" s="202" t="s">
        <v>39</v>
      </c>
      <c r="E1329" s="203" t="s">
        <v>1076</v>
      </c>
      <c r="F1329" s="204">
        <v>3490800</v>
      </c>
      <c r="G1329" s="204">
        <v>3490800</v>
      </c>
      <c r="H1329" s="171"/>
      <c r="I1329" s="88">
        <f t="shared" si="102"/>
        <v>3490800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7</v>
      </c>
      <c r="C1330" s="109" t="s">
        <v>1241</v>
      </c>
      <c r="D1330" s="202" t="s">
        <v>39</v>
      </c>
      <c r="E1330" s="203" t="s">
        <v>1076</v>
      </c>
      <c r="F1330" s="204">
        <v>3487200</v>
      </c>
      <c r="G1330" s="204">
        <v>3487200</v>
      </c>
      <c r="H1330" s="171"/>
      <c r="I1330" s="88">
        <f>IF($I$5=$G$4,G1330,(IF($I$5=$F$4,F1330,0)))</f>
        <v>3487200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8</v>
      </c>
      <c r="C1331" s="109" t="s">
        <v>1242</v>
      </c>
      <c r="D1331" s="202" t="s">
        <v>39</v>
      </c>
      <c r="E1331" s="203" t="s">
        <v>1076</v>
      </c>
      <c r="F1331" s="204">
        <v>2964000</v>
      </c>
      <c r="G1331" s="204">
        <v>2964000</v>
      </c>
      <c r="H1331" s="175"/>
      <c r="I1331" s="88">
        <f t="shared" ref="I1331:I1396" si="107">IF($I$5=$G$4,G1331,(IF($I$5=$F$4,F1331,0)))</f>
        <v>2964000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9</v>
      </c>
      <c r="C1332" s="109" t="s">
        <v>1243</v>
      </c>
      <c r="D1332" s="202" t="s">
        <v>39</v>
      </c>
      <c r="E1332" s="203" t="s">
        <v>1076</v>
      </c>
      <c r="F1332" s="204">
        <v>3312000</v>
      </c>
      <c r="G1332" s="204">
        <v>3312000</v>
      </c>
      <c r="H1332" s="175"/>
      <c r="I1332" s="88">
        <f t="shared" si="107"/>
        <v>3312000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10</v>
      </c>
      <c r="C1333" s="109" t="s">
        <v>1244</v>
      </c>
      <c r="D1333" s="202" t="s">
        <v>39</v>
      </c>
      <c r="E1333" s="203" t="s">
        <v>1076</v>
      </c>
      <c r="F1333" s="204">
        <v>3217200</v>
      </c>
      <c r="G1333" s="204">
        <v>3217200</v>
      </c>
      <c r="H1333" s="171"/>
      <c r="I1333" s="88">
        <f t="shared" si="107"/>
        <v>3217200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11</v>
      </c>
      <c r="C1334" s="109" t="s">
        <v>1245</v>
      </c>
      <c r="D1334" s="202" t="s">
        <v>39</v>
      </c>
      <c r="E1334" s="203" t="s">
        <v>1076</v>
      </c>
      <c r="F1334" s="204">
        <v>2668800</v>
      </c>
      <c r="G1334" s="204">
        <v>2668800</v>
      </c>
      <c r="H1334" s="171"/>
      <c r="I1334" s="88">
        <f t="shared" si="107"/>
        <v>2668800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12</v>
      </c>
      <c r="C1335" s="109" t="s">
        <v>1246</v>
      </c>
      <c r="D1335" s="202" t="s">
        <v>39</v>
      </c>
      <c r="E1335" s="203" t="s">
        <v>1076</v>
      </c>
      <c r="F1335" s="204">
        <v>2668800</v>
      </c>
      <c r="G1335" s="204">
        <v>2668800</v>
      </c>
      <c r="H1335" s="171"/>
      <c r="I1335" s="88">
        <f t="shared" si="107"/>
        <v>2668800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13</v>
      </c>
      <c r="C1336" s="109" t="s">
        <v>1247</v>
      </c>
      <c r="D1336" s="202" t="s">
        <v>39</v>
      </c>
      <c r="E1336" s="203" t="s">
        <v>1076</v>
      </c>
      <c r="F1336" s="204">
        <v>2367600</v>
      </c>
      <c r="G1336" s="204">
        <v>2367600</v>
      </c>
      <c r="H1336" s="171"/>
      <c r="I1336" s="88">
        <f t="shared" si="107"/>
        <v>2367600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14</v>
      </c>
      <c r="C1337" s="109" t="s">
        <v>1248</v>
      </c>
      <c r="D1337" s="202" t="s">
        <v>39</v>
      </c>
      <c r="E1337" s="203" t="s">
        <v>1076</v>
      </c>
      <c r="F1337" s="204">
        <v>1790400</v>
      </c>
      <c r="G1337" s="204">
        <v>1790400</v>
      </c>
      <c r="H1337" s="171"/>
      <c r="I1337" s="88">
        <f t="shared" si="107"/>
        <v>1790400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15</v>
      </c>
      <c r="C1338" s="109" t="s">
        <v>1249</v>
      </c>
      <c r="D1338" s="202" t="s">
        <v>39</v>
      </c>
      <c r="E1338" s="203" t="s">
        <v>1076</v>
      </c>
      <c r="F1338" s="204">
        <v>4682400</v>
      </c>
      <c r="G1338" s="204">
        <v>4682400</v>
      </c>
      <c r="H1338" s="171"/>
      <c r="I1338" s="88">
        <f t="shared" si="107"/>
        <v>4682400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16</v>
      </c>
      <c r="C1339" s="109" t="s">
        <v>1250</v>
      </c>
      <c r="D1339" s="202" t="s">
        <v>39</v>
      </c>
      <c r="E1339" s="203" t="s">
        <v>1076</v>
      </c>
      <c r="F1339" s="204">
        <v>3691200</v>
      </c>
      <c r="G1339" s="204">
        <v>3691200</v>
      </c>
      <c r="H1339" s="171"/>
      <c r="I1339" s="88">
        <f t="shared" si="107"/>
        <v>3691200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17</v>
      </c>
      <c r="C1340" s="109" t="s">
        <v>1251</v>
      </c>
      <c r="D1340" s="202" t="s">
        <v>39</v>
      </c>
      <c r="E1340" s="203" t="s">
        <v>1076</v>
      </c>
      <c r="F1340" s="204">
        <v>3139200</v>
      </c>
      <c r="G1340" s="204">
        <v>3139200</v>
      </c>
      <c r="H1340" s="171"/>
      <c r="I1340" s="88">
        <f t="shared" si="107"/>
        <v>3139200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18</v>
      </c>
      <c r="C1341" s="109" t="s">
        <v>1252</v>
      </c>
      <c r="D1341" s="202" t="s">
        <v>39</v>
      </c>
      <c r="E1341" s="203" t="s">
        <v>1076</v>
      </c>
      <c r="F1341" s="204">
        <v>2384400</v>
      </c>
      <c r="G1341" s="204">
        <v>2384400</v>
      </c>
      <c r="H1341" s="171"/>
      <c r="I1341" s="88">
        <f t="shared" si="107"/>
        <v>2384400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19</v>
      </c>
      <c r="C1342" s="109" t="s">
        <v>1253</v>
      </c>
      <c r="D1342" s="202" t="s">
        <v>39</v>
      </c>
      <c r="E1342" s="203" t="s">
        <v>1076</v>
      </c>
      <c r="F1342" s="204">
        <v>3271200</v>
      </c>
      <c r="G1342" s="204">
        <v>3271200</v>
      </c>
      <c r="H1342" s="171"/>
      <c r="I1342" s="88">
        <f t="shared" si="107"/>
        <v>3271200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20</v>
      </c>
      <c r="C1343" s="109" t="s">
        <v>1254</v>
      </c>
      <c r="D1343" s="202" t="s">
        <v>39</v>
      </c>
      <c r="E1343" s="203" t="s">
        <v>1076</v>
      </c>
      <c r="F1343" s="204">
        <v>2920800</v>
      </c>
      <c r="G1343" s="204">
        <v>2920800</v>
      </c>
      <c r="H1343" s="171"/>
      <c r="I1343" s="88">
        <f t="shared" si="107"/>
        <v>2920800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21</v>
      </c>
      <c r="C1344" s="109" t="s">
        <v>1255</v>
      </c>
      <c r="D1344" s="202" t="s">
        <v>39</v>
      </c>
      <c r="E1344" s="203" t="s">
        <v>1076</v>
      </c>
      <c r="F1344" s="204">
        <v>2151600</v>
      </c>
      <c r="G1344" s="204">
        <v>2151600</v>
      </c>
      <c r="H1344" s="171"/>
      <c r="I1344" s="88">
        <f t="shared" si="107"/>
        <v>2151600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22</v>
      </c>
      <c r="C1345" s="109" t="s">
        <v>1256</v>
      </c>
      <c r="D1345" s="202" t="s">
        <v>39</v>
      </c>
      <c r="E1345" s="203" t="s">
        <v>1076</v>
      </c>
      <c r="F1345" s="204">
        <v>1822800</v>
      </c>
      <c r="G1345" s="204">
        <v>1822800</v>
      </c>
      <c r="H1345" s="171"/>
      <c r="I1345" s="88">
        <f t="shared" si="107"/>
        <v>1822800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23</v>
      </c>
      <c r="C1346" s="109" t="s">
        <v>1257</v>
      </c>
      <c r="D1346" s="202" t="s">
        <v>39</v>
      </c>
      <c r="E1346" s="203" t="s">
        <v>1076</v>
      </c>
      <c r="F1346" s="204">
        <v>1637821.3173673779</v>
      </c>
      <c r="G1346" s="204">
        <v>1637821.3173673779</v>
      </c>
      <c r="H1346" s="171"/>
      <c r="I1346" s="88">
        <f t="shared" si="107"/>
        <v>1637821.3173673779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24</v>
      </c>
      <c r="C1347" s="109" t="s">
        <v>1258</v>
      </c>
      <c r="D1347" s="202" t="s">
        <v>39</v>
      </c>
      <c r="E1347" s="203" t="s">
        <v>1076</v>
      </c>
      <c r="F1347" s="204">
        <v>1505773.9956037072</v>
      </c>
      <c r="G1347" s="204">
        <v>1505773.9956037072</v>
      </c>
      <c r="H1347" s="171"/>
      <c r="I1347" s="88">
        <f t="shared" si="107"/>
        <v>1505773.9956037072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25</v>
      </c>
      <c r="C1348" s="109" t="s">
        <v>1259</v>
      </c>
      <c r="D1348" s="202" t="s">
        <v>39</v>
      </c>
      <c r="E1348" s="203" t="s">
        <v>1076</v>
      </c>
      <c r="F1348" s="204">
        <v>1382400</v>
      </c>
      <c r="G1348" s="204">
        <v>1382400</v>
      </c>
      <c r="H1348" s="171"/>
      <c r="I1348" s="88">
        <f t="shared" si="107"/>
        <v>1382400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26</v>
      </c>
      <c r="C1349" s="109" t="s">
        <v>1260</v>
      </c>
      <c r="D1349" s="202" t="s">
        <v>39</v>
      </c>
      <c r="E1349" s="203" t="s">
        <v>1076</v>
      </c>
      <c r="F1349" s="204">
        <v>1380000</v>
      </c>
      <c r="G1349" s="204">
        <v>1380000</v>
      </c>
      <c r="H1349" s="171"/>
      <c r="I1349" s="88">
        <f t="shared" si="107"/>
        <v>1380000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27</v>
      </c>
      <c r="C1350" s="109" t="s">
        <v>1261</v>
      </c>
      <c r="D1350" s="202" t="s">
        <v>39</v>
      </c>
      <c r="E1350" s="203" t="s">
        <v>1076</v>
      </c>
      <c r="F1350" s="204">
        <v>1221600</v>
      </c>
      <c r="G1350" s="204">
        <v>1221600</v>
      </c>
      <c r="H1350" s="171"/>
      <c r="I1350" s="88">
        <f t="shared" si="107"/>
        <v>1221600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28</v>
      </c>
      <c r="C1351" s="109" t="s">
        <v>1262</v>
      </c>
      <c r="D1351" s="202" t="s">
        <v>39</v>
      </c>
      <c r="E1351" s="203" t="s">
        <v>1076</v>
      </c>
      <c r="F1351" s="204">
        <v>6279240.0000000009</v>
      </c>
      <c r="G1351" s="204">
        <v>6279240.0000000009</v>
      </c>
      <c r="H1351" s="171"/>
      <c r="I1351" s="88">
        <f t="shared" si="107"/>
        <v>6279240.0000000009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29</v>
      </c>
      <c r="C1352" s="109" t="s">
        <v>1263</v>
      </c>
      <c r="D1352" s="202" t="s">
        <v>39</v>
      </c>
      <c r="E1352" s="203" t="s">
        <v>1076</v>
      </c>
      <c r="F1352" s="204">
        <v>6279240.0000000009</v>
      </c>
      <c r="G1352" s="204">
        <v>6279240.0000000009</v>
      </c>
      <c r="H1352" s="175"/>
      <c r="I1352" s="88">
        <f t="shared" si="107"/>
        <v>6279240.0000000009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30</v>
      </c>
      <c r="C1353" s="109" t="s">
        <v>1264</v>
      </c>
      <c r="D1353" s="202" t="s">
        <v>39</v>
      </c>
      <c r="E1353" s="203" t="s">
        <v>1076</v>
      </c>
      <c r="F1353" s="204">
        <v>4901160</v>
      </c>
      <c r="G1353" s="204">
        <v>4901160</v>
      </c>
      <c r="H1353" s="175"/>
      <c r="I1353" s="88">
        <f t="shared" si="107"/>
        <v>4901160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31</v>
      </c>
      <c r="C1354" s="109" t="s">
        <v>1265</v>
      </c>
      <c r="D1354" s="202" t="s">
        <v>39</v>
      </c>
      <c r="E1354" s="203" t="s">
        <v>1076</v>
      </c>
      <c r="F1354" s="204">
        <v>4642440</v>
      </c>
      <c r="G1354" s="204">
        <v>4642440</v>
      </c>
      <c r="H1354" s="175"/>
      <c r="I1354" s="88">
        <f t="shared" si="107"/>
        <v>4642440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32</v>
      </c>
      <c r="C1355" s="109" t="s">
        <v>1266</v>
      </c>
      <c r="D1355" s="202" t="s">
        <v>39</v>
      </c>
      <c r="E1355" s="203" t="s">
        <v>1076</v>
      </c>
      <c r="F1355" s="204">
        <v>3961320</v>
      </c>
      <c r="G1355" s="204">
        <v>3961320</v>
      </c>
      <c r="H1355" s="175"/>
      <c r="I1355" s="88">
        <f t="shared" si="107"/>
        <v>3961320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33</v>
      </c>
      <c r="C1356" s="109" t="s">
        <v>1267</v>
      </c>
      <c r="D1356" s="202" t="s">
        <v>39</v>
      </c>
      <c r="E1356" s="203" t="s">
        <v>1076</v>
      </c>
      <c r="F1356" s="204">
        <v>3839880</v>
      </c>
      <c r="G1356" s="204">
        <v>3839880</v>
      </c>
      <c r="H1356" s="175"/>
      <c r="I1356" s="88">
        <f t="shared" si="107"/>
        <v>3839880</v>
      </c>
      <c r="J1356" s="163">
        <f t="shared" si="103"/>
        <v>0</v>
      </c>
      <c r="K1356" s="155">
        <f t="shared" si="10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05"/>
        <v>0</v>
      </c>
      <c r="O1356" s="155">
        <f t="shared" si="106"/>
        <v>0</v>
      </c>
      <c r="P1356" s="155">
        <f>IF(O1356=1,SUM($O$6:O1356),0)</f>
        <v>0</v>
      </c>
    </row>
    <row r="1357" spans="1:16" ht="15" customHeight="1">
      <c r="A1357" s="15"/>
      <c r="B1357" s="183">
        <v>34</v>
      </c>
      <c r="C1357" s="109" t="s">
        <v>1268</v>
      </c>
      <c r="D1357" s="202" t="s">
        <v>39</v>
      </c>
      <c r="E1357" s="203" t="s">
        <v>1076</v>
      </c>
      <c r="F1357" s="204">
        <v>3835920</v>
      </c>
      <c r="G1357" s="204">
        <v>3835920</v>
      </c>
      <c r="H1357" s="175"/>
      <c r="I1357" s="88">
        <f t="shared" si="107"/>
        <v>3835920</v>
      </c>
      <c r="J1357" s="163">
        <f t="shared" si="103"/>
        <v>0</v>
      </c>
      <c r="K1357" s="155">
        <f t="shared" si="10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05"/>
        <v>0</v>
      </c>
      <c r="O1357" s="155">
        <f t="shared" si="106"/>
        <v>0</v>
      </c>
      <c r="P1357" s="155">
        <f>IF(O1357=1,SUM($O$6:O1357),0)</f>
        <v>0</v>
      </c>
    </row>
    <row r="1358" spans="1:16" ht="15" customHeight="1">
      <c r="A1358" s="15"/>
      <c r="B1358" s="183">
        <v>35</v>
      </c>
      <c r="C1358" s="109" t="s">
        <v>1269</v>
      </c>
      <c r="D1358" s="202" t="s">
        <v>39</v>
      </c>
      <c r="E1358" s="203" t="s">
        <v>1076</v>
      </c>
      <c r="F1358" s="204">
        <v>3260400</v>
      </c>
      <c r="G1358" s="204">
        <v>3260400</v>
      </c>
      <c r="H1358" s="175"/>
      <c r="I1358" s="88">
        <f t="shared" si="107"/>
        <v>3260400</v>
      </c>
      <c r="J1358" s="163">
        <f t="shared" si="103"/>
        <v>0</v>
      </c>
      <c r="K1358" s="155">
        <f t="shared" si="10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05"/>
        <v>0</v>
      </c>
      <c r="O1358" s="155">
        <f t="shared" si="106"/>
        <v>0</v>
      </c>
      <c r="P1358" s="155">
        <f>IF(O1358=1,SUM($O$6:O1358),0)</f>
        <v>0</v>
      </c>
    </row>
    <row r="1359" spans="1:16" ht="15" customHeight="1">
      <c r="A1359" s="15"/>
      <c r="B1359" s="183">
        <v>36</v>
      </c>
      <c r="C1359" s="109" t="s">
        <v>1270</v>
      </c>
      <c r="D1359" s="202" t="s">
        <v>39</v>
      </c>
      <c r="E1359" s="203" t="s">
        <v>1076</v>
      </c>
      <c r="F1359" s="204">
        <v>3643200</v>
      </c>
      <c r="G1359" s="204">
        <v>3643200</v>
      </c>
      <c r="H1359" s="175"/>
      <c r="I1359" s="88">
        <f t="shared" si="107"/>
        <v>3643200</v>
      </c>
      <c r="J1359" s="163">
        <f t="shared" si="103"/>
        <v>0</v>
      </c>
      <c r="K1359" s="155">
        <f t="shared" si="10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05"/>
        <v>0</v>
      </c>
      <c r="O1359" s="155">
        <f t="shared" si="106"/>
        <v>0</v>
      </c>
      <c r="P1359" s="155">
        <f>IF(O1359=1,SUM($O$6:O1359),0)</f>
        <v>0</v>
      </c>
    </row>
    <row r="1360" spans="1:16" ht="15" customHeight="1">
      <c r="A1360" s="15"/>
      <c r="B1360" s="183">
        <v>37</v>
      </c>
      <c r="C1360" s="109" t="s">
        <v>1271</v>
      </c>
      <c r="D1360" s="202" t="s">
        <v>39</v>
      </c>
      <c r="E1360" s="203" t="s">
        <v>1076</v>
      </c>
      <c r="F1360" s="204">
        <v>3538920</v>
      </c>
      <c r="G1360" s="204">
        <v>3538920</v>
      </c>
      <c r="H1360" s="175"/>
      <c r="I1360" s="88">
        <f t="shared" si="107"/>
        <v>3538920</v>
      </c>
      <c r="J1360" s="163">
        <f t="shared" si="103"/>
        <v>0</v>
      </c>
      <c r="K1360" s="155">
        <f t="shared" si="10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05"/>
        <v>0</v>
      </c>
      <c r="O1360" s="155">
        <f t="shared" si="106"/>
        <v>0</v>
      </c>
      <c r="P1360" s="155">
        <f>IF(O1360=1,SUM($O$6:O1360),0)</f>
        <v>0</v>
      </c>
    </row>
    <row r="1361" spans="1:16" ht="15" customHeight="1">
      <c r="A1361" s="15"/>
      <c r="B1361" s="183">
        <v>38</v>
      </c>
      <c r="C1361" s="109" t="s">
        <v>1272</v>
      </c>
      <c r="D1361" s="202" t="s">
        <v>39</v>
      </c>
      <c r="E1361" s="203" t="s">
        <v>1076</v>
      </c>
      <c r="F1361" s="204">
        <v>2935680.0000000005</v>
      </c>
      <c r="G1361" s="204">
        <v>2935680.0000000005</v>
      </c>
      <c r="H1361" s="175"/>
      <c r="I1361" s="88">
        <f t="shared" si="107"/>
        <v>2935680.0000000005</v>
      </c>
      <c r="J1361" s="163">
        <f t="shared" si="103"/>
        <v>0</v>
      </c>
      <c r="K1361" s="155">
        <f t="shared" si="10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05"/>
        <v>0</v>
      </c>
      <c r="O1361" s="155">
        <f t="shared" si="106"/>
        <v>0</v>
      </c>
      <c r="P1361" s="155">
        <f>IF(O1361=1,SUM($O$6:O1361),0)</f>
        <v>0</v>
      </c>
    </row>
    <row r="1362" spans="1:16" ht="15" customHeight="1">
      <c r="A1362" s="15"/>
      <c r="B1362" s="183">
        <v>39</v>
      </c>
      <c r="C1362" s="109" t="s">
        <v>1273</v>
      </c>
      <c r="D1362" s="202" t="s">
        <v>39</v>
      </c>
      <c r="E1362" s="203" t="s">
        <v>1076</v>
      </c>
      <c r="F1362" s="204">
        <v>2935680.0000000005</v>
      </c>
      <c r="G1362" s="204">
        <v>2935680.0000000005</v>
      </c>
      <c r="H1362" s="175"/>
      <c r="I1362" s="88">
        <f t="shared" si="107"/>
        <v>2935680.0000000005</v>
      </c>
      <c r="J1362" s="163">
        <f t="shared" si="103"/>
        <v>0</v>
      </c>
      <c r="K1362" s="155">
        <f t="shared" si="10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05"/>
        <v>0</v>
      </c>
      <c r="O1362" s="155">
        <f t="shared" si="106"/>
        <v>0</v>
      </c>
      <c r="P1362" s="155">
        <f>IF(O1362=1,SUM($O$6:O1362),0)</f>
        <v>0</v>
      </c>
    </row>
    <row r="1363" spans="1:16" ht="15" customHeight="1">
      <c r="A1363" s="15"/>
      <c r="B1363" s="183">
        <v>40</v>
      </c>
      <c r="C1363" s="109" t="s">
        <v>1274</v>
      </c>
      <c r="D1363" s="202" t="s">
        <v>39</v>
      </c>
      <c r="E1363" s="203" t="s">
        <v>1076</v>
      </c>
      <c r="F1363" s="204">
        <v>2604360.0000000005</v>
      </c>
      <c r="G1363" s="204">
        <v>2604360.0000000005</v>
      </c>
      <c r="H1363" s="175"/>
      <c r="I1363" s="88">
        <f t="shared" si="107"/>
        <v>2604360.0000000005</v>
      </c>
      <c r="J1363" s="163">
        <f t="shared" si="103"/>
        <v>0</v>
      </c>
      <c r="K1363" s="155">
        <f t="shared" si="10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05"/>
        <v>0</v>
      </c>
      <c r="O1363" s="155">
        <f t="shared" si="106"/>
        <v>0</v>
      </c>
      <c r="P1363" s="155">
        <f>IF(O1363=1,SUM($O$6:O1363),0)</f>
        <v>0</v>
      </c>
    </row>
    <row r="1364" spans="1:16" ht="15" customHeight="1">
      <c r="A1364" s="15"/>
      <c r="B1364" s="183">
        <v>41</v>
      </c>
      <c r="C1364" s="109" t="s">
        <v>1275</v>
      </c>
      <c r="D1364" s="202" t="s">
        <v>39</v>
      </c>
      <c r="E1364" s="203" t="s">
        <v>1076</v>
      </c>
      <c r="F1364" s="204">
        <v>1969440</v>
      </c>
      <c r="G1364" s="204">
        <v>1969440</v>
      </c>
      <c r="H1364" s="175"/>
      <c r="I1364" s="88">
        <f t="shared" si="107"/>
        <v>1969440</v>
      </c>
      <c r="J1364" s="163">
        <f t="shared" si="103"/>
        <v>0</v>
      </c>
      <c r="K1364" s="155">
        <f t="shared" si="10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05"/>
        <v>0</v>
      </c>
      <c r="O1364" s="155">
        <f t="shared" si="106"/>
        <v>0</v>
      </c>
      <c r="P1364" s="155">
        <f>IF(O1364=1,SUM($O$6:O1364),0)</f>
        <v>0</v>
      </c>
    </row>
    <row r="1365" spans="1:16" ht="15" customHeight="1">
      <c r="A1365" s="15"/>
      <c r="B1365" s="183">
        <v>42</v>
      </c>
      <c r="C1365" s="109" t="s">
        <v>1276</v>
      </c>
      <c r="D1365" s="202" t="s">
        <v>39</v>
      </c>
      <c r="E1365" s="203" t="s">
        <v>1076</v>
      </c>
      <c r="F1365" s="204">
        <v>5150640.0000000009</v>
      </c>
      <c r="G1365" s="204">
        <v>5150640.0000000009</v>
      </c>
      <c r="H1365" s="175"/>
      <c r="I1365" s="88">
        <f t="shared" si="107"/>
        <v>5150640.0000000009</v>
      </c>
      <c r="J1365" s="163">
        <f t="shared" si="103"/>
        <v>0</v>
      </c>
      <c r="K1365" s="155">
        <f t="shared" si="10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05"/>
        <v>0</v>
      </c>
      <c r="O1365" s="155">
        <f t="shared" si="106"/>
        <v>0</v>
      </c>
      <c r="P1365" s="155">
        <f>IF(O1365=1,SUM($O$6:O1365),0)</f>
        <v>0</v>
      </c>
    </row>
    <row r="1366" spans="1:16" ht="15" customHeight="1">
      <c r="A1366" s="15"/>
      <c r="B1366" s="183">
        <v>43</v>
      </c>
      <c r="C1366" s="109" t="s">
        <v>1277</v>
      </c>
      <c r="D1366" s="202" t="s">
        <v>39</v>
      </c>
      <c r="E1366" s="203" t="s">
        <v>1076</v>
      </c>
      <c r="F1366" s="204">
        <v>4060320</v>
      </c>
      <c r="G1366" s="204">
        <v>4060320</v>
      </c>
      <c r="H1366" s="175"/>
      <c r="I1366" s="88">
        <f t="shared" si="107"/>
        <v>4060320</v>
      </c>
      <c r="J1366" s="163">
        <f t="shared" si="103"/>
        <v>0</v>
      </c>
      <c r="K1366" s="155">
        <f t="shared" si="10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05"/>
        <v>0</v>
      </c>
      <c r="O1366" s="155">
        <f t="shared" si="106"/>
        <v>0</v>
      </c>
      <c r="P1366" s="155">
        <f>IF(O1366=1,SUM($O$6:O1366),0)</f>
        <v>0</v>
      </c>
    </row>
    <row r="1367" spans="1:16" ht="15" customHeight="1">
      <c r="A1367" s="15"/>
      <c r="B1367" s="183">
        <v>44</v>
      </c>
      <c r="C1367" s="109" t="s">
        <v>1278</v>
      </c>
      <c r="D1367" s="202" t="s">
        <v>39</v>
      </c>
      <c r="E1367" s="203" t="s">
        <v>1076</v>
      </c>
      <c r="F1367" s="204">
        <v>3453120</v>
      </c>
      <c r="G1367" s="204">
        <v>3453120</v>
      </c>
      <c r="H1367" s="175"/>
      <c r="I1367" s="88">
        <f t="shared" si="107"/>
        <v>3453120</v>
      </c>
      <c r="J1367" s="163">
        <f t="shared" si="103"/>
        <v>0</v>
      </c>
      <c r="K1367" s="155">
        <f t="shared" si="10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05"/>
        <v>0</v>
      </c>
      <c r="O1367" s="155">
        <f t="shared" si="106"/>
        <v>0</v>
      </c>
      <c r="P1367" s="155">
        <f>IF(O1367=1,SUM($O$6:O1367),0)</f>
        <v>0</v>
      </c>
    </row>
    <row r="1368" spans="1:16" ht="15" customHeight="1">
      <c r="A1368" s="15"/>
      <c r="B1368" s="183">
        <v>45</v>
      </c>
      <c r="C1368" s="109" t="s">
        <v>1279</v>
      </c>
      <c r="D1368" s="202" t="s">
        <v>39</v>
      </c>
      <c r="E1368" s="203" t="s">
        <v>1076</v>
      </c>
      <c r="F1368" s="204">
        <v>2622840.0000000005</v>
      </c>
      <c r="G1368" s="204">
        <v>2622840.0000000005</v>
      </c>
      <c r="H1368" s="171"/>
      <c r="I1368" s="88">
        <f t="shared" si="107"/>
        <v>2622840.0000000005</v>
      </c>
      <c r="J1368" s="163">
        <f t="shared" ref="J1368:J1431" si="108">IF(D1368="MDU-KD",1,0)</f>
        <v>0</v>
      </c>
      <c r="K1368" s="155">
        <f t="shared" ref="K1368:K1431" si="109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10">IF(L1368=0,M1368,L1368)</f>
        <v>0</v>
      </c>
      <c r="O1368" s="155">
        <f t="shared" ref="O1368:O1431" si="111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83">
        <v>46</v>
      </c>
      <c r="C1369" s="109" t="s">
        <v>1280</v>
      </c>
      <c r="D1369" s="202" t="s">
        <v>39</v>
      </c>
      <c r="E1369" s="203" t="s">
        <v>1076</v>
      </c>
      <c r="F1369" s="204">
        <v>3598320</v>
      </c>
      <c r="G1369" s="204">
        <v>3598320</v>
      </c>
      <c r="H1369" s="171"/>
      <c r="I1369" s="88">
        <f t="shared" si="107"/>
        <v>3598320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47</v>
      </c>
      <c r="C1370" s="109" t="s">
        <v>1281</v>
      </c>
      <c r="D1370" s="202" t="s">
        <v>39</v>
      </c>
      <c r="E1370" s="203" t="s">
        <v>1076</v>
      </c>
      <c r="F1370" s="204">
        <v>3212880</v>
      </c>
      <c r="G1370" s="204">
        <v>3212880</v>
      </c>
      <c r="H1370" s="171"/>
      <c r="I1370" s="88">
        <f t="shared" si="107"/>
        <v>3212880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48</v>
      </c>
      <c r="C1371" s="109" t="s">
        <v>1282</v>
      </c>
      <c r="D1371" s="202" t="s">
        <v>39</v>
      </c>
      <c r="E1371" s="203" t="s">
        <v>1076</v>
      </c>
      <c r="F1371" s="204">
        <v>2366760</v>
      </c>
      <c r="G1371" s="204">
        <v>2366760</v>
      </c>
      <c r="H1371" s="171"/>
      <c r="I1371" s="88">
        <f>IF($I$5=$G$4,G1371,(IF($I$5=$F$4,F1371,0)))</f>
        <v>2366760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49</v>
      </c>
      <c r="C1372" s="109" t="s">
        <v>1283</v>
      </c>
      <c r="D1372" s="202" t="s">
        <v>39</v>
      </c>
      <c r="E1372" s="203" t="s">
        <v>1076</v>
      </c>
      <c r="F1372" s="204">
        <v>2005080</v>
      </c>
      <c r="G1372" s="204">
        <v>2005080</v>
      </c>
      <c r="H1372" s="171"/>
      <c r="I1372" s="88">
        <f>IF($I$5=$G$4,G1372,(IF($I$5=$F$4,F1372,0)))</f>
        <v>2005080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50</v>
      </c>
      <c r="C1373" s="109" t="s">
        <v>1284</v>
      </c>
      <c r="D1373" s="202" t="s">
        <v>39</v>
      </c>
      <c r="E1373" s="203" t="s">
        <v>1076</v>
      </c>
      <c r="F1373" s="204">
        <v>1801603.4491041158</v>
      </c>
      <c r="G1373" s="204">
        <v>1801603.4491041158</v>
      </c>
      <c r="H1373" s="171"/>
      <c r="I1373" s="88">
        <f t="shared" si="107"/>
        <v>1801603.4491041158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51</v>
      </c>
      <c r="C1374" s="109" t="s">
        <v>1285</v>
      </c>
      <c r="D1374" s="202" t="s">
        <v>39</v>
      </c>
      <c r="E1374" s="203" t="s">
        <v>1076</v>
      </c>
      <c r="F1374" s="204">
        <v>1656351.3951640779</v>
      </c>
      <c r="G1374" s="204">
        <v>1656351.3951640779</v>
      </c>
      <c r="H1374" s="171"/>
      <c r="I1374" s="88">
        <f t="shared" si="107"/>
        <v>1656351.3951640779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52</v>
      </c>
      <c r="C1375" s="109" t="s">
        <v>1286</v>
      </c>
      <c r="D1375" s="202" t="s">
        <v>39</v>
      </c>
      <c r="E1375" s="203" t="s">
        <v>1076</v>
      </c>
      <c r="F1375" s="204">
        <v>1520640.0000000002</v>
      </c>
      <c r="G1375" s="204">
        <v>1520640.0000000002</v>
      </c>
      <c r="H1375" s="171"/>
      <c r="I1375" s="88">
        <f t="shared" si="107"/>
        <v>1520640.0000000002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53</v>
      </c>
      <c r="C1376" s="109" t="s">
        <v>1287</v>
      </c>
      <c r="D1376" s="202" t="s">
        <v>39</v>
      </c>
      <c r="E1376" s="203" t="s">
        <v>1076</v>
      </c>
      <c r="F1376" s="204">
        <v>1518000.0000000002</v>
      </c>
      <c r="G1376" s="204">
        <v>1518000.0000000002</v>
      </c>
      <c r="H1376" s="171"/>
      <c r="I1376" s="88">
        <f t="shared" si="107"/>
        <v>1518000.0000000002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54</v>
      </c>
      <c r="C1377" s="109" t="s">
        <v>1288</v>
      </c>
      <c r="D1377" s="202" t="s">
        <v>39</v>
      </c>
      <c r="E1377" s="203" t="s">
        <v>1076</v>
      </c>
      <c r="F1377" s="204">
        <v>1343760.0000000002</v>
      </c>
      <c r="G1377" s="204">
        <v>1343760.0000000002</v>
      </c>
      <c r="H1377" s="171"/>
      <c r="I1377" s="88">
        <f t="shared" si="107"/>
        <v>1343760.0000000002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55</v>
      </c>
      <c r="C1378" s="109" t="s">
        <v>1289</v>
      </c>
      <c r="D1378" s="202" t="s">
        <v>39</v>
      </c>
      <c r="E1378" s="203" t="s">
        <v>1076</v>
      </c>
      <c r="F1378" s="204">
        <v>7945699.5772913285</v>
      </c>
      <c r="G1378" s="204">
        <v>7945699.5772913285</v>
      </c>
      <c r="H1378" s="171"/>
      <c r="I1378" s="88">
        <f t="shared" si="107"/>
        <v>7945699.5772913285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/>
      <c r="C1379" s="109"/>
      <c r="D1379" s="202" t="s">
        <v>40</v>
      </c>
      <c r="E1379" s="203"/>
      <c r="F1379" s="204">
        <v>0</v>
      </c>
      <c r="G1379" s="204">
        <v>0</v>
      </c>
      <c r="H1379" s="171"/>
      <c r="I1379" s="88">
        <f t="shared" si="107"/>
        <v>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 t="s">
        <v>1005</v>
      </c>
      <c r="C1380" s="109" t="s">
        <v>773</v>
      </c>
      <c r="D1380" s="202" t="s">
        <v>40</v>
      </c>
      <c r="E1380" s="203"/>
      <c r="F1380" s="204">
        <v>0</v>
      </c>
      <c r="G1380" s="204">
        <v>0</v>
      </c>
      <c r="H1380" s="171"/>
      <c r="I1380" s="88">
        <f t="shared" si="107"/>
        <v>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1</v>
      </c>
      <c r="C1381" s="109" t="s">
        <v>1290</v>
      </c>
      <c r="D1381" s="202" t="s">
        <v>39</v>
      </c>
      <c r="E1381" s="203" t="s">
        <v>1076</v>
      </c>
      <c r="F1381" s="204">
        <v>3426000</v>
      </c>
      <c r="G1381" s="204">
        <v>3426000</v>
      </c>
      <c r="H1381" s="171"/>
      <c r="I1381" s="88">
        <f t="shared" si="107"/>
        <v>3426000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2</v>
      </c>
      <c r="C1382" s="109" t="s">
        <v>1291</v>
      </c>
      <c r="D1382" s="202" t="s">
        <v>39</v>
      </c>
      <c r="E1382" s="203" t="s">
        <v>1076</v>
      </c>
      <c r="F1382" s="204">
        <v>2880000</v>
      </c>
      <c r="G1382" s="204">
        <v>2880000</v>
      </c>
      <c r="H1382" s="171"/>
      <c r="I1382" s="88">
        <f t="shared" si="107"/>
        <v>2880000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3</v>
      </c>
      <c r="C1383" s="109" t="s">
        <v>1292</v>
      </c>
      <c r="D1383" s="202" t="s">
        <v>39</v>
      </c>
      <c r="E1383" s="203" t="s">
        <v>1076</v>
      </c>
      <c r="F1383" s="204">
        <v>2649600</v>
      </c>
      <c r="G1383" s="204">
        <v>2649600</v>
      </c>
      <c r="H1383" s="171"/>
      <c r="I1383" s="88">
        <f t="shared" si="107"/>
        <v>2649600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4</v>
      </c>
      <c r="C1384" s="109" t="s">
        <v>1293</v>
      </c>
      <c r="D1384" s="202" t="s">
        <v>39</v>
      </c>
      <c r="E1384" s="203" t="s">
        <v>1076</v>
      </c>
      <c r="F1384" s="204">
        <v>1971600</v>
      </c>
      <c r="G1384" s="204">
        <v>1971600</v>
      </c>
      <c r="H1384" s="171"/>
      <c r="I1384" s="88">
        <f t="shared" si="107"/>
        <v>1971600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5</v>
      </c>
      <c r="C1385" s="109" t="s">
        <v>1294</v>
      </c>
      <c r="D1385" s="202" t="s">
        <v>39</v>
      </c>
      <c r="E1385" s="203" t="s">
        <v>1076</v>
      </c>
      <c r="F1385" s="204">
        <v>1340400</v>
      </c>
      <c r="G1385" s="204">
        <v>1340400</v>
      </c>
      <c r="H1385" s="171"/>
      <c r="I1385" s="88">
        <f t="shared" si="107"/>
        <v>1340400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6</v>
      </c>
      <c r="C1386" s="109" t="s">
        <v>1295</v>
      </c>
      <c r="D1386" s="202" t="s">
        <v>39</v>
      </c>
      <c r="E1386" s="203" t="s">
        <v>1076</v>
      </c>
      <c r="F1386" s="204">
        <v>2682000</v>
      </c>
      <c r="G1386" s="204">
        <v>2682000</v>
      </c>
      <c r="H1386" s="171"/>
      <c r="I1386" s="88">
        <f t="shared" si="107"/>
        <v>2682000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7</v>
      </c>
      <c r="C1387" s="109" t="s">
        <v>1296</v>
      </c>
      <c r="D1387" s="202" t="s">
        <v>39</v>
      </c>
      <c r="E1387" s="203" t="s">
        <v>1076</v>
      </c>
      <c r="F1387" s="204">
        <v>2148000</v>
      </c>
      <c r="G1387" s="204">
        <v>2148000</v>
      </c>
      <c r="H1387" s="171"/>
      <c r="I1387" s="88">
        <f t="shared" si="107"/>
        <v>2148000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/>
      <c r="C1388" s="109"/>
      <c r="D1388" s="202" t="s">
        <v>40</v>
      </c>
      <c r="E1388" s="203"/>
      <c r="F1388" s="204">
        <v>0</v>
      </c>
      <c r="G1388" s="204">
        <v>0</v>
      </c>
      <c r="H1388" s="171"/>
      <c r="I1388" s="88">
        <f t="shared" si="107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 t="s">
        <v>1005</v>
      </c>
      <c r="C1389" s="109" t="s">
        <v>524</v>
      </c>
      <c r="D1389" s="202" t="s">
        <v>40</v>
      </c>
      <c r="E1389" s="203"/>
      <c r="F1389" s="204">
        <v>0</v>
      </c>
      <c r="G1389" s="204">
        <v>0</v>
      </c>
      <c r="H1389" s="175"/>
      <c r="I1389" s="88">
        <f t="shared" si="107"/>
        <v>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1</v>
      </c>
      <c r="C1390" s="109" t="s">
        <v>955</v>
      </c>
      <c r="D1390" s="202" t="s">
        <v>39</v>
      </c>
      <c r="E1390" s="203" t="s">
        <v>11</v>
      </c>
      <c r="F1390" s="204">
        <v>213420</v>
      </c>
      <c r="G1390" s="204">
        <v>213420</v>
      </c>
      <c r="H1390" s="175"/>
      <c r="I1390" s="88">
        <f t="shared" si="107"/>
        <v>213420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2</v>
      </c>
      <c r="C1391" s="109" t="s">
        <v>956</v>
      </c>
      <c r="D1391" s="202" t="s">
        <v>39</v>
      </c>
      <c r="E1391" s="203" t="s">
        <v>11</v>
      </c>
      <c r="F1391" s="204">
        <v>207840</v>
      </c>
      <c r="G1391" s="204">
        <v>207840</v>
      </c>
      <c r="H1391" s="175"/>
      <c r="I1391" s="88">
        <f t="shared" si="107"/>
        <v>207840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3</v>
      </c>
      <c r="C1392" s="109" t="s">
        <v>957</v>
      </c>
      <c r="D1392" s="202" t="s">
        <v>39</v>
      </c>
      <c r="E1392" s="203" t="s">
        <v>11</v>
      </c>
      <c r="F1392" s="204">
        <v>342990</v>
      </c>
      <c r="G1392" s="204">
        <v>342990</v>
      </c>
      <c r="H1392" s="175"/>
      <c r="I1392" s="88">
        <f t="shared" si="107"/>
        <v>342990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4</v>
      </c>
      <c r="C1393" s="109" t="s">
        <v>958</v>
      </c>
      <c r="D1393" s="202" t="s">
        <v>39</v>
      </c>
      <c r="E1393" s="203" t="s">
        <v>11</v>
      </c>
      <c r="F1393" s="204">
        <v>709680</v>
      </c>
      <c r="G1393" s="204">
        <v>709680</v>
      </c>
      <c r="H1393" s="175"/>
      <c r="I1393" s="88">
        <f t="shared" si="107"/>
        <v>709680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5</v>
      </c>
      <c r="C1394" s="109" t="s">
        <v>959</v>
      </c>
      <c r="D1394" s="202" t="s">
        <v>39</v>
      </c>
      <c r="E1394" s="203" t="s">
        <v>11</v>
      </c>
      <c r="F1394" s="204">
        <v>1771980</v>
      </c>
      <c r="G1394" s="204">
        <v>1771980</v>
      </c>
      <c r="H1394" s="175"/>
      <c r="I1394" s="88">
        <f t="shared" si="107"/>
        <v>1771980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6</v>
      </c>
      <c r="C1395" s="109" t="s">
        <v>960</v>
      </c>
      <c r="D1395" s="202" t="s">
        <v>39</v>
      </c>
      <c r="E1395" s="203" t="s">
        <v>11</v>
      </c>
      <c r="F1395" s="204">
        <v>976440</v>
      </c>
      <c r="G1395" s="204">
        <v>976440</v>
      </c>
      <c r="H1395" s="175"/>
      <c r="I1395" s="88">
        <f t="shared" si="107"/>
        <v>976440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7</v>
      </c>
      <c r="C1396" s="109" t="s">
        <v>961</v>
      </c>
      <c r="D1396" s="202" t="s">
        <v>39</v>
      </c>
      <c r="E1396" s="203" t="s">
        <v>11</v>
      </c>
      <c r="F1396" s="204">
        <v>2211900</v>
      </c>
      <c r="G1396" s="204">
        <v>2211900</v>
      </c>
      <c r="H1396" s="175"/>
      <c r="I1396" s="88">
        <f t="shared" si="107"/>
        <v>2211900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8</v>
      </c>
      <c r="C1397" s="109" t="s">
        <v>962</v>
      </c>
      <c r="D1397" s="202" t="s">
        <v>39</v>
      </c>
      <c r="E1397" s="203" t="s">
        <v>11</v>
      </c>
      <c r="F1397" s="204">
        <v>2270640</v>
      </c>
      <c r="G1397" s="204">
        <v>2270640</v>
      </c>
      <c r="H1397" s="175"/>
      <c r="I1397" s="88">
        <f t="shared" ref="I1397:I1410" si="112">IF($I$5=$G$4,G1397,(IF($I$5=$F$4,F1397,0)))</f>
        <v>2270640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9</v>
      </c>
      <c r="C1398" s="109" t="s">
        <v>963</v>
      </c>
      <c r="D1398" s="202" t="s">
        <v>39</v>
      </c>
      <c r="E1398" s="203" t="s">
        <v>11</v>
      </c>
      <c r="F1398" s="204">
        <v>2476740</v>
      </c>
      <c r="G1398" s="204">
        <v>2476740</v>
      </c>
      <c r="H1398" s="175"/>
      <c r="I1398" s="88">
        <f t="shared" si="112"/>
        <v>2476740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/>
      <c r="C1399" s="109" t="s">
        <v>40</v>
      </c>
      <c r="D1399" s="202" t="s">
        <v>40</v>
      </c>
      <c r="E1399" s="203"/>
      <c r="F1399" s="204">
        <v>0</v>
      </c>
      <c r="G1399" s="204">
        <v>0</v>
      </c>
      <c r="H1399" s="175"/>
      <c r="I1399" s="88">
        <f t="shared" si="112"/>
        <v>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 t="s">
        <v>1005</v>
      </c>
      <c r="C1400" s="109" t="s">
        <v>782</v>
      </c>
      <c r="D1400" s="202" t="s">
        <v>40</v>
      </c>
      <c r="E1400" s="203"/>
      <c r="F1400" s="204">
        <v>0</v>
      </c>
      <c r="G1400" s="204">
        <v>0</v>
      </c>
      <c r="H1400" s="175"/>
      <c r="I1400" s="88">
        <f t="shared" si="112"/>
        <v>0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</v>
      </c>
      <c r="C1401" s="109" t="s">
        <v>421</v>
      </c>
      <c r="D1401" s="202" t="s">
        <v>39</v>
      </c>
      <c r="E1401" s="203" t="s">
        <v>93</v>
      </c>
      <c r="F1401" s="204">
        <v>220260.49029487889</v>
      </c>
      <c r="G1401" s="204">
        <v>220260.49029487889</v>
      </c>
      <c r="H1401" s="175"/>
      <c r="I1401" s="88">
        <f t="shared" si="112"/>
        <v>220260.49029487889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2</v>
      </c>
      <c r="C1402" s="109" t="s">
        <v>422</v>
      </c>
      <c r="D1402" s="202" t="s">
        <v>39</v>
      </c>
      <c r="E1402" s="203" t="s">
        <v>93</v>
      </c>
      <c r="F1402" s="204">
        <v>220260.49029487889</v>
      </c>
      <c r="G1402" s="204">
        <v>220260.49029487889</v>
      </c>
      <c r="H1402" s="175"/>
      <c r="I1402" s="88">
        <f t="shared" si="112"/>
        <v>220260.49029487889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3</v>
      </c>
      <c r="C1403" s="109" t="s">
        <v>423</v>
      </c>
      <c r="D1403" s="202" t="s">
        <v>39</v>
      </c>
      <c r="E1403" s="203" t="s">
        <v>93</v>
      </c>
      <c r="F1403" s="204">
        <v>250977.08928157968</v>
      </c>
      <c r="G1403" s="204">
        <v>250977.08928157968</v>
      </c>
      <c r="H1403" s="175"/>
      <c r="I1403" s="88">
        <f t="shared" si="112"/>
        <v>250977.08928157968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4</v>
      </c>
      <c r="C1404" s="109" t="s">
        <v>424</v>
      </c>
      <c r="D1404" s="202" t="s">
        <v>39</v>
      </c>
      <c r="E1404" s="203" t="s">
        <v>93</v>
      </c>
      <c r="F1404" s="204">
        <v>289200</v>
      </c>
      <c r="G1404" s="204">
        <v>289200</v>
      </c>
      <c r="H1404" s="175"/>
      <c r="I1404" s="88">
        <f t="shared" si="112"/>
        <v>289200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5</v>
      </c>
      <c r="C1405" s="109" t="s">
        <v>425</v>
      </c>
      <c r="D1405" s="202" t="s">
        <v>39</v>
      </c>
      <c r="E1405" s="203" t="s">
        <v>93</v>
      </c>
      <c r="F1405" s="204">
        <v>277947.76156258525</v>
      </c>
      <c r="G1405" s="204">
        <v>277947.76156258525</v>
      </c>
      <c r="H1405" s="175"/>
      <c r="I1405" s="88">
        <f t="shared" si="112"/>
        <v>277947.76156258525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6</v>
      </c>
      <c r="C1406" s="109" t="s">
        <v>426</v>
      </c>
      <c r="D1406" s="202" t="s">
        <v>39</v>
      </c>
      <c r="E1406" s="203" t="s">
        <v>93</v>
      </c>
      <c r="F1406" s="204">
        <v>309000</v>
      </c>
      <c r="G1406" s="204">
        <v>309000</v>
      </c>
      <c r="H1406" s="175"/>
      <c r="I1406" s="88">
        <f t="shared" si="112"/>
        <v>309000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7</v>
      </c>
      <c r="C1407" s="109" t="s">
        <v>1106</v>
      </c>
      <c r="D1407" s="202" t="s">
        <v>39</v>
      </c>
      <c r="E1407" s="203" t="s">
        <v>93</v>
      </c>
      <c r="F1407" s="204">
        <v>277947.76156258525</v>
      </c>
      <c r="G1407" s="204">
        <v>277947.76156258525</v>
      </c>
      <c r="H1407" s="175"/>
      <c r="I1407" s="88">
        <f t="shared" si="112"/>
        <v>277947.76156258525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8</v>
      </c>
      <c r="C1408" s="109" t="s">
        <v>1107</v>
      </c>
      <c r="D1408" s="202" t="s">
        <v>39</v>
      </c>
      <c r="E1408" s="203" t="s">
        <v>93</v>
      </c>
      <c r="F1408" s="204">
        <v>345600</v>
      </c>
      <c r="G1408" s="204">
        <v>345600</v>
      </c>
      <c r="H1408" s="175"/>
      <c r="I1408" s="88">
        <f t="shared" si="112"/>
        <v>345600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9</v>
      </c>
      <c r="C1409" s="109" t="s">
        <v>427</v>
      </c>
      <c r="D1409" s="202" t="s">
        <v>39</v>
      </c>
      <c r="E1409" s="203" t="s">
        <v>93</v>
      </c>
      <c r="F1409" s="204">
        <v>438273.42456634069</v>
      </c>
      <c r="G1409" s="204">
        <v>438273.42456634069</v>
      </c>
      <c r="H1409" s="175"/>
      <c r="I1409" s="88">
        <f t="shared" si="112"/>
        <v>438273.42456634069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10</v>
      </c>
      <c r="C1410" s="109" t="s">
        <v>428</v>
      </c>
      <c r="D1410" s="202" t="s">
        <v>39</v>
      </c>
      <c r="E1410" s="203" t="s">
        <v>93</v>
      </c>
      <c r="F1410" s="204">
        <v>384600</v>
      </c>
      <c r="G1410" s="204">
        <v>384600</v>
      </c>
      <c r="H1410" s="175"/>
      <c r="I1410" s="88">
        <f t="shared" si="112"/>
        <v>384600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11</v>
      </c>
      <c r="C1411" s="109" t="s">
        <v>429</v>
      </c>
      <c r="D1411" s="202" t="s">
        <v>39</v>
      </c>
      <c r="E1411" s="203" t="s">
        <v>93</v>
      </c>
      <c r="F1411" s="204">
        <v>466742.46752962429</v>
      </c>
      <c r="G1411" s="204">
        <v>466742.46752962429</v>
      </c>
      <c r="H1411" s="175"/>
      <c r="I1411" s="88">
        <f t="shared" ref="I1411:I1448" si="113">IF($I$5=$G$4,G1411,(IF($I$5=$F$4,F1411,0)))</f>
        <v>466742.46752962429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12</v>
      </c>
      <c r="C1412" s="109" t="s">
        <v>430</v>
      </c>
      <c r="D1412" s="202" t="s">
        <v>39</v>
      </c>
      <c r="E1412" s="203" t="s">
        <v>93</v>
      </c>
      <c r="F1412" s="204">
        <v>466742.46752962429</v>
      </c>
      <c r="G1412" s="204">
        <v>466742.46752962429</v>
      </c>
      <c r="H1412" s="175"/>
      <c r="I1412" s="154">
        <f t="shared" si="113"/>
        <v>466742.46752962429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13</v>
      </c>
      <c r="C1413" s="109" t="s">
        <v>431</v>
      </c>
      <c r="D1413" s="202" t="s">
        <v>39</v>
      </c>
      <c r="E1413" s="203" t="s">
        <v>93</v>
      </c>
      <c r="F1413" s="204">
        <v>513941.14402138407</v>
      </c>
      <c r="G1413" s="204">
        <v>513941.14402138407</v>
      </c>
      <c r="H1413" s="175"/>
      <c r="I1413" s="88">
        <f t="shared" si="113"/>
        <v>513941.14402138407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14</v>
      </c>
      <c r="C1414" s="109" t="s">
        <v>432</v>
      </c>
      <c r="D1414" s="202" t="s">
        <v>39</v>
      </c>
      <c r="E1414" s="203" t="s">
        <v>93</v>
      </c>
      <c r="F1414" s="204">
        <v>502200</v>
      </c>
      <c r="G1414" s="204">
        <v>502200</v>
      </c>
      <c r="H1414" s="175"/>
      <c r="I1414" s="88">
        <f t="shared" si="113"/>
        <v>502200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15</v>
      </c>
      <c r="C1415" s="109" t="s">
        <v>433</v>
      </c>
      <c r="D1415" s="202" t="s">
        <v>39</v>
      </c>
      <c r="E1415" s="203" t="s">
        <v>93</v>
      </c>
      <c r="F1415" s="204">
        <v>580618.63938275899</v>
      </c>
      <c r="G1415" s="204">
        <v>580618.63938275899</v>
      </c>
      <c r="H1415" s="175"/>
      <c r="I1415" s="88">
        <f t="shared" si="113"/>
        <v>580618.63938275899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16</v>
      </c>
      <c r="C1416" s="109" t="s">
        <v>434</v>
      </c>
      <c r="D1416" s="202" t="s">
        <v>39</v>
      </c>
      <c r="E1416" s="203" t="s">
        <v>93</v>
      </c>
      <c r="F1416" s="204">
        <v>522000</v>
      </c>
      <c r="G1416" s="204">
        <v>522000</v>
      </c>
      <c r="H1416" s="175"/>
      <c r="I1416" s="88">
        <f t="shared" si="113"/>
        <v>522000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17</v>
      </c>
      <c r="C1417" s="109" t="s">
        <v>435</v>
      </c>
      <c r="D1417" s="202" t="s">
        <v>39</v>
      </c>
      <c r="E1417" s="203" t="s">
        <v>93</v>
      </c>
      <c r="F1417" s="204">
        <v>768051.19018409075</v>
      </c>
      <c r="G1417" s="204">
        <v>768051.19018409075</v>
      </c>
      <c r="H1417" s="175"/>
      <c r="I1417" s="88">
        <f t="shared" si="113"/>
        <v>768051.19018409075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18</v>
      </c>
      <c r="C1418" s="109" t="s">
        <v>436</v>
      </c>
      <c r="D1418" s="202" t="s">
        <v>39</v>
      </c>
      <c r="E1418" s="203" t="s">
        <v>93</v>
      </c>
      <c r="F1418" s="204">
        <v>768051.19018409075</v>
      </c>
      <c r="G1418" s="204">
        <v>768051.19018409075</v>
      </c>
      <c r="H1418" s="175"/>
      <c r="I1418" s="88">
        <f t="shared" si="113"/>
        <v>768051.19018409075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19</v>
      </c>
      <c r="C1419" s="109" t="s">
        <v>437</v>
      </c>
      <c r="D1419" s="202" t="s">
        <v>39</v>
      </c>
      <c r="E1419" s="203" t="s">
        <v>93</v>
      </c>
      <c r="F1419" s="204">
        <v>755996.11696758063</v>
      </c>
      <c r="G1419" s="204">
        <v>755996.11696758063</v>
      </c>
      <c r="H1419" s="175"/>
      <c r="I1419" s="88">
        <f t="shared" si="113"/>
        <v>755996.11696758063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20</v>
      </c>
      <c r="C1420" s="109" t="s">
        <v>438</v>
      </c>
      <c r="D1420" s="202" t="s">
        <v>39</v>
      </c>
      <c r="E1420" s="203" t="s">
        <v>93</v>
      </c>
      <c r="F1420" s="204">
        <v>589800</v>
      </c>
      <c r="G1420" s="204">
        <v>589800</v>
      </c>
      <c r="H1420" s="175"/>
      <c r="I1420" s="176">
        <f t="shared" si="113"/>
        <v>589800</v>
      </c>
      <c r="J1420" s="163">
        <f t="shared" si="108"/>
        <v>0</v>
      </c>
      <c r="K1420" s="155">
        <f t="shared" si="10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0"/>
        <v>0</v>
      </c>
      <c r="O1420" s="155">
        <f t="shared" si="111"/>
        <v>0</v>
      </c>
      <c r="P1420" s="155">
        <f>IF(O1420=1,SUM($O$6:O1420),0)</f>
        <v>0</v>
      </c>
    </row>
    <row r="1421" spans="1:16" ht="15" customHeight="1">
      <c r="A1421" s="15"/>
      <c r="B1421" s="183">
        <v>21</v>
      </c>
      <c r="C1421" s="109" t="s">
        <v>439</v>
      </c>
      <c r="D1421" s="202" t="s">
        <v>39</v>
      </c>
      <c r="E1421" s="203" t="s">
        <v>93</v>
      </c>
      <c r="F1421" s="204">
        <v>832055.45603276498</v>
      </c>
      <c r="G1421" s="204">
        <v>832055.45603276498</v>
      </c>
      <c r="H1421" s="175"/>
      <c r="I1421" s="176">
        <f t="shared" si="113"/>
        <v>832055.45603276498</v>
      </c>
      <c r="J1421" s="163">
        <f t="shared" si="108"/>
        <v>0</v>
      </c>
      <c r="K1421" s="155">
        <f t="shared" si="10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0"/>
        <v>0</v>
      </c>
      <c r="O1421" s="155">
        <f t="shared" si="111"/>
        <v>0</v>
      </c>
      <c r="P1421" s="155">
        <f>IF(O1421=1,SUM($O$6:O1421),0)</f>
        <v>0</v>
      </c>
    </row>
    <row r="1422" spans="1:16" ht="15" customHeight="1">
      <c r="A1422" s="15"/>
      <c r="B1422" s="183">
        <v>22</v>
      </c>
      <c r="C1422" s="109" t="s">
        <v>440</v>
      </c>
      <c r="D1422" s="202" t="s">
        <v>39</v>
      </c>
      <c r="E1422" s="203" t="s">
        <v>93</v>
      </c>
      <c r="F1422" s="204">
        <v>636000</v>
      </c>
      <c r="G1422" s="204">
        <v>636000</v>
      </c>
      <c r="H1422" s="175"/>
      <c r="I1422" s="176">
        <f t="shared" si="113"/>
        <v>636000</v>
      </c>
      <c r="J1422" s="163">
        <f t="shared" si="108"/>
        <v>0</v>
      </c>
      <c r="K1422" s="155">
        <f t="shared" si="10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0"/>
        <v>0</v>
      </c>
      <c r="O1422" s="155">
        <f t="shared" si="111"/>
        <v>0</v>
      </c>
      <c r="P1422" s="155">
        <f>IF(O1422=1,SUM($O$6:O1422),0)</f>
        <v>0</v>
      </c>
    </row>
    <row r="1423" spans="1:16" ht="15" customHeight="1">
      <c r="A1423" s="15"/>
      <c r="B1423" s="183">
        <v>23</v>
      </c>
      <c r="C1423" s="109" t="s">
        <v>441</v>
      </c>
      <c r="D1423" s="202" t="s">
        <v>39</v>
      </c>
      <c r="E1423" s="203" t="s">
        <v>93</v>
      </c>
      <c r="F1423" s="204">
        <v>842833.50878142437</v>
      </c>
      <c r="G1423" s="204">
        <v>842833.50878142437</v>
      </c>
      <c r="H1423" s="175"/>
      <c r="I1423" s="176">
        <f t="shared" si="113"/>
        <v>842833.50878142437</v>
      </c>
      <c r="J1423" s="163">
        <f t="shared" si="108"/>
        <v>0</v>
      </c>
      <c r="K1423" s="155">
        <f t="shared" si="10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0"/>
        <v>0</v>
      </c>
      <c r="O1423" s="155">
        <f t="shared" si="111"/>
        <v>0</v>
      </c>
      <c r="P1423" s="155">
        <f>IF(O1423=1,SUM($O$6:O1423),0)</f>
        <v>0</v>
      </c>
    </row>
    <row r="1424" spans="1:16" ht="15" customHeight="1">
      <c r="A1424" s="15"/>
      <c r="B1424" s="183">
        <v>24</v>
      </c>
      <c r="C1424" s="109" t="s">
        <v>442</v>
      </c>
      <c r="D1424" s="202" t="s">
        <v>39</v>
      </c>
      <c r="E1424" s="203" t="s">
        <v>93</v>
      </c>
      <c r="F1424" s="204">
        <v>762000</v>
      </c>
      <c r="G1424" s="204">
        <v>762000</v>
      </c>
      <c r="H1424" s="175"/>
      <c r="I1424" s="176">
        <f t="shared" si="113"/>
        <v>762000</v>
      </c>
      <c r="J1424" s="163">
        <f t="shared" si="108"/>
        <v>0</v>
      </c>
      <c r="K1424" s="155">
        <f t="shared" si="10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0"/>
        <v>0</v>
      </c>
      <c r="O1424" s="155">
        <f t="shared" si="111"/>
        <v>0</v>
      </c>
      <c r="P1424" s="155">
        <f>IF(O1424=1,SUM($O$6:O1424),0)</f>
        <v>0</v>
      </c>
    </row>
    <row r="1425" spans="1:16" ht="15" customHeight="1">
      <c r="A1425" s="15"/>
      <c r="B1425" s="183">
        <v>25</v>
      </c>
      <c r="C1425" s="109" t="s">
        <v>443</v>
      </c>
      <c r="D1425" s="202" t="s">
        <v>39</v>
      </c>
      <c r="E1425" s="203" t="s">
        <v>93</v>
      </c>
      <c r="F1425" s="204">
        <v>902019.15073140874</v>
      </c>
      <c r="G1425" s="204">
        <v>902019.15073140874</v>
      </c>
      <c r="H1425" s="175"/>
      <c r="I1425" s="176">
        <f t="shared" si="113"/>
        <v>902019.15073140874</v>
      </c>
      <c r="J1425" s="163">
        <f t="shared" si="108"/>
        <v>0</v>
      </c>
      <c r="K1425" s="155">
        <f t="shared" si="10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0"/>
        <v>0</v>
      </c>
      <c r="O1425" s="155">
        <f t="shared" si="111"/>
        <v>0</v>
      </c>
      <c r="P1425" s="155">
        <f>IF(O1425=1,SUM($O$6:O1425),0)</f>
        <v>0</v>
      </c>
    </row>
    <row r="1426" spans="1:16" ht="15" customHeight="1">
      <c r="A1426" s="15"/>
      <c r="B1426" s="183">
        <v>26</v>
      </c>
      <c r="C1426" s="109" t="s">
        <v>444</v>
      </c>
      <c r="D1426" s="202" t="s">
        <v>39</v>
      </c>
      <c r="E1426" s="203" t="s">
        <v>93</v>
      </c>
      <c r="F1426" s="204">
        <v>902019.15073140874</v>
      </c>
      <c r="G1426" s="204">
        <v>902019.15073140874</v>
      </c>
      <c r="H1426" s="175"/>
      <c r="I1426" s="176">
        <f t="shared" si="113"/>
        <v>902019.15073140874</v>
      </c>
      <c r="J1426" s="163">
        <f t="shared" si="108"/>
        <v>0</v>
      </c>
      <c r="K1426" s="155">
        <f t="shared" si="10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0"/>
        <v>0</v>
      </c>
      <c r="O1426" s="155">
        <f t="shared" si="111"/>
        <v>0</v>
      </c>
      <c r="P1426" s="155">
        <f>IF(O1426=1,SUM($O$6:O1426),0)</f>
        <v>0</v>
      </c>
    </row>
    <row r="1427" spans="1:16" ht="15" customHeight="1">
      <c r="A1427" s="15"/>
      <c r="B1427" s="183"/>
      <c r="C1427" s="109"/>
      <c r="D1427" s="202" t="s">
        <v>40</v>
      </c>
      <c r="E1427" s="203"/>
      <c r="F1427" s="204">
        <v>0</v>
      </c>
      <c r="G1427" s="204">
        <v>0</v>
      </c>
      <c r="H1427" s="177"/>
      <c r="I1427" s="176">
        <f t="shared" si="113"/>
        <v>0</v>
      </c>
      <c r="J1427" s="163">
        <f t="shared" si="108"/>
        <v>0</v>
      </c>
      <c r="K1427" s="155">
        <f t="shared" si="10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0"/>
        <v>0</v>
      </c>
      <c r="O1427" s="155">
        <f t="shared" si="111"/>
        <v>0</v>
      </c>
      <c r="P1427" s="155">
        <f>IF(O1427=1,SUM($O$6:O1427),0)</f>
        <v>0</v>
      </c>
    </row>
    <row r="1428" spans="1:16" ht="15" customHeight="1">
      <c r="A1428" s="15"/>
      <c r="B1428" s="183" t="s">
        <v>1005</v>
      </c>
      <c r="C1428" s="109" t="s">
        <v>783</v>
      </c>
      <c r="D1428" s="202" t="s">
        <v>40</v>
      </c>
      <c r="E1428" s="203"/>
      <c r="F1428" s="204">
        <v>0</v>
      </c>
      <c r="G1428" s="204">
        <v>0</v>
      </c>
      <c r="H1428" s="177"/>
      <c r="I1428" s="176">
        <f t="shared" si="113"/>
        <v>0</v>
      </c>
      <c r="J1428" s="163">
        <f t="shared" si="108"/>
        <v>0</v>
      </c>
      <c r="K1428" s="155">
        <f t="shared" si="10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0"/>
        <v>0</v>
      </c>
      <c r="O1428" s="155">
        <f t="shared" si="111"/>
        <v>0</v>
      </c>
      <c r="P1428" s="155">
        <f>IF(O1428=1,SUM($O$6:O1428),0)</f>
        <v>0</v>
      </c>
    </row>
    <row r="1429" spans="1:16" ht="15" customHeight="1">
      <c r="A1429" s="15"/>
      <c r="B1429" s="183">
        <v>1</v>
      </c>
      <c r="C1429" s="109" t="s">
        <v>1069</v>
      </c>
      <c r="D1429" s="202" t="s">
        <v>39</v>
      </c>
      <c r="E1429" s="203" t="s">
        <v>11</v>
      </c>
      <c r="F1429" s="204">
        <v>96180</v>
      </c>
      <c r="G1429" s="204">
        <v>96180</v>
      </c>
      <c r="H1429" s="177"/>
      <c r="I1429" s="176">
        <f t="shared" si="113"/>
        <v>96180</v>
      </c>
      <c r="J1429" s="163">
        <f t="shared" si="108"/>
        <v>0</v>
      </c>
      <c r="K1429" s="155">
        <f t="shared" si="109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0"/>
        <v>0</v>
      </c>
      <c r="O1429" s="155">
        <f t="shared" si="111"/>
        <v>0</v>
      </c>
      <c r="P1429" s="155">
        <f>IF(O1429=1,SUM($O$6:O1429),0)</f>
        <v>0</v>
      </c>
    </row>
    <row r="1430" spans="1:16" ht="15" customHeight="1">
      <c r="A1430" s="15"/>
      <c r="B1430" s="183">
        <v>2</v>
      </c>
      <c r="C1430" s="109" t="s">
        <v>964</v>
      </c>
      <c r="D1430" s="202" t="s">
        <v>39</v>
      </c>
      <c r="E1430" s="203" t="s">
        <v>11</v>
      </c>
      <c r="F1430" s="204">
        <v>257820</v>
      </c>
      <c r="G1430" s="204">
        <v>257820</v>
      </c>
      <c r="H1430" s="177"/>
      <c r="I1430" s="176">
        <f t="shared" si="113"/>
        <v>257820</v>
      </c>
      <c r="J1430" s="163">
        <f t="shared" si="108"/>
        <v>0</v>
      </c>
      <c r="K1430" s="155">
        <f t="shared" si="109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0"/>
        <v>0</v>
      </c>
      <c r="O1430" s="155">
        <f t="shared" si="111"/>
        <v>0</v>
      </c>
      <c r="P1430" s="155">
        <f>IF(O1430=1,SUM($O$6:O1430),0)</f>
        <v>0</v>
      </c>
    </row>
    <row r="1431" spans="1:16" ht="15" customHeight="1">
      <c r="A1431" s="15"/>
      <c r="B1431" s="183">
        <v>3</v>
      </c>
      <c r="C1431" s="109" t="s">
        <v>965</v>
      </c>
      <c r="D1431" s="202" t="s">
        <v>39</v>
      </c>
      <c r="E1431" s="203" t="s">
        <v>11</v>
      </c>
      <c r="F1431" s="204">
        <v>299160</v>
      </c>
      <c r="G1431" s="204">
        <v>299160</v>
      </c>
      <c r="H1431" s="177"/>
      <c r="I1431" s="176">
        <f t="shared" si="113"/>
        <v>299160</v>
      </c>
      <c r="J1431" s="163">
        <f t="shared" si="108"/>
        <v>0</v>
      </c>
      <c r="K1431" s="155">
        <f t="shared" si="109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0"/>
        <v>0</v>
      </c>
      <c r="O1431" s="155">
        <f t="shared" si="111"/>
        <v>0</v>
      </c>
      <c r="P1431" s="155">
        <f>IF(O1431=1,SUM($O$6:O1431),0)</f>
        <v>0</v>
      </c>
    </row>
    <row r="1432" spans="1:16" ht="15" customHeight="1">
      <c r="A1432" s="15"/>
      <c r="B1432" s="183">
        <v>4</v>
      </c>
      <c r="C1432" s="109" t="s">
        <v>966</v>
      </c>
      <c r="D1432" s="202" t="s">
        <v>39</v>
      </c>
      <c r="E1432" s="203" t="s">
        <v>11</v>
      </c>
      <c r="F1432" s="204">
        <v>246960</v>
      </c>
      <c r="G1432" s="204">
        <v>246960</v>
      </c>
      <c r="H1432" s="177"/>
      <c r="I1432" s="176">
        <f t="shared" si="113"/>
        <v>246960</v>
      </c>
      <c r="J1432" s="163">
        <f t="shared" ref="J1432:J1471" si="114">IF(D1432="MDU-KD",1,0)</f>
        <v>0</v>
      </c>
      <c r="K1432" s="155">
        <f t="shared" ref="K1432:K1471" si="115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71" si="116">IF(L1432=0,M1432,L1432)</f>
        <v>0</v>
      </c>
      <c r="O1432" s="155">
        <f t="shared" ref="O1432:O1471" si="117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83">
        <v>5</v>
      </c>
      <c r="C1433" s="109" t="s">
        <v>967</v>
      </c>
      <c r="D1433" s="202" t="s">
        <v>39</v>
      </c>
      <c r="E1433" s="203" t="s">
        <v>11</v>
      </c>
      <c r="F1433" s="204">
        <v>286461</v>
      </c>
      <c r="G1433" s="204">
        <v>286461</v>
      </c>
      <c r="H1433" s="177"/>
      <c r="I1433" s="176">
        <f t="shared" si="113"/>
        <v>286461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6</v>
      </c>
      <c r="C1434" s="109" t="s">
        <v>968</v>
      </c>
      <c r="D1434" s="202" t="s">
        <v>39</v>
      </c>
      <c r="E1434" s="203" t="s">
        <v>11</v>
      </c>
      <c r="F1434" s="204">
        <v>259308</v>
      </c>
      <c r="G1434" s="204">
        <v>259308</v>
      </c>
      <c r="H1434" s="177"/>
      <c r="I1434" s="176"/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7</v>
      </c>
      <c r="C1435" s="109" t="s">
        <v>969</v>
      </c>
      <c r="D1435" s="202" t="s">
        <v>39</v>
      </c>
      <c r="E1435" s="203" t="s">
        <v>11</v>
      </c>
      <c r="F1435" s="204">
        <v>300784.05</v>
      </c>
      <c r="G1435" s="204">
        <v>300784.05</v>
      </c>
      <c r="H1435" s="177"/>
      <c r="I1435" s="176"/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8</v>
      </c>
      <c r="C1436" s="109" t="s">
        <v>445</v>
      </c>
      <c r="D1436" s="202" t="s">
        <v>39</v>
      </c>
      <c r="E1436" s="203" t="s">
        <v>11</v>
      </c>
      <c r="F1436" s="204">
        <v>300600</v>
      </c>
      <c r="G1436" s="204">
        <v>300600</v>
      </c>
      <c r="H1436" s="177"/>
      <c r="I1436" s="176">
        <f t="shared" si="113"/>
        <v>300600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9</v>
      </c>
      <c r="C1437" s="109" t="s">
        <v>446</v>
      </c>
      <c r="D1437" s="202" t="s">
        <v>39</v>
      </c>
      <c r="E1437" s="203" t="s">
        <v>11</v>
      </c>
      <c r="F1437" s="204">
        <v>358140</v>
      </c>
      <c r="G1437" s="204">
        <v>358140</v>
      </c>
      <c r="H1437" s="177"/>
      <c r="I1437" s="176">
        <f t="shared" si="113"/>
        <v>358140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10</v>
      </c>
      <c r="C1438" s="109" t="s">
        <v>447</v>
      </c>
      <c r="D1438" s="202" t="s">
        <v>39</v>
      </c>
      <c r="E1438" s="203" t="s">
        <v>11</v>
      </c>
      <c r="F1438" s="204">
        <v>341777.99941898551</v>
      </c>
      <c r="G1438" s="204">
        <v>341777.99941898551</v>
      </c>
      <c r="H1438" s="177"/>
      <c r="I1438" s="176">
        <f t="shared" si="113"/>
        <v>341777.99941898551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11</v>
      </c>
      <c r="C1439" s="109" t="s">
        <v>448</v>
      </c>
      <c r="D1439" s="202" t="s">
        <v>39</v>
      </c>
      <c r="E1439" s="203" t="s">
        <v>11</v>
      </c>
      <c r="F1439" s="204">
        <v>395879.58401850733</v>
      </c>
      <c r="G1439" s="204">
        <v>395879.58401850733</v>
      </c>
      <c r="H1439" s="177"/>
      <c r="I1439" s="176">
        <f t="shared" si="113"/>
        <v>395879.58401850733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12</v>
      </c>
      <c r="C1440" s="109" t="s">
        <v>449</v>
      </c>
      <c r="D1440" s="202" t="s">
        <v>39</v>
      </c>
      <c r="E1440" s="203" t="s">
        <v>11</v>
      </c>
      <c r="F1440" s="204">
        <v>6240</v>
      </c>
      <c r="G1440" s="204">
        <v>6240</v>
      </c>
      <c r="H1440" s="177"/>
      <c r="I1440" s="176">
        <f t="shared" si="113"/>
        <v>6240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13</v>
      </c>
      <c r="C1441" s="109" t="s">
        <v>450</v>
      </c>
      <c r="D1441" s="202" t="s">
        <v>39</v>
      </c>
      <c r="E1441" s="203" t="s">
        <v>11</v>
      </c>
      <c r="F1441" s="204">
        <v>5760</v>
      </c>
      <c r="G1441" s="204">
        <v>5760</v>
      </c>
      <c r="H1441" s="177"/>
      <c r="I1441" s="176">
        <f t="shared" si="113"/>
        <v>5760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14</v>
      </c>
      <c r="C1442" s="109" t="s">
        <v>451</v>
      </c>
      <c r="D1442" s="202" t="s">
        <v>39</v>
      </c>
      <c r="E1442" s="203" t="s">
        <v>290</v>
      </c>
      <c r="F1442" s="204">
        <v>337284.9788645666</v>
      </c>
      <c r="G1442" s="204">
        <v>337284.9788645666</v>
      </c>
      <c r="H1442" s="177"/>
      <c r="I1442" s="176">
        <f t="shared" si="113"/>
        <v>337284.9788645666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15</v>
      </c>
      <c r="C1443" s="109" t="s">
        <v>970</v>
      </c>
      <c r="D1443" s="202" t="s">
        <v>39</v>
      </c>
      <c r="E1443" s="203" t="s">
        <v>290</v>
      </c>
      <c r="F1443" s="204">
        <v>269827.98309165332</v>
      </c>
      <c r="G1443" s="204">
        <v>269827.98309165332</v>
      </c>
      <c r="H1443" s="177"/>
      <c r="I1443" s="176">
        <f t="shared" si="113"/>
        <v>269827.98309165332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16</v>
      </c>
      <c r="C1444" s="109" t="s">
        <v>971</v>
      </c>
      <c r="D1444" s="202" t="s">
        <v>39</v>
      </c>
      <c r="E1444" s="203" t="s">
        <v>466</v>
      </c>
      <c r="F1444" s="204">
        <v>420</v>
      </c>
      <c r="G1444" s="204">
        <v>420</v>
      </c>
      <c r="H1444" s="177"/>
      <c r="I1444" s="176">
        <f t="shared" si="113"/>
        <v>420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17</v>
      </c>
      <c r="C1445" s="109" t="s">
        <v>972</v>
      </c>
      <c r="D1445" s="202" t="s">
        <v>39</v>
      </c>
      <c r="E1445" s="203" t="s">
        <v>466</v>
      </c>
      <c r="F1445" s="204">
        <v>720</v>
      </c>
      <c r="G1445" s="204">
        <v>720</v>
      </c>
      <c r="H1445" s="177"/>
      <c r="I1445" s="176">
        <f t="shared" si="113"/>
        <v>720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18</v>
      </c>
      <c r="C1446" s="109" t="s">
        <v>973</v>
      </c>
      <c r="D1446" s="202" t="s">
        <v>39</v>
      </c>
      <c r="E1446" s="203" t="s">
        <v>466</v>
      </c>
      <c r="F1446" s="204">
        <v>15300</v>
      </c>
      <c r="G1446" s="204">
        <v>15300</v>
      </c>
      <c r="H1446" s="177"/>
      <c r="I1446" s="176">
        <f t="shared" si="113"/>
        <v>15300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19</v>
      </c>
      <c r="C1447" s="109" t="s">
        <v>974</v>
      </c>
      <c r="D1447" s="202" t="s">
        <v>39</v>
      </c>
      <c r="E1447" s="203" t="s">
        <v>466</v>
      </c>
      <c r="F1447" s="204">
        <v>9120</v>
      </c>
      <c r="G1447" s="204">
        <v>9120</v>
      </c>
      <c r="H1447" s="177"/>
      <c r="I1447" s="176">
        <f t="shared" si="113"/>
        <v>9120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20</v>
      </c>
      <c r="C1448" s="109" t="s">
        <v>1070</v>
      </c>
      <c r="D1448" s="202" t="s">
        <v>39</v>
      </c>
      <c r="E1448" s="203" t="s">
        <v>466</v>
      </c>
      <c r="F1448" s="394">
        <v>2740</v>
      </c>
      <c r="G1448" s="394">
        <v>2740</v>
      </c>
      <c r="H1448" s="177"/>
      <c r="I1448" s="176">
        <f t="shared" si="113"/>
        <v>2740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/>
      <c r="C1449" s="109"/>
      <c r="D1449" s="202" t="s">
        <v>40</v>
      </c>
      <c r="E1449" s="203"/>
      <c r="F1449" s="204">
        <v>0</v>
      </c>
      <c r="G1449" s="204">
        <v>0</v>
      </c>
      <c r="H1449" s="96"/>
      <c r="I1449" s="88">
        <f t="shared" ref="I1449:I1454" si="118">IF($I$5=$G$4,G1449,(IF($I$5=$F$4,F1449,0)))</f>
        <v>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 t="s">
        <v>1005</v>
      </c>
      <c r="C1450" s="109" t="s">
        <v>791</v>
      </c>
      <c r="D1450" s="202" t="s">
        <v>40</v>
      </c>
      <c r="E1450" s="203"/>
      <c r="F1450" s="204">
        <v>0</v>
      </c>
      <c r="G1450" s="204">
        <v>0</v>
      </c>
      <c r="H1450" s="96"/>
      <c r="I1450" s="88">
        <f t="shared" si="118"/>
        <v>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1</v>
      </c>
      <c r="C1451" s="109" t="s">
        <v>452</v>
      </c>
      <c r="D1451" s="202" t="s">
        <v>39</v>
      </c>
      <c r="E1451" s="203" t="s">
        <v>11</v>
      </c>
      <c r="F1451" s="204">
        <v>15000</v>
      </c>
      <c r="G1451" s="204">
        <v>15000</v>
      </c>
      <c r="H1451" s="96"/>
      <c r="I1451" s="88">
        <f t="shared" si="118"/>
        <v>15000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2</v>
      </c>
      <c r="C1452" s="109" t="s">
        <v>453</v>
      </c>
      <c r="D1452" s="202" t="s">
        <v>39</v>
      </c>
      <c r="E1452" s="203" t="s">
        <v>11</v>
      </c>
      <c r="F1452" s="204">
        <v>36180</v>
      </c>
      <c r="G1452" s="204">
        <v>36180</v>
      </c>
      <c r="H1452" s="96"/>
      <c r="I1452" s="88">
        <f t="shared" si="118"/>
        <v>36180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3</v>
      </c>
      <c r="C1453" s="109" t="s">
        <v>975</v>
      </c>
      <c r="D1453" s="202" t="s">
        <v>39</v>
      </c>
      <c r="E1453" s="203" t="s">
        <v>11</v>
      </c>
      <c r="F1453" s="204">
        <v>32640</v>
      </c>
      <c r="G1453" s="204">
        <v>32640</v>
      </c>
      <c r="H1453" s="96"/>
      <c r="I1453" s="88">
        <f t="shared" si="118"/>
        <v>32640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4</v>
      </c>
      <c r="C1454" s="109" t="s">
        <v>976</v>
      </c>
      <c r="D1454" s="202" t="s">
        <v>39</v>
      </c>
      <c r="E1454" s="203" t="s">
        <v>11</v>
      </c>
      <c r="F1454" s="204">
        <v>63840</v>
      </c>
      <c r="G1454" s="204">
        <v>63840</v>
      </c>
      <c r="H1454" s="96"/>
      <c r="I1454" s="88">
        <f t="shared" si="118"/>
        <v>63840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3">
        <v>5</v>
      </c>
      <c r="C1455" s="109" t="s">
        <v>977</v>
      </c>
      <c r="D1455" s="202" t="s">
        <v>39</v>
      </c>
      <c r="E1455" s="203" t="s">
        <v>11</v>
      </c>
      <c r="F1455" s="204">
        <v>450000</v>
      </c>
      <c r="G1455" s="204">
        <v>450000</v>
      </c>
      <c r="H1455" s="96"/>
      <c r="I1455" s="88">
        <f t="shared" ref="I1455:I1511" si="119">IF($I$5=$G$4,G1455,(IF($I$5=$F$4,F1455,0)))</f>
        <v>450000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3">
        <v>6</v>
      </c>
      <c r="C1456" s="109" t="s">
        <v>1162</v>
      </c>
      <c r="D1456" s="202" t="s">
        <v>39</v>
      </c>
      <c r="E1456" s="203" t="s">
        <v>11</v>
      </c>
      <c r="F1456" s="176">
        <v>985020</v>
      </c>
      <c r="G1456" s="176">
        <v>985020</v>
      </c>
      <c r="H1456" s="96"/>
      <c r="I1456" s="88">
        <f t="shared" si="119"/>
        <v>985020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16" ht="15" customHeight="1">
      <c r="A1457" s="15"/>
      <c r="B1457" s="401">
        <v>5</v>
      </c>
      <c r="C1457" s="397" t="s">
        <v>1588</v>
      </c>
      <c r="D1457" s="402" t="s">
        <v>39</v>
      </c>
      <c r="E1457" s="403" t="s">
        <v>11</v>
      </c>
      <c r="F1457" s="398"/>
      <c r="G1457" s="404">
        <v>92460</v>
      </c>
      <c r="H1457" s="405"/>
      <c r="I1457" s="404">
        <f t="shared" si="119"/>
        <v>92460</v>
      </c>
      <c r="J1457" s="163">
        <f>IF(D1457="MDU-KD",1,0)</f>
        <v>0</v>
      </c>
      <c r="K1457" s="155">
        <f>IF(D1457="HDW",1,0)</f>
        <v>0</v>
      </c>
      <c r="L1457" s="155">
        <f>IF(J1457=1,SUM($J$6:J1457),0)</f>
        <v>0</v>
      </c>
      <c r="M1457" s="155">
        <f>IF(K1457=1,SUM($K$6:K1457),0)</f>
        <v>0</v>
      </c>
      <c r="N1457" s="165">
        <f>IF(L1457=0,M1457,L1457)</f>
        <v>0</v>
      </c>
      <c r="O1457" s="155">
        <f>IF(E1457=0,0,IF(LEFT(C1457,11)="Tiang Beton",1,0))</f>
        <v>0</v>
      </c>
      <c r="P1457" s="155">
        <f>IF(O1457=1,SUM($O$6:O1457),0)</f>
        <v>0</v>
      </c>
    </row>
    <row r="1458" spans="1:16" ht="15" customHeight="1">
      <c r="A1458" s="15"/>
      <c r="B1458" s="401">
        <v>6</v>
      </c>
      <c r="C1458" s="397" t="s">
        <v>1589</v>
      </c>
      <c r="D1458" s="402" t="s">
        <v>39</v>
      </c>
      <c r="E1458" s="403" t="s">
        <v>11</v>
      </c>
      <c r="F1458" s="404"/>
      <c r="G1458" s="404">
        <v>92460</v>
      </c>
      <c r="H1458" s="405"/>
      <c r="I1458" s="404">
        <f t="shared" si="119"/>
        <v>92460</v>
      </c>
      <c r="J1458" s="163">
        <f>IF(D1458="MDU-KD",1,0)</f>
        <v>0</v>
      </c>
      <c r="K1458" s="155">
        <f>IF(D1458="HDW",1,0)</f>
        <v>0</v>
      </c>
      <c r="L1458" s="155">
        <f>IF(J1458=1,SUM($J$6:J1458),0)</f>
        <v>0</v>
      </c>
      <c r="M1458" s="155">
        <f>IF(K1458=1,SUM($K$6:K1458),0)</f>
        <v>0</v>
      </c>
      <c r="N1458" s="165">
        <f>IF(L1458=0,M1458,L1458)</f>
        <v>0</v>
      </c>
      <c r="O1458" s="155">
        <f>IF(E1458=0,0,IF(LEFT(C1458,11)="Tiang Beton",1,0))</f>
        <v>0</v>
      </c>
      <c r="P1458" s="155">
        <f>IF(O1458=1,SUM($O$6:O1458),0)</f>
        <v>0</v>
      </c>
    </row>
    <row r="1459" spans="1:16" ht="15" customHeight="1">
      <c r="A1459" s="15"/>
      <c r="B1459" s="183"/>
      <c r="C1459" s="109" t="s">
        <v>40</v>
      </c>
      <c r="D1459" s="202" t="s">
        <v>40</v>
      </c>
      <c r="E1459" s="203"/>
      <c r="F1459" s="176"/>
      <c r="G1459" s="176"/>
      <c r="H1459" s="96"/>
      <c r="I1459" s="88">
        <f t="shared" si="119"/>
        <v>0</v>
      </c>
      <c r="J1459" s="163">
        <f t="shared" si="114"/>
        <v>0</v>
      </c>
      <c r="K1459" s="155">
        <f t="shared" si="11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16"/>
        <v>0</v>
      </c>
      <c r="O1459" s="155">
        <f t="shared" si="117"/>
        <v>0</v>
      </c>
      <c r="P1459" s="155">
        <f>IF(O1459=1,SUM($O$6:O1459),0)</f>
        <v>0</v>
      </c>
    </row>
    <row r="1460" spans="1:16" ht="15" customHeight="1">
      <c r="A1460" s="15"/>
      <c r="B1460" s="183" t="s">
        <v>1163</v>
      </c>
      <c r="C1460" s="109" t="s">
        <v>979</v>
      </c>
      <c r="D1460" s="202" t="s">
        <v>40</v>
      </c>
      <c r="E1460" s="203"/>
      <c r="F1460" s="176"/>
      <c r="G1460" s="176"/>
      <c r="H1460" s="96"/>
      <c r="I1460" s="88">
        <f t="shared" si="119"/>
        <v>0</v>
      </c>
      <c r="J1460" s="163">
        <f t="shared" si="114"/>
        <v>0</v>
      </c>
      <c r="K1460" s="155">
        <f t="shared" si="11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16"/>
        <v>0</v>
      </c>
      <c r="O1460" s="155">
        <f t="shared" si="117"/>
        <v>0</v>
      </c>
      <c r="P1460" s="155">
        <f>IF(O1460=1,SUM($O$6:O1460),0)</f>
        <v>0</v>
      </c>
    </row>
    <row r="1461" spans="1:16" ht="15" customHeight="1">
      <c r="A1461" s="15"/>
      <c r="B1461" s="183">
        <v>1</v>
      </c>
      <c r="C1461" s="109" t="s">
        <v>1065</v>
      </c>
      <c r="D1461" s="202" t="s">
        <v>39</v>
      </c>
      <c r="E1461" s="203" t="s">
        <v>980</v>
      </c>
      <c r="F1461" s="176">
        <v>2.5000000000000001E-2</v>
      </c>
      <c r="G1461" s="176">
        <v>2.5000000000000001E-2</v>
      </c>
      <c r="H1461" s="96"/>
      <c r="I1461" s="88">
        <f t="shared" si="119"/>
        <v>2.5000000000000001E-2</v>
      </c>
      <c r="J1461" s="163">
        <f t="shared" si="114"/>
        <v>0</v>
      </c>
      <c r="K1461" s="155">
        <f t="shared" si="11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16"/>
        <v>0</v>
      </c>
      <c r="O1461" s="155">
        <f t="shared" si="117"/>
        <v>0</v>
      </c>
      <c r="P1461" s="155">
        <f>IF(O1461=1,SUM($O$6:O1461),0)</f>
        <v>0</v>
      </c>
    </row>
    <row r="1462" spans="1:16" ht="15" customHeight="1">
      <c r="A1462" s="15"/>
      <c r="B1462" s="183">
        <v>2</v>
      </c>
      <c r="C1462" s="109" t="s">
        <v>982</v>
      </c>
      <c r="D1462" s="202" t="s">
        <v>39</v>
      </c>
      <c r="E1462" s="203" t="s">
        <v>981</v>
      </c>
      <c r="F1462" s="176">
        <v>800000</v>
      </c>
      <c r="G1462" s="176">
        <v>800000</v>
      </c>
      <c r="H1462" s="96"/>
      <c r="I1462" s="88">
        <f t="shared" si="119"/>
        <v>800000</v>
      </c>
      <c r="J1462" s="163">
        <f t="shared" si="114"/>
        <v>0</v>
      </c>
      <c r="K1462" s="155">
        <f t="shared" si="11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16"/>
        <v>0</v>
      </c>
      <c r="O1462" s="155">
        <f t="shared" si="117"/>
        <v>0</v>
      </c>
      <c r="P1462" s="155">
        <f>IF(O1462=1,SUM($O$6:O1462),0)</f>
        <v>0</v>
      </c>
    </row>
    <row r="1463" spans="1:16" ht="15" customHeight="1">
      <c r="A1463" s="15"/>
      <c r="B1463" s="183">
        <v>3</v>
      </c>
      <c r="C1463" s="109" t="s">
        <v>983</v>
      </c>
      <c r="D1463" s="202" t="s">
        <v>39</v>
      </c>
      <c r="E1463" s="203" t="s">
        <v>32</v>
      </c>
      <c r="F1463" s="176">
        <v>300000</v>
      </c>
      <c r="G1463" s="176">
        <v>300000</v>
      </c>
      <c r="H1463" s="96"/>
      <c r="I1463" s="88">
        <f t="shared" si="119"/>
        <v>300000</v>
      </c>
      <c r="J1463" s="163">
        <f t="shared" si="114"/>
        <v>0</v>
      </c>
      <c r="K1463" s="155">
        <f t="shared" si="11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16"/>
        <v>0</v>
      </c>
      <c r="O1463" s="155">
        <f t="shared" si="117"/>
        <v>0</v>
      </c>
      <c r="P1463" s="155">
        <f>IF(O1463=1,SUM($O$6:O1463),0)</f>
        <v>0</v>
      </c>
    </row>
    <row r="1464" spans="1:16" ht="15" customHeight="1">
      <c r="A1464" s="15"/>
      <c r="B1464" s="183">
        <v>4</v>
      </c>
      <c r="C1464" s="186" t="s">
        <v>1071</v>
      </c>
      <c r="D1464" s="202" t="s">
        <v>39</v>
      </c>
      <c r="E1464" s="203" t="s">
        <v>1077</v>
      </c>
      <c r="F1464" s="176">
        <v>300000</v>
      </c>
      <c r="G1464" s="176">
        <v>300000</v>
      </c>
      <c r="H1464" s="96"/>
      <c r="I1464" s="88">
        <f t="shared" si="119"/>
        <v>300000</v>
      </c>
      <c r="J1464" s="163">
        <f t="shared" si="114"/>
        <v>0</v>
      </c>
      <c r="K1464" s="155">
        <f t="shared" si="11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16"/>
        <v>0</v>
      </c>
      <c r="O1464" s="155">
        <f t="shared" si="117"/>
        <v>0</v>
      </c>
      <c r="P1464" s="155">
        <f>IF(O1464=1,SUM($O$6:O1464),0)</f>
        <v>0</v>
      </c>
    </row>
    <row r="1465" spans="1:16" ht="15" customHeight="1">
      <c r="A1465" s="15"/>
      <c r="B1465" s="183">
        <v>5</v>
      </c>
      <c r="C1465" s="186" t="s">
        <v>1072</v>
      </c>
      <c r="D1465" s="202" t="s">
        <v>39</v>
      </c>
      <c r="E1465" s="203" t="s">
        <v>1077</v>
      </c>
      <c r="F1465" s="176">
        <v>57250</v>
      </c>
      <c r="G1465" s="176">
        <v>57250</v>
      </c>
      <c r="H1465" s="96"/>
      <c r="I1465" s="88">
        <f t="shared" si="119"/>
        <v>57250</v>
      </c>
      <c r="J1465" s="163">
        <f t="shared" si="114"/>
        <v>0</v>
      </c>
      <c r="K1465" s="155">
        <f t="shared" si="11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16"/>
        <v>0</v>
      </c>
      <c r="O1465" s="155">
        <f t="shared" si="117"/>
        <v>0</v>
      </c>
      <c r="P1465" s="155">
        <f>IF(O1465=1,SUM($O$6:O1465),0)</f>
        <v>0</v>
      </c>
    </row>
    <row r="1466" spans="1:16" ht="15" customHeight="1">
      <c r="A1466" s="15"/>
      <c r="B1466" s="183">
        <v>6</v>
      </c>
      <c r="C1466" s="186" t="s">
        <v>1073</v>
      </c>
      <c r="D1466" s="202" t="s">
        <v>39</v>
      </c>
      <c r="E1466" s="203" t="s">
        <v>8</v>
      </c>
      <c r="F1466" s="176">
        <v>13770</v>
      </c>
      <c r="G1466" s="176">
        <v>13770</v>
      </c>
      <c r="H1466" s="96"/>
      <c r="I1466" s="88">
        <f t="shared" si="119"/>
        <v>13770</v>
      </c>
      <c r="J1466" s="163">
        <f t="shared" si="114"/>
        <v>0</v>
      </c>
      <c r="K1466" s="155">
        <f t="shared" si="11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16"/>
        <v>0</v>
      </c>
      <c r="O1466" s="155">
        <f t="shared" si="117"/>
        <v>0</v>
      </c>
      <c r="P1466" s="155">
        <f>IF(O1466=1,SUM($O$6:O1466),0)</f>
        <v>0</v>
      </c>
    </row>
    <row r="1467" spans="1:16" ht="15" customHeight="1">
      <c r="A1467" s="15"/>
      <c r="B1467" s="183">
        <v>7</v>
      </c>
      <c r="C1467" s="186" t="s">
        <v>1074</v>
      </c>
      <c r="D1467" s="202" t="s">
        <v>39</v>
      </c>
      <c r="E1467" s="203" t="s">
        <v>8</v>
      </c>
      <c r="F1467" s="176">
        <v>29730</v>
      </c>
      <c r="G1467" s="176">
        <v>29730</v>
      </c>
      <c r="H1467" s="96"/>
      <c r="I1467" s="88">
        <f t="shared" si="119"/>
        <v>29730</v>
      </c>
      <c r="J1467" s="163">
        <f t="shared" si="114"/>
        <v>0</v>
      </c>
      <c r="K1467" s="155">
        <f t="shared" si="115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16"/>
        <v>0</v>
      </c>
      <c r="O1467" s="155">
        <f t="shared" si="117"/>
        <v>0</v>
      </c>
      <c r="P1467" s="155">
        <f>IF(O1467=1,SUM($O$6:O1467),0)</f>
        <v>0</v>
      </c>
    </row>
    <row r="1468" spans="1:16" ht="15" customHeight="1">
      <c r="A1468" s="15"/>
      <c r="B1468" s="183">
        <v>8</v>
      </c>
      <c r="C1468" s="186" t="s">
        <v>1075</v>
      </c>
      <c r="D1468" s="202" t="s">
        <v>39</v>
      </c>
      <c r="E1468" s="203" t="s">
        <v>8</v>
      </c>
      <c r="F1468" s="176">
        <v>250000</v>
      </c>
      <c r="G1468" s="176">
        <v>250000</v>
      </c>
      <c r="H1468" s="96"/>
      <c r="I1468" s="88">
        <f t="shared" si="119"/>
        <v>250000</v>
      </c>
      <c r="J1468" s="163">
        <f t="shared" si="114"/>
        <v>0</v>
      </c>
      <c r="K1468" s="155">
        <f t="shared" si="115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16"/>
        <v>0</v>
      </c>
      <c r="O1468" s="155">
        <f t="shared" si="117"/>
        <v>0</v>
      </c>
      <c r="P1468" s="155">
        <f>IF(O1468=1,SUM($O$6:O1468),0)</f>
        <v>0</v>
      </c>
    </row>
    <row r="1469" spans="1:16" ht="15" customHeight="1">
      <c r="A1469" s="15"/>
      <c r="B1469" s="187">
        <v>9</v>
      </c>
      <c r="C1469" s="188" t="s">
        <v>1379</v>
      </c>
      <c r="D1469" s="202" t="s">
        <v>39</v>
      </c>
      <c r="E1469" s="203" t="s">
        <v>8</v>
      </c>
      <c r="F1469" s="176">
        <v>54500</v>
      </c>
      <c r="G1469" s="176">
        <v>54500</v>
      </c>
      <c r="H1469" s="96"/>
      <c r="I1469" s="88">
        <f t="shared" si="119"/>
        <v>54500</v>
      </c>
      <c r="J1469" s="163">
        <f t="shared" si="114"/>
        <v>0</v>
      </c>
      <c r="K1469" s="155">
        <f t="shared" si="115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16"/>
        <v>0</v>
      </c>
      <c r="O1469" s="155">
        <f t="shared" si="117"/>
        <v>0</v>
      </c>
      <c r="P1469" s="155">
        <f>IF(O1469=1,SUM($O$6:O1469),0)</f>
        <v>0</v>
      </c>
    </row>
    <row r="1470" spans="1:16" ht="15" customHeight="1">
      <c r="A1470" s="15"/>
      <c r="B1470" s="187">
        <v>10</v>
      </c>
      <c r="C1470" s="189" t="s">
        <v>1380</v>
      </c>
      <c r="D1470" s="202" t="s">
        <v>39</v>
      </c>
      <c r="E1470" s="203" t="s">
        <v>11</v>
      </c>
      <c r="F1470" s="176">
        <v>816100</v>
      </c>
      <c r="G1470" s="176">
        <v>816100</v>
      </c>
      <c r="H1470" s="96"/>
      <c r="I1470" s="88">
        <f t="shared" si="119"/>
        <v>816100</v>
      </c>
      <c r="J1470" s="163">
        <f t="shared" si="114"/>
        <v>0</v>
      </c>
      <c r="K1470" s="155">
        <f t="shared" si="115"/>
        <v>0</v>
      </c>
      <c r="L1470" s="155">
        <f>IF(J1470=1,SUM($J$6:J1470),0)</f>
        <v>0</v>
      </c>
      <c r="M1470" s="155">
        <f>IF(K1470=1,SUM($K$6:K1470),0)</f>
        <v>0</v>
      </c>
      <c r="N1470" s="165">
        <f t="shared" si="116"/>
        <v>0</v>
      </c>
      <c r="O1470" s="155">
        <f t="shared" si="117"/>
        <v>0</v>
      </c>
      <c r="P1470" s="155">
        <f>IF(O1470=1,SUM($O$6:O1470),0)</f>
        <v>0</v>
      </c>
    </row>
    <row r="1471" spans="1:16" ht="15" customHeight="1">
      <c r="A1471" s="15"/>
      <c r="B1471" s="187">
        <v>11</v>
      </c>
      <c r="C1471" s="189" t="s">
        <v>1381</v>
      </c>
      <c r="D1471" s="202" t="s">
        <v>39</v>
      </c>
      <c r="E1471" s="203" t="s">
        <v>11</v>
      </c>
      <c r="F1471" s="176">
        <v>601800</v>
      </c>
      <c r="G1471" s="176">
        <v>601800</v>
      </c>
      <c r="H1471" s="96"/>
      <c r="I1471" s="88">
        <f t="shared" si="119"/>
        <v>601800</v>
      </c>
      <c r="J1471" s="163">
        <f t="shared" si="114"/>
        <v>0</v>
      </c>
      <c r="K1471" s="155">
        <f t="shared" si="115"/>
        <v>0</v>
      </c>
      <c r="L1471" s="155">
        <f>IF(J1471=1,SUM($J$6:J1471),0)</f>
        <v>0</v>
      </c>
      <c r="M1471" s="155">
        <f>IF(K1471=1,SUM($K$6:K1471),0)</f>
        <v>0</v>
      </c>
      <c r="N1471" s="165">
        <f t="shared" si="116"/>
        <v>0</v>
      </c>
      <c r="O1471" s="155">
        <f t="shared" si="117"/>
        <v>0</v>
      </c>
      <c r="P1471" s="155">
        <f>IF(O1471=1,SUM($O$6:O1471),0)</f>
        <v>0</v>
      </c>
    </row>
    <row r="1472" spans="1:16" ht="15" customHeight="1">
      <c r="A1472" s="15"/>
      <c r="B1472" s="187">
        <v>12</v>
      </c>
      <c r="C1472" s="189" t="s">
        <v>1382</v>
      </c>
      <c r="D1472" s="202" t="s">
        <v>37</v>
      </c>
      <c r="E1472" s="203" t="s">
        <v>8</v>
      </c>
      <c r="F1472" s="176">
        <v>51475</v>
      </c>
      <c r="G1472" s="176">
        <v>51475</v>
      </c>
      <c r="H1472" s="97"/>
      <c r="I1472" s="88">
        <f t="shared" si="119"/>
        <v>51475</v>
      </c>
      <c r="J1472" s="163"/>
      <c r="M1472" s="155"/>
      <c r="N1472" s="165"/>
    </row>
    <row r="1473" spans="1:30" ht="15" customHeight="1">
      <c r="B1473" s="187">
        <v>13</v>
      </c>
      <c r="C1473" s="188" t="s">
        <v>1383</v>
      </c>
      <c r="D1473" s="202" t="s">
        <v>39</v>
      </c>
      <c r="E1473" s="203" t="s">
        <v>93</v>
      </c>
      <c r="F1473" s="209">
        <v>750000</v>
      </c>
      <c r="G1473" s="209">
        <v>750000</v>
      </c>
      <c r="I1473" s="88">
        <f t="shared" si="119"/>
        <v>750000</v>
      </c>
    </row>
    <row r="1474" spans="1:30" ht="15" customHeight="1">
      <c r="B1474" s="187"/>
      <c r="C1474" s="188" t="s">
        <v>40</v>
      </c>
      <c r="D1474" s="202" t="s">
        <v>40</v>
      </c>
      <c r="E1474" s="203"/>
      <c r="F1474" s="176" t="s">
        <v>40</v>
      </c>
      <c r="G1474" s="176" t="s">
        <v>40</v>
      </c>
      <c r="I1474" s="88" t="str">
        <f t="shared" si="119"/>
        <v/>
      </c>
    </row>
    <row r="1475" spans="1:30" ht="15" customHeight="1">
      <c r="A1475" s="16"/>
      <c r="B1475" s="187" t="s">
        <v>1005</v>
      </c>
      <c r="C1475" s="188" t="s">
        <v>1384</v>
      </c>
      <c r="D1475" s="202"/>
      <c r="E1475" s="203"/>
      <c r="F1475" s="176"/>
      <c r="G1475" s="176"/>
      <c r="I1475" s="88">
        <f t="shared" si="119"/>
        <v>0</v>
      </c>
      <c r="J1475" s="169"/>
      <c r="K1475" s="169"/>
      <c r="L1475" s="169"/>
      <c r="M1475" s="170"/>
    </row>
    <row r="1476" spans="1:30" ht="15" customHeight="1">
      <c r="A1476" s="16"/>
      <c r="B1476" s="187">
        <v>1</v>
      </c>
      <c r="C1476" s="188" t="s">
        <v>1385</v>
      </c>
      <c r="D1476" s="202" t="s">
        <v>37</v>
      </c>
      <c r="E1476" s="199" t="s">
        <v>8</v>
      </c>
      <c r="F1476" s="176">
        <v>85000</v>
      </c>
      <c r="G1476" s="176">
        <v>85000</v>
      </c>
      <c r="I1476" s="88">
        <f t="shared" si="119"/>
        <v>85000</v>
      </c>
      <c r="J1476" s="169"/>
      <c r="K1476" s="169"/>
      <c r="L1476" s="169"/>
      <c r="M1476" s="170"/>
    </row>
    <row r="1477" spans="1:30" ht="15" customHeight="1">
      <c r="A1477" s="16"/>
      <c r="B1477" s="187">
        <v>2</v>
      </c>
      <c r="C1477" s="188" t="s">
        <v>1386</v>
      </c>
      <c r="D1477" s="202" t="s">
        <v>39</v>
      </c>
      <c r="E1477" s="203" t="s">
        <v>14</v>
      </c>
      <c r="F1477" s="176">
        <v>15000</v>
      </c>
      <c r="G1477" s="176">
        <v>15000</v>
      </c>
      <c r="I1477" s="88">
        <f t="shared" si="119"/>
        <v>15000</v>
      </c>
      <c r="J1477" s="169"/>
      <c r="K1477" s="169"/>
      <c r="L1477" s="169"/>
      <c r="M1477" s="170"/>
    </row>
    <row r="1478" spans="1:30" ht="15" customHeight="1">
      <c r="A1478" s="22"/>
      <c r="B1478" s="187"/>
      <c r="C1478" s="188"/>
      <c r="D1478" s="202"/>
      <c r="E1478" s="203"/>
      <c r="F1478" s="176"/>
      <c r="G1478" s="176"/>
      <c r="I1478" s="88">
        <f t="shared" si="119"/>
        <v>0</v>
      </c>
      <c r="J1478" s="169"/>
      <c r="K1478" s="169"/>
      <c r="L1478" s="169"/>
      <c r="M1478" s="170"/>
    </row>
    <row r="1479" spans="1:30" ht="15" customHeight="1">
      <c r="A1479" s="22"/>
      <c r="B1479" s="187" t="s">
        <v>1005</v>
      </c>
      <c r="C1479" s="188" t="s">
        <v>1387</v>
      </c>
      <c r="D1479" s="202" t="s">
        <v>39</v>
      </c>
      <c r="E1479" s="203" t="s">
        <v>14</v>
      </c>
      <c r="F1479" s="176">
        <v>83595</v>
      </c>
      <c r="G1479" s="176">
        <v>83595</v>
      </c>
      <c r="I1479" s="88">
        <f t="shared" si="119"/>
        <v>83595</v>
      </c>
    </row>
    <row r="1480" spans="1:30" ht="15" customHeight="1">
      <c r="B1480" s="187" t="s">
        <v>1005</v>
      </c>
      <c r="C1480" s="188" t="s">
        <v>1388</v>
      </c>
      <c r="D1480" s="202" t="s">
        <v>39</v>
      </c>
      <c r="E1480" s="203" t="s">
        <v>14</v>
      </c>
      <c r="F1480" s="176">
        <v>114317</v>
      </c>
      <c r="G1480" s="176">
        <v>114317</v>
      </c>
      <c r="I1480" s="88">
        <f t="shared" si="119"/>
        <v>114317</v>
      </c>
      <c r="N1480" s="145" t="str">
        <f>F4</f>
        <v>RAB SKK 2022</v>
      </c>
    </row>
    <row r="1481" spans="1:30" s="1" customFormat="1" ht="15" customHeight="1">
      <c r="A1481" s="16"/>
      <c r="B1481" s="187" t="s">
        <v>1005</v>
      </c>
      <c r="C1481" s="188" t="s">
        <v>1389</v>
      </c>
      <c r="D1481" s="202" t="s">
        <v>39</v>
      </c>
      <c r="E1481" s="203" t="s">
        <v>14</v>
      </c>
      <c r="F1481" s="176">
        <v>71636</v>
      </c>
      <c r="G1481" s="176">
        <v>71636</v>
      </c>
      <c r="H1481" s="91"/>
      <c r="I1481" s="88">
        <f t="shared" si="119"/>
        <v>71636</v>
      </c>
      <c r="J1481" s="155"/>
      <c r="K1481" s="155"/>
      <c r="L1481" s="155"/>
      <c r="M1481" s="145"/>
      <c r="N1481" s="145" t="str">
        <f>G4</f>
        <v>RAB HSS 2023</v>
      </c>
      <c r="O1481" s="145"/>
      <c r="P1481" s="156"/>
      <c r="Q1481" s="156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s="1" customFormat="1" ht="15" customHeight="1">
      <c r="A1482" s="16"/>
      <c r="B1482" s="187" t="s">
        <v>1005</v>
      </c>
      <c r="C1482" s="188" t="s">
        <v>1390</v>
      </c>
      <c r="D1482" s="202" t="s">
        <v>39</v>
      </c>
      <c r="E1482" s="203" t="s">
        <v>14</v>
      </c>
      <c r="F1482" s="176">
        <v>115253</v>
      </c>
      <c r="G1482" s="176">
        <v>115253</v>
      </c>
      <c r="H1482" s="91"/>
      <c r="I1482" s="88">
        <f t="shared" si="119"/>
        <v>115253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87"/>
      <c r="C1483" s="188"/>
      <c r="D1483" s="202"/>
      <c r="E1483" s="203"/>
      <c r="F1483" s="176"/>
      <c r="G1483" s="176"/>
      <c r="I1483" s="88">
        <f t="shared" si="119"/>
        <v>0</v>
      </c>
    </row>
    <row r="1484" spans="1:30" s="1" customFormat="1" ht="15" customHeight="1">
      <c r="A1484" s="16"/>
      <c r="B1484" s="187" t="s">
        <v>1005</v>
      </c>
      <c r="C1484" s="188" t="s">
        <v>1391</v>
      </c>
      <c r="D1484" s="202"/>
      <c r="E1484" s="203"/>
      <c r="F1484" s="176"/>
      <c r="G1484" s="176"/>
      <c r="H1484" s="91"/>
      <c r="I1484" s="88">
        <f t="shared" si="119"/>
        <v>0</v>
      </c>
      <c r="J1484" s="155"/>
      <c r="K1484" s="155"/>
      <c r="L1484" s="155"/>
      <c r="M1484" s="145"/>
      <c r="N1484" s="145"/>
      <c r="O1484" s="145"/>
      <c r="P1484" s="156"/>
      <c r="Q1484" s="156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ht="15" customHeight="1">
      <c r="B1485" s="187">
        <v>1</v>
      </c>
      <c r="C1485" s="188" t="s">
        <v>1392</v>
      </c>
      <c r="D1485" s="202" t="s">
        <v>37</v>
      </c>
      <c r="E1485" s="203" t="s">
        <v>7</v>
      </c>
      <c r="F1485" s="176">
        <v>235000</v>
      </c>
      <c r="G1485" s="176">
        <v>235000</v>
      </c>
      <c r="I1485" s="88">
        <f t="shared" si="119"/>
        <v>235000</v>
      </c>
    </row>
    <row r="1486" spans="1:30" ht="15" customHeight="1">
      <c r="B1486" s="187">
        <v>2</v>
      </c>
      <c r="C1486" s="188" t="s">
        <v>1393</v>
      </c>
      <c r="D1486" s="202" t="s">
        <v>39</v>
      </c>
      <c r="E1486" s="203" t="s">
        <v>14</v>
      </c>
      <c r="F1486" s="176">
        <v>15000</v>
      </c>
      <c r="G1486" s="176">
        <v>15000</v>
      </c>
      <c r="I1486" s="88">
        <f t="shared" si="119"/>
        <v>15000</v>
      </c>
    </row>
    <row r="1487" spans="1:30" ht="15" customHeight="1">
      <c r="B1487" s="187"/>
      <c r="C1487" s="188" t="s">
        <v>40</v>
      </c>
      <c r="D1487" s="202" t="s">
        <v>40</v>
      </c>
      <c r="E1487" s="203"/>
      <c r="F1487" s="176" t="s">
        <v>40</v>
      </c>
      <c r="G1487" s="176" t="s">
        <v>40</v>
      </c>
      <c r="I1487" s="88" t="str">
        <f t="shared" si="119"/>
        <v/>
      </c>
    </row>
    <row r="1488" spans="1:30" ht="15" customHeight="1">
      <c r="B1488" s="187" t="s">
        <v>1005</v>
      </c>
      <c r="C1488" s="188" t="s">
        <v>1394</v>
      </c>
      <c r="D1488" s="202"/>
      <c r="E1488" s="203"/>
      <c r="F1488" s="176"/>
      <c r="G1488" s="176"/>
      <c r="I1488" s="88">
        <f t="shared" si="119"/>
        <v>0</v>
      </c>
    </row>
    <row r="1489" spans="2:9" ht="15" customHeight="1">
      <c r="B1489" s="187">
        <v>1</v>
      </c>
      <c r="C1489" s="188" t="s">
        <v>1395</v>
      </c>
      <c r="D1489" s="202" t="s">
        <v>37</v>
      </c>
      <c r="E1489" s="203" t="s">
        <v>8</v>
      </c>
      <c r="F1489" s="176">
        <v>105000</v>
      </c>
      <c r="G1489" s="176">
        <v>105000</v>
      </c>
      <c r="I1489" s="88">
        <f t="shared" si="119"/>
        <v>105000</v>
      </c>
    </row>
    <row r="1490" spans="2:9" ht="15" customHeight="1">
      <c r="B1490" s="187">
        <v>2</v>
      </c>
      <c r="C1490" s="188" t="s">
        <v>1396</v>
      </c>
      <c r="D1490" s="202" t="s">
        <v>39</v>
      </c>
      <c r="E1490" s="203" t="s">
        <v>11</v>
      </c>
      <c r="F1490" s="176">
        <v>15000</v>
      </c>
      <c r="G1490" s="176">
        <v>15000</v>
      </c>
      <c r="I1490" s="88">
        <f t="shared" si="119"/>
        <v>15000</v>
      </c>
    </row>
    <row r="1491" spans="2:9" ht="15" customHeight="1">
      <c r="B1491" s="187"/>
      <c r="C1491" s="188" t="s">
        <v>40</v>
      </c>
      <c r="D1491" s="202" t="s">
        <v>40</v>
      </c>
      <c r="E1491" s="203"/>
      <c r="F1491" s="176" t="s">
        <v>40</v>
      </c>
      <c r="G1491" s="176" t="s">
        <v>40</v>
      </c>
      <c r="I1491" s="88" t="str">
        <f t="shared" si="119"/>
        <v/>
      </c>
    </row>
    <row r="1492" spans="2:9" ht="15" customHeight="1">
      <c r="B1492" s="187">
        <v>1</v>
      </c>
      <c r="C1492" s="188" t="s">
        <v>1397</v>
      </c>
      <c r="D1492" s="202" t="s">
        <v>37</v>
      </c>
      <c r="E1492" s="203" t="s">
        <v>8</v>
      </c>
      <c r="F1492" s="176">
        <v>180000</v>
      </c>
      <c r="G1492" s="176">
        <v>180000</v>
      </c>
      <c r="I1492" s="88">
        <f t="shared" si="119"/>
        <v>180000</v>
      </c>
    </row>
    <row r="1493" spans="2:9" ht="15" customHeight="1">
      <c r="B1493" s="187">
        <v>2</v>
      </c>
      <c r="C1493" s="188" t="s">
        <v>1398</v>
      </c>
      <c r="D1493" s="202" t="s">
        <v>39</v>
      </c>
      <c r="E1493" s="203" t="s">
        <v>14</v>
      </c>
      <c r="F1493" s="176">
        <v>15000</v>
      </c>
      <c r="G1493" s="176">
        <v>15000</v>
      </c>
      <c r="I1493" s="88">
        <f t="shared" si="119"/>
        <v>15000</v>
      </c>
    </row>
    <row r="1494" spans="2:9" ht="15" customHeight="1">
      <c r="B1494" s="187"/>
      <c r="C1494" s="188" t="s">
        <v>40</v>
      </c>
      <c r="D1494" s="202" t="s">
        <v>40</v>
      </c>
      <c r="E1494" s="203"/>
      <c r="F1494" s="176" t="s">
        <v>40</v>
      </c>
      <c r="G1494" s="176" t="s">
        <v>40</v>
      </c>
      <c r="I1494" s="88" t="str">
        <f t="shared" si="119"/>
        <v/>
      </c>
    </row>
    <row r="1495" spans="2:9" ht="15" customHeight="1">
      <c r="B1495" s="187">
        <v>1</v>
      </c>
      <c r="C1495" s="188" t="s">
        <v>1399</v>
      </c>
      <c r="D1495" s="202" t="s">
        <v>39</v>
      </c>
      <c r="E1495" s="203" t="s">
        <v>14</v>
      </c>
      <c r="F1495" s="176">
        <v>115253</v>
      </c>
      <c r="G1495" s="176">
        <v>115253</v>
      </c>
      <c r="I1495" s="88">
        <f t="shared" si="119"/>
        <v>115253</v>
      </c>
    </row>
    <row r="1496" spans="2:9" ht="15" customHeight="1">
      <c r="B1496" s="187">
        <v>2</v>
      </c>
      <c r="C1496" s="395" t="s">
        <v>1400</v>
      </c>
      <c r="D1496" s="202" t="s">
        <v>39</v>
      </c>
      <c r="E1496" s="203" t="s">
        <v>14</v>
      </c>
      <c r="F1496" s="176">
        <v>115253</v>
      </c>
      <c r="G1496" s="176">
        <v>115253</v>
      </c>
      <c r="I1496" s="88">
        <f t="shared" si="119"/>
        <v>115253</v>
      </c>
    </row>
    <row r="1497" spans="2:9" ht="15" customHeight="1">
      <c r="B1497" s="187">
        <v>3</v>
      </c>
      <c r="C1497" s="395" t="s">
        <v>1401</v>
      </c>
      <c r="D1497" s="202" t="s">
        <v>39</v>
      </c>
      <c r="E1497" s="203" t="s">
        <v>14</v>
      </c>
      <c r="F1497" s="176">
        <v>115253</v>
      </c>
      <c r="G1497" s="176">
        <v>115253</v>
      </c>
      <c r="I1497" s="88">
        <f t="shared" si="119"/>
        <v>115253</v>
      </c>
    </row>
    <row r="1498" spans="2:9" ht="15" customHeight="1">
      <c r="B1498" s="187">
        <v>4</v>
      </c>
      <c r="C1498" s="395" t="s">
        <v>1402</v>
      </c>
      <c r="D1498" s="202" t="s">
        <v>39</v>
      </c>
      <c r="E1498" s="203" t="s">
        <v>14</v>
      </c>
      <c r="F1498" s="176">
        <v>115253</v>
      </c>
      <c r="G1498" s="176">
        <v>115253</v>
      </c>
      <c r="I1498" s="88">
        <f t="shared" si="119"/>
        <v>115253</v>
      </c>
    </row>
    <row r="1499" spans="2:9" ht="15" customHeight="1">
      <c r="B1499" s="187">
        <v>5</v>
      </c>
      <c r="C1499" s="395" t="s">
        <v>1403</v>
      </c>
      <c r="D1499" s="202" t="s">
        <v>39</v>
      </c>
      <c r="E1499" s="203" t="s">
        <v>14</v>
      </c>
      <c r="F1499" s="176">
        <v>115253</v>
      </c>
      <c r="G1499" s="176">
        <v>115253</v>
      </c>
      <c r="I1499" s="88">
        <f t="shared" si="119"/>
        <v>115253</v>
      </c>
    </row>
    <row r="1500" spans="2:9" ht="15" customHeight="1">
      <c r="B1500" s="187">
        <v>6</v>
      </c>
      <c r="C1500" s="188" t="s">
        <v>1404</v>
      </c>
      <c r="D1500" s="202" t="s">
        <v>39</v>
      </c>
      <c r="E1500" s="203" t="s">
        <v>14</v>
      </c>
      <c r="F1500" s="176">
        <v>115253</v>
      </c>
      <c r="G1500" s="176">
        <v>115253</v>
      </c>
      <c r="I1500" s="88">
        <f t="shared" si="119"/>
        <v>115253</v>
      </c>
    </row>
    <row r="1501" spans="2:9" ht="15" customHeight="1">
      <c r="B1501" s="187">
        <v>7</v>
      </c>
      <c r="C1501" s="188" t="s">
        <v>1405</v>
      </c>
      <c r="D1501" s="202" t="s">
        <v>39</v>
      </c>
      <c r="E1501" s="203" t="s">
        <v>14</v>
      </c>
      <c r="F1501" s="176">
        <v>115253</v>
      </c>
      <c r="G1501" s="176">
        <v>115253</v>
      </c>
      <c r="I1501" s="88">
        <f t="shared" si="119"/>
        <v>115253</v>
      </c>
    </row>
    <row r="1502" spans="2:9" ht="15" customHeight="1">
      <c r="B1502" s="187">
        <v>8</v>
      </c>
      <c r="C1502" s="395" t="s">
        <v>1405</v>
      </c>
      <c r="D1502" s="202" t="s">
        <v>39</v>
      </c>
      <c r="E1502" s="203" t="s">
        <v>14</v>
      </c>
      <c r="F1502" s="176">
        <v>115253</v>
      </c>
      <c r="G1502" s="176">
        <v>115253</v>
      </c>
      <c r="I1502" s="88">
        <f t="shared" si="119"/>
        <v>115253</v>
      </c>
    </row>
    <row r="1503" spans="2:9" ht="15" customHeight="1">
      <c r="B1503" s="187"/>
      <c r="C1503" s="188" t="s">
        <v>40</v>
      </c>
      <c r="D1503" s="202" t="s">
        <v>40</v>
      </c>
      <c r="E1503" s="203"/>
      <c r="F1503" s="176">
        <v>0</v>
      </c>
      <c r="G1503" s="176">
        <v>0</v>
      </c>
      <c r="I1503" s="88">
        <f t="shared" si="119"/>
        <v>0</v>
      </c>
    </row>
    <row r="1504" spans="2:9" ht="15" customHeight="1">
      <c r="B1504" s="187" t="s">
        <v>1009</v>
      </c>
      <c r="C1504" s="188" t="s">
        <v>1406</v>
      </c>
      <c r="D1504" s="202"/>
      <c r="E1504" s="203"/>
      <c r="F1504" s="176">
        <v>0</v>
      </c>
      <c r="G1504" s="176">
        <v>0</v>
      </c>
      <c r="I1504" s="88">
        <f t="shared" si="119"/>
        <v>0</v>
      </c>
    </row>
    <row r="1505" spans="2:9" ht="15" customHeight="1">
      <c r="B1505" s="187">
        <v>1</v>
      </c>
      <c r="C1505" s="188" t="s">
        <v>1407</v>
      </c>
      <c r="D1505" s="202" t="s">
        <v>37</v>
      </c>
      <c r="E1505" s="203" t="s">
        <v>8</v>
      </c>
      <c r="F1505" s="176">
        <v>60000</v>
      </c>
      <c r="G1505" s="176">
        <v>60000</v>
      </c>
      <c r="I1505" s="88">
        <f t="shared" si="119"/>
        <v>60000</v>
      </c>
    </row>
    <row r="1506" spans="2:9" ht="15" customHeight="1">
      <c r="B1506" s="187">
        <v>2</v>
      </c>
      <c r="C1506" s="188" t="s">
        <v>1408</v>
      </c>
      <c r="D1506" s="202" t="s">
        <v>37</v>
      </c>
      <c r="E1506" s="203" t="s">
        <v>8</v>
      </c>
      <c r="F1506" s="176">
        <v>25000</v>
      </c>
      <c r="G1506" s="176">
        <v>25000</v>
      </c>
      <c r="I1506" s="88">
        <f t="shared" si="119"/>
        <v>25000</v>
      </c>
    </row>
    <row r="1507" spans="2:9" ht="15" customHeight="1">
      <c r="B1507" s="187">
        <v>3</v>
      </c>
      <c r="C1507" s="188" t="s">
        <v>1409</v>
      </c>
      <c r="D1507" s="202" t="s">
        <v>37</v>
      </c>
      <c r="E1507" s="203" t="s">
        <v>8</v>
      </c>
      <c r="F1507" s="176">
        <v>50000</v>
      </c>
      <c r="G1507" s="176">
        <v>50000</v>
      </c>
      <c r="I1507" s="88">
        <f t="shared" si="119"/>
        <v>50000</v>
      </c>
    </row>
    <row r="1508" spans="2:9" ht="15" customHeight="1">
      <c r="B1508" s="187" t="s">
        <v>1001</v>
      </c>
      <c r="C1508" s="188" t="s">
        <v>1410</v>
      </c>
      <c r="D1508" s="202" t="s">
        <v>39</v>
      </c>
      <c r="E1508" s="203" t="s">
        <v>11</v>
      </c>
      <c r="F1508" s="176">
        <v>12000</v>
      </c>
      <c r="G1508" s="176">
        <v>12000</v>
      </c>
      <c r="I1508" s="88">
        <f t="shared" si="119"/>
        <v>12000</v>
      </c>
    </row>
    <row r="1509" spans="2:9" ht="15" customHeight="1">
      <c r="B1509" s="187">
        <v>5</v>
      </c>
      <c r="C1509" s="188" t="s">
        <v>1411</v>
      </c>
      <c r="D1509" s="202" t="s">
        <v>39</v>
      </c>
      <c r="E1509" s="203" t="s">
        <v>11</v>
      </c>
      <c r="F1509" s="176">
        <v>12000</v>
      </c>
      <c r="G1509" s="176">
        <v>12000</v>
      </c>
      <c r="I1509" s="88">
        <f t="shared" si="119"/>
        <v>12000</v>
      </c>
    </row>
    <row r="1510" spans="2:9" ht="15" customHeight="1">
      <c r="B1510" s="187">
        <v>6</v>
      </c>
      <c r="C1510" s="188" t="s">
        <v>1412</v>
      </c>
      <c r="D1510" s="202" t="s">
        <v>39</v>
      </c>
      <c r="E1510" s="203" t="s">
        <v>11</v>
      </c>
      <c r="F1510" s="176">
        <v>12000</v>
      </c>
      <c r="G1510" s="176">
        <v>12000</v>
      </c>
      <c r="I1510" s="88">
        <f t="shared" si="119"/>
        <v>12000</v>
      </c>
    </row>
    <row r="1511" spans="2:9" ht="15" customHeight="1">
      <c r="I1511" s="88">
        <f t="shared" si="119"/>
        <v>0</v>
      </c>
    </row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Columns="0" insertRows="0" sort="0" autoFilter="0"/>
  <protectedRanges>
    <protectedRange sqref="B7:H7 H8:H1419 H1449:H1456 H1459:H1472" name="Range1"/>
    <protectedRange sqref="H1420:H1435" name="Range1_1"/>
    <protectedRange sqref="H1436:H1448" name="Range1_1_1"/>
    <protectedRange sqref="B216 D216:G216 B217:G231 B232 D232:G232 B8:G188 B190:G215 B189 D189:G189 B233:G1044 B1049:G1456 B1459:G1510" name="Range1_1_3"/>
    <protectedRange sqref="B1045:B1048 D1045:G1048" name="Range1_1_2"/>
    <protectedRange sqref="C1045:C1048" name="Range1_1_3_1"/>
    <protectedRange sqref="H1457:H1458" name="Range1_2"/>
    <protectedRange sqref="B1457:F1458" name="Range1_1_3_2"/>
    <protectedRange sqref="G1457:G1458" name="Range1_3"/>
  </protectedRanges>
  <mergeCells count="6">
    <mergeCell ref="H4:H5"/>
    <mergeCell ref="B2:C2"/>
    <mergeCell ref="B4:B5"/>
    <mergeCell ref="C4:C5"/>
    <mergeCell ref="D4:D5"/>
    <mergeCell ref="E4:E5"/>
  </mergeCells>
  <conditionalFormatting sqref="D6:K6 D1:IV5 N6:IV6 D7:IV7 Q121:IV188 J108:P188 Q108:IV117 I108:I117 A108:A117 A1:C7 I9:IV106 I121:I188 A1512:XFD65553 H1449:I1456 A8:A106 H8:IV8 A121:A188 H1475:XFD1502 H1503:H1510 A1511:H1511 I1503:XFD1511 A222:A232 I222:IV232 A217 I217:IV217 I219:IV220 A219:A220 A190:A215 I190:IV215 A307:A409 I307:IV409 A284:A293 I284:IV293 I295:IV305 A295:A305 I1049:IV1051 A1049:A1051 A234:A282 I234:IV282 A1053:A1456 I1053:I1419 J1053:IV1456 I411:IV581 A411:A581 A583:A1044 I583:IV1044 A1459:A1510 H1459:IV1474">
    <cfRule type="cellIs" dxfId="466" priority="228" operator="equal">
      <formula>0</formula>
    </cfRule>
  </conditionalFormatting>
  <conditionalFormatting sqref="M6">
    <cfRule type="cellIs" dxfId="465" priority="205" operator="equal">
      <formula>0</formula>
    </cfRule>
  </conditionalFormatting>
  <conditionalFormatting sqref="A118:A120 I118:I120 Q118:IV120">
    <cfRule type="cellIs" dxfId="464" priority="204" operator="equal">
      <formula>0</formula>
    </cfRule>
  </conditionalFormatting>
  <conditionalFormatting sqref="A107 I107:IV107">
    <cfRule type="cellIs" dxfId="463" priority="203" operator="equal">
      <formula>0</formula>
    </cfRule>
  </conditionalFormatting>
  <conditionalFormatting sqref="H108:H117 H9:H106 H121:H188 H222:H232 H217 H219:H220 H234:H251 H190:H215 H307:H409 H284:H293 H295:H305 H1049:H1051 H255:H282 H1053:H1419 H411:H581 H583:H1044">
    <cfRule type="cellIs" dxfId="462" priority="199" operator="equal">
      <formula>0</formula>
    </cfRule>
  </conditionalFormatting>
  <conditionalFormatting sqref="H118:H120">
    <cfRule type="cellIs" dxfId="461" priority="198" operator="equal">
      <formula>0</formula>
    </cfRule>
  </conditionalFormatting>
  <conditionalFormatting sqref="H107">
    <cfRule type="cellIs" dxfId="460" priority="197" operator="equal">
      <formula>0</formula>
    </cfRule>
  </conditionalFormatting>
  <conditionalFormatting sqref="H252:H254">
    <cfRule type="cellIs" dxfId="459" priority="196" operator="equal">
      <formula>0</formula>
    </cfRule>
  </conditionalFormatting>
  <conditionalFormatting sqref="H1427:H1433 H1434:I1435">
    <cfRule type="cellIs" dxfId="458" priority="195" operator="equal">
      <formula>0</formula>
    </cfRule>
  </conditionalFormatting>
  <conditionalFormatting sqref="H1420:H1426">
    <cfRule type="cellIs" dxfId="457" priority="194" operator="equal">
      <formula>0</formula>
    </cfRule>
  </conditionalFormatting>
  <conditionalFormatting sqref="H1436:I1448">
    <cfRule type="cellIs" dxfId="456" priority="193" operator="equal">
      <formula>0</formula>
    </cfRule>
  </conditionalFormatting>
  <conditionalFormatting sqref="I1420:I1433">
    <cfRule type="cellIs" dxfId="455" priority="190" operator="equal">
      <formula>0</formula>
    </cfRule>
  </conditionalFormatting>
  <conditionalFormatting sqref="D8:G8 B1474:E1474 B1485:E1489 B1475:C1476 B1490 D1490:E1490 B1478:C1484 B1477 B1491:E1494 B1503:E1503 C1500:E1501 C1495:E1495 G234:G253 B1066:E1073 G1066:G1073 G1500:G1501 G1503 G1491:G1495 G1485:G1489 G1474 D9:E120 D124:G142 B132:C135 C144:G147 C136:C142 B136:B149 B150:G188 B234:E266 F257:G266 B925:G1011 B924 B1013:G1044 G1075:G1456 D1075:E1456 B1075:C1398 B222:G231 B217:G217 B219:G220 B232 D232:G232 B190:G215 B307:G409 B284:G293 B295:G305 B267:G282 B411:G581 B583:G923 D1459:E1469 G1459:G1469">
    <cfRule type="cellIs" dxfId="454" priority="127" operator="equal">
      <formula>0</formula>
    </cfRule>
  </conditionalFormatting>
  <conditionalFormatting sqref="D121:E123">
    <cfRule type="cellIs" dxfId="453" priority="126" operator="equal">
      <formula>0</formula>
    </cfRule>
  </conditionalFormatting>
  <conditionalFormatting sqref="C8 B116:C116 C117:C121 B118 B120 B126:C128 B123:C123 B1399:C1456 C17:C85 B8:B85 B86:C114 B1459:C1469">
    <cfRule type="cellIs" dxfId="452" priority="122" operator="equal">
      <formula>0</formula>
    </cfRule>
  </conditionalFormatting>
  <conditionalFormatting sqref="B129:C131">
    <cfRule type="cellIs" dxfId="451" priority="121" operator="equal">
      <formula>0</formula>
    </cfRule>
  </conditionalFormatting>
  <conditionalFormatting sqref="B115:C115 B117 B119 B121">
    <cfRule type="cellIs" dxfId="450" priority="120" operator="equal">
      <formula>0</formula>
    </cfRule>
  </conditionalFormatting>
  <conditionalFormatting sqref="G9 G11:G120">
    <cfRule type="cellIs" dxfId="449" priority="125" operator="equal">
      <formula>0</formula>
    </cfRule>
  </conditionalFormatting>
  <conditionalFormatting sqref="G121:G123">
    <cfRule type="cellIs" dxfId="448" priority="124" operator="equal">
      <formula>0</formula>
    </cfRule>
  </conditionalFormatting>
  <conditionalFormatting sqref="G254:G256">
    <cfRule type="cellIs" dxfId="447" priority="123" operator="equal">
      <formula>0</formula>
    </cfRule>
  </conditionalFormatting>
  <conditionalFormatting sqref="C9:C13 C15:C16">
    <cfRule type="cellIs" dxfId="446" priority="119" operator="equal">
      <formula>0</formula>
    </cfRule>
  </conditionalFormatting>
  <conditionalFormatting sqref="C14">
    <cfRule type="cellIs" dxfId="445" priority="118" operator="equal">
      <formula>0</formula>
    </cfRule>
  </conditionalFormatting>
  <conditionalFormatting sqref="B124:C125">
    <cfRule type="cellIs" dxfId="444" priority="117" operator="equal">
      <formula>0</formula>
    </cfRule>
  </conditionalFormatting>
  <conditionalFormatting sqref="B122:C122">
    <cfRule type="cellIs" dxfId="443" priority="116" operator="equal">
      <formula>0</formula>
    </cfRule>
  </conditionalFormatting>
  <conditionalFormatting sqref="B1470:C1472 B1473">
    <cfRule type="cellIs" dxfId="442" priority="115" operator="equal">
      <formula>0</formula>
    </cfRule>
  </conditionalFormatting>
  <conditionalFormatting sqref="D1470:E1472 G1470:G1472">
    <cfRule type="cellIs" dxfId="441" priority="114" operator="equal">
      <formula>0</formula>
    </cfRule>
  </conditionalFormatting>
  <conditionalFormatting sqref="G1490">
    <cfRule type="cellIs" dxfId="440" priority="108" operator="equal">
      <formula>0</formula>
    </cfRule>
  </conditionalFormatting>
  <conditionalFormatting sqref="C1473:E1473 G1473">
    <cfRule type="cellIs" dxfId="439" priority="113" operator="equal">
      <formula>0</formula>
    </cfRule>
  </conditionalFormatting>
  <conditionalFormatting sqref="D1475:E1475 D1478:E1478 D1480:E1484 G1480:G1484 G1478 G1475">
    <cfRule type="cellIs" dxfId="438" priority="112" operator="equal">
      <formula>0</formula>
    </cfRule>
  </conditionalFormatting>
  <conditionalFormatting sqref="D1479:E1479 G1479">
    <cfRule type="cellIs" dxfId="437" priority="111" operator="equal">
      <formula>0</formula>
    </cfRule>
  </conditionalFormatting>
  <conditionalFormatting sqref="C1477">
    <cfRule type="cellIs" dxfId="436" priority="107" operator="equal">
      <formula>0</formula>
    </cfRule>
  </conditionalFormatting>
  <conditionalFormatting sqref="D1476:E1477 G1476:G1477">
    <cfRule type="cellIs" dxfId="435" priority="110" operator="equal">
      <formula>0</formula>
    </cfRule>
  </conditionalFormatting>
  <conditionalFormatting sqref="C1490">
    <cfRule type="cellIs" dxfId="434" priority="109" operator="equal">
      <formula>0</formula>
    </cfRule>
  </conditionalFormatting>
  <conditionalFormatting sqref="C1496:E1496 G1496">
    <cfRule type="cellIs" dxfId="433" priority="106" operator="equal">
      <formula>0</formula>
    </cfRule>
  </conditionalFormatting>
  <conditionalFormatting sqref="C1497:E1497 G1497">
    <cfRule type="cellIs" dxfId="432" priority="105" operator="equal">
      <formula>0</formula>
    </cfRule>
  </conditionalFormatting>
  <conditionalFormatting sqref="C1498:E1498 G1498">
    <cfRule type="cellIs" dxfId="431" priority="104" operator="equal">
      <formula>0</formula>
    </cfRule>
  </conditionalFormatting>
  <conditionalFormatting sqref="C1499:E1499 G1499">
    <cfRule type="cellIs" dxfId="430" priority="103" operator="equal">
      <formula>0</formula>
    </cfRule>
  </conditionalFormatting>
  <conditionalFormatting sqref="C1502:E1502 G1502">
    <cfRule type="cellIs" dxfId="429" priority="102" operator="equal">
      <formula>0</formula>
    </cfRule>
  </conditionalFormatting>
  <conditionalFormatting sqref="B1495:B1502">
    <cfRule type="cellIs" dxfId="428" priority="101" operator="equal">
      <formula>0</formula>
    </cfRule>
  </conditionalFormatting>
  <conditionalFormatting sqref="B1504:E1510 G1504:G1510">
    <cfRule type="cellIs" dxfId="427" priority="100" operator="equal">
      <formula>0</formula>
    </cfRule>
  </conditionalFormatting>
  <conditionalFormatting sqref="F1499">
    <cfRule type="cellIs" dxfId="426" priority="81" operator="equal">
      <formula>0</formula>
    </cfRule>
  </conditionalFormatting>
  <conditionalFormatting sqref="C1049:C1051 C1053:C1065">
    <cfRule type="cellIs" dxfId="425" priority="96" operator="equal">
      <formula>0</formula>
    </cfRule>
  </conditionalFormatting>
  <conditionalFormatting sqref="G1064">
    <cfRule type="cellIs" dxfId="424" priority="95" operator="equal">
      <formula>0</formula>
    </cfRule>
  </conditionalFormatting>
  <conditionalFormatting sqref="D1049:E1051 D1053:E1065">
    <cfRule type="cellIs" dxfId="423" priority="99" operator="equal">
      <formula>0</formula>
    </cfRule>
  </conditionalFormatting>
  <conditionalFormatting sqref="B1049:B1051 B1053:B1065">
    <cfRule type="cellIs" dxfId="422" priority="97" operator="equal">
      <formula>0</formula>
    </cfRule>
  </conditionalFormatting>
  <conditionalFormatting sqref="G1049:G1051 G1065 G1053:G1063">
    <cfRule type="cellIs" dxfId="421" priority="98" operator="equal">
      <formula>0</formula>
    </cfRule>
  </conditionalFormatting>
  <conditionalFormatting sqref="F1064">
    <cfRule type="cellIs" dxfId="420" priority="77" operator="equal">
      <formula>0</formula>
    </cfRule>
  </conditionalFormatting>
  <conditionalFormatting sqref="F234:F253 F1066:F1073 F1500:F1501 F1503 F1491:F1495 F1485:F1489 F1474 F1075:F1456 F1459:F1469">
    <cfRule type="cellIs" dxfId="419" priority="94" operator="equal">
      <formula>0</formula>
    </cfRule>
  </conditionalFormatting>
  <conditionalFormatting sqref="F9:F120">
    <cfRule type="cellIs" dxfId="418" priority="93" operator="equal">
      <formula>0</formula>
    </cfRule>
  </conditionalFormatting>
  <conditionalFormatting sqref="F121:F123">
    <cfRule type="cellIs" dxfId="417" priority="92" operator="equal">
      <formula>0</formula>
    </cfRule>
  </conditionalFormatting>
  <conditionalFormatting sqref="F254:F256">
    <cfRule type="cellIs" dxfId="416" priority="91" operator="equal">
      <formula>0</formula>
    </cfRule>
  </conditionalFormatting>
  <conditionalFormatting sqref="F1470:F1472">
    <cfRule type="cellIs" dxfId="415" priority="90" operator="equal">
      <formula>0</formula>
    </cfRule>
  </conditionalFormatting>
  <conditionalFormatting sqref="F1490">
    <cfRule type="cellIs" dxfId="414" priority="85" operator="equal">
      <formula>0</formula>
    </cfRule>
  </conditionalFormatting>
  <conditionalFormatting sqref="F1473">
    <cfRule type="cellIs" dxfId="413" priority="89" operator="equal">
      <formula>0</formula>
    </cfRule>
  </conditionalFormatting>
  <conditionalFormatting sqref="F1480:F1484 F1478 F1475">
    <cfRule type="cellIs" dxfId="412" priority="88" operator="equal">
      <formula>0</formula>
    </cfRule>
  </conditionalFormatting>
  <conditionalFormatting sqref="F1479">
    <cfRule type="cellIs" dxfId="411" priority="87" operator="equal">
      <formula>0</formula>
    </cfRule>
  </conditionalFormatting>
  <conditionalFormatting sqref="F1476:F1477">
    <cfRule type="cellIs" dxfId="410" priority="86" operator="equal">
      <formula>0</formula>
    </cfRule>
  </conditionalFormatting>
  <conditionalFormatting sqref="F1496">
    <cfRule type="cellIs" dxfId="409" priority="84" operator="equal">
      <formula>0</formula>
    </cfRule>
  </conditionalFormatting>
  <conditionalFormatting sqref="F1497">
    <cfRule type="cellIs" dxfId="408" priority="83" operator="equal">
      <formula>0</formula>
    </cfRule>
  </conditionalFormatting>
  <conditionalFormatting sqref="F1498">
    <cfRule type="cellIs" dxfId="407" priority="82" operator="equal">
      <formula>0</formula>
    </cfRule>
  </conditionalFormatting>
  <conditionalFormatting sqref="F1049:F1051 F1065 F1053:F1063">
    <cfRule type="cellIs" dxfId="406" priority="78" operator="equal">
      <formula>0</formula>
    </cfRule>
  </conditionalFormatting>
  <conditionalFormatting sqref="F1502">
    <cfRule type="cellIs" dxfId="405" priority="80" operator="equal">
      <formula>0</formula>
    </cfRule>
  </conditionalFormatting>
  <conditionalFormatting sqref="F1504:F1510">
    <cfRule type="cellIs" dxfId="404" priority="79" operator="equal">
      <formula>0</formula>
    </cfRule>
  </conditionalFormatting>
  <conditionalFormatting sqref="G10">
    <cfRule type="cellIs" dxfId="403" priority="76" operator="equal">
      <formula>0</formula>
    </cfRule>
  </conditionalFormatting>
  <conditionalFormatting sqref="C143:G143">
    <cfRule type="cellIs" dxfId="402" priority="75" operator="equal">
      <formula>0</formula>
    </cfRule>
  </conditionalFormatting>
  <conditionalFormatting sqref="C148:C149">
    <cfRule type="cellIs" dxfId="401" priority="72" operator="equal">
      <formula>0</formula>
    </cfRule>
  </conditionalFormatting>
  <conditionalFormatting sqref="E148:E149">
    <cfRule type="cellIs" dxfId="400" priority="74" operator="equal">
      <formula>0</formula>
    </cfRule>
  </conditionalFormatting>
  <conditionalFormatting sqref="G148:G149">
    <cfRule type="cellIs" dxfId="399" priority="73" operator="equal">
      <formula>0</formula>
    </cfRule>
  </conditionalFormatting>
  <conditionalFormatting sqref="F148:F149">
    <cfRule type="cellIs" dxfId="398" priority="71" operator="equal">
      <formula>0</formula>
    </cfRule>
  </conditionalFormatting>
  <conditionalFormatting sqref="D148:D149">
    <cfRule type="cellIs" dxfId="397" priority="70" operator="equal">
      <formula>0</formula>
    </cfRule>
  </conditionalFormatting>
  <conditionalFormatting sqref="C924:G924">
    <cfRule type="cellIs" dxfId="396" priority="69" operator="equal">
      <formula>0</formula>
    </cfRule>
  </conditionalFormatting>
  <conditionalFormatting sqref="B1012:G1012">
    <cfRule type="cellIs" dxfId="395" priority="68" operator="equal">
      <formula>0</formula>
    </cfRule>
  </conditionalFormatting>
  <conditionalFormatting sqref="B1074:E1074 G1074">
    <cfRule type="cellIs" dxfId="394" priority="67" operator="equal">
      <formula>0</formula>
    </cfRule>
  </conditionalFormatting>
  <conditionalFormatting sqref="F1074">
    <cfRule type="cellIs" dxfId="393" priority="66" operator="equal">
      <formula>0</formula>
    </cfRule>
  </conditionalFormatting>
  <conditionalFormatting sqref="I221:IV221 A221">
    <cfRule type="cellIs" dxfId="392" priority="65" operator="equal">
      <formula>0</formula>
    </cfRule>
  </conditionalFormatting>
  <conditionalFormatting sqref="H221">
    <cfRule type="cellIs" dxfId="391" priority="64" operator="equal">
      <formula>0</formula>
    </cfRule>
  </conditionalFormatting>
  <conditionalFormatting sqref="B221:E221">
    <cfRule type="cellIs" dxfId="390" priority="63" operator="equal">
      <formula>0</formula>
    </cfRule>
  </conditionalFormatting>
  <conditionalFormatting sqref="F221:G221">
    <cfRule type="cellIs" dxfId="389" priority="62" operator="equal">
      <formula>0</formula>
    </cfRule>
  </conditionalFormatting>
  <conditionalFormatting sqref="I216:IV216 A216">
    <cfRule type="cellIs" dxfId="388" priority="61" operator="equal">
      <formula>0</formula>
    </cfRule>
  </conditionalFormatting>
  <conditionalFormatting sqref="H216">
    <cfRule type="cellIs" dxfId="387" priority="60" operator="equal">
      <formula>0</formula>
    </cfRule>
  </conditionalFormatting>
  <conditionalFormatting sqref="B216 D216:G216">
    <cfRule type="cellIs" dxfId="386" priority="59" operator="equal">
      <formula>0</formula>
    </cfRule>
  </conditionalFormatting>
  <conditionalFormatting sqref="A218 I218:IV218">
    <cfRule type="cellIs" dxfId="385" priority="58" operator="equal">
      <formula>0</formula>
    </cfRule>
  </conditionalFormatting>
  <conditionalFormatting sqref="H218">
    <cfRule type="cellIs" dxfId="384" priority="57" operator="equal">
      <formula>0</formula>
    </cfRule>
  </conditionalFormatting>
  <conditionalFormatting sqref="B218:G218">
    <cfRule type="cellIs" dxfId="383" priority="56" operator="equal">
      <formula>0</formula>
    </cfRule>
  </conditionalFormatting>
  <conditionalFormatting sqref="A233 I233:IV233">
    <cfRule type="cellIs" dxfId="382" priority="55" operator="equal">
      <formula>0</formula>
    </cfRule>
  </conditionalFormatting>
  <conditionalFormatting sqref="H233">
    <cfRule type="cellIs" dxfId="381" priority="54" operator="equal">
      <formula>0</formula>
    </cfRule>
  </conditionalFormatting>
  <conditionalFormatting sqref="B233:G233">
    <cfRule type="cellIs" dxfId="380" priority="53" operator="equal">
      <formula>0</formula>
    </cfRule>
  </conditionalFormatting>
  <conditionalFormatting sqref="I189:IV189 A189">
    <cfRule type="cellIs" dxfId="379" priority="52" operator="equal">
      <formula>0</formula>
    </cfRule>
  </conditionalFormatting>
  <conditionalFormatting sqref="H189">
    <cfRule type="cellIs" dxfId="378" priority="51" operator="equal">
      <formula>0</formula>
    </cfRule>
  </conditionalFormatting>
  <conditionalFormatting sqref="B189 D189:G189">
    <cfRule type="cellIs" dxfId="377" priority="50" operator="equal">
      <formula>0</formula>
    </cfRule>
  </conditionalFormatting>
  <conditionalFormatting sqref="I306:IV306 A306">
    <cfRule type="cellIs" dxfId="376" priority="49" operator="equal">
      <formula>0</formula>
    </cfRule>
  </conditionalFormatting>
  <conditionalFormatting sqref="H306">
    <cfRule type="cellIs" dxfId="375" priority="48" operator="equal">
      <formula>0</formula>
    </cfRule>
  </conditionalFormatting>
  <conditionalFormatting sqref="B306:G306">
    <cfRule type="cellIs" dxfId="374" priority="47" operator="equal">
      <formula>0</formula>
    </cfRule>
  </conditionalFormatting>
  <conditionalFormatting sqref="I283:IV283 A283">
    <cfRule type="cellIs" dxfId="373" priority="46" operator="equal">
      <formula>0</formula>
    </cfRule>
  </conditionalFormatting>
  <conditionalFormatting sqref="H283">
    <cfRule type="cellIs" dxfId="372" priority="45" operator="equal">
      <formula>0</formula>
    </cfRule>
  </conditionalFormatting>
  <conditionalFormatting sqref="B283:G283">
    <cfRule type="cellIs" dxfId="371" priority="44" operator="equal">
      <formula>0</formula>
    </cfRule>
  </conditionalFormatting>
  <conditionalFormatting sqref="A294 I294:IV294">
    <cfRule type="cellIs" dxfId="370" priority="43" operator="equal">
      <formula>0</formula>
    </cfRule>
  </conditionalFormatting>
  <conditionalFormatting sqref="H294">
    <cfRule type="cellIs" dxfId="369" priority="42" operator="equal">
      <formula>0</formula>
    </cfRule>
  </conditionalFormatting>
  <conditionalFormatting sqref="B294:G294">
    <cfRule type="cellIs" dxfId="368" priority="41" operator="equal">
      <formula>0</formula>
    </cfRule>
  </conditionalFormatting>
  <conditionalFormatting sqref="I1045:IV1048 A1045:A1048">
    <cfRule type="cellIs" dxfId="367" priority="40" operator="equal">
      <formula>0</formula>
    </cfRule>
  </conditionalFormatting>
  <conditionalFormatting sqref="H1045:H1048">
    <cfRule type="cellIs" dxfId="366" priority="39" operator="equal">
      <formula>0</formula>
    </cfRule>
  </conditionalFormatting>
  <conditionalFormatting sqref="B1047:B1048">
    <cfRule type="cellIs" dxfId="365" priority="27" operator="equal">
      <formula>0</formula>
    </cfRule>
  </conditionalFormatting>
  <conditionalFormatting sqref="C1045:C1046">
    <cfRule type="cellIs" dxfId="364" priority="30" operator="equal">
      <formula>0</formula>
    </cfRule>
  </conditionalFormatting>
  <conditionalFormatting sqref="G1047:G1048">
    <cfRule type="cellIs" dxfId="363" priority="28" operator="equal">
      <formula>0</formula>
    </cfRule>
  </conditionalFormatting>
  <conditionalFormatting sqref="D1047:F1048">
    <cfRule type="cellIs" dxfId="362" priority="29" operator="equal">
      <formula>0</formula>
    </cfRule>
  </conditionalFormatting>
  <conditionalFormatting sqref="C1047:C1048">
    <cfRule type="cellIs" dxfId="361" priority="26" operator="equal">
      <formula>0</formula>
    </cfRule>
  </conditionalFormatting>
  <conditionalFormatting sqref="D1045:F1046">
    <cfRule type="cellIs" dxfId="360" priority="33" operator="equal">
      <formula>0</formula>
    </cfRule>
  </conditionalFormatting>
  <conditionalFormatting sqref="G1045:G1046">
    <cfRule type="cellIs" dxfId="359" priority="32" operator="equal">
      <formula>0</formula>
    </cfRule>
  </conditionalFormatting>
  <conditionalFormatting sqref="B1045:B1046">
    <cfRule type="cellIs" dxfId="358" priority="31" operator="equal">
      <formula>0</formula>
    </cfRule>
  </conditionalFormatting>
  <conditionalFormatting sqref="D1052:E1052">
    <cfRule type="cellIs" dxfId="357" priority="20" operator="equal">
      <formula>0</formula>
    </cfRule>
  </conditionalFormatting>
  <conditionalFormatting sqref="G1052">
    <cfRule type="cellIs" dxfId="356" priority="19" operator="equal">
      <formula>0</formula>
    </cfRule>
  </conditionalFormatting>
  <conditionalFormatting sqref="B1052">
    <cfRule type="cellIs" dxfId="355" priority="18" operator="equal">
      <formula>0</formula>
    </cfRule>
  </conditionalFormatting>
  <conditionalFormatting sqref="C1052">
    <cfRule type="cellIs" dxfId="354" priority="17" operator="equal">
      <formula>0</formula>
    </cfRule>
  </conditionalFormatting>
  <conditionalFormatting sqref="F1052">
    <cfRule type="cellIs" dxfId="353" priority="16" operator="equal">
      <formula>0</formula>
    </cfRule>
  </conditionalFormatting>
  <conditionalFormatting sqref="I1052:IV1052 A1052">
    <cfRule type="cellIs" dxfId="352" priority="22" operator="equal">
      <formula>0</formula>
    </cfRule>
  </conditionalFormatting>
  <conditionalFormatting sqref="H1052">
    <cfRule type="cellIs" dxfId="351" priority="21" operator="equal">
      <formula>0</formula>
    </cfRule>
  </conditionalFormatting>
  <conditionalFormatting sqref="A410 I410:IV410">
    <cfRule type="cellIs" dxfId="350" priority="15" operator="equal">
      <formula>0</formula>
    </cfRule>
  </conditionalFormatting>
  <conditionalFormatting sqref="H410">
    <cfRule type="cellIs" dxfId="349" priority="14" operator="equal">
      <formula>0</formula>
    </cfRule>
  </conditionalFormatting>
  <conditionalFormatting sqref="B410:G410">
    <cfRule type="cellIs" dxfId="348" priority="13" operator="equal">
      <formula>0</formula>
    </cfRule>
  </conditionalFormatting>
  <conditionalFormatting sqref="I582:IV582 A582">
    <cfRule type="cellIs" dxfId="347" priority="12" operator="equal">
      <formula>0</formula>
    </cfRule>
  </conditionalFormatting>
  <conditionalFormatting sqref="H582">
    <cfRule type="cellIs" dxfId="346" priority="11" operator="equal">
      <formula>0</formula>
    </cfRule>
  </conditionalFormatting>
  <conditionalFormatting sqref="B582:G582">
    <cfRule type="cellIs" dxfId="345" priority="10" operator="equal">
      <formula>0</formula>
    </cfRule>
  </conditionalFormatting>
  <conditionalFormatting sqref="A1457:A1458 J1457:IV1458">
    <cfRule type="cellIs" dxfId="344" priority="9" operator="equal">
      <formula>0</formula>
    </cfRule>
  </conditionalFormatting>
  <conditionalFormatting sqref="B1457:C1458">
    <cfRule type="cellIs" dxfId="343" priority="3" operator="equal">
      <formula>0</formula>
    </cfRule>
  </conditionalFormatting>
  <conditionalFormatting sqref="F1457:F1458">
    <cfRule type="cellIs" dxfId="342" priority="2" operator="equal">
      <formula>0</formula>
    </cfRule>
  </conditionalFormatting>
  <conditionalFormatting sqref="G1457:G1458">
    <cfRule type="cellIs" dxfId="341" priority="1" operator="equal">
      <formula>0</formula>
    </cfRule>
  </conditionalFormatting>
  <conditionalFormatting sqref="H1457:I1458">
    <cfRule type="cellIs" dxfId="340" priority="5" operator="equal">
      <formula>0</formula>
    </cfRule>
  </conditionalFormatting>
  <conditionalFormatting sqref="D1457:E1458">
    <cfRule type="cellIs" dxfId="339" priority="4" operator="equal">
      <formula>0</formula>
    </cfRule>
  </conditionalFormatting>
  <dataValidations count="6">
    <dataValidation type="list" allowBlank="1" showInputMessage="1" showErrorMessage="1" errorTitle="PERINGATAN !!!" error="UKURAN MATERIAL  SALAH BOZ...." sqref="IV65468 A65468" xr:uid="{00000000-0002-0000-0000-000000000000}">
      <formula1>#REF!</formula1>
    </dataValidation>
    <dataValidation type="list" allowBlank="1" showInputMessage="1" showErrorMessage="1" errorTitle="PERINGATAN !!!" error="NAMA MATERIAL / UPAH SALAH BOZ...." sqref="IU65468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$N$1479:$N$1482</formula1>
    </dataValidation>
    <dataValidation allowBlank="1" showInputMessage="1" showErrorMessage="1" errorTitle="PERINGATAN !!!" error="MDU / UPAH SALAH BOZ...." sqref="C1477 C1492:C1493 C1496:C1499 C1502" xr:uid="{6C0E6F71-A6FC-4639-B31A-6015B7094B29}"/>
    <dataValidation type="list" allowBlank="1" showInputMessage="1" showErrorMessage="1" errorTitle="PERINGATAN !!!" error="GOLONGAN MATERIAL/JASA SALAH...." sqref="D8:D1044 D1049:D1456 D1459:D1510" xr:uid="{D5D56C12-A30A-4F4A-B9C5-9F594B7C2098}">
      <formula1>$P$1756:$P$1760</formula1>
    </dataValidation>
    <dataValidation type="list" allowBlank="1" showInputMessage="1" showErrorMessage="1" errorTitle="PERINGATAN !!!" error="GOLONGAN MATERIAL/JASA SALAH...." sqref="D1457:D1458" xr:uid="{0D87A9B8-28F0-49CA-A0ED-9594C225EDC4}">
      <formula1>$P$1758:$P$1762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9" sqref="D209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985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4" t="s">
        <v>1108</v>
      </c>
      <c r="C4" s="534"/>
      <c r="D4" s="534"/>
      <c r="E4" s="534"/>
      <c r="F4" s="534"/>
      <c r="G4" s="534"/>
      <c r="H4" s="53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5" t="s">
        <v>0</v>
      </c>
      <c r="C7" s="535" t="s">
        <v>1</v>
      </c>
      <c r="D7" s="536" t="s">
        <v>34</v>
      </c>
      <c r="E7" s="536" t="s">
        <v>35</v>
      </c>
      <c r="F7" s="536" t="s">
        <v>1109</v>
      </c>
      <c r="G7" s="537" t="s">
        <v>33</v>
      </c>
      <c r="H7" s="533" t="s">
        <v>1016</v>
      </c>
      <c r="I7" s="533" t="s">
        <v>1111</v>
      </c>
      <c r="J7" s="533" t="s">
        <v>1000</v>
      </c>
      <c r="K7" s="527" t="s">
        <v>998</v>
      </c>
      <c r="L7" s="528"/>
    </row>
    <row r="8" spans="1:12" ht="15" customHeight="1">
      <c r="B8" s="535"/>
      <c r="C8" s="535"/>
      <c r="D8" s="536"/>
      <c r="E8" s="536"/>
      <c r="F8" s="536"/>
      <c r="G8" s="537"/>
      <c r="H8" s="533"/>
      <c r="I8" s="533"/>
      <c r="J8" s="533"/>
      <c r="K8" s="529"/>
      <c r="L8" s="530"/>
    </row>
    <row r="9" spans="1:12" ht="15" customHeight="1">
      <c r="B9" s="535"/>
      <c r="C9" s="535"/>
      <c r="D9" s="536"/>
      <c r="E9" s="536"/>
      <c r="F9" s="536"/>
      <c r="G9" s="537"/>
      <c r="H9" s="533"/>
      <c r="I9" s="533"/>
      <c r="J9" s="533"/>
      <c r="K9" s="531"/>
      <c r="L9" s="53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1009</v>
      </c>
      <c r="C11" s="131" t="s">
        <v>1110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5(40) A; kls 1 (combo); register drum</v>
      </c>
      <c r="D12" s="101" t="str">
        <f ca="1">IF(ISERROR(OFFSET('HARGA SATUAN'!$D$6,MATCH(C12,'HARGA SATUAN'!$C$7:$C$1509,0),0)),"",OFFSET('HARGA SATUAN'!$D$6,MATCH(C12,'HARGA SATUAN'!$C$7:$C$1509,0),0))</f>
        <v>MDU-KD</v>
      </c>
      <c r="E12" s="101" t="str">
        <f ca="1">IF(B12="+","Unit",IF(ISERROR(OFFSET('HARGA SATUAN'!$E$6,MATCH(C12,'HARGA SATUAN'!$C$7:$C$1509,0),0)),"",OFFSET('HARGA SATUAN'!$E$6,MATCH(C12,'HARGA SATUAN'!$C$7:$C$1509,0),0)))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SATUAN'!$C$7:$C$1509,0),0)),"",OFFSET('HARGA SATUAN'!$I$6,MATCH(C12,'HARGA SATUAN'!$C$7:$C$1509,0),0))</f>
        <v>168200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KWH Elektronik; 3P; 4W; 57.7-100V/220-400V; 5(10) A; kls 0.5 (Pengukuran Tidak Langsung)</v>
      </c>
      <c r="D13" s="101" t="str">
        <f ca="1">IF(ISERROR(OFFSET('HARGA SATUAN'!$D$6,MATCH(C13,'HARGA SATUAN'!$C$7:$C$1509,0),0)),"",OFFSET('HARGA SATUAN'!$D$6,MATCH(C13,'HARGA SATUAN'!$C$7:$C$1509,0),0))</f>
        <v>MDU-KD</v>
      </c>
      <c r="E13" s="101" t="str">
        <f ca="1">IF(B13="+","Unit",IF(ISERROR(OFFSET('HARGA SATUAN'!$E$6,MATCH(C13,'HARGA SATUAN'!$C$7:$C$1509,0),0)),"",OFFSET('HARGA SATUAN'!$E$6,MATCH(C13,'HARGA SATUAN'!$C$7:$C$1509,0),0)))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SATUAN'!$C$7:$C$1509,0),0)),"",OFFSET('HARGA SATUAN'!$I$6,MATCH(C13,'HARGA SATUAN'!$C$7:$C$1509,0),0))</f>
        <v>1497600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MCB 1 Fasa 10 A</v>
      </c>
      <c r="D14" s="101" t="str">
        <f ca="1">IF(ISERROR(OFFSET('HARGA SATUAN'!$D$6,MATCH(C14,'HARGA SATUAN'!$C$7:$C$1509,0),0)),"",OFFSET('HARGA SATUAN'!$D$6,MATCH(C14,'HARGA SATUAN'!$C$7:$C$1509,0),0))</f>
        <v>MDU-KD</v>
      </c>
      <c r="E14" s="101" t="str">
        <f ca="1">IF(B14="+","Unit",IF(ISERROR(OFFSET('HARGA SATUAN'!$E$6,MATCH(C14,'HARGA SATUAN'!$C$7:$C$1509,0),0)),"",OFFSET('HARGA SATUAN'!$E$6,MATCH(C14,'HARGA SATUAN'!$C$7:$C$1509,0),0)))</f>
        <v>Bh</v>
      </c>
      <c r="F14" s="138">
        <f t="shared" ca="1" si="2"/>
        <v>1</v>
      </c>
      <c r="G14" s="41">
        <f ca="1">IF(ISERROR(OFFSET('HARGA SATUAN'!$I$6,MATCH(C14,'HARGA SATUAN'!$C$7:$C$1509,0),0)),"",OFFSET('HARGA SATUAN'!$I$6,MATCH(C14,'HARGA SATUAN'!$C$7:$C$1509,0),0))</f>
        <v>39000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Smart Box Tidak Langsung Daya TM</v>
      </c>
      <c r="D15" s="101" t="str">
        <f ca="1">IF(ISERROR(OFFSET('HARGA SATUAN'!$D$6,MATCH(C15,'HARGA SATUAN'!$C$7:$C$1509,0),0)),"",OFFSET('HARGA SATUAN'!$D$6,MATCH(C15,'HARGA SATUAN'!$C$7:$C$1509,0),0))</f>
        <v>MDU-KD</v>
      </c>
      <c r="E15" s="101" t="str">
        <f ca="1">IF(B15="+","Unit",IF(ISERROR(OFFSET('HARGA SATUAN'!$E$6,MATCH(C15,'HARGA SATUAN'!$C$7:$C$1509,0),0)),"",OFFSET('HARGA SATUAN'!$E$6,MATCH(C15,'HARGA SATUAN'!$C$7:$C$1509,0),0)))</f>
        <v>Unit</v>
      </c>
      <c r="F15" s="138">
        <f t="shared" ca="1" si="2"/>
        <v>1</v>
      </c>
      <c r="G15" s="41">
        <f ca="1">IF(ISERROR(OFFSET('HARGA SATUAN'!$I$6,MATCH(C15,'HARGA SATUAN'!$C$7:$C$1509,0),0)),"",OFFSET('HARGA SATUAN'!$I$6,MATCH(C15,'HARGA SATUAN'!$C$7:$C$1509,0),0))</f>
        <v>3050000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Air Insulated LBS Motorized;24KV;630A;Min-16KA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Cell</v>
      </c>
      <c r="F16" s="138">
        <f t="shared" ca="1" si="2"/>
        <v>1</v>
      </c>
      <c r="G16" s="41">
        <f ca="1">IF(ISERROR(OFFSET('HARGA SATUAN'!$I$6,MATCH(C16,'HARGA SATUAN'!$C$7:$C$1509,0),0)),"",OFFSET('HARGA SATUAN'!$I$6,MATCH(C16,'HARGA SATUAN'!$C$7:$C$1509,0),0))</f>
        <v>34969900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 ht="30">
      <c r="A17" s="112">
        <v>6</v>
      </c>
      <c r="B17" s="134">
        <f t="shared" ca="1" si="0"/>
        <v>6</v>
      </c>
      <c r="C17" s="109" t="str">
        <f t="shared" ca="1" si="1"/>
        <v>Air Insulated CBOG Motorized+Metering;20KV;630A;Min-16KA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Cell</v>
      </c>
      <c r="F17" s="138">
        <f t="shared" ca="1" si="2"/>
        <v>1</v>
      </c>
      <c r="G17" s="41">
        <f ca="1">IF(ISERROR(OFFSET('HARGA SATUAN'!$I$6,MATCH(C17,'HARGA SATUAN'!$C$7:$C$1509,0),0)),"",OFFSET('HARGA SATUAN'!$I$6,MATCH(C17,'HARGA SATUAN'!$C$7:$C$1509,0),0))</f>
        <v>145312800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Trafo 1 Fasa CSP 50 kVA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38">
        <f t="shared" ca="1" si="2"/>
        <v>1</v>
      </c>
      <c r="G18" s="41">
        <f ca="1">IF(ISERROR(OFFSET('HARGA SATUAN'!$I$6,MATCH(C18,'HARGA SATUAN'!$C$7:$C$1509,0),0)),"",OFFSET('HARGA SATUAN'!$I$6,MATCH(C18,'HARGA SATUAN'!$C$7:$C$1509,0),0))</f>
        <v>27845400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Disconnecting Switch 20 KV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Set</v>
      </c>
      <c r="F19" s="138">
        <f t="shared" ca="1" si="2"/>
        <v>1</v>
      </c>
      <c r="G19" s="41">
        <f ca="1">IF(ISERROR(OFFSET('HARGA SATUAN'!$I$6,MATCH(C19,'HARGA SATUAN'!$C$7:$C$1509,0),0)),"",OFFSET('HARGA SATUAN'!$I$6,MATCH(C19,'HARGA SATUAN'!$C$7:$C$1509,0),0))</f>
        <v>8703800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Lightning Arester (Polymer) 21 KV, 10 KA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Bh</v>
      </c>
      <c r="F20" s="138">
        <f t="shared" ca="1" si="2"/>
        <v>3</v>
      </c>
      <c r="G20" s="41">
        <f ca="1">IF(ISERROR(OFFSET('HARGA SATUAN'!$I$6,MATCH(C20,'HARGA SATUAN'!$C$7:$C$1509,0),0)),"",OFFSET('HARGA SATUAN'!$I$6,MATCH(C20,'HARGA SATUAN'!$C$7:$C$1509,0),0))</f>
        <v>725900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Isolator Tumpu ( Pin Post ) 20 KV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Bh</v>
      </c>
      <c r="F21" s="138">
        <f t="shared" ca="1" si="2"/>
        <v>21</v>
      </c>
      <c r="G21" s="41">
        <f ca="1">IF(ISERROR(OFFSET('HARGA SATUAN'!$I$6,MATCH(C21,'HARGA SATUAN'!$C$7:$C$1509,0),0)),"",OFFSET('HARGA SATUAN'!$I$6,MATCH(C21,'HARGA SATUAN'!$C$7:$C$1509,0),0))</f>
        <v>235900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Isolator Tumpu ( Line Post ) 20 KV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Bh</v>
      </c>
      <c r="F22" s="138">
        <f t="shared" ca="1" si="2"/>
        <v>10</v>
      </c>
      <c r="G22" s="41">
        <f ca="1">IF(ISERROR(OFFSET('HARGA SATUAN'!$I$6,MATCH(C22,'HARGA SATUAN'!$C$7:$C$1509,0),0)),"",OFFSET('HARGA SATUAN'!$I$6,MATCH(C22,'HARGA SATUAN'!$C$7:$C$1509,0),0))</f>
        <v>176900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 ht="30">
      <c r="A23" s="112">
        <v>12</v>
      </c>
      <c r="B23" s="134">
        <f t="shared" ca="1" si="0"/>
        <v>12</v>
      </c>
      <c r="C23" s="109" t="str">
        <f t="shared" ca="1" si="1"/>
        <v>Isolator Tarik ( Porcelain ) 20 KV + Primary Dead End Clamp 150-240 mm²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Set</v>
      </c>
      <c r="F23" s="138">
        <f t="shared" ca="1" si="2"/>
        <v>18</v>
      </c>
      <c r="G23" s="41">
        <f ca="1">IF(ISERROR(OFFSET('HARGA SATUAN'!$I$6,MATCH(C23,'HARGA SATUAN'!$C$7:$C$1509,0),0)),"",OFFSET('HARGA SATUAN'!$I$6,MATCH(C23,'HARGA SATUAN'!$C$7:$C$1509,0),0))</f>
        <v>430000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>
        <f t="shared" ca="1" si="0"/>
        <v>13</v>
      </c>
      <c r="C24" s="109" t="str">
        <f t="shared" ca="1" si="1"/>
        <v>AAAC 70 mm²</v>
      </c>
      <c r="D24" s="101" t="str">
        <f ca="1">IF(ISERROR(OFFSET('HARGA SATUAN'!$D$6,MATCH(C24,'HARGA SATUAN'!$C$7:$C$1509,0),0)),"",OFFSET('HARGA SATUAN'!$D$6,MATCH(C24,'HARGA SATUAN'!$C$7:$C$1509,0),0))</f>
        <v>MDU-KD</v>
      </c>
      <c r="E24" s="101" t="str">
        <f ca="1">IF(B24="+","Unit",IF(ISERROR(OFFSET('HARGA SATUAN'!$E$6,MATCH(C24,'HARGA SATUAN'!$C$7:$C$1509,0),0)),"",OFFSET('HARGA SATUAN'!$E$6,MATCH(C24,'HARGA SATUAN'!$C$7:$C$1509,0),0)))</f>
        <v>Mtr</v>
      </c>
      <c r="F24" s="138">
        <f t="shared" ca="1" si="2"/>
        <v>1830.8</v>
      </c>
      <c r="G24" s="41">
        <f ca="1">IF(ISERROR(OFFSET('HARGA SATUAN'!$I$6,MATCH(C24,'HARGA SATUAN'!$C$7:$C$1509,0),0)),"",OFFSET('HARGA SATUAN'!$I$6,MATCH(C24,'HARGA SATUAN'!$C$7:$C$1509,0),0))</f>
        <v>14200</v>
      </c>
      <c r="H24" s="136" t="e">
        <f ca="1">IF(B24="","",#REF!)</f>
        <v>#REF!</v>
      </c>
      <c r="I24" s="136" t="e">
        <f ca="1">IF(B24="","",#REF!)</f>
        <v>#REF!</v>
      </c>
      <c r="J24" s="136" t="e">
        <f ca="1">IF(B24="","",#REF!)</f>
        <v>#REF!</v>
      </c>
      <c r="K24" s="136" t="e">
        <f ca="1">IF(B24="","",#REF!)</f>
        <v>#REF!</v>
      </c>
      <c r="L24" s="136" t="e">
        <f ca="1">IF(C24="","",#REF!)</f>
        <v>#REF!</v>
      </c>
    </row>
    <row r="25" spans="1:12" s="137" customFormat="1">
      <c r="A25" s="112">
        <v>14</v>
      </c>
      <c r="B25" s="134">
        <f t="shared" ca="1" si="0"/>
        <v>14</v>
      </c>
      <c r="C25" s="109" t="str">
        <f t="shared" ca="1" si="1"/>
        <v>NFA2X-T 2 x 70 + N 70 mm²</v>
      </c>
      <c r="D25" s="101" t="str">
        <f ca="1">IF(ISERROR(OFFSET('HARGA SATUAN'!$D$6,MATCH(C25,'HARGA SATUAN'!$C$7:$C$1509,0),0)),"",OFFSET('HARGA SATUAN'!$D$6,MATCH(C25,'HARGA SATUAN'!$C$7:$C$1509,0),0))</f>
        <v>MDU-KD</v>
      </c>
      <c r="E25" s="101" t="str">
        <f ca="1">IF(B25="+","Unit",IF(ISERROR(OFFSET('HARGA SATUAN'!$E$6,MATCH(C25,'HARGA SATUAN'!$C$7:$C$1509,0),0)),"",OFFSET('HARGA SATUAN'!$E$6,MATCH(C25,'HARGA SATUAN'!$C$7:$C$1509,0),0)))</f>
        <v>Mtr</v>
      </c>
      <c r="F25" s="138">
        <f t="shared" ca="1" si="2"/>
        <v>2</v>
      </c>
      <c r="G25" s="41">
        <f ca="1">IF(ISERROR(OFFSET('HARGA SATUAN'!$I$6,MATCH(C25,'HARGA SATUAN'!$C$7:$C$1509,0),0)),"",OFFSET('HARGA SATUAN'!$I$6,MATCH(C25,'HARGA SATUAN'!$C$7:$C$1509,0),0))</f>
        <v>53300</v>
      </c>
      <c r="H25" s="136" t="e">
        <f ca="1">IF(B25="","",#REF!)</f>
        <v>#REF!</v>
      </c>
      <c r="I25" s="136" t="e">
        <f ca="1">IF(B25="","",#REF!)</f>
        <v>#REF!</v>
      </c>
      <c r="J25" s="136" t="e">
        <f ca="1">IF(B25="","",#REF!)</f>
        <v>#REF!</v>
      </c>
      <c r="K25" s="136" t="e">
        <f ca="1">IF(B25="","",#REF!)</f>
        <v>#REF!</v>
      </c>
      <c r="L25" s="136" t="e">
        <f ca="1">IF(C25="","",#REF!)</f>
        <v>#REF!</v>
      </c>
    </row>
    <row r="26" spans="1:12" s="137" customFormat="1">
      <c r="A26" s="112">
        <v>15</v>
      </c>
      <c r="B26" s="134">
        <f t="shared" ca="1" si="0"/>
        <v>15</v>
      </c>
      <c r="C26" s="109" t="str">
        <f t="shared" ca="1" si="1"/>
        <v>NFA2X 2 x 10 mm²</v>
      </c>
      <c r="D26" s="101" t="str">
        <f ca="1">IF(ISERROR(OFFSET('HARGA SATUAN'!$D$6,MATCH(C26,'HARGA SATUAN'!$C$7:$C$1509,0),0)),"",OFFSET('HARGA SATUAN'!$D$6,MATCH(C26,'HARGA SATUAN'!$C$7:$C$1509,0),0))</f>
        <v>MDU-KD</v>
      </c>
      <c r="E26" s="101" t="str">
        <f ca="1">IF(B26="+","Unit",IF(ISERROR(OFFSET('HARGA SATUAN'!$E$6,MATCH(C26,'HARGA SATUAN'!$C$7:$C$1509,0),0)),"",OFFSET('HARGA SATUAN'!$E$6,MATCH(C26,'HARGA SATUAN'!$C$7:$C$1509,0),0)))</f>
        <v>Mtr</v>
      </c>
      <c r="F26" s="138">
        <f t="shared" ca="1" si="2"/>
        <v>35</v>
      </c>
      <c r="G26" s="41">
        <f ca="1">IF(ISERROR(OFFSET('HARGA SATUAN'!$I$6,MATCH(C26,'HARGA SATUAN'!$C$7:$C$1509,0),0)),"",OFFSET('HARGA SATUAN'!$I$6,MATCH(C26,'HARGA SATUAN'!$C$7:$C$1509,0),0))</f>
        <v>4300</v>
      </c>
      <c r="H26" s="136" t="e">
        <f ca="1">IF(B26="","",#REF!)</f>
        <v>#REF!</v>
      </c>
      <c r="I26" s="136" t="e">
        <f ca="1">IF(B26="","",#REF!)</f>
        <v>#REF!</v>
      </c>
      <c r="J26" s="136" t="e">
        <f ca="1">IF(B26="","",#REF!)</f>
        <v>#REF!</v>
      </c>
      <c r="K26" s="136" t="e">
        <f ca="1">IF(B26="","",#REF!)</f>
        <v>#REF!</v>
      </c>
      <c r="L26" s="136" t="e">
        <f ca="1">IF(C26="","",#REF!)</f>
        <v>#REF!</v>
      </c>
    </row>
    <row r="27" spans="1:12" s="137" customFormat="1">
      <c r="A27" s="112">
        <v>16</v>
      </c>
      <c r="B27" s="134">
        <f t="shared" ca="1" si="0"/>
        <v>16</v>
      </c>
      <c r="C27" s="109" t="str">
        <f t="shared" ca="1" si="1"/>
        <v>Kabel NYY 1 x 150 mm²</v>
      </c>
      <c r="D27" s="101" t="str">
        <f ca="1">IF(ISERROR(OFFSET('HARGA SATUAN'!$D$6,MATCH(C27,'HARGA SATUAN'!$C$7:$C$1509,0),0)),"",OFFSET('HARGA SATUAN'!$D$6,MATCH(C27,'HARGA SATUAN'!$C$7:$C$1509,0),0))</f>
        <v>MDU-KD</v>
      </c>
      <c r="E27" s="101" t="str">
        <f ca="1">IF(B27="+","Unit",IF(ISERROR(OFFSET('HARGA SATUAN'!$E$6,MATCH(C27,'HARGA SATUAN'!$C$7:$C$1509,0),0)),"",OFFSET('HARGA SATUAN'!$E$6,MATCH(C27,'HARGA SATUAN'!$C$7:$C$1509,0),0)))</f>
        <v>Mtr</v>
      </c>
      <c r="F27" s="138">
        <f t="shared" ca="1" si="2"/>
        <v>30</v>
      </c>
      <c r="G27" s="41">
        <f ca="1">IF(ISERROR(OFFSET('HARGA SATUAN'!$I$6,MATCH(C27,'HARGA SATUAN'!$C$7:$C$1509,0),0)),"",OFFSET('HARGA SATUAN'!$I$6,MATCH(C27,'HARGA SATUAN'!$C$7:$C$1509,0),0))</f>
        <v>218600</v>
      </c>
      <c r="H27" s="136" t="e">
        <f ca="1">IF(B27="","",#REF!)</f>
        <v>#REF!</v>
      </c>
      <c r="I27" s="136" t="e">
        <f ca="1">IF(B27="","",#REF!)</f>
        <v>#REF!</v>
      </c>
      <c r="J27" s="136" t="e">
        <f ca="1">IF(B27="","",#REF!)</f>
        <v>#REF!</v>
      </c>
      <c r="K27" s="136" t="e">
        <f ca="1">IF(B27="","",#REF!)</f>
        <v>#REF!</v>
      </c>
      <c r="L27" s="136" t="e">
        <f ca="1">IF(C27="","",#REF!)</f>
        <v>#REF!</v>
      </c>
    </row>
    <row r="28" spans="1:12" s="137" customFormat="1">
      <c r="A28" s="112">
        <v>17</v>
      </c>
      <c r="B28" s="134">
        <f t="shared" ca="1" si="0"/>
        <v>17</v>
      </c>
      <c r="C28" s="109" t="str">
        <f t="shared" ca="1" si="1"/>
        <v>Kabel NA2XSEYBY 20 KV, 3 x 150 mm²</v>
      </c>
      <c r="D28" s="101" t="str">
        <f ca="1">IF(ISERROR(OFFSET('HARGA SATUAN'!$D$6,MATCH(C28,'HARGA SATUAN'!$C$7:$C$1509,0),0)),"",OFFSET('HARGA SATUAN'!$D$6,MATCH(C28,'HARGA SATUAN'!$C$7:$C$1509,0),0))</f>
        <v>MDU-KD</v>
      </c>
      <c r="E28" s="101" t="str">
        <f ca="1">IF(B28="+","Unit",IF(ISERROR(OFFSET('HARGA SATUAN'!$E$6,MATCH(C28,'HARGA SATUAN'!$C$7:$C$1509,0),0)),"",OFFSET('HARGA SATUAN'!$E$6,MATCH(C28,'HARGA SATUAN'!$C$7:$C$1509,0),0)))</f>
        <v>Mtr</v>
      </c>
      <c r="F28" s="138">
        <f t="shared" ca="1" si="2"/>
        <v>30</v>
      </c>
      <c r="G28" s="41">
        <f ca="1">IF(ISERROR(OFFSET('HARGA SATUAN'!$I$6,MATCH(C28,'HARGA SATUAN'!$C$7:$C$1509,0),0)),"",OFFSET('HARGA SATUAN'!$I$6,MATCH(C28,'HARGA SATUAN'!$C$7:$C$1509,0),0))</f>
        <v>403400</v>
      </c>
      <c r="H28" s="136" t="e">
        <f ca="1">IF(B28="","",#REF!)</f>
        <v>#REF!</v>
      </c>
      <c r="I28" s="136" t="e">
        <f ca="1">IF(B28="","",#REF!)</f>
        <v>#REF!</v>
      </c>
      <c r="J28" s="136" t="e">
        <f ca="1">IF(B28="","",#REF!)</f>
        <v>#REF!</v>
      </c>
      <c r="K28" s="136" t="e">
        <f ca="1">IF(B28="","",#REF!)</f>
        <v>#REF!</v>
      </c>
      <c r="L28" s="136" t="e">
        <f ca="1">IF(C28="","",#REF!)</f>
        <v>#REF!</v>
      </c>
    </row>
    <row r="29" spans="1:12" s="137" customFormat="1">
      <c r="A29" s="112">
        <v>18</v>
      </c>
      <c r="B29" s="134">
        <f t="shared" ca="1" si="0"/>
        <v>18</v>
      </c>
      <c r="C29" s="109" t="str">
        <f t="shared" ca="1" si="1"/>
        <v>Modem 3G/4G</v>
      </c>
      <c r="D29" s="101" t="str">
        <f ca="1">IF(ISERROR(OFFSET('HARGA SATUAN'!$D$6,MATCH(C29,'HARGA SATUAN'!$C$7:$C$1509,0),0)),"",OFFSET('HARGA SATUAN'!$D$6,MATCH(C29,'HARGA SATUAN'!$C$7:$C$1509,0),0))</f>
        <v>HDW</v>
      </c>
      <c r="E29" s="101" t="str">
        <f ca="1">IF(B29="+","Unit",IF(ISERROR(OFFSET('HARGA SATUAN'!$E$6,MATCH(C29,'HARGA SATUAN'!$C$7:$C$1509,0),0)),"",OFFSET('HARGA SATUAN'!$E$6,MATCH(C29,'HARGA SATUAN'!$C$7:$C$1509,0),0)))</f>
        <v>Unit</v>
      </c>
      <c r="F29" s="138">
        <f t="shared" ca="1" si="2"/>
        <v>1</v>
      </c>
      <c r="G29" s="41">
        <f ca="1">IF(ISERROR(OFFSET('HARGA SATUAN'!$I$6,MATCH(C29,'HARGA SATUAN'!$C$7:$C$1509,0),0)),"",OFFSET('HARGA SATUAN'!$I$6,MATCH(C29,'HARGA SATUAN'!$C$7:$C$1509,0),0))</f>
        <v>1113900</v>
      </c>
      <c r="H29" s="136" t="e">
        <f ca="1">IF(B29="","",#REF!)</f>
        <v>#REF!</v>
      </c>
      <c r="I29" s="136" t="e">
        <f ca="1">IF(B29="","",#REF!)</f>
        <v>#REF!</v>
      </c>
      <c r="J29" s="136" t="e">
        <f ca="1">IF(B29="","",#REF!)</f>
        <v>#REF!</v>
      </c>
      <c r="K29" s="136" t="e">
        <f ca="1">IF(B29="","",#REF!)</f>
        <v>#REF!</v>
      </c>
      <c r="L29" s="136" t="e">
        <f ca="1">IF(C29="","",#REF!)</f>
        <v>#REF!</v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38" t="str">
        <f t="shared" ca="1" si="2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38" t="str">
        <f t="shared" ca="1" si="2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38" t="str">
        <f t="shared" ca="1" si="2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38" t="str">
        <f t="shared" ca="1" si="2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38" t="str">
        <f t="shared" ca="1" si="2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38" t="str">
        <f t="shared" ca="1" si="2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38" t="str">
        <f t="shared" ca="1" si="2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38" t="str">
        <f t="shared" ca="1" si="2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38" t="str">
        <f t="shared" ca="1" si="2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38" t="str">
        <f t="shared" ca="1" si="2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38" t="str">
        <f t="shared" ca="1" si="2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38" t="str">
        <f t="shared" ca="1" si="2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38" t="str">
        <f t="shared" ca="1" si="2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38" t="str">
        <f t="shared" ca="1" si="2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38" t="str">
        <f t="shared" ca="1" si="2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38" t="str">
        <f t="shared" ca="1" si="2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38" t="str">
        <f t="shared" ca="1" si="2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38" t="str">
        <f t="shared" ca="1" si="2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38" t="str">
        <f t="shared" ca="1" si="2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38" t="str">
        <f t="shared" ca="1" si="2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38" t="str">
        <f t="shared" ca="1" si="2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38" t="str">
        <f t="shared" ca="1" si="2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38" t="str">
        <f t="shared" ca="1" si="2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38" t="str">
        <f t="shared" ca="1" si="2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38" t="str">
        <f t="shared" ca="1" si="2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38" t="str">
        <f t="shared" ca="1" si="2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38" t="str">
        <f t="shared" ca="1" si="2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38" t="str">
        <f t="shared" ca="1" si="2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38" t="str">
        <f t="shared" ca="1" si="2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38" t="str">
        <f t="shared" ca="1" si="2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38" t="str">
        <f t="shared" ca="1" si="2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38" t="str">
        <f t="shared" ca="1" si="2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38" t="str">
        <f t="shared" ca="1" si="2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38" t="str">
        <f t="shared" ca="1" si="2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38" t="str">
        <f t="shared" ca="1" si="2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38" t="str">
        <f t="shared" ca="1" si="2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38" t="str">
        <f t="shared" ca="1" si="2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38" t="str">
        <f t="shared" ca="1" si="2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38" t="str">
        <f t="shared" ca="1" si="2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38" t="str">
        <f t="shared" ca="1" si="2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38" t="str">
        <f t="shared" ca="1" si="2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38" t="str">
        <f t="shared" ca="1" si="2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38" t="str">
        <f t="shared" ca="1" si="2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38" t="str">
        <f t="shared" ca="1" si="2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38" t="str">
        <f t="shared" ca="1" si="2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38" t="str">
        <f t="shared" ca="1" si="2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38" t="str">
        <f t="shared" ca="1" si="2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SATUAN'!$C$7:$C$1509,0),0)),"",OFFSET('HARGA SATUAN'!$I$6,MATCH(C77,'HARGA SATUAN'!$C$7:$C$1509,0),0))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38" t="str">
        <f t="shared" ca="1" si="5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38" t="str">
        <f t="shared" ca="1" si="5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38" t="str">
        <f t="shared" ca="1" si="5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38" t="str">
        <f t="shared" ca="1" si="5"/>
        <v/>
      </c>
      <c r="G81" s="41">
        <f ca="1">IF(ISERROR(OFFSET('HARGA SATUAN'!$I$6,MATCH(C81,'HARGA SATUAN'!$C$7:$C$1509,0),0)),"",OFFSET('HARGA SATUAN'!$I$6,MATCH(C81,'HARGA SATUAN'!$C$7:$C$1509,0),0))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38" t="str">
        <f t="shared" ca="1" si="5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38" t="str">
        <f t="shared" ca="1" si="5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38" t="str">
        <f t="shared" ca="1" si="5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38" t="str">
        <f t="shared" ca="1" si="5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38" t="str">
        <f t="shared" ca="1" si="5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38" t="str">
        <f t="shared" ca="1" si="5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38" t="str">
        <f t="shared" ca="1" si="5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38" t="str">
        <f t="shared" ca="1" si="5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38" t="str">
        <f t="shared" ca="1" si="5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38" t="str">
        <f t="shared" ca="1" si="5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38" t="str">
        <f t="shared" ca="1" si="5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38" t="str">
        <f t="shared" ca="1" si="5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38" t="str">
        <f t="shared" ca="1" si="5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38" t="str">
        <f t="shared" ca="1" si="5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38" t="str">
        <f t="shared" ca="1" si="5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38" t="str">
        <f t="shared" ca="1" si="5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38" t="str">
        <f t="shared" ca="1" si="5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38" t="str">
        <f t="shared" ca="1" si="5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38" t="str">
        <f t="shared" ca="1" si="5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38" t="str">
        <f t="shared" ca="1" si="5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38" t="str">
        <f t="shared" ca="1" si="5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38" t="str">
        <f t="shared" ca="1" si="5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38" t="str">
        <f t="shared" ca="1" si="5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38" t="str">
        <f t="shared" ca="1" si="5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38" t="str">
        <f t="shared" ca="1" si="5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38" t="str">
        <f t="shared" ca="1" si="5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38" t="str">
        <f t="shared" ca="1" si="5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38" t="str">
        <f t="shared" ca="1" si="5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38" t="str">
        <f t="shared" ca="1" si="5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38" t="str">
        <f t="shared" ca="1" si="5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38" t="str">
        <f t="shared" ca="1" si="5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38" t="str">
        <f t="shared" ca="1" si="5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38" t="str">
        <f t="shared" ca="1" si="5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38" t="str">
        <f t="shared" ca="1" si="5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38" t="str">
        <f t="shared" ca="1" si="5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38" t="str">
        <f t="shared" ca="1" si="5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38" t="str">
        <f t="shared" ca="1" si="5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38" t="str">
        <f t="shared" ca="1" si="5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38" t="str">
        <f t="shared" ca="1" si="5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38" t="str">
        <f t="shared" ca="1" si="5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38" t="str">
        <f t="shared" ca="1" si="5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38" t="str">
        <f t="shared" ca="1" si="5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38" t="str">
        <f t="shared" ca="1" si="5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38" t="str">
        <f t="shared" ca="1" si="5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38" t="str">
        <f t="shared" ca="1" si="5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38" t="str">
        <f t="shared" ca="1" si="5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38" t="str">
        <f t="shared" ca="1" si="5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38" t="str">
        <f t="shared" ca="1" si="5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38" t="str">
        <f t="shared" ca="1" si="5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38" t="str">
        <f t="shared" ca="1" si="5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38" t="str">
        <f t="shared" ca="1" si="5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38" t="str">
        <f t="shared" ca="1" si="5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38" t="str">
        <f t="shared" ca="1" si="5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38" t="str">
        <f t="shared" ca="1" si="5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38" t="str">
        <f t="shared" ca="1" si="5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38" t="str">
        <f t="shared" ca="1" si="5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38" t="str">
        <f t="shared" ca="1" si="5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38" t="str">
        <f t="shared" ca="1" si="5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38" t="str">
        <f t="shared" ca="1" si="5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38" t="str">
        <f t="shared" ca="1" si="8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38" t="str">
        <f t="shared" ca="1" si="8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38" t="str">
        <f t="shared" ca="1" si="8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38" t="str">
        <f t="shared" ca="1" si="8"/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38" t="str">
        <f t="shared" ca="1" si="8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38" t="str">
        <f t="shared" ca="1" si="8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38" t="str">
        <f t="shared" ca="1" si="8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38" t="str">
        <f t="shared" ca="1" si="8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38" t="str">
        <f t="shared" ca="1" si="8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38" t="str">
        <f t="shared" ca="1" si="8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38" t="str">
        <f t="shared" ca="1" si="8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38" t="str">
        <f t="shared" ca="1" si="8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38" t="str">
        <f t="shared" ca="1" si="8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38" t="str">
        <f t="shared" ca="1" si="8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38" t="str">
        <f t="shared" ca="1" si="8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38" t="str">
        <f t="shared" ca="1" si="8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38" t="str">
        <f t="shared" ca="1" si="8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38" t="str">
        <f t="shared" ca="1" si="8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38" t="str">
        <f t="shared" ca="1" si="8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38" t="str">
        <f t="shared" ca="1" si="8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38" t="str">
        <f t="shared" ca="1" si="8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38" t="str">
        <f t="shared" ca="1" si="8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38" t="str">
        <f t="shared" ca="1" si="8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38" t="str">
        <f t="shared" ca="1" si="8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SATUAN'!$C$7:$C$1509,0),0)),"",OFFSET('HARGA SATUAN'!$D$6,MATCH(C166,'HARGA SATUAN'!$C$7:$C$1509,0),0))</f>
        <v/>
      </c>
      <c r="E166" s="101">
        <f ca="1">IF(B166="+","Unit",IF(ISERROR(OFFSET('HARGA SATUAN'!$E$6,MATCH(C166,'HARGA SATUAN'!$C$7:$C$1509,0),0)),"",OFFSET('HARGA SATUAN'!$E$6,MATCH(C166,'HARGA SATUAN'!$C$7:$C$1509,0),0)))</f>
        <v>0</v>
      </c>
      <c r="F166" s="138" t="str">
        <f t="shared" ca="1" si="8"/>
        <v/>
      </c>
      <c r="G166" s="41">
        <f ca="1">IF(ISERROR(OFFSET('HARGA SATUAN'!$I$6,MATCH(C166,'HARGA SATUAN'!$C$7:$C$1509,0),0)),"",OFFSET('HARGA SATUAN'!$I$6,MATCH(C166,'HARGA SATUAN'!$C$7:$C$1509,0),0))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SATUAN'!$C$7:$C$1509,0),0)),"",OFFSET('HARGA SATUAN'!$D$6,MATCH(C167,'HARGA SATUAN'!$C$7:$C$1509,0),0))</f>
        <v/>
      </c>
      <c r="E167" s="101">
        <f ca="1">IF(B167="+","Unit",IF(ISERROR(OFFSET('HARGA SATUAN'!$E$6,MATCH(C167,'HARGA SATUAN'!$C$7:$C$1509,0),0)),"",OFFSET('HARGA SATUAN'!$E$6,MATCH(C167,'HARGA SATUAN'!$C$7:$C$1509,0),0)))</f>
        <v>0</v>
      </c>
      <c r="F167" s="138" t="str">
        <f t="shared" ca="1" si="8"/>
        <v/>
      </c>
      <c r="G167" s="41">
        <f ca="1">IF(ISERROR(OFFSET('HARGA SATUAN'!$I$6,MATCH(C167,'HARGA SATUAN'!$C$7:$C$1509,0),0)),"",OFFSET('HARGA SATUAN'!$I$6,MATCH(C167,'HARGA SATUAN'!$C$7:$C$1509,0),0))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SATUAN'!$C$7:$C$1509,0),0)),"",OFFSET('HARGA SATUAN'!$D$6,MATCH(C168,'HARGA SATUAN'!$C$7:$C$1509,0),0))</f>
        <v/>
      </c>
      <c r="E168" s="101">
        <f ca="1">IF(B168="+","Unit",IF(ISERROR(OFFSET('HARGA SATUAN'!$E$6,MATCH(C168,'HARGA SATUAN'!$C$7:$C$1509,0),0)),"",OFFSET('HARGA SATUAN'!$E$6,MATCH(C168,'HARGA SATUAN'!$C$7:$C$1509,0),0)))</f>
        <v>0</v>
      </c>
      <c r="F168" s="138" t="str">
        <f t="shared" ca="1" si="8"/>
        <v/>
      </c>
      <c r="G168" s="41">
        <f ca="1">IF(ISERROR(OFFSET('HARGA SATUAN'!$I$6,MATCH(C168,'HARGA SATUAN'!$C$7:$C$1509,0),0)),"",OFFSET('HARGA SATUAN'!$I$6,MATCH(C168,'HARGA SATUAN'!$C$7:$C$1509,0),0))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SATUAN'!$C$7:$C$1509,0),0)),"",OFFSET('HARGA SATUAN'!$D$6,MATCH(C169,'HARGA SATUAN'!$C$7:$C$1509,0),0))</f>
        <v/>
      </c>
      <c r="E169" s="101">
        <f ca="1">IF(B169="+","Unit",IF(ISERROR(OFFSET('HARGA SATUAN'!$E$6,MATCH(C169,'HARGA SATUAN'!$C$7:$C$1509,0),0)),"",OFFSET('HARGA SATUAN'!$E$6,MATCH(C169,'HARGA SATUAN'!$C$7:$C$1509,0),0)))</f>
        <v>0</v>
      </c>
      <c r="F169" s="138" t="str">
        <f t="shared" ca="1" si="8"/>
        <v/>
      </c>
      <c r="G169" s="41">
        <f ca="1">IF(ISERROR(OFFSET('HARGA SATUAN'!$I$6,MATCH(C169,'HARGA SATUAN'!$C$7:$C$1509,0),0)),"",OFFSET('HARGA SATUAN'!$I$6,MATCH(C169,'HARGA SATUAN'!$C$7:$C$1509,0),0))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SATUAN'!$C$7:$C$1509,0),0)),"",OFFSET('HARGA SATUAN'!$D$6,MATCH(C170,'HARGA SATUAN'!$C$7:$C$1509,0),0))</f>
        <v/>
      </c>
      <c r="E170" s="101">
        <f ca="1">IF(B170="+","Unit",IF(ISERROR(OFFSET('HARGA SATUAN'!$E$6,MATCH(C170,'HARGA SATUAN'!$C$7:$C$1509,0),0)),"",OFFSET('HARGA SATUAN'!$E$6,MATCH(C170,'HARGA SATUAN'!$C$7:$C$1509,0),0)))</f>
        <v>0</v>
      </c>
      <c r="F170" s="138" t="str">
        <f t="shared" ca="1" si="8"/>
        <v/>
      </c>
      <c r="G170" s="41">
        <f ca="1">IF(ISERROR(OFFSET('HARGA SATUAN'!$I$6,MATCH(C170,'HARGA SATUAN'!$C$7:$C$1509,0),0)),"",OFFSET('HARGA SATUAN'!$I$6,MATCH(C170,'HARGA SATUAN'!$C$7:$C$1509,0),0))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SATUAN'!$C$7:$C$1509,0),0)),"",OFFSET('HARGA SATUAN'!$D$6,MATCH(C171,'HARGA SATUAN'!$C$7:$C$1509,0),0))</f>
        <v/>
      </c>
      <c r="E171" s="101">
        <f ca="1">IF(B171="+","Unit",IF(ISERROR(OFFSET('HARGA SATUAN'!$E$6,MATCH(C171,'HARGA SATUAN'!$C$7:$C$1509,0),0)),"",OFFSET('HARGA SATUAN'!$E$6,MATCH(C171,'HARGA SATUAN'!$C$7:$C$1509,0),0)))</f>
        <v>0</v>
      </c>
      <c r="F171" s="138" t="str">
        <f t="shared" ca="1" si="8"/>
        <v/>
      </c>
      <c r="G171" s="41">
        <f ca="1">IF(ISERROR(OFFSET('HARGA SATUAN'!$I$6,MATCH(C171,'HARGA SATUAN'!$C$7:$C$1509,0),0)),"",OFFSET('HARGA SATUAN'!$I$6,MATCH(C171,'HARGA SATUAN'!$C$7:$C$1509,0),0))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SATUAN'!$C$7:$C$1509,0),0)),"",OFFSET('HARGA SATUAN'!$D$6,MATCH(C172,'HARGA SATUAN'!$C$7:$C$1509,0),0))</f>
        <v/>
      </c>
      <c r="E172" s="101">
        <f ca="1">IF(B172="+","Unit",IF(ISERROR(OFFSET('HARGA SATUAN'!$E$6,MATCH(C172,'HARGA SATUAN'!$C$7:$C$1509,0),0)),"",OFFSET('HARGA SATUAN'!$E$6,MATCH(C172,'HARGA SATUAN'!$C$7:$C$1509,0),0)))</f>
        <v>0</v>
      </c>
      <c r="F172" s="138" t="str">
        <f t="shared" ca="1" si="8"/>
        <v/>
      </c>
      <c r="G172" s="41">
        <f ca="1">IF(ISERROR(OFFSET('HARGA SATUAN'!$I$6,MATCH(C172,'HARGA SATUAN'!$C$7:$C$1509,0),0)),"",OFFSET('HARGA SATUAN'!$I$6,MATCH(C172,'HARGA SATUAN'!$C$7:$C$1509,0),0))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SATUAN'!$C$7:$C$1509,0),0)),"",OFFSET('HARGA SATUAN'!$D$6,MATCH(C173,'HARGA SATUAN'!$C$7:$C$1509,0),0))</f>
        <v/>
      </c>
      <c r="E173" s="101">
        <f ca="1">IF(B173="+","Unit",IF(ISERROR(OFFSET('HARGA SATUAN'!$E$6,MATCH(C173,'HARGA SATUAN'!$C$7:$C$1509,0),0)),"",OFFSET('HARGA SATUAN'!$E$6,MATCH(C173,'HARGA SATUAN'!$C$7:$C$1509,0),0)))</f>
        <v>0</v>
      </c>
      <c r="F173" s="138" t="str">
        <f t="shared" ca="1" si="8"/>
        <v/>
      </c>
      <c r="G173" s="41">
        <f ca="1">IF(ISERROR(OFFSET('HARGA SATUAN'!$I$6,MATCH(C173,'HARGA SATUAN'!$C$7:$C$1509,0),0)),"",OFFSET('HARGA SATUAN'!$I$6,MATCH(C173,'HARGA SATUAN'!$C$7:$C$1509,0),0))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SATUAN'!$C$7:$C$1509,0),0)),"",OFFSET('HARGA SATUAN'!$D$6,MATCH(C174,'HARGA SATUAN'!$C$7:$C$1509,0),0))</f>
        <v/>
      </c>
      <c r="E174" s="101">
        <f ca="1">IF(B174="+","Unit",IF(ISERROR(OFFSET('HARGA SATUAN'!$E$6,MATCH(C174,'HARGA SATUAN'!$C$7:$C$1509,0),0)),"",OFFSET('HARGA SATUAN'!$E$6,MATCH(C174,'HARGA SATUAN'!$C$7:$C$1509,0),0)))</f>
        <v>0</v>
      </c>
      <c r="F174" s="138" t="str">
        <f t="shared" ca="1" si="8"/>
        <v/>
      </c>
      <c r="G174" s="41">
        <f ca="1">IF(ISERROR(OFFSET('HARGA SATUAN'!$I$6,MATCH(C174,'HARGA SATUAN'!$C$7:$C$1509,0),0)),"",OFFSET('HARGA SATUAN'!$I$6,MATCH(C174,'HARGA SATUAN'!$C$7:$C$1509,0),0))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SATUAN'!$C$7:$C$1509,0),0)),"",OFFSET('HARGA SATUAN'!$D$6,MATCH(C175,'HARGA SATUAN'!$C$7:$C$1509,0),0))</f>
        <v/>
      </c>
      <c r="E175" s="101">
        <f ca="1">IF(B175="+","Unit",IF(ISERROR(OFFSET('HARGA SATUAN'!$E$6,MATCH(C175,'HARGA SATUAN'!$C$7:$C$1509,0),0)),"",OFFSET('HARGA SATUAN'!$E$6,MATCH(C175,'HARGA SATUAN'!$C$7:$C$1509,0),0)))</f>
        <v>0</v>
      </c>
      <c r="F175" s="138" t="str">
        <f t="shared" ca="1" si="8"/>
        <v/>
      </c>
      <c r="G175" s="41">
        <f ca="1">IF(ISERROR(OFFSET('HARGA SATUAN'!$I$6,MATCH(C175,'HARGA SATUAN'!$C$7:$C$1509,0),0)),"",OFFSET('HARGA SATUAN'!$I$6,MATCH(C175,'HARGA SATUAN'!$C$7:$C$1509,0),0))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SATUAN'!$C$7:$C$1509,0),0)),"",OFFSET('HARGA SATUAN'!$D$6,MATCH(C176,'HARGA SATUAN'!$C$7:$C$1509,0),0))</f>
        <v/>
      </c>
      <c r="E176" s="101">
        <f ca="1">IF(B176="+","Unit",IF(ISERROR(OFFSET('HARGA SATUAN'!$E$6,MATCH(C176,'HARGA SATUAN'!$C$7:$C$1509,0),0)),"",OFFSET('HARGA SATUAN'!$E$6,MATCH(C176,'HARGA SATUAN'!$C$7:$C$1509,0),0)))</f>
        <v>0</v>
      </c>
      <c r="F176" s="138" t="str">
        <f t="shared" ca="1" si="8"/>
        <v/>
      </c>
      <c r="G176" s="41">
        <f ca="1">IF(ISERROR(OFFSET('HARGA SATUAN'!$I$6,MATCH(C176,'HARGA SATUAN'!$C$7:$C$1509,0),0)),"",OFFSET('HARGA SATUAN'!$I$6,MATCH(C176,'HARGA SATUAN'!$C$7:$C$1509,0),0))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SATUAN'!$C$7:$C$1509,0),0)),"",OFFSET('HARGA SATUAN'!$D$6,MATCH(C177,'HARGA SATUAN'!$C$7:$C$1509,0),0))</f>
        <v/>
      </c>
      <c r="E177" s="101">
        <f ca="1">IF(B177="+","Unit",IF(ISERROR(OFFSET('HARGA SATUAN'!$E$6,MATCH(C177,'HARGA SATUAN'!$C$7:$C$1509,0),0)),"",OFFSET('HARGA SATUAN'!$E$6,MATCH(C177,'HARGA SATUAN'!$C$7:$C$1509,0),0)))</f>
        <v>0</v>
      </c>
      <c r="F177" s="138" t="str">
        <f t="shared" ca="1" si="8"/>
        <v/>
      </c>
      <c r="G177" s="41">
        <f ca="1">IF(ISERROR(OFFSET('HARGA SATUAN'!$I$6,MATCH(C177,'HARGA SATUAN'!$C$7:$C$1509,0),0)),"",OFFSET('HARGA SATUAN'!$I$6,MATCH(C177,'HARGA SATUAN'!$C$7:$C$1509,0),0))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SATUAN'!$C$7:$C$1509,0),0)),"",OFFSET('HARGA SATUAN'!$D$6,MATCH(C178,'HARGA SATUAN'!$C$7:$C$1509,0),0))</f>
        <v/>
      </c>
      <c r="E178" s="101">
        <f ca="1">IF(B178="+","Unit",IF(ISERROR(OFFSET('HARGA SATUAN'!$E$6,MATCH(C178,'HARGA SATUAN'!$C$7:$C$1509,0),0)),"",OFFSET('HARGA SATUAN'!$E$6,MATCH(C178,'HARGA SATUAN'!$C$7:$C$1509,0),0)))</f>
        <v>0</v>
      </c>
      <c r="F178" s="138" t="str">
        <f t="shared" ca="1" si="8"/>
        <v/>
      </c>
      <c r="G178" s="41">
        <f ca="1">IF(ISERROR(OFFSET('HARGA SATUAN'!$I$6,MATCH(C178,'HARGA SATUAN'!$C$7:$C$1509,0),0)),"",OFFSET('HARGA SATUAN'!$I$6,MATCH(C178,'HARGA SATUAN'!$C$7:$C$1509,0),0))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SATUAN'!$C$7:$C$1509,0),0)),"",OFFSET('HARGA SATUAN'!$D$6,MATCH(C179,'HARGA SATUAN'!$C$7:$C$1509,0),0))</f>
        <v/>
      </c>
      <c r="E179" s="101">
        <f ca="1">IF(B179="+","Unit",IF(ISERROR(OFFSET('HARGA SATUAN'!$E$6,MATCH(C179,'HARGA SATUAN'!$C$7:$C$1509,0),0)),"",OFFSET('HARGA SATUAN'!$E$6,MATCH(C179,'HARGA SATUAN'!$C$7:$C$1509,0),0)))</f>
        <v>0</v>
      </c>
      <c r="F179" s="138" t="str">
        <f t="shared" ca="1" si="8"/>
        <v/>
      </c>
      <c r="G179" s="41">
        <f ca="1">IF(ISERROR(OFFSET('HARGA SATUAN'!$I$6,MATCH(C179,'HARGA SATUAN'!$C$7:$C$1509,0),0)),"",OFFSET('HARGA SATUAN'!$I$6,MATCH(C179,'HARGA SATUAN'!$C$7:$C$1509,0),0))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SATUAN'!$C$7:$C$1509,0),0)),"",OFFSET('HARGA SATUAN'!$D$6,MATCH(C180,'HARGA SATUAN'!$C$7:$C$1509,0),0))</f>
        <v/>
      </c>
      <c r="E180" s="101">
        <f ca="1">IF(B180="+","Unit",IF(ISERROR(OFFSET('HARGA SATUAN'!$E$6,MATCH(C180,'HARGA SATUAN'!$C$7:$C$1509,0),0)),"",OFFSET('HARGA SATUAN'!$E$6,MATCH(C180,'HARGA SATUAN'!$C$7:$C$1509,0),0)))</f>
        <v>0</v>
      </c>
      <c r="F180" s="138" t="str">
        <f t="shared" ca="1" si="8"/>
        <v/>
      </c>
      <c r="G180" s="41">
        <f ca="1">IF(ISERROR(OFFSET('HARGA SATUAN'!$I$6,MATCH(C180,'HARGA SATUAN'!$C$7:$C$1509,0),0)),"",OFFSET('HARGA SATUAN'!$I$6,MATCH(C180,'HARGA SATUAN'!$C$7:$C$1509,0),0))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SATUAN'!$C$7:$C$1509,0),0)),"",OFFSET('HARGA SATUAN'!$D$6,MATCH(C181,'HARGA SATUAN'!$C$7:$C$1509,0),0))</f>
        <v/>
      </c>
      <c r="E181" s="101">
        <f ca="1">IF(B181="+","Unit",IF(ISERROR(OFFSET('HARGA SATUAN'!$E$6,MATCH(C181,'HARGA SATUAN'!$C$7:$C$1509,0),0)),"",OFFSET('HARGA SATUAN'!$E$6,MATCH(C181,'HARGA SATUAN'!$C$7:$C$1509,0),0)))</f>
        <v>0</v>
      </c>
      <c r="F181" s="138" t="str">
        <f t="shared" ca="1" si="8"/>
        <v/>
      </c>
      <c r="G181" s="41">
        <f ca="1">IF(ISERROR(OFFSET('HARGA SATUAN'!$I$6,MATCH(C181,'HARGA SATUAN'!$C$7:$C$1509,0),0)),"",OFFSET('HARGA SATUAN'!$I$6,MATCH(C181,'HARGA SATUAN'!$C$7:$C$1509,0),0))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SATUAN'!$C$7:$C$1509,0),0)),"",OFFSET('HARGA SATUAN'!$D$6,MATCH(C182,'HARGA SATUAN'!$C$7:$C$1509,0),0))</f>
        <v/>
      </c>
      <c r="E182" s="101">
        <f ca="1">IF(B182="+","Unit",IF(ISERROR(OFFSET('HARGA SATUAN'!$E$6,MATCH(C182,'HARGA SATUAN'!$C$7:$C$1509,0),0)),"",OFFSET('HARGA SATUAN'!$E$6,MATCH(C182,'HARGA SATUAN'!$C$7:$C$1509,0),0)))</f>
        <v>0</v>
      </c>
      <c r="F182" s="138" t="str">
        <f t="shared" ca="1" si="8"/>
        <v/>
      </c>
      <c r="G182" s="41">
        <f ca="1">IF(ISERROR(OFFSET('HARGA SATUAN'!$I$6,MATCH(C182,'HARGA SATUAN'!$C$7:$C$1509,0),0)),"",OFFSET('HARGA SATUAN'!$I$6,MATCH(C182,'HARGA SATUAN'!$C$7:$C$1509,0),0))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SATUAN'!$C$7:$C$1509,0),0)),"",OFFSET('HARGA SATUAN'!$D$6,MATCH(C183,'HARGA SATUAN'!$C$7:$C$1509,0),0))</f>
        <v/>
      </c>
      <c r="E183" s="101">
        <f ca="1">IF(B183="+","Unit",IF(ISERROR(OFFSET('HARGA SATUAN'!$E$6,MATCH(C183,'HARGA SATUAN'!$C$7:$C$1509,0),0)),"",OFFSET('HARGA SATUAN'!$E$6,MATCH(C183,'HARGA SATUAN'!$C$7:$C$1509,0),0)))</f>
        <v>0</v>
      </c>
      <c r="F183" s="138" t="str">
        <f t="shared" ca="1" si="8"/>
        <v/>
      </c>
      <c r="G183" s="41">
        <f ca="1">IF(ISERROR(OFFSET('HARGA SATUAN'!$I$6,MATCH(C183,'HARGA SATUAN'!$C$7:$C$1509,0),0)),"",OFFSET('HARGA SATUAN'!$I$6,MATCH(C183,'HARGA SATUAN'!$C$7:$C$1509,0),0))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SATUAN'!$C$7:$C$1509,0),0)),"",OFFSET('HARGA SATUAN'!$D$6,MATCH(C184,'HARGA SATUAN'!$C$7:$C$1509,0),0))</f>
        <v/>
      </c>
      <c r="E184" s="101">
        <f ca="1">IF(B184="+","Unit",IF(ISERROR(OFFSET('HARGA SATUAN'!$E$6,MATCH(C184,'HARGA SATUAN'!$C$7:$C$1509,0),0)),"",OFFSET('HARGA SATUAN'!$E$6,MATCH(C184,'HARGA SATUAN'!$C$7:$C$1509,0),0)))</f>
        <v>0</v>
      </c>
      <c r="F184" s="138" t="str">
        <f t="shared" ca="1" si="8"/>
        <v/>
      </c>
      <c r="G184" s="41">
        <f ca="1">IF(ISERROR(OFFSET('HARGA SATUAN'!$I$6,MATCH(C184,'HARGA SATUAN'!$C$7:$C$1509,0),0)),"",OFFSET('HARGA SATUAN'!$I$6,MATCH(C184,'HARGA SATUAN'!$C$7:$C$1509,0),0))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SATUAN'!$C$7:$C$1509,0),0)),"",OFFSET('HARGA SATUAN'!$D$6,MATCH(C185,'HARGA SATUAN'!$C$7:$C$1509,0),0))</f>
        <v/>
      </c>
      <c r="E185" s="101">
        <f ca="1">IF(B185="+","Unit",IF(ISERROR(OFFSET('HARGA SATUAN'!$E$6,MATCH(C185,'HARGA SATUAN'!$C$7:$C$1509,0),0)),"",OFFSET('HARGA SATUAN'!$E$6,MATCH(C185,'HARGA SATUAN'!$C$7:$C$1509,0),0)))</f>
        <v>0</v>
      </c>
      <c r="F185" s="138" t="str">
        <f t="shared" ca="1" si="8"/>
        <v/>
      </c>
      <c r="G185" s="41">
        <f ca="1">IF(ISERROR(OFFSET('HARGA SATUAN'!$I$6,MATCH(C185,'HARGA SATUAN'!$C$7:$C$1509,0),0)),"",OFFSET('HARGA SATUAN'!$I$6,MATCH(C185,'HARGA SATUAN'!$C$7:$C$1509,0),0))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SATUAN'!$C$7:$C$1509,0),0)),"",OFFSET('HARGA SATUAN'!$D$6,MATCH(C186,'HARGA SATUAN'!$C$7:$C$1509,0),0))</f>
        <v/>
      </c>
      <c r="E186" s="101">
        <f ca="1">IF(B186="+","Unit",IF(ISERROR(OFFSET('HARGA SATUAN'!$E$6,MATCH(C186,'HARGA SATUAN'!$C$7:$C$1509,0),0)),"",OFFSET('HARGA SATUAN'!$E$6,MATCH(C186,'HARGA SATUAN'!$C$7:$C$1509,0),0)))</f>
        <v>0</v>
      </c>
      <c r="F186" s="138" t="str">
        <f t="shared" ca="1" si="8"/>
        <v/>
      </c>
      <c r="G186" s="41">
        <f ca="1">IF(ISERROR(OFFSET('HARGA SATUAN'!$I$6,MATCH(C186,'HARGA SATUAN'!$C$7:$C$1509,0),0)),"",OFFSET('HARGA SATUAN'!$I$6,MATCH(C186,'HARGA SATUAN'!$C$7:$C$1509,0),0))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SATUAN'!$C$7:$C$1509,0),0)),"",OFFSET('HARGA SATUAN'!$D$6,MATCH(C187,'HARGA SATUAN'!$C$7:$C$1509,0),0))</f>
        <v/>
      </c>
      <c r="E187" s="101">
        <f ca="1">IF(B187="+","Unit",IF(ISERROR(OFFSET('HARGA SATUAN'!$E$6,MATCH(C187,'HARGA SATUAN'!$C$7:$C$1509,0),0)),"",OFFSET('HARGA SATUAN'!$E$6,MATCH(C187,'HARGA SATUAN'!$C$7:$C$1509,0),0)))</f>
        <v>0</v>
      </c>
      <c r="F187" s="138" t="str">
        <f t="shared" ca="1" si="8"/>
        <v/>
      </c>
      <c r="G187" s="41">
        <f ca="1">IF(ISERROR(OFFSET('HARGA SATUAN'!$I$6,MATCH(C187,'HARGA SATUAN'!$C$7:$C$1509,0),0)),"",OFFSET('HARGA SATUAN'!$I$6,MATCH(C187,'HARGA SATUAN'!$C$7:$C$1509,0),0))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SATUAN'!$C$7:$C$1509,0),0)),"",OFFSET('HARGA SATUAN'!$D$6,MATCH(C188,'HARGA SATUAN'!$C$7:$C$1509,0),0))</f>
        <v/>
      </c>
      <c r="E188" s="101">
        <f ca="1">IF(B188="+","Unit",IF(ISERROR(OFFSET('HARGA SATUAN'!$E$6,MATCH(C188,'HARGA SATUAN'!$C$7:$C$1509,0),0)),"",OFFSET('HARGA SATUAN'!$E$6,MATCH(C188,'HARGA SATUAN'!$C$7:$C$1509,0),0)))</f>
        <v>0</v>
      </c>
      <c r="F188" s="138" t="str">
        <f t="shared" ca="1" si="8"/>
        <v/>
      </c>
      <c r="G188" s="41">
        <f ca="1">IF(ISERROR(OFFSET('HARGA SATUAN'!$I$6,MATCH(C188,'HARGA SATUAN'!$C$7:$C$1509,0),0)),"",OFFSET('HARGA SATUAN'!$I$6,MATCH(C188,'HARGA SATUAN'!$C$7:$C$1509,0),0))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SATUAN'!$C$7:$C$1509,0),0)),"",OFFSET('HARGA SATUAN'!$D$6,MATCH(C189,'HARGA SATUAN'!$C$7:$C$1509,0),0))</f>
        <v/>
      </c>
      <c r="E189" s="101">
        <f ca="1">IF(B189="+","Unit",IF(ISERROR(OFFSET('HARGA SATUAN'!$E$6,MATCH(C189,'HARGA SATUAN'!$C$7:$C$1509,0),0)),"",OFFSET('HARGA SATUAN'!$E$6,MATCH(C189,'HARGA SATUAN'!$C$7:$C$1509,0),0)))</f>
        <v>0</v>
      </c>
      <c r="F189" s="138" t="str">
        <f t="shared" ca="1" si="8"/>
        <v/>
      </c>
      <c r="G189" s="41">
        <f ca="1">IF(ISERROR(OFFSET('HARGA SATUAN'!$I$6,MATCH(C189,'HARGA SATUAN'!$C$7:$C$1509,0),0)),"",OFFSET('HARGA SATUAN'!$I$6,MATCH(C189,'HARGA SATUAN'!$C$7:$C$1509,0),0))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SATUAN'!$C$7:$C$1509,0),0)),"",OFFSET('HARGA SATUAN'!$D$6,MATCH(C190,'HARGA SATUAN'!$C$7:$C$1509,0),0))</f>
        <v/>
      </c>
      <c r="E190" s="101">
        <f ca="1">IF(B190="+","Unit",IF(ISERROR(OFFSET('HARGA SATUAN'!$E$6,MATCH(C190,'HARGA SATUAN'!$C$7:$C$1509,0),0)),"",OFFSET('HARGA SATUAN'!$E$6,MATCH(C190,'HARGA SATUAN'!$C$7:$C$1509,0),0)))</f>
        <v>0</v>
      </c>
      <c r="F190" s="138" t="str">
        <f t="shared" ca="1" si="8"/>
        <v/>
      </c>
      <c r="G190" s="41">
        <f ca="1">IF(ISERROR(OFFSET('HARGA SATUAN'!$I$6,MATCH(C190,'HARGA SATUAN'!$C$7:$C$1509,0),0)),"",OFFSET('HARGA SATUAN'!$I$6,MATCH(C190,'HARGA SATUAN'!$C$7:$C$1509,0),0))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SATUAN'!$C$7:$C$1509,0),0)),"",OFFSET('HARGA SATUAN'!$D$6,MATCH(C191,'HARGA SATUAN'!$C$7:$C$1509,0),0))</f>
        <v/>
      </c>
      <c r="E191" s="101">
        <f ca="1">IF(B191="+","Unit",IF(ISERROR(OFFSET('HARGA SATUAN'!$E$6,MATCH(C191,'HARGA SATUAN'!$C$7:$C$1509,0),0)),"",OFFSET('HARGA SATUAN'!$E$6,MATCH(C191,'HARGA SATUAN'!$C$7:$C$1509,0),0)))</f>
        <v>0</v>
      </c>
      <c r="F191" s="138" t="str">
        <f t="shared" ca="1" si="8"/>
        <v/>
      </c>
      <c r="G191" s="41">
        <f ca="1">IF(ISERROR(OFFSET('HARGA SATUAN'!$I$6,MATCH(C191,'HARGA SATUAN'!$C$7:$C$1509,0),0)),"",OFFSET('HARGA SATUAN'!$I$6,MATCH(C191,'HARGA SATUAN'!$C$7:$C$1509,0),0))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SATUAN'!$C$7:$C$1509,0),0)),"",OFFSET('HARGA SATUAN'!$D$6,MATCH(C192,'HARGA SATUAN'!$C$7:$C$1509,0),0))</f>
        <v/>
      </c>
      <c r="E192" s="101">
        <f ca="1">IF(B192="+","Unit",IF(ISERROR(OFFSET('HARGA SATUAN'!$E$6,MATCH(C192,'HARGA SATUAN'!$C$7:$C$1509,0),0)),"",OFFSET('HARGA SATUAN'!$E$6,MATCH(C192,'HARGA SATUAN'!$C$7:$C$1509,0),0)))</f>
        <v>0</v>
      </c>
      <c r="F192" s="138" t="str">
        <f t="shared" ca="1" si="8"/>
        <v/>
      </c>
      <c r="G192" s="41">
        <f ca="1">IF(ISERROR(OFFSET('HARGA SATUAN'!$I$6,MATCH(C192,'HARGA SATUAN'!$C$7:$C$1509,0),0)),"",OFFSET('HARGA SATUAN'!$I$6,MATCH(C192,'HARGA SATUAN'!$C$7:$C$1509,0),0))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SATUAN'!$C$7:$C$1509,0),0)),"",OFFSET('HARGA SATUAN'!$D$6,MATCH(C193,'HARGA SATUAN'!$C$7:$C$1509,0),0))</f>
        <v/>
      </c>
      <c r="E193" s="101">
        <f ca="1">IF(B193="+","Unit",IF(ISERROR(OFFSET('HARGA SATUAN'!$E$6,MATCH(C193,'HARGA SATUAN'!$C$7:$C$1509,0),0)),"",OFFSET('HARGA SATUAN'!$E$6,MATCH(C193,'HARGA SATUAN'!$C$7:$C$1509,0),0)))</f>
        <v>0</v>
      </c>
      <c r="F193" s="138" t="str">
        <f t="shared" ca="1" si="8"/>
        <v/>
      </c>
      <c r="G193" s="41">
        <f ca="1">IF(ISERROR(OFFSET('HARGA SATUAN'!$I$6,MATCH(C193,'HARGA SATUAN'!$C$7:$C$1509,0),0)),"",OFFSET('HARGA SATUAN'!$I$6,MATCH(C193,'HARGA SATUAN'!$C$7:$C$1509,0),0))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SATUAN'!$C$7:$C$1509,0),0)),"",OFFSET('HARGA SATUAN'!$D$6,MATCH(C194,'HARGA SATUAN'!$C$7:$C$1509,0),0))</f>
        <v/>
      </c>
      <c r="E194" s="101">
        <f ca="1">IF(B194="+","Unit",IF(ISERROR(OFFSET('HARGA SATUAN'!$E$6,MATCH(C194,'HARGA SATUAN'!$C$7:$C$1509,0),0)),"",OFFSET('HARGA SATUAN'!$E$6,MATCH(C194,'HARGA SATUAN'!$C$7:$C$1509,0),0)))</f>
        <v>0</v>
      </c>
      <c r="F194" s="138" t="str">
        <f t="shared" ca="1" si="8"/>
        <v/>
      </c>
      <c r="G194" s="41">
        <f ca="1">IF(ISERROR(OFFSET('HARGA SATUAN'!$I$6,MATCH(C194,'HARGA SATUAN'!$C$7:$C$1509,0),0)),"",OFFSET('HARGA SATUAN'!$I$6,MATCH(C194,'HARGA SATUAN'!$C$7:$C$1509,0),0))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SATUAN'!$C$7:$C$1509,0),0)),"",OFFSET('HARGA SATUAN'!$D$6,MATCH(C195,'HARGA SATUAN'!$C$7:$C$1509,0),0))</f>
        <v/>
      </c>
      <c r="E195" s="101">
        <f ca="1">IF(B195="+","Unit",IF(ISERROR(OFFSET('HARGA SATUAN'!$E$6,MATCH(C195,'HARGA SATUAN'!$C$7:$C$1509,0),0)),"",OFFSET('HARGA SATUAN'!$E$6,MATCH(C195,'HARGA SATUAN'!$C$7:$C$1509,0),0)))</f>
        <v>0</v>
      </c>
      <c r="F195" s="138" t="str">
        <f t="shared" ca="1" si="8"/>
        <v/>
      </c>
      <c r="G195" s="41">
        <f ca="1">IF(ISERROR(OFFSET('HARGA SATUAN'!$I$6,MATCH(C195,'HARGA SATUAN'!$C$7:$C$1509,0),0)),"",OFFSET('HARGA SATUAN'!$I$6,MATCH(C195,'HARGA SATUAN'!$C$7:$C$1509,0),0))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SATUAN'!$C$7:$C$1509,0),0)),"",OFFSET('HARGA SATUAN'!$D$6,MATCH(C196,'HARGA SATUAN'!$C$7:$C$1509,0),0))</f>
        <v/>
      </c>
      <c r="E196" s="101">
        <f ca="1">IF(B196="+","Unit",IF(ISERROR(OFFSET('HARGA SATUAN'!$E$6,MATCH(C196,'HARGA SATUAN'!$C$7:$C$1509,0),0)),"",OFFSET('HARGA SATUAN'!$E$6,MATCH(C196,'HARGA SATUAN'!$C$7:$C$1509,0),0)))</f>
        <v>0</v>
      </c>
      <c r="F196" s="138" t="str">
        <f t="shared" ca="1" si="8"/>
        <v/>
      </c>
      <c r="G196" s="41">
        <f ca="1">IF(ISERROR(OFFSET('HARGA SATUAN'!$I$6,MATCH(C196,'HARGA SATUAN'!$C$7:$C$1509,0),0)),"",OFFSET('HARGA SATUAN'!$I$6,MATCH(C196,'HARGA SATUAN'!$C$7:$C$1509,0),0))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SATUAN'!$C$7:$C$1509,0),0)),"",OFFSET('HARGA SATUAN'!$D$6,MATCH(C197,'HARGA SATUAN'!$C$7:$C$1509,0),0))</f>
        <v/>
      </c>
      <c r="E197" s="101">
        <f ca="1">IF(B197="+","Unit",IF(ISERROR(OFFSET('HARGA SATUAN'!$E$6,MATCH(C197,'HARGA SATUAN'!$C$7:$C$1509,0),0)),"",OFFSET('HARGA SATUAN'!$E$6,MATCH(C197,'HARGA SATUAN'!$C$7:$C$1509,0),0)))</f>
        <v>0</v>
      </c>
      <c r="F197" s="138" t="str">
        <f t="shared" ca="1" si="8"/>
        <v/>
      </c>
      <c r="G197" s="41">
        <f ca="1">IF(ISERROR(OFFSET('HARGA SATUAN'!$I$6,MATCH(C197,'HARGA SATUAN'!$C$7:$C$1509,0),0)),"",OFFSET('HARGA SATUAN'!$I$6,MATCH(C197,'HARGA SATUAN'!$C$7:$C$1509,0),0))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SATUAN'!$C$7:$C$1509,0),0)),"",OFFSET('HARGA SATUAN'!$D$6,MATCH(C198,'HARGA SATUAN'!$C$7:$C$1509,0),0))</f>
        <v/>
      </c>
      <c r="E198" s="101">
        <f ca="1">IF(B198="+","Unit",IF(ISERROR(OFFSET('HARGA SATUAN'!$E$6,MATCH(C198,'HARGA SATUAN'!$C$7:$C$1509,0),0)),"",OFFSET('HARGA SATUAN'!$E$6,MATCH(C198,'HARGA SATUAN'!$C$7:$C$1509,0),0)))</f>
        <v>0</v>
      </c>
      <c r="F198" s="138" t="str">
        <f t="shared" ca="1" si="8"/>
        <v/>
      </c>
      <c r="G198" s="41">
        <f ca="1">IF(ISERROR(OFFSET('HARGA SATUAN'!$I$6,MATCH(C198,'HARGA SATUAN'!$C$7:$C$1509,0),0)),"",OFFSET('HARGA SATUAN'!$I$6,MATCH(C198,'HARGA SATUAN'!$C$7:$C$1509,0),0))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SATUAN'!$C$7:$C$1509,0),0)),"",OFFSET('HARGA SATUAN'!$D$6,MATCH(C199,'HARGA SATUAN'!$C$7:$C$1509,0),0))</f>
        <v/>
      </c>
      <c r="E199" s="101">
        <f ca="1">IF(B199="+","Unit",IF(ISERROR(OFFSET('HARGA SATUAN'!$E$6,MATCH(C199,'HARGA SATUAN'!$C$7:$C$1509,0),0)),"",OFFSET('HARGA SATUAN'!$E$6,MATCH(C199,'HARGA SATUAN'!$C$7:$C$1509,0),0)))</f>
        <v>0</v>
      </c>
      <c r="F199" s="138" t="str">
        <f t="shared" ca="1" si="8"/>
        <v/>
      </c>
      <c r="G199" s="41">
        <f ca="1">IF(ISERROR(OFFSET('HARGA SATUAN'!$I$6,MATCH(C199,'HARGA SATUAN'!$C$7:$C$1509,0),0)),"",OFFSET('HARGA SATUAN'!$I$6,MATCH(C199,'HARGA SATUAN'!$C$7:$C$1509,0),0))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SATUAN'!$C$7:$C$1509,0),0)),"",OFFSET('HARGA SATUAN'!$D$6,MATCH(C200,'HARGA SATUAN'!$C$7:$C$1509,0),0))</f>
        <v/>
      </c>
      <c r="E200" s="101">
        <f ca="1">IF(B200="+","Unit",IF(ISERROR(OFFSET('HARGA SATUAN'!$E$6,MATCH(C200,'HARGA SATUAN'!$C$7:$C$1509,0),0)),"",OFFSET('HARGA SATUAN'!$E$6,MATCH(C200,'HARGA SATUAN'!$C$7:$C$1509,0),0)))</f>
        <v>0</v>
      </c>
      <c r="F200" s="138" t="str">
        <f t="shared" ca="1" si="8"/>
        <v/>
      </c>
      <c r="G200" s="41">
        <f ca="1">IF(ISERROR(OFFSET('HARGA SATUAN'!$I$6,MATCH(C200,'HARGA SATUAN'!$C$7:$C$1509,0),0)),"",OFFSET('HARGA SATUAN'!$I$6,MATCH(C200,'HARGA SATUAN'!$C$7:$C$1509,0),0))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SATUAN'!$C$7:$C$1509,0),0)),"",OFFSET('HARGA SATUAN'!$D$6,MATCH(C201,'HARGA SATUAN'!$C$7:$C$1509,0),0))</f>
        <v/>
      </c>
      <c r="E201" s="101">
        <f ca="1">IF(B201="+","Unit",IF(ISERROR(OFFSET('HARGA SATUAN'!$E$6,MATCH(C201,'HARGA SATUAN'!$C$7:$C$1509,0),0)),"",OFFSET('HARGA SATUAN'!$E$6,MATCH(C201,'HARGA SATUAN'!$C$7:$C$1509,0),0)))</f>
        <v>0</v>
      </c>
      <c r="F201" s="138" t="str">
        <f t="shared" ca="1" si="8"/>
        <v/>
      </c>
      <c r="G201" s="41">
        <f ca="1">IF(ISERROR(OFFSET('HARGA SATUAN'!$I$6,MATCH(C201,'HARGA SATUAN'!$C$7:$C$1509,0),0)),"",OFFSET('HARGA SATUAN'!$I$6,MATCH(C201,'HARGA SATUAN'!$C$7:$C$1509,0),0))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SATUAN'!$C$7:$C$1509,0),0)),"",OFFSET('HARGA SATUAN'!$D$6,MATCH(C202,'HARGA SATUAN'!$C$7:$C$1509,0),0))</f>
        <v/>
      </c>
      <c r="E202" s="101">
        <f ca="1">IF(B202="+","Unit",IF(ISERROR(OFFSET('HARGA SATUAN'!$E$6,MATCH(C202,'HARGA SATUAN'!$C$7:$C$1509,0),0)),"",OFFSET('HARGA SATUAN'!$E$6,MATCH(C202,'HARGA SATUAN'!$C$7:$C$1509,0),0)))</f>
        <v>0</v>
      </c>
      <c r="F202" s="138" t="str">
        <f t="shared" ca="1" si="8"/>
        <v/>
      </c>
      <c r="G202" s="41">
        <f ca="1">IF(ISERROR(OFFSET('HARGA SATUAN'!$I$6,MATCH(C202,'HARGA SATUAN'!$C$7:$C$1509,0),0)),"",OFFSET('HARGA SATUAN'!$I$6,MATCH(C202,'HARGA SATUAN'!$C$7:$C$1509,0),0))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SATUAN'!$C$7:$C$1509,0),0)),"",OFFSET('HARGA SATUAN'!$D$6,MATCH(C203,'HARGA SATUAN'!$C$7:$C$1509,0),0))</f>
        <v/>
      </c>
      <c r="E203" s="101">
        <f ca="1">IF(B203="+","Unit",IF(ISERROR(OFFSET('HARGA SATUAN'!$E$6,MATCH(C203,'HARGA SATUAN'!$C$7:$C$1509,0),0)),"",OFFSET('HARGA SATUAN'!$E$6,MATCH(C203,'HARGA SATUAN'!$C$7:$C$1509,0),0)))</f>
        <v>0</v>
      </c>
      <c r="F203" s="138" t="str">
        <f t="shared" ca="1" si="8"/>
        <v/>
      </c>
      <c r="G203" s="41">
        <f ca="1">IF(ISERROR(OFFSET('HARGA SATUAN'!$I$6,MATCH(C203,'HARGA SATUAN'!$C$7:$C$1509,0),0)),"",OFFSET('HARGA SATUAN'!$I$6,MATCH(C203,'HARGA SATUAN'!$C$7:$C$1509,0),0))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SATUAN'!$C$7:$C$1509,0),0)),"",OFFSET('HARGA SATUAN'!$D$6,MATCH(C204,'HARGA SATUAN'!$C$7:$C$1509,0),0))</f>
        <v/>
      </c>
      <c r="E204" s="101">
        <f ca="1">IF(B204="+","Unit",IF(ISERROR(OFFSET('HARGA SATUAN'!$E$6,MATCH(C204,'HARGA SATUAN'!$C$7:$C$1509,0),0)),"",OFFSET('HARGA SATUAN'!$E$6,MATCH(C204,'HARGA SATUAN'!$C$7:$C$1509,0),0)))</f>
        <v>0</v>
      </c>
      <c r="F204" s="138" t="str">
        <f t="shared" ca="1" si="8"/>
        <v/>
      </c>
      <c r="G204" s="41">
        <f ca="1">IF(ISERROR(OFFSET('HARGA SATUAN'!$I$6,MATCH(C204,'HARGA SATUAN'!$C$7:$C$1509,0),0)),"",OFFSET('HARGA SATUAN'!$I$6,MATCH(C204,'HARGA SATUAN'!$C$7:$C$1509,0),0))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SATUAN'!$C$7:$C$1509,0),0)),"",OFFSET('HARGA SATUAN'!$D$6,MATCH(C205,'HARGA SATUAN'!$C$7:$C$1509,0),0))</f>
        <v/>
      </c>
      <c r="E205" s="101">
        <f ca="1">IF(B205="+","Unit",IF(ISERROR(OFFSET('HARGA SATUAN'!$E$6,MATCH(C205,'HARGA SATUAN'!$C$7:$C$1509,0),0)),"",OFFSET('HARGA SATUAN'!$E$6,MATCH(C205,'HARGA SATUAN'!$C$7:$C$1509,0),0)))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SATUAN'!$C$7:$C$1509,0),0)),"",OFFSET('HARGA SATUAN'!$I$6,MATCH(C205,'HARGA SATUAN'!$C$7:$C$1509,0),0))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SATUAN'!$C$7:$C$1509,0),0)),"",OFFSET('HARGA SATUAN'!$D$6,MATCH(C206,'HARGA SATUAN'!$C$7:$C$1509,0),0))</f>
        <v/>
      </c>
      <c r="E206" s="101">
        <f ca="1">IF(B206="+","Unit",IF(ISERROR(OFFSET('HARGA SATUAN'!$E$6,MATCH(C206,'HARGA SATUAN'!$C$7:$C$1509,0),0)),"",OFFSET('HARGA SATUAN'!$E$6,MATCH(C206,'HARGA SATUAN'!$C$7:$C$1509,0),0)))</f>
        <v>0</v>
      </c>
      <c r="F206" s="138" t="str">
        <f t="shared" ca="1" si="11"/>
        <v/>
      </c>
      <c r="G206" s="41">
        <f ca="1">IF(ISERROR(OFFSET('HARGA SATUAN'!$I$6,MATCH(C206,'HARGA SATUAN'!$C$7:$C$1509,0),0)),"",OFFSET('HARGA SATUAN'!$I$6,MATCH(C206,'HARGA SATUAN'!$C$7:$C$1509,0),0))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SATUAN'!$C$7:$C$1509,0),0)),"",OFFSET('HARGA SATUAN'!$D$6,MATCH(C207,'HARGA SATUAN'!$C$7:$C$1509,0),0))</f>
        <v/>
      </c>
      <c r="E207" s="101">
        <f ca="1">IF(B207="+","Unit",IF(ISERROR(OFFSET('HARGA SATUAN'!$E$6,MATCH(C207,'HARGA SATUAN'!$C$7:$C$1509,0),0)),"",OFFSET('HARGA SATUAN'!$E$6,MATCH(C207,'HARGA SATUAN'!$C$7:$C$1509,0),0)))</f>
        <v>0</v>
      </c>
      <c r="F207" s="138" t="str">
        <f t="shared" ca="1" si="11"/>
        <v/>
      </c>
      <c r="G207" s="41">
        <f ca="1">IF(ISERROR(OFFSET('HARGA SATUAN'!$I$6,MATCH(C207,'HARGA SATUAN'!$C$7:$C$1509,0),0)),"",OFFSET('HARGA SATUAN'!$I$6,MATCH(C207,'HARGA SATUAN'!$C$7:$C$1509,0),0))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SATUAN'!$C$7:$C$1509,0),0)),"",OFFSET('HARGA SATUAN'!$D$6,MATCH(C208,'HARGA SATUAN'!$C$7:$C$1509,0),0))</f>
        <v/>
      </c>
      <c r="E208" s="101">
        <f ca="1">IF(B208="+","Unit",IF(ISERROR(OFFSET('HARGA SATUAN'!$E$6,MATCH(C208,'HARGA SATUAN'!$C$7:$C$1509,0),0)),"",OFFSET('HARGA SATUAN'!$E$6,MATCH(C208,'HARGA SATUAN'!$C$7:$C$1509,0),0)))</f>
        <v>0</v>
      </c>
      <c r="F208" s="138" t="str">
        <f t="shared" ca="1" si="11"/>
        <v/>
      </c>
      <c r="G208" s="41">
        <f ca="1">IF(ISERROR(OFFSET('HARGA SATUAN'!$I$6,MATCH(C208,'HARGA SATUAN'!$C$7:$C$1509,0),0)),"",OFFSET('HARGA SATUAN'!$I$6,MATCH(C208,'HARGA SATUAN'!$C$7:$C$1509,0),0))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SATUAN'!$C$7:$C$1509,0),0)),"",OFFSET('HARGA SATUAN'!$D$6,MATCH(C209,'HARGA SATUAN'!$C$7:$C$1509,0),0))</f>
        <v/>
      </c>
      <c r="E209" s="101">
        <f ca="1">IF(B209="+","Unit",IF(ISERROR(OFFSET('HARGA SATUAN'!$E$6,MATCH(C209,'HARGA SATUAN'!$C$7:$C$1509,0),0)),"",OFFSET('HARGA SATUAN'!$E$6,MATCH(C209,'HARGA SATUAN'!$C$7:$C$1509,0),0)))</f>
        <v>0</v>
      </c>
      <c r="F209" s="138" t="str">
        <f t="shared" ca="1" si="11"/>
        <v/>
      </c>
      <c r="G209" s="41">
        <f ca="1">IF(ISERROR(OFFSET('HARGA SATUAN'!$I$6,MATCH(C209,'HARGA SATUAN'!$C$7:$C$1509,0),0)),"",OFFSET('HARGA SATUAN'!$I$6,MATCH(C209,'HARGA SATUAN'!$C$7:$C$1509,0),0))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SATUAN'!$C$7:$C$1509,0),0)),"",OFFSET('HARGA SATUAN'!$D$6,MATCH(C210,'HARGA SATUAN'!$C$7:$C$1509,0),0))</f>
        <v/>
      </c>
      <c r="E210" s="101">
        <f ca="1">IF(B210="+","Unit",IF(ISERROR(OFFSET('HARGA SATUAN'!$E$6,MATCH(C210,'HARGA SATUAN'!$C$7:$C$1509,0),0)),"",OFFSET('HARGA SATUAN'!$E$6,MATCH(C210,'HARGA SATUAN'!$C$7:$C$1509,0),0)))</f>
        <v>0</v>
      </c>
      <c r="F210" s="138" t="str">
        <f t="shared" ca="1" si="11"/>
        <v/>
      </c>
      <c r="G210" s="41">
        <f ca="1">IF(ISERROR(OFFSET('HARGA SATUAN'!$I$6,MATCH(C210,'HARGA SATUAN'!$C$7:$C$1509,0),0)),"",OFFSET('HARGA SATUAN'!$I$6,MATCH(C210,'HARGA SATUAN'!$C$7:$C$1509,0),0))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SATUAN'!$C$7:$C$1509,0),0)),"",OFFSET('HARGA SATUAN'!$D$6,MATCH(C211,'HARGA SATUAN'!$C$7:$C$1509,0),0))</f>
        <v/>
      </c>
      <c r="E211" s="101">
        <f ca="1">IF(B211="+","Unit",IF(ISERROR(OFFSET('HARGA SATUAN'!$E$6,MATCH(C211,'HARGA SATUAN'!$C$7:$C$1509,0),0)),"",OFFSET('HARGA SATUAN'!$E$6,MATCH(C211,'HARGA SATUAN'!$C$7:$C$1509,0),0)))</f>
        <v>0</v>
      </c>
      <c r="F211" s="138" t="str">
        <f t="shared" ca="1" si="11"/>
        <v/>
      </c>
      <c r="G211" s="41">
        <f ca="1">IF(ISERROR(OFFSET('HARGA SATUAN'!$I$6,MATCH(C211,'HARGA SATUAN'!$C$7:$C$1509,0),0)),"",OFFSET('HARGA SATUAN'!$I$6,MATCH(C211,'HARGA SATUAN'!$C$7:$C$1509,0),0))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SATUAN'!$C$7:$C$1509,0),0)),"",OFFSET('HARGA SATUAN'!$D$6,MATCH(C212,'HARGA SATUAN'!$C$7:$C$1509,0),0))</f>
        <v/>
      </c>
      <c r="E212" s="101">
        <f ca="1">IF(B212="+","Unit",IF(ISERROR(OFFSET('HARGA SATUAN'!$E$6,MATCH(C212,'HARGA SATUAN'!$C$7:$C$1509,0),0)),"",OFFSET('HARGA SATUAN'!$E$6,MATCH(C212,'HARGA SATUAN'!$C$7:$C$1509,0),0)))</f>
        <v>0</v>
      </c>
      <c r="F212" s="138" t="str">
        <f t="shared" ca="1" si="11"/>
        <v/>
      </c>
      <c r="G212" s="41">
        <f ca="1">IF(ISERROR(OFFSET('HARGA SATUAN'!$I$6,MATCH(C212,'HARGA SATUAN'!$C$7:$C$1509,0),0)),"",OFFSET('HARGA SATUAN'!$I$6,MATCH(C212,'HARGA SATUAN'!$C$7:$C$1509,0),0))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SATUAN'!$C$7:$C$1509,0),0)),"",OFFSET('HARGA SATUAN'!$D$6,MATCH(C213,'HARGA SATUAN'!$C$7:$C$1509,0),0))</f>
        <v/>
      </c>
      <c r="E213" s="101">
        <f ca="1">IF(B213="+","Unit",IF(ISERROR(OFFSET('HARGA SATUAN'!$E$6,MATCH(C213,'HARGA SATUAN'!$C$7:$C$1509,0),0)),"",OFFSET('HARGA SATUAN'!$E$6,MATCH(C213,'HARGA SATUAN'!$C$7:$C$1509,0),0)))</f>
        <v>0</v>
      </c>
      <c r="F213" s="138" t="str">
        <f t="shared" ca="1" si="11"/>
        <v/>
      </c>
      <c r="G213" s="41">
        <f ca="1">IF(ISERROR(OFFSET('HARGA SATUAN'!$I$6,MATCH(C213,'HARGA SATUAN'!$C$7:$C$1509,0),0)),"",OFFSET('HARGA SATUAN'!$I$6,MATCH(C213,'HARGA SATUAN'!$C$7:$C$1509,0),0))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SATUAN'!$C$7:$C$1509,0),0)),"",OFFSET('HARGA SATUAN'!$D$6,MATCH(C214,'HARGA SATUAN'!$C$7:$C$1509,0),0))</f>
        <v/>
      </c>
      <c r="E214" s="101">
        <f ca="1">IF(B214="+","Unit",IF(ISERROR(OFFSET('HARGA SATUAN'!$E$6,MATCH(C214,'HARGA SATUAN'!$C$7:$C$1509,0),0)),"",OFFSET('HARGA SATUAN'!$E$6,MATCH(C214,'HARGA SATUAN'!$C$7:$C$1509,0),0)))</f>
        <v>0</v>
      </c>
      <c r="F214" s="138" t="str">
        <f t="shared" ca="1" si="11"/>
        <v/>
      </c>
      <c r="G214" s="41">
        <f ca="1">IF(ISERROR(OFFSET('HARGA SATUAN'!$I$6,MATCH(C214,'HARGA SATUAN'!$C$7:$C$1509,0),0)),"",OFFSET('HARGA SATUAN'!$I$6,MATCH(C214,'HARGA SATUAN'!$C$7:$C$1509,0),0))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SATUAN'!$C$7:$C$1509,0),0)),"",OFFSET('HARGA SATUAN'!$D$6,MATCH(C215,'HARGA SATUAN'!$C$7:$C$1509,0),0))</f>
        <v/>
      </c>
      <c r="E215" s="101">
        <f ca="1">IF(B215="+","Unit",IF(ISERROR(OFFSET('HARGA SATUAN'!$E$6,MATCH(C215,'HARGA SATUAN'!$C$7:$C$1509,0),0)),"",OFFSET('HARGA SATUAN'!$E$6,MATCH(C215,'HARGA SATUAN'!$C$7:$C$1509,0),0)))</f>
        <v>0</v>
      </c>
      <c r="F215" s="138" t="str">
        <f t="shared" ca="1" si="11"/>
        <v/>
      </c>
      <c r="G215" s="41">
        <f ca="1">IF(ISERROR(OFFSET('HARGA SATUAN'!$I$6,MATCH(C215,'HARGA SATUAN'!$C$7:$C$1509,0),0)),"",OFFSET('HARGA SATUAN'!$I$6,MATCH(C215,'HARGA SATUAN'!$C$7:$C$1509,0),0))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SATUAN'!$C$7:$C$1509,0),0)),"",OFFSET('HARGA SATUAN'!$D$6,MATCH(C216,'HARGA SATUAN'!$C$7:$C$1509,0),0))</f>
        <v/>
      </c>
      <c r="E216" s="101">
        <f ca="1">IF(B216="+","Unit",IF(ISERROR(OFFSET('HARGA SATUAN'!$E$6,MATCH(C216,'HARGA SATUAN'!$C$7:$C$1509,0),0)),"",OFFSET('HARGA SATUAN'!$E$6,MATCH(C216,'HARGA SATUAN'!$C$7:$C$1509,0),0)))</f>
        <v>0</v>
      </c>
      <c r="F216" s="138" t="str">
        <f t="shared" ca="1" si="11"/>
        <v/>
      </c>
      <c r="G216" s="41">
        <f ca="1">IF(ISERROR(OFFSET('HARGA SATUAN'!$I$6,MATCH(C216,'HARGA SATUAN'!$C$7:$C$1509,0),0)),"",OFFSET('HARGA SATUAN'!$I$6,MATCH(C216,'HARGA SATUAN'!$C$7:$C$1509,0),0))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SATUAN'!$C$7:$C$1509,0),0)),"",OFFSET('HARGA SATUAN'!$D$6,MATCH(C217,'HARGA SATUAN'!$C$7:$C$1509,0),0))</f>
        <v/>
      </c>
      <c r="E217" s="101">
        <f ca="1">IF(B217="+","Unit",IF(ISERROR(OFFSET('HARGA SATUAN'!$E$6,MATCH(C217,'HARGA SATUAN'!$C$7:$C$1509,0),0)),"",OFFSET('HARGA SATUAN'!$E$6,MATCH(C217,'HARGA SATUAN'!$C$7:$C$1509,0),0)))</f>
        <v>0</v>
      </c>
      <c r="F217" s="138" t="str">
        <f t="shared" ca="1" si="11"/>
        <v/>
      </c>
      <c r="G217" s="41">
        <f ca="1">IF(ISERROR(OFFSET('HARGA SATUAN'!$I$6,MATCH(C217,'HARGA SATUAN'!$C$7:$C$1509,0),0)),"",OFFSET('HARGA SATUAN'!$I$6,MATCH(C217,'HARGA SATUAN'!$C$7:$C$1509,0),0))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SATUAN'!$C$7:$C$1509,0),0)),"",OFFSET('HARGA SATUAN'!$D$6,MATCH(C218,'HARGA SATUAN'!$C$7:$C$1509,0),0))</f>
        <v/>
      </c>
      <c r="E218" s="101">
        <f ca="1">IF(B218="+","Unit",IF(ISERROR(OFFSET('HARGA SATUAN'!$E$6,MATCH(C218,'HARGA SATUAN'!$C$7:$C$1509,0),0)),"",OFFSET('HARGA SATUAN'!$E$6,MATCH(C218,'HARGA SATUAN'!$C$7:$C$1509,0),0)))</f>
        <v>0</v>
      </c>
      <c r="F218" s="138" t="str">
        <f t="shared" ca="1" si="11"/>
        <v/>
      </c>
      <c r="G218" s="41">
        <f ca="1">IF(ISERROR(OFFSET('HARGA SATUAN'!$I$6,MATCH(C218,'HARGA SATUAN'!$C$7:$C$1509,0),0)),"",OFFSET('HARGA SATUAN'!$I$6,MATCH(C218,'HARGA SATUAN'!$C$7:$C$1509,0),0))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SATUAN'!$C$7:$C$1509,0),0)),"",OFFSET('HARGA SATUAN'!$D$6,MATCH(C219,'HARGA SATUAN'!$C$7:$C$1509,0),0))</f>
        <v/>
      </c>
      <c r="E219" s="101">
        <f ca="1">IF(B219="+","Unit",IF(ISERROR(OFFSET('HARGA SATUAN'!$E$6,MATCH(C219,'HARGA SATUAN'!$C$7:$C$1509,0),0)),"",OFFSET('HARGA SATUAN'!$E$6,MATCH(C219,'HARGA SATUAN'!$C$7:$C$1509,0),0)))</f>
        <v>0</v>
      </c>
      <c r="F219" s="138" t="str">
        <f t="shared" ca="1" si="11"/>
        <v/>
      </c>
      <c r="G219" s="41">
        <f ca="1">IF(ISERROR(OFFSET('HARGA SATUAN'!$I$6,MATCH(C219,'HARGA SATUAN'!$C$7:$C$1509,0),0)),"",OFFSET('HARGA SATUAN'!$I$6,MATCH(C219,'HARGA SATUAN'!$C$7:$C$1509,0),0))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SATUAN'!$C$7:$C$1509,0),0)),"",OFFSET('HARGA SATUAN'!$D$6,MATCH(C220,'HARGA SATUAN'!$C$7:$C$1509,0),0))</f>
        <v/>
      </c>
      <c r="E220" s="101">
        <f ca="1">IF(B220="+","Unit",IF(ISERROR(OFFSET('HARGA SATUAN'!$E$6,MATCH(C220,'HARGA SATUAN'!$C$7:$C$1509,0),0)),"",OFFSET('HARGA SATUAN'!$E$6,MATCH(C220,'HARGA SATUAN'!$C$7:$C$1509,0),0)))</f>
        <v>0</v>
      </c>
      <c r="F220" s="138" t="str">
        <f t="shared" ca="1" si="11"/>
        <v/>
      </c>
      <c r="G220" s="41">
        <f ca="1">IF(ISERROR(OFFSET('HARGA SATUAN'!$I$6,MATCH(C220,'HARGA SATUAN'!$C$7:$C$1509,0),0)),"",OFFSET('HARGA SATUAN'!$I$6,MATCH(C220,'HARGA SATUAN'!$C$7:$C$1509,0),0))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SATUAN'!$C$7:$C$1509,0),0)),"",OFFSET('HARGA SATUAN'!$D$6,MATCH(C221,'HARGA SATUAN'!$C$7:$C$1509,0),0))</f>
        <v/>
      </c>
      <c r="E221" s="101">
        <f ca="1">IF(B221="+","Unit",IF(ISERROR(OFFSET('HARGA SATUAN'!$E$6,MATCH(C221,'HARGA SATUAN'!$C$7:$C$1509,0),0)),"",OFFSET('HARGA SATUAN'!$E$6,MATCH(C221,'HARGA SATUAN'!$C$7:$C$1509,0),0)))</f>
        <v>0</v>
      </c>
      <c r="F221" s="138" t="str">
        <f t="shared" ca="1" si="11"/>
        <v/>
      </c>
      <c r="G221" s="41">
        <f ca="1">IF(ISERROR(OFFSET('HARGA SATUAN'!$I$6,MATCH(C221,'HARGA SATUAN'!$C$7:$C$1509,0),0)),"",OFFSET('HARGA SATUAN'!$I$6,MATCH(C221,'HARGA SATUAN'!$C$7:$C$1509,0),0))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SATUAN'!$C$7:$C$1509,0),0)),"",OFFSET('HARGA SATUAN'!$D$6,MATCH(C222,'HARGA SATUAN'!$C$7:$C$1509,0),0))</f>
        <v/>
      </c>
      <c r="E222" s="101">
        <f ca="1">IF(B222="+","Unit",IF(ISERROR(OFFSET('HARGA SATUAN'!$E$6,MATCH(C222,'HARGA SATUAN'!$C$7:$C$1509,0),0)),"",OFFSET('HARGA SATUAN'!$E$6,MATCH(C222,'HARGA SATUAN'!$C$7:$C$1509,0),0)))</f>
        <v>0</v>
      </c>
      <c r="F222" s="138" t="str">
        <f t="shared" ca="1" si="11"/>
        <v/>
      </c>
      <c r="G222" s="41">
        <f ca="1">IF(ISERROR(OFFSET('HARGA SATUAN'!$I$6,MATCH(C222,'HARGA SATUAN'!$C$7:$C$1509,0),0)),"",OFFSET('HARGA SATUAN'!$I$6,MATCH(C222,'HARGA SATUAN'!$C$7:$C$1509,0),0))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SATUAN'!$C$7:$C$1509,0),0)),"",OFFSET('HARGA SATUAN'!$D$6,MATCH(C223,'HARGA SATUAN'!$C$7:$C$1509,0),0))</f>
        <v/>
      </c>
      <c r="E223" s="101">
        <f ca="1">IF(B223="+","Unit",IF(ISERROR(OFFSET('HARGA SATUAN'!$E$6,MATCH(C223,'HARGA SATUAN'!$C$7:$C$1509,0),0)),"",OFFSET('HARGA SATUAN'!$E$6,MATCH(C223,'HARGA SATUAN'!$C$7:$C$1509,0),0)))</f>
        <v>0</v>
      </c>
      <c r="F223" s="138" t="str">
        <f t="shared" ca="1" si="11"/>
        <v/>
      </c>
      <c r="G223" s="41">
        <f ca="1">IF(ISERROR(OFFSET('HARGA SATUAN'!$I$6,MATCH(C223,'HARGA SATUAN'!$C$7:$C$1509,0),0)),"",OFFSET('HARGA SATUAN'!$I$6,MATCH(C223,'HARGA SATUAN'!$C$7:$C$1509,0),0))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SATUAN'!$C$7:$C$1509,0),0)),"",OFFSET('HARGA SATUAN'!$D$6,MATCH(C224,'HARGA SATUAN'!$C$7:$C$1509,0),0))</f>
        <v/>
      </c>
      <c r="E224" s="101">
        <f ca="1">IF(B224="+","Unit",IF(ISERROR(OFFSET('HARGA SATUAN'!$E$6,MATCH(C224,'HARGA SATUAN'!$C$7:$C$1509,0),0)),"",OFFSET('HARGA SATUAN'!$E$6,MATCH(C224,'HARGA SATUAN'!$C$7:$C$1509,0),0)))</f>
        <v>0</v>
      </c>
      <c r="F224" s="138" t="str">
        <f t="shared" ca="1" si="11"/>
        <v/>
      </c>
      <c r="G224" s="41">
        <f ca="1">IF(ISERROR(OFFSET('HARGA SATUAN'!$I$6,MATCH(C224,'HARGA SATUAN'!$C$7:$C$1509,0),0)),"",OFFSET('HARGA SATUAN'!$I$6,MATCH(C224,'HARGA SATUAN'!$C$7:$C$1509,0),0))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SATUAN'!$C$7:$C$1509,0),0)),"",OFFSET('HARGA SATUAN'!$D$6,MATCH(C225,'HARGA SATUAN'!$C$7:$C$1509,0),0))</f>
        <v/>
      </c>
      <c r="E225" s="101">
        <f ca="1">IF(B225="+","Unit",IF(ISERROR(OFFSET('HARGA SATUAN'!$E$6,MATCH(C225,'HARGA SATUAN'!$C$7:$C$1509,0),0)),"",OFFSET('HARGA SATUAN'!$E$6,MATCH(C225,'HARGA SATUAN'!$C$7:$C$1509,0),0)))</f>
        <v>0</v>
      </c>
      <c r="F225" s="138" t="str">
        <f t="shared" ca="1" si="11"/>
        <v/>
      </c>
      <c r="G225" s="41">
        <f ca="1">IF(ISERROR(OFFSET('HARGA SATUAN'!$I$6,MATCH(C225,'HARGA SATUAN'!$C$7:$C$1509,0),0)),"",OFFSET('HARGA SATUAN'!$I$6,MATCH(C225,'HARGA SATUAN'!$C$7:$C$1509,0),0))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SATUAN'!$C$7:$C$1509,0),0)),"",OFFSET('HARGA SATUAN'!$D$6,MATCH(C226,'HARGA SATUAN'!$C$7:$C$1509,0),0))</f>
        <v/>
      </c>
      <c r="E226" s="101">
        <f ca="1">IF(B226="+","Unit",IF(ISERROR(OFFSET('HARGA SATUAN'!$E$6,MATCH(C226,'HARGA SATUAN'!$C$7:$C$1509,0),0)),"",OFFSET('HARGA SATUAN'!$E$6,MATCH(C226,'HARGA SATUAN'!$C$7:$C$1509,0),0)))</f>
        <v>0</v>
      </c>
      <c r="F226" s="138" t="str">
        <f t="shared" ca="1" si="11"/>
        <v/>
      </c>
      <c r="G226" s="41">
        <f ca="1">IF(ISERROR(OFFSET('HARGA SATUAN'!$I$6,MATCH(C226,'HARGA SATUAN'!$C$7:$C$1509,0),0)),"",OFFSET('HARGA SATUAN'!$I$6,MATCH(C226,'HARGA SATUAN'!$C$7:$C$1509,0),0))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SATUAN'!$C$7:$C$1509,0),0)),"",OFFSET('HARGA SATUAN'!$D$6,MATCH(C227,'HARGA SATUAN'!$C$7:$C$1509,0),0))</f>
        <v/>
      </c>
      <c r="E227" s="101">
        <f ca="1">IF(B227="+","Unit",IF(ISERROR(OFFSET('HARGA SATUAN'!$E$6,MATCH(C227,'HARGA SATUAN'!$C$7:$C$1509,0),0)),"",OFFSET('HARGA SATUAN'!$E$6,MATCH(C227,'HARGA SATUAN'!$C$7:$C$1509,0),0)))</f>
        <v>0</v>
      </c>
      <c r="F227" s="138" t="str">
        <f t="shared" ca="1" si="11"/>
        <v/>
      </c>
      <c r="G227" s="41">
        <f ca="1">IF(ISERROR(OFFSET('HARGA SATUAN'!$I$6,MATCH(C227,'HARGA SATUAN'!$C$7:$C$1509,0),0)),"",OFFSET('HARGA SATUAN'!$I$6,MATCH(C227,'HARGA SATUAN'!$C$7:$C$1509,0),0))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SATUAN'!$C$7:$C$1509,0),0)),"",OFFSET('HARGA SATUAN'!$D$6,MATCH(C228,'HARGA SATUAN'!$C$7:$C$1509,0),0))</f>
        <v/>
      </c>
      <c r="E228" s="101">
        <f ca="1">IF(B228="+","Unit",IF(ISERROR(OFFSET('HARGA SATUAN'!$E$6,MATCH(C228,'HARGA SATUAN'!$C$7:$C$1509,0),0)),"",OFFSET('HARGA SATUAN'!$E$6,MATCH(C228,'HARGA SATUAN'!$C$7:$C$1509,0),0)))</f>
        <v>0</v>
      </c>
      <c r="F228" s="138" t="str">
        <f t="shared" ca="1" si="11"/>
        <v/>
      </c>
      <c r="G228" s="41">
        <f ca="1">IF(ISERROR(OFFSET('HARGA SATUAN'!$I$6,MATCH(C228,'HARGA SATUAN'!$C$7:$C$1509,0),0)),"",OFFSET('HARGA SATUAN'!$I$6,MATCH(C228,'HARGA SATUAN'!$C$7:$C$1509,0),0))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SATUAN'!$C$7:$C$1509,0),0)),"",OFFSET('HARGA SATUAN'!$D$6,MATCH(C229,'HARGA SATUAN'!$C$7:$C$1509,0),0))</f>
        <v/>
      </c>
      <c r="E229" s="101">
        <f ca="1">IF(B229="+","Unit",IF(ISERROR(OFFSET('HARGA SATUAN'!$E$6,MATCH(C229,'HARGA SATUAN'!$C$7:$C$1509,0),0)),"",OFFSET('HARGA SATUAN'!$E$6,MATCH(C229,'HARGA SATUAN'!$C$7:$C$1509,0),0)))</f>
        <v>0</v>
      </c>
      <c r="F229" s="138" t="str">
        <f t="shared" ca="1" si="11"/>
        <v/>
      </c>
      <c r="G229" s="41">
        <f ca="1">IF(ISERROR(OFFSET('HARGA SATUAN'!$I$6,MATCH(C229,'HARGA SATUAN'!$C$7:$C$1509,0),0)),"",OFFSET('HARGA SATUAN'!$I$6,MATCH(C229,'HARGA SATUAN'!$C$7:$C$1509,0),0))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SATUAN'!$C$7:$C$1509,0),0)),"",OFFSET('HARGA SATUAN'!$D$6,MATCH(C230,'HARGA SATUAN'!$C$7:$C$1509,0),0))</f>
        <v/>
      </c>
      <c r="E230" s="101">
        <f ca="1">IF(B230="+","Unit",IF(ISERROR(OFFSET('HARGA SATUAN'!$E$6,MATCH(C230,'HARGA SATUAN'!$C$7:$C$1509,0),0)),"",OFFSET('HARGA SATUAN'!$E$6,MATCH(C230,'HARGA SATUAN'!$C$7:$C$1509,0),0)))</f>
        <v>0</v>
      </c>
      <c r="F230" s="138" t="str">
        <f t="shared" ca="1" si="11"/>
        <v/>
      </c>
      <c r="G230" s="41">
        <f ca="1">IF(ISERROR(OFFSET('HARGA SATUAN'!$I$6,MATCH(C230,'HARGA SATUAN'!$C$7:$C$1509,0),0)),"",OFFSET('HARGA SATUAN'!$I$6,MATCH(C230,'HARGA SATUAN'!$C$7:$C$1509,0),0))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SATUAN'!$C$7:$C$1509,0),0)),"",OFFSET('HARGA SATUAN'!$D$6,MATCH(C231,'HARGA SATUAN'!$C$7:$C$1509,0),0))</f>
        <v/>
      </c>
      <c r="E231" s="101">
        <f ca="1">IF(B231="+","Unit",IF(ISERROR(OFFSET('HARGA SATUAN'!$E$6,MATCH(C231,'HARGA SATUAN'!$C$7:$C$1509,0),0)),"",OFFSET('HARGA SATUAN'!$E$6,MATCH(C231,'HARGA SATUAN'!$C$7:$C$1509,0),0)))</f>
        <v>0</v>
      </c>
      <c r="F231" s="138" t="str">
        <f t="shared" ca="1" si="11"/>
        <v/>
      </c>
      <c r="G231" s="41">
        <f ca="1">IF(ISERROR(OFFSET('HARGA SATUAN'!$I$6,MATCH(C231,'HARGA SATUAN'!$C$7:$C$1509,0),0)),"",OFFSET('HARGA SATUAN'!$I$6,MATCH(C231,'HARGA SATUAN'!$C$7:$C$1509,0),0))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SATUAN'!$C$7:$C$1509,0),0)),"",OFFSET('HARGA SATUAN'!$D$6,MATCH(C232,'HARGA SATUAN'!$C$7:$C$1509,0),0))</f>
        <v/>
      </c>
      <c r="E232" s="101">
        <f ca="1">IF(B232="+","Unit",IF(ISERROR(OFFSET('HARGA SATUAN'!$E$6,MATCH(C232,'HARGA SATUAN'!$C$7:$C$1509,0),0)),"",OFFSET('HARGA SATUAN'!$E$6,MATCH(C232,'HARGA SATUAN'!$C$7:$C$1509,0),0)))</f>
        <v>0</v>
      </c>
      <c r="F232" s="138" t="str">
        <f t="shared" ca="1" si="11"/>
        <v/>
      </c>
      <c r="G232" s="41">
        <f ca="1">IF(ISERROR(OFFSET('HARGA SATUAN'!$I$6,MATCH(C232,'HARGA SATUAN'!$C$7:$C$1509,0),0)),"",OFFSET('HARGA SATUAN'!$I$6,MATCH(C232,'HARGA SATUAN'!$C$7:$C$1509,0),0))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SATUAN'!$C$7:$C$1509,0),0)),"",OFFSET('HARGA SATUAN'!$D$6,MATCH(C233,'HARGA SATUAN'!$C$7:$C$1509,0),0))</f>
        <v/>
      </c>
      <c r="E233" s="101">
        <f ca="1">IF(B233="+","Unit",IF(ISERROR(OFFSET('HARGA SATUAN'!$E$6,MATCH(C233,'HARGA SATUAN'!$C$7:$C$1509,0),0)),"",OFFSET('HARGA SATUAN'!$E$6,MATCH(C233,'HARGA SATUAN'!$C$7:$C$1509,0),0)))</f>
        <v>0</v>
      </c>
      <c r="F233" s="138" t="str">
        <f t="shared" ca="1" si="11"/>
        <v/>
      </c>
      <c r="G233" s="41">
        <f ca="1">IF(ISERROR(OFFSET('HARGA SATUAN'!$I$6,MATCH(C233,'HARGA SATUAN'!$C$7:$C$1509,0),0)),"",OFFSET('HARGA SATUAN'!$I$6,MATCH(C233,'HARGA SATUAN'!$C$7:$C$1509,0),0))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SATUAN'!$C$7:$C$1509,0),0)),"",OFFSET('HARGA SATUAN'!$D$6,MATCH(C234,'HARGA SATUAN'!$C$7:$C$1509,0),0))</f>
        <v/>
      </c>
      <c r="E234" s="101">
        <f ca="1">IF(B234="+","Unit",IF(ISERROR(OFFSET('HARGA SATUAN'!$E$6,MATCH(C234,'HARGA SATUAN'!$C$7:$C$1509,0),0)),"",OFFSET('HARGA SATUAN'!$E$6,MATCH(C234,'HARGA SATUAN'!$C$7:$C$1509,0),0)))</f>
        <v>0</v>
      </c>
      <c r="F234" s="138" t="str">
        <f t="shared" ca="1" si="11"/>
        <v/>
      </c>
      <c r="G234" s="41">
        <f ca="1">IF(ISERROR(OFFSET('HARGA SATUAN'!$I$6,MATCH(C234,'HARGA SATUAN'!$C$7:$C$1509,0),0)),"",OFFSET('HARGA SATUAN'!$I$6,MATCH(C234,'HARGA SATUAN'!$C$7:$C$1509,0),0))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SATUAN'!$C$7:$C$1509,0),0)),"",OFFSET('HARGA SATUAN'!$D$6,MATCH(C235,'HARGA SATUAN'!$C$7:$C$1509,0),0))</f>
        <v/>
      </c>
      <c r="E235" s="101">
        <f ca="1">IF(B235="+","Unit",IF(ISERROR(OFFSET('HARGA SATUAN'!$E$6,MATCH(C235,'HARGA SATUAN'!$C$7:$C$1509,0),0)),"",OFFSET('HARGA SATUAN'!$E$6,MATCH(C235,'HARGA SATUAN'!$C$7:$C$1509,0),0)))</f>
        <v>0</v>
      </c>
      <c r="F235" s="138" t="str">
        <f t="shared" ca="1" si="11"/>
        <v/>
      </c>
      <c r="G235" s="41">
        <f ca="1">IF(ISERROR(OFFSET('HARGA SATUAN'!$I$6,MATCH(C235,'HARGA SATUAN'!$C$7:$C$1509,0),0)),"",OFFSET('HARGA SATUAN'!$I$6,MATCH(C235,'HARGA SATUAN'!$C$7:$C$1509,0),0))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SATUAN'!$C$7:$C$1509,0),0)),"",OFFSET('HARGA SATUAN'!$D$6,MATCH(C236,'HARGA SATUAN'!$C$7:$C$1509,0),0))</f>
        <v/>
      </c>
      <c r="E236" s="101">
        <f ca="1">IF(B236="+","Unit",IF(ISERROR(OFFSET('HARGA SATUAN'!$E$6,MATCH(C236,'HARGA SATUAN'!$C$7:$C$1509,0),0)),"",OFFSET('HARGA SATUAN'!$E$6,MATCH(C236,'HARGA SATUAN'!$C$7:$C$1509,0),0)))</f>
        <v>0</v>
      </c>
      <c r="F236" s="138" t="str">
        <f t="shared" ca="1" si="11"/>
        <v/>
      </c>
      <c r="G236" s="41">
        <f ca="1">IF(ISERROR(OFFSET('HARGA SATUAN'!$I$6,MATCH(C236,'HARGA SATUAN'!$C$7:$C$1509,0),0)),"",OFFSET('HARGA SATUAN'!$I$6,MATCH(C236,'HARGA SATUAN'!$C$7:$C$1509,0),0))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SATUAN'!$C$7:$C$1509,0),0)),"",OFFSET('HARGA SATUAN'!$D$6,MATCH(C237,'HARGA SATUAN'!$C$7:$C$1509,0),0))</f>
        <v/>
      </c>
      <c r="E237" s="101">
        <f ca="1">IF(B237="+","Unit",IF(ISERROR(OFFSET('HARGA SATUAN'!$E$6,MATCH(C237,'HARGA SATUAN'!$C$7:$C$1509,0),0)),"",OFFSET('HARGA SATUAN'!$E$6,MATCH(C237,'HARGA SATUAN'!$C$7:$C$1509,0),0)))</f>
        <v>0</v>
      </c>
      <c r="F237" s="138" t="str">
        <f t="shared" ca="1" si="11"/>
        <v/>
      </c>
      <c r="G237" s="41">
        <f ca="1">IF(ISERROR(OFFSET('HARGA SATUAN'!$I$6,MATCH(C237,'HARGA SATUAN'!$C$7:$C$1509,0),0)),"",OFFSET('HARGA SATUAN'!$I$6,MATCH(C237,'HARGA SATUAN'!$C$7:$C$1509,0),0))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SATUAN'!$C$7:$C$1509,0),0)),"",OFFSET('HARGA SATUAN'!$D$6,MATCH(C238,'HARGA SATUAN'!$C$7:$C$1509,0),0))</f>
        <v/>
      </c>
      <c r="E238" s="101">
        <f ca="1">IF(B238="+","Unit",IF(ISERROR(OFFSET('HARGA SATUAN'!$E$6,MATCH(C238,'HARGA SATUAN'!$C$7:$C$1509,0),0)),"",OFFSET('HARGA SATUAN'!$E$6,MATCH(C238,'HARGA SATUAN'!$C$7:$C$1509,0),0)))</f>
        <v>0</v>
      </c>
      <c r="F238" s="138" t="str">
        <f t="shared" ca="1" si="11"/>
        <v/>
      </c>
      <c r="G238" s="41">
        <f ca="1">IF(ISERROR(OFFSET('HARGA SATUAN'!$I$6,MATCH(C238,'HARGA SATUAN'!$C$7:$C$1509,0),0)),"",OFFSET('HARGA SATUAN'!$I$6,MATCH(C238,'HARGA SATUAN'!$C$7:$C$1509,0),0))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SATUAN'!$C$7:$C$1509,0),0)),"",OFFSET('HARGA SATUAN'!$D$6,MATCH(C239,'HARGA SATUAN'!$C$7:$C$1509,0),0))</f>
        <v/>
      </c>
      <c r="E239" s="101">
        <f ca="1">IF(B239="+","Unit",IF(ISERROR(OFFSET('HARGA SATUAN'!$E$6,MATCH(C239,'HARGA SATUAN'!$C$7:$C$1509,0),0)),"",OFFSET('HARGA SATUAN'!$E$6,MATCH(C239,'HARGA SATUAN'!$C$7:$C$1509,0),0)))</f>
        <v>0</v>
      </c>
      <c r="F239" s="138" t="str">
        <f t="shared" ca="1" si="11"/>
        <v/>
      </c>
      <c r="G239" s="41">
        <f ca="1">IF(ISERROR(OFFSET('HARGA SATUAN'!$I$6,MATCH(C239,'HARGA SATUAN'!$C$7:$C$1509,0),0)),"",OFFSET('HARGA SATUAN'!$I$6,MATCH(C239,'HARGA SATUAN'!$C$7:$C$1509,0),0))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SATUAN'!$C$7:$C$1509,0),0)),"",OFFSET('HARGA SATUAN'!$D$6,MATCH(C240,'HARGA SATUAN'!$C$7:$C$1509,0),0))</f>
        <v/>
      </c>
      <c r="E240" s="101">
        <f ca="1">IF(B240="+","Unit",IF(ISERROR(OFFSET('HARGA SATUAN'!$E$6,MATCH(C240,'HARGA SATUAN'!$C$7:$C$1509,0),0)),"",OFFSET('HARGA SATUAN'!$E$6,MATCH(C240,'HARGA SATUAN'!$C$7:$C$1509,0),0)))</f>
        <v>0</v>
      </c>
      <c r="F240" s="138" t="str">
        <f t="shared" ca="1" si="11"/>
        <v/>
      </c>
      <c r="G240" s="41">
        <f ca="1">IF(ISERROR(OFFSET('HARGA SATUAN'!$I$6,MATCH(C240,'HARGA SATUAN'!$C$7:$C$1509,0),0)),"",OFFSET('HARGA SATUAN'!$I$6,MATCH(C240,'HARGA SATUAN'!$C$7:$C$1509,0),0))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SATUAN'!$C$7:$C$1509,0),0)),"",OFFSET('HARGA SATUAN'!$D$6,MATCH(C241,'HARGA SATUAN'!$C$7:$C$1509,0),0))</f>
        <v/>
      </c>
      <c r="E241" s="101">
        <f ca="1">IF(B241="+","Unit",IF(ISERROR(OFFSET('HARGA SATUAN'!$E$6,MATCH(C241,'HARGA SATUAN'!$C$7:$C$1509,0),0)),"",OFFSET('HARGA SATUAN'!$E$6,MATCH(C241,'HARGA SATUAN'!$C$7:$C$1509,0),0)))</f>
        <v>0</v>
      </c>
      <c r="F241" s="138" t="str">
        <f t="shared" ca="1" si="11"/>
        <v/>
      </c>
      <c r="G241" s="41">
        <f ca="1">IF(ISERROR(OFFSET('HARGA SATUAN'!$I$6,MATCH(C241,'HARGA SATUAN'!$C$7:$C$1509,0),0)),"",OFFSET('HARGA SATUAN'!$I$6,MATCH(C241,'HARGA SATUAN'!$C$7:$C$1509,0),0))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SATUAN'!$C$7:$C$1509,0),0)),"",OFFSET('HARGA SATUAN'!$D$6,MATCH(C242,'HARGA SATUAN'!$C$7:$C$1509,0),0))</f>
        <v/>
      </c>
      <c r="E242" s="101">
        <f ca="1">IF(B242="+","Unit",IF(ISERROR(OFFSET('HARGA SATUAN'!$E$6,MATCH(C242,'HARGA SATUAN'!$C$7:$C$1509,0),0)),"",OFFSET('HARGA SATUAN'!$E$6,MATCH(C242,'HARGA SATUAN'!$C$7:$C$1509,0),0)))</f>
        <v>0</v>
      </c>
      <c r="F242" s="138" t="str">
        <f t="shared" ca="1" si="11"/>
        <v/>
      </c>
      <c r="G242" s="41">
        <f ca="1">IF(ISERROR(OFFSET('HARGA SATUAN'!$I$6,MATCH(C242,'HARGA SATUAN'!$C$7:$C$1509,0),0)),"",OFFSET('HARGA SATUAN'!$I$6,MATCH(C242,'HARGA SATUAN'!$C$7:$C$1509,0),0))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SATUAN'!$C$7:$C$1509,0),0)),"",OFFSET('HARGA SATUAN'!$D$6,MATCH(C243,'HARGA SATUAN'!$C$7:$C$1509,0),0))</f>
        <v/>
      </c>
      <c r="E243" s="101">
        <f ca="1">IF(B243="+","Unit",IF(ISERROR(OFFSET('HARGA SATUAN'!$E$6,MATCH(C243,'HARGA SATUAN'!$C$7:$C$1509,0),0)),"",OFFSET('HARGA SATUAN'!$E$6,MATCH(C243,'HARGA SATUAN'!$C$7:$C$1509,0),0)))</f>
        <v>0</v>
      </c>
      <c r="F243" s="138" t="str">
        <f t="shared" ca="1" si="11"/>
        <v/>
      </c>
      <c r="G243" s="41">
        <f ca="1">IF(ISERROR(OFFSET('HARGA SATUAN'!$I$6,MATCH(C243,'HARGA SATUAN'!$C$7:$C$1509,0),0)),"",OFFSET('HARGA SATUAN'!$I$6,MATCH(C243,'HARGA SATUAN'!$C$7:$C$1509,0),0))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SATUAN'!$C$7:$C$1509,0),0)),"",OFFSET('HARGA SATUAN'!$D$6,MATCH(C244,'HARGA SATUAN'!$C$7:$C$1509,0),0))</f>
        <v/>
      </c>
      <c r="E244" s="101">
        <f ca="1">IF(B244="+","Unit",IF(ISERROR(OFFSET('HARGA SATUAN'!$E$6,MATCH(C244,'HARGA SATUAN'!$C$7:$C$1509,0),0)),"",OFFSET('HARGA SATUAN'!$E$6,MATCH(C244,'HARGA SATUAN'!$C$7:$C$1509,0),0)))</f>
        <v>0</v>
      </c>
      <c r="F244" s="138" t="str">
        <f t="shared" ca="1" si="11"/>
        <v/>
      </c>
      <c r="G244" s="41">
        <f ca="1">IF(ISERROR(OFFSET('HARGA SATUAN'!$I$6,MATCH(C244,'HARGA SATUAN'!$C$7:$C$1509,0),0)),"",OFFSET('HARGA SATUAN'!$I$6,MATCH(C244,'HARGA SATUAN'!$C$7:$C$1509,0),0))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SATUAN'!$C$7:$C$1509,0),0)),"",OFFSET('HARGA SATUAN'!$D$6,MATCH(C245,'HARGA SATUAN'!$C$7:$C$1509,0),0))</f>
        <v/>
      </c>
      <c r="E245" s="101">
        <f ca="1">IF(B245="+","Unit",IF(ISERROR(OFFSET('HARGA SATUAN'!$E$6,MATCH(C245,'HARGA SATUAN'!$C$7:$C$1509,0),0)),"",OFFSET('HARGA SATUAN'!$E$6,MATCH(C245,'HARGA SATUAN'!$C$7:$C$1509,0),0)))</f>
        <v>0</v>
      </c>
      <c r="F245" s="138" t="str">
        <f t="shared" ca="1" si="11"/>
        <v/>
      </c>
      <c r="G245" s="41">
        <f ca="1">IF(ISERROR(OFFSET('HARGA SATUAN'!$I$6,MATCH(C245,'HARGA SATUAN'!$C$7:$C$1509,0),0)),"",OFFSET('HARGA SATUAN'!$I$6,MATCH(C245,'HARGA SATUAN'!$C$7:$C$1509,0),0))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SATUAN'!$C$7:$C$1509,0),0)),"",OFFSET('HARGA SATUAN'!$D$6,MATCH(C246,'HARGA SATUAN'!$C$7:$C$1509,0),0))</f>
        <v/>
      </c>
      <c r="E246" s="101">
        <f ca="1">IF(B246="+","Unit",IF(ISERROR(OFFSET('HARGA SATUAN'!$E$6,MATCH(C246,'HARGA SATUAN'!$C$7:$C$1509,0),0)),"",OFFSET('HARGA SATUAN'!$E$6,MATCH(C246,'HARGA SATUAN'!$C$7:$C$1509,0),0)))</f>
        <v>0</v>
      </c>
      <c r="F246" s="138" t="str">
        <f t="shared" ca="1" si="11"/>
        <v/>
      </c>
      <c r="G246" s="41">
        <f ca="1">IF(ISERROR(OFFSET('HARGA SATUAN'!$I$6,MATCH(C246,'HARGA SATUAN'!$C$7:$C$1509,0),0)),"",OFFSET('HARGA SATUAN'!$I$6,MATCH(C246,'HARGA SATUAN'!$C$7:$C$1509,0),0))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SATUAN'!$C$7:$C$1509,0),0)),"",OFFSET('HARGA SATUAN'!$D$6,MATCH(C247,'HARGA SATUAN'!$C$7:$C$1509,0),0))</f>
        <v/>
      </c>
      <c r="E247" s="101">
        <f ca="1">IF(B247="+","Unit",IF(ISERROR(OFFSET('HARGA SATUAN'!$E$6,MATCH(C247,'HARGA SATUAN'!$C$7:$C$1509,0),0)),"",OFFSET('HARGA SATUAN'!$E$6,MATCH(C247,'HARGA SATUAN'!$C$7:$C$1509,0),0)))</f>
        <v>0</v>
      </c>
      <c r="F247" s="138" t="str">
        <f t="shared" ca="1" si="11"/>
        <v/>
      </c>
      <c r="G247" s="41">
        <f ca="1">IF(ISERROR(OFFSET('HARGA SATUAN'!$I$6,MATCH(C247,'HARGA SATUAN'!$C$7:$C$1509,0),0)),"",OFFSET('HARGA SATUAN'!$I$6,MATCH(C247,'HARGA SATUAN'!$C$7:$C$1509,0),0))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SATUAN'!$C$7:$C$1509,0),0)),"",OFFSET('HARGA SATUAN'!$D$6,MATCH(C248,'HARGA SATUAN'!$C$7:$C$1509,0),0))</f>
        <v/>
      </c>
      <c r="E248" s="101">
        <f ca="1">IF(B248="+","Unit",IF(ISERROR(OFFSET('HARGA SATUAN'!$E$6,MATCH(C248,'HARGA SATUAN'!$C$7:$C$1509,0),0)),"",OFFSET('HARGA SATUAN'!$E$6,MATCH(C248,'HARGA SATUAN'!$C$7:$C$1509,0),0)))</f>
        <v>0</v>
      </c>
      <c r="F248" s="138" t="str">
        <f t="shared" ca="1" si="11"/>
        <v/>
      </c>
      <c r="G248" s="41">
        <f ca="1">IF(ISERROR(OFFSET('HARGA SATUAN'!$I$6,MATCH(C248,'HARGA SATUAN'!$C$7:$C$1509,0),0)),"",OFFSET('HARGA SATUAN'!$I$6,MATCH(C248,'HARGA SATUAN'!$C$7:$C$1509,0),0))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SATUAN'!$C$7:$C$1509,0),0)),"",OFFSET('HARGA SATUAN'!$D$6,MATCH(C249,'HARGA SATUAN'!$C$7:$C$1509,0),0))</f>
        <v/>
      </c>
      <c r="E249" s="101">
        <f ca="1">IF(B249="+","Unit",IF(ISERROR(OFFSET('HARGA SATUAN'!$E$6,MATCH(C249,'HARGA SATUAN'!$C$7:$C$1509,0),0)),"",OFFSET('HARGA SATUAN'!$E$6,MATCH(C249,'HARGA SATUAN'!$C$7:$C$1509,0),0)))</f>
        <v>0</v>
      </c>
      <c r="F249" s="138" t="str">
        <f t="shared" ca="1" si="11"/>
        <v/>
      </c>
      <c r="G249" s="41">
        <f ca="1">IF(ISERROR(OFFSET('HARGA SATUAN'!$I$6,MATCH(C249,'HARGA SATUAN'!$C$7:$C$1509,0),0)),"",OFFSET('HARGA SATUAN'!$I$6,MATCH(C249,'HARGA SATUAN'!$C$7:$C$1509,0),0))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SATUAN'!$C$7:$C$1509,0),0)),"",OFFSET('HARGA SATUAN'!$D$6,MATCH(C250,'HARGA SATUAN'!$C$7:$C$1509,0),0))</f>
        <v/>
      </c>
      <c r="E250" s="101">
        <f ca="1">IF(B250="+","Unit",IF(ISERROR(OFFSET('HARGA SATUAN'!$E$6,MATCH(C250,'HARGA SATUAN'!$C$7:$C$1509,0),0)),"",OFFSET('HARGA SATUAN'!$E$6,MATCH(C250,'HARGA SATUAN'!$C$7:$C$1509,0),0)))</f>
        <v>0</v>
      </c>
      <c r="F250" s="138" t="str">
        <f t="shared" ca="1" si="11"/>
        <v/>
      </c>
      <c r="G250" s="41">
        <f ca="1">IF(ISERROR(OFFSET('HARGA SATUAN'!$I$6,MATCH(C250,'HARGA SATUAN'!$C$7:$C$1509,0),0)),"",OFFSET('HARGA SATUAN'!$I$6,MATCH(C250,'HARGA SATUAN'!$C$7:$C$1509,0),0))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SATUAN'!$C$7:$C$1509,0),0)),"",OFFSET('HARGA SATUAN'!$D$6,MATCH(C251,'HARGA SATUAN'!$C$7:$C$1509,0),0))</f>
        <v/>
      </c>
      <c r="E251" s="101">
        <f ca="1">IF(B251="+","Unit",IF(ISERROR(OFFSET('HARGA SATUAN'!$E$6,MATCH(C251,'HARGA SATUAN'!$C$7:$C$1509,0),0)),"",OFFSET('HARGA SATUAN'!$E$6,MATCH(C251,'HARGA SATUAN'!$C$7:$C$1509,0),0)))</f>
        <v>0</v>
      </c>
      <c r="F251" s="138" t="str">
        <f t="shared" ca="1" si="11"/>
        <v/>
      </c>
      <c r="G251" s="41">
        <f ca="1">IF(ISERROR(OFFSET('HARGA SATUAN'!$I$6,MATCH(C251,'HARGA SATUAN'!$C$7:$C$1509,0),0)),"",OFFSET('HARGA SATUAN'!$I$6,MATCH(C251,'HARGA SATUAN'!$C$7:$C$1509,0),0))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SATUAN'!$C$7:$C$1509,0),0)),"",OFFSET('HARGA SATUAN'!$D$6,MATCH(C252,'HARGA SATUAN'!$C$7:$C$1509,0),0))</f>
        <v/>
      </c>
      <c r="E252" s="101">
        <f ca="1">IF(B252="+","Unit",IF(ISERROR(OFFSET('HARGA SATUAN'!$E$6,MATCH(C252,'HARGA SATUAN'!$C$7:$C$1509,0),0)),"",OFFSET('HARGA SATUAN'!$E$6,MATCH(C252,'HARGA SATUAN'!$C$7:$C$1509,0),0)))</f>
        <v>0</v>
      </c>
      <c r="F252" s="138" t="str">
        <f t="shared" ca="1" si="11"/>
        <v/>
      </c>
      <c r="G252" s="41">
        <f ca="1">IF(ISERROR(OFFSET('HARGA SATUAN'!$I$6,MATCH(C252,'HARGA SATUAN'!$C$7:$C$1509,0),0)),"",OFFSET('HARGA SATUAN'!$I$6,MATCH(C252,'HARGA SATUAN'!$C$7:$C$1509,0),0))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SATUAN'!$C$7:$C$1509,0),0)),"",OFFSET('HARGA SATUAN'!$D$6,MATCH(C253,'HARGA SATUAN'!$C$7:$C$1509,0),0))</f>
        <v/>
      </c>
      <c r="E253" s="101">
        <f ca="1">IF(B253="+","Unit",IF(ISERROR(OFFSET('HARGA SATUAN'!$E$6,MATCH(C253,'HARGA SATUAN'!$C$7:$C$1509,0),0)),"",OFFSET('HARGA SATUAN'!$E$6,MATCH(C253,'HARGA SATUAN'!$C$7:$C$1509,0),0)))</f>
        <v>0</v>
      </c>
      <c r="F253" s="138" t="str">
        <f t="shared" ca="1" si="11"/>
        <v/>
      </c>
      <c r="G253" s="41">
        <f ca="1">IF(ISERROR(OFFSET('HARGA SATUAN'!$I$6,MATCH(C253,'HARGA SATUAN'!$C$7:$C$1509,0),0)),"",OFFSET('HARGA SATUAN'!$I$6,MATCH(C253,'HARGA SATUAN'!$C$7:$C$1509,0),0))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SATUAN'!$C$7:$C$1509,0),0)),"",OFFSET('HARGA SATUAN'!$D$6,MATCH(C254,'HARGA SATUAN'!$C$7:$C$1509,0),0))</f>
        <v/>
      </c>
      <c r="E254" s="101">
        <f ca="1">IF(B254="+","Unit",IF(ISERROR(OFFSET('HARGA SATUAN'!$E$6,MATCH(C254,'HARGA SATUAN'!$C$7:$C$1509,0),0)),"",OFFSET('HARGA SATUAN'!$E$6,MATCH(C254,'HARGA SATUAN'!$C$7:$C$1509,0),0)))</f>
        <v>0</v>
      </c>
      <c r="F254" s="138" t="str">
        <f t="shared" ca="1" si="11"/>
        <v/>
      </c>
      <c r="G254" s="41">
        <f ca="1">IF(ISERROR(OFFSET('HARGA SATUAN'!$I$6,MATCH(C254,'HARGA SATUAN'!$C$7:$C$1509,0),0)),"",OFFSET('HARGA SATUAN'!$I$6,MATCH(C254,'HARGA SATUAN'!$C$7:$C$1509,0),0))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SATUAN'!$C$7:$C$1509,0),0)),"",OFFSET('HARGA SATUAN'!$D$6,MATCH(C255,'HARGA SATUAN'!$C$7:$C$1509,0),0))</f>
        <v/>
      </c>
      <c r="E255" s="101">
        <f ca="1">IF(B255="+","Unit",IF(ISERROR(OFFSET('HARGA SATUAN'!$E$6,MATCH(C255,'HARGA SATUAN'!$C$7:$C$1509,0),0)),"",OFFSET('HARGA SATUAN'!$E$6,MATCH(C255,'HARGA SATUAN'!$C$7:$C$1509,0),0)))</f>
        <v>0</v>
      </c>
      <c r="F255" s="138" t="str">
        <f t="shared" ca="1" si="11"/>
        <v/>
      </c>
      <c r="G255" s="41">
        <f ca="1">IF(ISERROR(OFFSET('HARGA SATUAN'!$I$6,MATCH(C255,'HARGA SATUAN'!$C$7:$C$1509,0),0)),"",OFFSET('HARGA SATUAN'!$I$6,MATCH(C255,'HARGA SATUAN'!$C$7:$C$1509,0),0))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SATUAN'!$C$7:$C$1509,0),0)),"",OFFSET('HARGA SATUAN'!$D$6,MATCH(C256,'HARGA SATUAN'!$C$7:$C$1509,0),0))</f>
        <v/>
      </c>
      <c r="E256" s="101">
        <f ca="1">IF(B256="+","Unit",IF(ISERROR(OFFSET('HARGA SATUAN'!$E$6,MATCH(C256,'HARGA SATUAN'!$C$7:$C$1509,0),0)),"",OFFSET('HARGA SATUAN'!$E$6,MATCH(C256,'HARGA SATUAN'!$C$7:$C$1509,0),0)))</f>
        <v>0</v>
      </c>
      <c r="F256" s="138" t="str">
        <f t="shared" ca="1" si="11"/>
        <v/>
      </c>
      <c r="G256" s="41">
        <f ca="1">IF(ISERROR(OFFSET('HARGA SATUAN'!$I$6,MATCH(C256,'HARGA SATUAN'!$C$7:$C$1509,0),0)),"",OFFSET('HARGA SATUAN'!$I$6,MATCH(C256,'HARGA SATUAN'!$C$7:$C$1509,0),0))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SATUAN'!$C$7:$C$1509,0),0)),"",OFFSET('HARGA SATUAN'!$D$6,MATCH(C257,'HARGA SATUAN'!$C$7:$C$1509,0),0))</f>
        <v/>
      </c>
      <c r="E257" s="101">
        <f ca="1">IF(B257="+","Unit",IF(ISERROR(OFFSET('HARGA SATUAN'!$E$6,MATCH(C257,'HARGA SATUAN'!$C$7:$C$1509,0),0)),"",OFFSET('HARGA SATUAN'!$E$6,MATCH(C257,'HARGA SATUAN'!$C$7:$C$1509,0),0)))</f>
        <v>0</v>
      </c>
      <c r="F257" s="138" t="str">
        <f t="shared" ca="1" si="11"/>
        <v/>
      </c>
      <c r="G257" s="41">
        <f ca="1">IF(ISERROR(OFFSET('HARGA SATUAN'!$I$6,MATCH(C257,'HARGA SATUAN'!$C$7:$C$1509,0),0)),"",OFFSET('HARGA SATUAN'!$I$6,MATCH(C257,'HARGA SATUAN'!$C$7:$C$1509,0),0))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SATUAN'!$C$7:$C$1509,0),0)),"",OFFSET('HARGA SATUAN'!$D$6,MATCH(C258,'HARGA SATUAN'!$C$7:$C$1509,0),0))</f>
        <v/>
      </c>
      <c r="E258" s="101">
        <f ca="1">IF(B258="+","Unit",IF(ISERROR(OFFSET('HARGA SATUAN'!$E$6,MATCH(C258,'HARGA SATUAN'!$C$7:$C$1509,0),0)),"",OFFSET('HARGA SATUAN'!$E$6,MATCH(C258,'HARGA SATUAN'!$C$7:$C$1509,0),0)))</f>
        <v>0</v>
      </c>
      <c r="F258" s="138" t="str">
        <f t="shared" ca="1" si="11"/>
        <v/>
      </c>
      <c r="G258" s="41">
        <f ca="1">IF(ISERROR(OFFSET('HARGA SATUAN'!$I$6,MATCH(C258,'HARGA SATUAN'!$C$7:$C$1509,0),0)),"",OFFSET('HARGA SATUAN'!$I$6,MATCH(C258,'HARGA SATUAN'!$C$7:$C$1509,0),0))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SATUAN'!$C$7:$C$1509,0),0)),"",OFFSET('HARGA SATUAN'!$D$6,MATCH(C259,'HARGA SATUAN'!$C$7:$C$1509,0),0))</f>
        <v/>
      </c>
      <c r="E259" s="101">
        <f ca="1">IF(B259="+","Unit",IF(ISERROR(OFFSET('HARGA SATUAN'!$E$6,MATCH(C259,'HARGA SATUAN'!$C$7:$C$1509,0),0)),"",OFFSET('HARGA SATUAN'!$E$6,MATCH(C259,'HARGA SATUAN'!$C$7:$C$1509,0),0)))</f>
        <v>0</v>
      </c>
      <c r="F259" s="138" t="str">
        <f t="shared" ca="1" si="11"/>
        <v/>
      </c>
      <c r="G259" s="41">
        <f ca="1">IF(ISERROR(OFFSET('HARGA SATUAN'!$I$6,MATCH(C259,'HARGA SATUAN'!$C$7:$C$1509,0),0)),"",OFFSET('HARGA SATUAN'!$I$6,MATCH(C259,'HARGA SATUAN'!$C$7:$C$1509,0),0))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SATUAN'!$C$7:$C$1509,0),0)),"",OFFSET('HARGA SATUAN'!$D$6,MATCH(C260,'HARGA SATUAN'!$C$7:$C$1509,0),0))</f>
        <v/>
      </c>
      <c r="E260" s="101">
        <f ca="1">IF(B260="+","Unit",IF(ISERROR(OFFSET('HARGA SATUAN'!$E$6,MATCH(C260,'HARGA SATUAN'!$C$7:$C$1509,0),0)),"",OFFSET('HARGA SATUAN'!$E$6,MATCH(C260,'HARGA SATUAN'!$C$7:$C$1509,0),0)))</f>
        <v>0</v>
      </c>
      <c r="F260" s="138" t="str">
        <f t="shared" ca="1" si="11"/>
        <v/>
      </c>
      <c r="G260" s="41">
        <f ca="1">IF(ISERROR(OFFSET('HARGA SATUAN'!$I$6,MATCH(C260,'HARGA SATUAN'!$C$7:$C$1509,0),0)),"",OFFSET('HARGA SATUAN'!$I$6,MATCH(C260,'HARGA SATUAN'!$C$7:$C$1509,0),0))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SATUAN'!$C$7:$C$1509,0),0)),"",OFFSET('HARGA SATUAN'!$D$6,MATCH(C261,'HARGA SATUAN'!$C$7:$C$1509,0),0))</f>
        <v/>
      </c>
      <c r="E261" s="101">
        <f ca="1">IF(B261="+","Unit",IF(ISERROR(OFFSET('HARGA SATUAN'!$E$6,MATCH(C261,'HARGA SATUAN'!$C$7:$C$1509,0),0)),"",OFFSET('HARGA SATUAN'!$E$6,MATCH(C261,'HARGA SATUAN'!$C$7:$C$1509,0),0)))</f>
        <v>0</v>
      </c>
      <c r="F261" s="138" t="str">
        <f t="shared" ca="1" si="11"/>
        <v/>
      </c>
      <c r="G261" s="41">
        <f ca="1">IF(ISERROR(OFFSET('HARGA SATUAN'!$I$6,MATCH(C261,'HARGA SATUAN'!$C$7:$C$1509,0),0)),"",OFFSET('HARGA SATUAN'!$I$6,MATCH(C261,'HARGA SATUAN'!$C$7:$C$1509,0),0))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SATUAN'!$C$7:$C$1509,0),0)),"",OFFSET('HARGA SATUAN'!$D$6,MATCH(C262,'HARGA SATUAN'!$C$7:$C$1509,0),0))</f>
        <v/>
      </c>
      <c r="E262" s="101">
        <f ca="1">IF(B262="+","Unit",IF(ISERROR(OFFSET('HARGA SATUAN'!$E$6,MATCH(C262,'HARGA SATUAN'!$C$7:$C$1509,0),0)),"",OFFSET('HARGA SATUAN'!$E$6,MATCH(C262,'HARGA SATUAN'!$C$7:$C$1509,0),0)))</f>
        <v>0</v>
      </c>
      <c r="F262" s="138" t="str">
        <f t="shared" ca="1" si="11"/>
        <v/>
      </c>
      <c r="G262" s="41">
        <f ca="1">IF(ISERROR(OFFSET('HARGA SATUAN'!$I$6,MATCH(C262,'HARGA SATUAN'!$C$7:$C$1509,0),0)),"",OFFSET('HARGA SATUAN'!$I$6,MATCH(C262,'HARGA SATUAN'!$C$7:$C$1509,0),0))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SATUAN'!$C$7:$C$1509,0),0)),"",OFFSET('HARGA SATUAN'!$D$6,MATCH(C263,'HARGA SATUAN'!$C$7:$C$1509,0),0))</f>
        <v/>
      </c>
      <c r="E263" s="101">
        <f ca="1">IF(B263="+","Unit",IF(ISERROR(OFFSET('HARGA SATUAN'!$E$6,MATCH(C263,'HARGA SATUAN'!$C$7:$C$1509,0),0)),"",OFFSET('HARGA SATUAN'!$E$6,MATCH(C263,'HARGA SATUAN'!$C$7:$C$1509,0),0)))</f>
        <v>0</v>
      </c>
      <c r="F263" s="138" t="str">
        <f t="shared" ca="1" si="11"/>
        <v/>
      </c>
      <c r="G263" s="41">
        <f ca="1">IF(ISERROR(OFFSET('HARGA SATUAN'!$I$6,MATCH(C263,'HARGA SATUAN'!$C$7:$C$1509,0),0)),"",OFFSET('HARGA SATUAN'!$I$6,MATCH(C263,'HARGA SATUAN'!$C$7:$C$1509,0),0))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SATUAN'!$C$7:$C$1509,0),0)),"",OFFSET('HARGA SATUAN'!$D$6,MATCH(C264,'HARGA SATUAN'!$C$7:$C$1509,0),0))</f>
        <v/>
      </c>
      <c r="E264" s="101">
        <f ca="1">IF(B264="+","Unit",IF(ISERROR(OFFSET('HARGA SATUAN'!$E$6,MATCH(C264,'HARGA SATUAN'!$C$7:$C$1509,0),0)),"",OFFSET('HARGA SATUAN'!$E$6,MATCH(C264,'HARGA SATUAN'!$C$7:$C$1509,0),0)))</f>
        <v>0</v>
      </c>
      <c r="F264" s="138" t="str">
        <f t="shared" ca="1" si="11"/>
        <v/>
      </c>
      <c r="G264" s="41">
        <f ca="1">IF(ISERROR(OFFSET('HARGA SATUAN'!$I$6,MATCH(C264,'HARGA SATUAN'!$C$7:$C$1509,0),0)),"",OFFSET('HARGA SATUAN'!$I$6,MATCH(C264,'HARGA SATUAN'!$C$7:$C$1509,0),0))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SATUAN'!$C$7:$C$1509,0),0)),"",OFFSET('HARGA SATUAN'!$D$6,MATCH(C265,'HARGA SATUAN'!$C$7:$C$1509,0),0))</f>
        <v/>
      </c>
      <c r="E265" s="101">
        <f ca="1">IF(B265="+","Unit",IF(ISERROR(OFFSET('HARGA SATUAN'!$E$6,MATCH(C265,'HARGA SATUAN'!$C$7:$C$1509,0),0)),"",OFFSET('HARGA SATUAN'!$E$6,MATCH(C265,'HARGA SATUAN'!$C$7:$C$1509,0),0)))</f>
        <v>0</v>
      </c>
      <c r="F265" s="138" t="str">
        <f t="shared" ca="1" si="11"/>
        <v/>
      </c>
      <c r="G265" s="41">
        <f ca="1">IF(ISERROR(OFFSET('HARGA SATUAN'!$I$6,MATCH(C265,'HARGA SATUAN'!$C$7:$C$1509,0),0)),"",OFFSET('HARGA SATUAN'!$I$6,MATCH(C265,'HARGA SATUAN'!$C$7:$C$1509,0),0))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SATUAN'!$C$7:$C$1509,0),0)),"",OFFSET('HARGA SATUAN'!$D$6,MATCH(C266,'HARGA SATUAN'!$C$7:$C$1509,0),0))</f>
        <v/>
      </c>
      <c r="E266" s="101">
        <f ca="1">IF(B266="+","Unit",IF(ISERROR(OFFSET('HARGA SATUAN'!$E$6,MATCH(C266,'HARGA SATUAN'!$C$7:$C$1509,0),0)),"",OFFSET('HARGA SATUAN'!$E$6,MATCH(C266,'HARGA SATUAN'!$C$7:$C$1509,0),0)))</f>
        <v>0</v>
      </c>
      <c r="F266" s="138" t="str">
        <f t="shared" ca="1" si="11"/>
        <v/>
      </c>
      <c r="G266" s="41">
        <f ca="1">IF(ISERROR(OFFSET('HARGA SATUAN'!$I$6,MATCH(C266,'HARGA SATUAN'!$C$7:$C$1509,0),0)),"",OFFSET('HARGA SATUAN'!$I$6,MATCH(C266,'HARGA SATUAN'!$C$7:$C$1509,0),0))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SATUAN'!$C$7:$C$1509,0),0)),"",OFFSET('HARGA SATUAN'!$D$6,MATCH(C267,'HARGA SATUAN'!$C$7:$C$1509,0),0))</f>
        <v/>
      </c>
      <c r="E267" s="101">
        <f ca="1">IF(B267="+","Unit",IF(ISERROR(OFFSET('HARGA SATUAN'!$E$6,MATCH(C267,'HARGA SATUAN'!$C$7:$C$1509,0),0)),"",OFFSET('HARGA SATUAN'!$E$6,MATCH(C267,'HARGA SATUAN'!$C$7:$C$1509,0),0)))</f>
        <v>0</v>
      </c>
      <c r="F267" s="138" t="str">
        <f t="shared" ca="1" si="11"/>
        <v/>
      </c>
      <c r="G267" s="41">
        <f ca="1">IF(ISERROR(OFFSET('HARGA SATUAN'!$I$6,MATCH(C267,'HARGA SATUAN'!$C$7:$C$1509,0),0)),"",OFFSET('HARGA SATUAN'!$I$6,MATCH(C267,'HARGA SATUAN'!$C$7:$C$1509,0),0))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SATUAN'!$C$7:$C$1509,0),0)),"",OFFSET('HARGA SATUAN'!$D$6,MATCH(C268,'HARGA SATUAN'!$C$7:$C$1509,0),0))</f>
        <v/>
      </c>
      <c r="E268" s="101">
        <f ca="1">IF(B268="+","Unit",IF(ISERROR(OFFSET('HARGA SATUAN'!$E$6,MATCH(C268,'HARGA SATUAN'!$C$7:$C$1509,0),0)),"",OFFSET('HARGA SATUAN'!$E$6,MATCH(C268,'HARGA SATUAN'!$C$7:$C$1509,0),0)))</f>
        <v>0</v>
      </c>
      <c r="F268" s="138" t="str">
        <f t="shared" ca="1" si="11"/>
        <v/>
      </c>
      <c r="G268" s="41">
        <f ca="1">IF(ISERROR(OFFSET('HARGA SATUAN'!$I$6,MATCH(C268,'HARGA SATUAN'!$C$7:$C$1509,0),0)),"",OFFSET('HARGA SATUAN'!$I$6,MATCH(C268,'HARGA SATUAN'!$C$7:$C$1509,0),0))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SATUAN'!$C$7:$C$1509,0),0)),"",OFFSET('HARGA SATUAN'!$D$6,MATCH(C269,'HARGA SATUAN'!$C$7:$C$1509,0),0))</f>
        <v/>
      </c>
      <c r="E269" s="101">
        <f ca="1">IF(B269="+","Unit",IF(ISERROR(OFFSET('HARGA SATUAN'!$E$6,MATCH(C269,'HARGA SATUAN'!$C$7:$C$1509,0),0)),"",OFFSET('HARGA SATUAN'!$E$6,MATCH(C269,'HARGA SATUAN'!$C$7:$C$1509,0),0)))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SATUAN'!$C$7:$C$1509,0),0)),"",OFFSET('HARGA SATUAN'!$I$6,MATCH(C269,'HARGA SATUAN'!$C$7:$C$1509,0),0))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SATUAN'!$C$7:$C$1509,0),0)),"",OFFSET('HARGA SATUAN'!$D$6,MATCH(C270,'HARGA SATUAN'!$C$7:$C$1509,0),0))</f>
        <v/>
      </c>
      <c r="E270" s="101">
        <f ca="1">IF(B270="+","Unit",IF(ISERROR(OFFSET('HARGA SATUAN'!$E$6,MATCH(C270,'HARGA SATUAN'!$C$7:$C$1509,0),0)),"",OFFSET('HARGA SATUAN'!$E$6,MATCH(C270,'HARGA SATUAN'!$C$7:$C$1509,0),0)))</f>
        <v>0</v>
      </c>
      <c r="F270" s="138" t="str">
        <f t="shared" ca="1" si="14"/>
        <v/>
      </c>
      <c r="G270" s="41">
        <f ca="1">IF(ISERROR(OFFSET('HARGA SATUAN'!$I$6,MATCH(C270,'HARGA SATUAN'!$C$7:$C$1509,0),0)),"",OFFSET('HARGA SATUAN'!$I$6,MATCH(C270,'HARGA SATUAN'!$C$7:$C$1509,0),0))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SATUAN'!$C$7:$C$1509,0),0)),"",OFFSET('HARGA SATUAN'!$D$6,MATCH(C271,'HARGA SATUAN'!$C$7:$C$1509,0),0))</f>
        <v/>
      </c>
      <c r="E271" s="101">
        <f ca="1">IF(B271="+","Unit",IF(ISERROR(OFFSET('HARGA SATUAN'!$E$6,MATCH(C271,'HARGA SATUAN'!$C$7:$C$1509,0),0)),"",OFFSET('HARGA SATUAN'!$E$6,MATCH(C271,'HARGA SATUAN'!$C$7:$C$1509,0),0)))</f>
        <v>0</v>
      </c>
      <c r="F271" s="138" t="str">
        <f t="shared" ca="1" si="14"/>
        <v/>
      </c>
      <c r="G271" s="41">
        <f ca="1">IF(ISERROR(OFFSET('HARGA SATUAN'!$I$6,MATCH(C271,'HARGA SATUAN'!$C$7:$C$1509,0),0)),"",OFFSET('HARGA SATUAN'!$I$6,MATCH(C271,'HARGA SATUAN'!$C$7:$C$1509,0),0))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SATUAN'!$C$7:$C$1509,0),0)),"",OFFSET('HARGA SATUAN'!$D$6,MATCH(C272,'HARGA SATUAN'!$C$7:$C$1509,0),0))</f>
        <v/>
      </c>
      <c r="E272" s="101">
        <f ca="1">IF(B272="+","Unit",IF(ISERROR(OFFSET('HARGA SATUAN'!$E$6,MATCH(C272,'HARGA SATUAN'!$C$7:$C$1509,0),0)),"",OFFSET('HARGA SATUAN'!$E$6,MATCH(C272,'HARGA SATUAN'!$C$7:$C$1509,0),0)))</f>
        <v>0</v>
      </c>
      <c r="F272" s="138" t="str">
        <f t="shared" ca="1" si="14"/>
        <v/>
      </c>
      <c r="G272" s="41">
        <f ca="1">IF(ISERROR(OFFSET('HARGA SATUAN'!$I$6,MATCH(C272,'HARGA SATUAN'!$C$7:$C$1509,0),0)),"",OFFSET('HARGA SATUAN'!$I$6,MATCH(C272,'HARGA SATUAN'!$C$7:$C$1509,0),0))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SATUAN'!$C$7:$C$1509,0),0)),"",OFFSET('HARGA SATUAN'!$D$6,MATCH(C273,'HARGA SATUAN'!$C$7:$C$1509,0),0))</f>
        <v/>
      </c>
      <c r="E273" s="101">
        <f ca="1">IF(B273="+","Unit",IF(ISERROR(OFFSET('HARGA SATUAN'!$E$6,MATCH(C273,'HARGA SATUAN'!$C$7:$C$1509,0),0)),"",OFFSET('HARGA SATUAN'!$E$6,MATCH(C273,'HARGA SATUAN'!$C$7:$C$1509,0),0)))</f>
        <v>0</v>
      </c>
      <c r="F273" s="138" t="str">
        <f t="shared" ca="1" si="14"/>
        <v/>
      </c>
      <c r="G273" s="41">
        <f ca="1">IF(ISERROR(OFFSET('HARGA SATUAN'!$I$6,MATCH(C273,'HARGA SATUAN'!$C$7:$C$1509,0),0)),"",OFFSET('HARGA SATUAN'!$I$6,MATCH(C273,'HARGA SATUAN'!$C$7:$C$1509,0),0))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SATUAN'!$C$7:$C$1509,0),0)),"",OFFSET('HARGA SATUAN'!$D$6,MATCH(C274,'HARGA SATUAN'!$C$7:$C$1509,0),0))</f>
        <v/>
      </c>
      <c r="E274" s="101">
        <f ca="1">IF(B274="+","Unit",IF(ISERROR(OFFSET('HARGA SATUAN'!$E$6,MATCH(C274,'HARGA SATUAN'!$C$7:$C$1509,0),0)),"",OFFSET('HARGA SATUAN'!$E$6,MATCH(C274,'HARGA SATUAN'!$C$7:$C$1509,0),0)))</f>
        <v>0</v>
      </c>
      <c r="F274" s="138" t="str">
        <f t="shared" ca="1" si="14"/>
        <v/>
      </c>
      <c r="G274" s="41">
        <f ca="1">IF(ISERROR(OFFSET('HARGA SATUAN'!$I$6,MATCH(C274,'HARGA SATUAN'!$C$7:$C$1509,0),0)),"",OFFSET('HARGA SATUAN'!$I$6,MATCH(C274,'HARGA SATUAN'!$C$7:$C$1509,0),0))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SATUAN'!$C$7:$C$1509,0),0)),"",OFFSET('HARGA SATUAN'!$D$6,MATCH(C275,'HARGA SATUAN'!$C$7:$C$1509,0),0))</f>
        <v/>
      </c>
      <c r="E275" s="101">
        <f ca="1">IF(B275="+","Unit",IF(ISERROR(OFFSET('HARGA SATUAN'!$E$6,MATCH(C275,'HARGA SATUAN'!$C$7:$C$1509,0),0)),"",OFFSET('HARGA SATUAN'!$E$6,MATCH(C275,'HARGA SATUAN'!$C$7:$C$1509,0),0)))</f>
        <v>0</v>
      </c>
      <c r="F275" s="138" t="str">
        <f t="shared" ca="1" si="14"/>
        <v/>
      </c>
      <c r="G275" s="41">
        <f ca="1">IF(ISERROR(OFFSET('HARGA SATUAN'!$I$6,MATCH(C275,'HARGA SATUAN'!$C$7:$C$1509,0),0)),"",OFFSET('HARGA SATUAN'!$I$6,MATCH(C275,'HARGA SATUAN'!$C$7:$C$1509,0),0))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SATUAN'!$C$7:$C$1509,0),0)),"",OFFSET('HARGA SATUAN'!$D$6,MATCH(C276,'HARGA SATUAN'!$C$7:$C$1509,0),0))</f>
        <v/>
      </c>
      <c r="E276" s="101">
        <f ca="1">IF(B276="+","Unit",IF(ISERROR(OFFSET('HARGA SATUAN'!$E$6,MATCH(C276,'HARGA SATUAN'!$C$7:$C$1509,0),0)),"",OFFSET('HARGA SATUAN'!$E$6,MATCH(C276,'HARGA SATUAN'!$C$7:$C$1509,0),0)))</f>
        <v>0</v>
      </c>
      <c r="F276" s="138" t="str">
        <f t="shared" ca="1" si="14"/>
        <v/>
      </c>
      <c r="G276" s="41">
        <f ca="1">IF(ISERROR(OFFSET('HARGA SATUAN'!$I$6,MATCH(C276,'HARGA SATUAN'!$C$7:$C$1509,0),0)),"",OFFSET('HARGA SATUAN'!$I$6,MATCH(C276,'HARGA SATUAN'!$C$7:$C$1509,0),0))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SATUAN'!$C$7:$C$1509,0),0)),"",OFFSET('HARGA SATUAN'!$D$6,MATCH(C277,'HARGA SATUAN'!$C$7:$C$1509,0),0))</f>
        <v/>
      </c>
      <c r="E277" s="101">
        <f ca="1">IF(B277="+","Unit",IF(ISERROR(OFFSET('HARGA SATUAN'!$E$6,MATCH(C277,'HARGA SATUAN'!$C$7:$C$1509,0),0)),"",OFFSET('HARGA SATUAN'!$E$6,MATCH(C277,'HARGA SATUAN'!$C$7:$C$1509,0),0)))</f>
        <v>0</v>
      </c>
      <c r="F277" s="138" t="str">
        <f t="shared" ca="1" si="14"/>
        <v/>
      </c>
      <c r="G277" s="41">
        <f ca="1">IF(ISERROR(OFFSET('HARGA SATUAN'!$I$6,MATCH(C277,'HARGA SATUAN'!$C$7:$C$1509,0),0)),"",OFFSET('HARGA SATUAN'!$I$6,MATCH(C277,'HARGA SATUAN'!$C$7:$C$1509,0),0))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SATUAN'!$C$7:$C$1509,0),0)),"",OFFSET('HARGA SATUAN'!$D$6,MATCH(C278,'HARGA SATUAN'!$C$7:$C$1509,0),0))</f>
        <v/>
      </c>
      <c r="E278" s="101">
        <f ca="1">IF(B278="+","Unit",IF(ISERROR(OFFSET('HARGA SATUAN'!$E$6,MATCH(C278,'HARGA SATUAN'!$C$7:$C$1509,0),0)),"",OFFSET('HARGA SATUAN'!$E$6,MATCH(C278,'HARGA SATUAN'!$C$7:$C$1509,0),0)))</f>
        <v>0</v>
      </c>
      <c r="F278" s="138" t="str">
        <f t="shared" ca="1" si="14"/>
        <v/>
      </c>
      <c r="G278" s="41">
        <f ca="1">IF(ISERROR(OFFSET('HARGA SATUAN'!$I$6,MATCH(C278,'HARGA SATUAN'!$C$7:$C$1509,0),0)),"",OFFSET('HARGA SATUAN'!$I$6,MATCH(C278,'HARGA SATUAN'!$C$7:$C$1509,0),0))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SATUAN'!$C$7:$C$1509,0),0)),"",OFFSET('HARGA SATUAN'!$D$6,MATCH(C279,'HARGA SATUAN'!$C$7:$C$1509,0),0))</f>
        <v/>
      </c>
      <c r="E279" s="101">
        <f ca="1">IF(B279="+","Unit",IF(ISERROR(OFFSET('HARGA SATUAN'!$E$6,MATCH(C279,'HARGA SATUAN'!$C$7:$C$1509,0),0)),"",OFFSET('HARGA SATUAN'!$E$6,MATCH(C279,'HARGA SATUAN'!$C$7:$C$1509,0),0)))</f>
        <v>0</v>
      </c>
      <c r="F279" s="138" t="str">
        <f t="shared" ca="1" si="14"/>
        <v/>
      </c>
      <c r="G279" s="41">
        <f ca="1">IF(ISERROR(OFFSET('HARGA SATUAN'!$I$6,MATCH(C279,'HARGA SATUAN'!$C$7:$C$1509,0),0)),"",OFFSET('HARGA SATUAN'!$I$6,MATCH(C279,'HARGA SATUAN'!$C$7:$C$1509,0),0))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SATUAN'!$C$7:$C$1509,0),0)),"",OFFSET('HARGA SATUAN'!$D$6,MATCH(C280,'HARGA SATUAN'!$C$7:$C$1509,0),0))</f>
        <v/>
      </c>
      <c r="E280" s="101">
        <f ca="1">IF(B280="+","Unit",IF(ISERROR(OFFSET('HARGA SATUAN'!$E$6,MATCH(C280,'HARGA SATUAN'!$C$7:$C$1509,0),0)),"",OFFSET('HARGA SATUAN'!$E$6,MATCH(C280,'HARGA SATUAN'!$C$7:$C$1509,0),0)))</f>
        <v>0</v>
      </c>
      <c r="F280" s="138" t="str">
        <f t="shared" ca="1" si="14"/>
        <v/>
      </c>
      <c r="G280" s="41">
        <f ca="1">IF(ISERROR(OFFSET('HARGA SATUAN'!$I$6,MATCH(C280,'HARGA SATUAN'!$C$7:$C$1509,0),0)),"",OFFSET('HARGA SATUAN'!$I$6,MATCH(C280,'HARGA SATUAN'!$C$7:$C$1509,0),0))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SATUAN'!$C$7:$C$1509,0),0)),"",OFFSET('HARGA SATUAN'!$D$6,MATCH(C281,'HARGA SATUAN'!$C$7:$C$1509,0),0))</f>
        <v/>
      </c>
      <c r="E281" s="101">
        <f ca="1">IF(B281="+","Unit",IF(ISERROR(OFFSET('HARGA SATUAN'!$E$6,MATCH(C281,'HARGA SATUAN'!$C$7:$C$1509,0),0)),"",OFFSET('HARGA SATUAN'!$E$6,MATCH(C281,'HARGA SATUAN'!$C$7:$C$1509,0),0)))</f>
        <v>0</v>
      </c>
      <c r="F281" s="138" t="str">
        <f t="shared" ca="1" si="14"/>
        <v/>
      </c>
      <c r="G281" s="41">
        <f ca="1">IF(ISERROR(OFFSET('HARGA SATUAN'!$I$6,MATCH(C281,'HARGA SATUAN'!$C$7:$C$1509,0),0)),"",OFFSET('HARGA SATUAN'!$I$6,MATCH(C281,'HARGA SATUAN'!$C$7:$C$1509,0),0))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SATUAN'!$C$7:$C$1509,0),0)),"",OFFSET('HARGA SATUAN'!$D$6,MATCH(C282,'HARGA SATUAN'!$C$7:$C$1509,0),0))</f>
        <v/>
      </c>
      <c r="E282" s="101">
        <f ca="1">IF(B282="+","Unit",IF(ISERROR(OFFSET('HARGA SATUAN'!$E$6,MATCH(C282,'HARGA SATUAN'!$C$7:$C$1509,0),0)),"",OFFSET('HARGA SATUAN'!$E$6,MATCH(C282,'HARGA SATUAN'!$C$7:$C$1509,0),0)))</f>
        <v>0</v>
      </c>
      <c r="F282" s="138" t="str">
        <f t="shared" ca="1" si="14"/>
        <v/>
      </c>
      <c r="G282" s="41">
        <f ca="1">IF(ISERROR(OFFSET('HARGA SATUAN'!$I$6,MATCH(C282,'HARGA SATUAN'!$C$7:$C$1509,0),0)),"",OFFSET('HARGA SATUAN'!$I$6,MATCH(C282,'HARGA SATUAN'!$C$7:$C$1509,0),0))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SATUAN'!$C$7:$C$1509,0),0)),"",OFFSET('HARGA SATUAN'!$D$6,MATCH(C283,'HARGA SATUAN'!$C$7:$C$1509,0),0))</f>
        <v/>
      </c>
      <c r="E283" s="101">
        <f ca="1">IF(B283="+","Unit",IF(ISERROR(OFFSET('HARGA SATUAN'!$E$6,MATCH(C283,'HARGA SATUAN'!$C$7:$C$1509,0),0)),"",OFFSET('HARGA SATUAN'!$E$6,MATCH(C283,'HARGA SATUAN'!$C$7:$C$1509,0),0)))</f>
        <v>0</v>
      </c>
      <c r="F283" s="138" t="str">
        <f t="shared" ca="1" si="14"/>
        <v/>
      </c>
      <c r="G283" s="41">
        <f ca="1">IF(ISERROR(OFFSET('HARGA SATUAN'!$I$6,MATCH(C283,'HARGA SATUAN'!$C$7:$C$1509,0),0)),"",OFFSET('HARGA SATUAN'!$I$6,MATCH(C283,'HARGA SATUAN'!$C$7:$C$1509,0),0))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SATUAN'!$C$7:$C$1509,0),0)),"",OFFSET('HARGA SATUAN'!$D$6,MATCH(C284,'HARGA SATUAN'!$C$7:$C$1509,0),0))</f>
        <v/>
      </c>
      <c r="E284" s="101">
        <f ca="1">IF(B284="+","Unit",IF(ISERROR(OFFSET('HARGA SATUAN'!$E$6,MATCH(C284,'HARGA SATUAN'!$C$7:$C$1509,0),0)),"",OFFSET('HARGA SATUAN'!$E$6,MATCH(C284,'HARGA SATUAN'!$C$7:$C$1509,0),0)))</f>
        <v>0</v>
      </c>
      <c r="F284" s="138" t="str">
        <f t="shared" ca="1" si="14"/>
        <v/>
      </c>
      <c r="G284" s="41">
        <f ca="1">IF(ISERROR(OFFSET('HARGA SATUAN'!$I$6,MATCH(C284,'HARGA SATUAN'!$C$7:$C$1509,0),0)),"",OFFSET('HARGA SATUAN'!$I$6,MATCH(C284,'HARGA SATUAN'!$C$7:$C$1509,0),0))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SATUAN'!$C$7:$C$1509,0),0)),"",OFFSET('HARGA SATUAN'!$D$6,MATCH(C285,'HARGA SATUAN'!$C$7:$C$1509,0),0))</f>
        <v/>
      </c>
      <c r="E285" s="101">
        <f ca="1">IF(B285="+","Unit",IF(ISERROR(OFFSET('HARGA SATUAN'!$E$6,MATCH(C285,'HARGA SATUAN'!$C$7:$C$1509,0),0)),"",OFFSET('HARGA SATUAN'!$E$6,MATCH(C285,'HARGA SATUAN'!$C$7:$C$1509,0),0)))</f>
        <v>0</v>
      </c>
      <c r="F285" s="138" t="str">
        <f t="shared" ca="1" si="14"/>
        <v/>
      </c>
      <c r="G285" s="41">
        <f ca="1">IF(ISERROR(OFFSET('HARGA SATUAN'!$I$6,MATCH(C285,'HARGA SATUAN'!$C$7:$C$1509,0),0)),"",OFFSET('HARGA SATUAN'!$I$6,MATCH(C285,'HARGA SATUAN'!$C$7:$C$1509,0),0))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SATUAN'!$C$7:$C$1509,0),0)),"",OFFSET('HARGA SATUAN'!$D$6,MATCH(C286,'HARGA SATUAN'!$C$7:$C$1509,0),0))</f>
        <v/>
      </c>
      <c r="E286" s="101">
        <f ca="1">IF(B286="+","Unit",IF(ISERROR(OFFSET('HARGA SATUAN'!$E$6,MATCH(C286,'HARGA SATUAN'!$C$7:$C$1509,0),0)),"",OFFSET('HARGA SATUAN'!$E$6,MATCH(C286,'HARGA SATUAN'!$C$7:$C$1509,0),0)))</f>
        <v>0</v>
      </c>
      <c r="F286" s="138" t="str">
        <f t="shared" ca="1" si="14"/>
        <v/>
      </c>
      <c r="G286" s="41">
        <f ca="1">IF(ISERROR(OFFSET('HARGA SATUAN'!$I$6,MATCH(C286,'HARGA SATUAN'!$C$7:$C$1509,0),0)),"",OFFSET('HARGA SATUAN'!$I$6,MATCH(C286,'HARGA SATUAN'!$C$7:$C$1509,0),0))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SATUAN'!$C$7:$C$1509,0),0)),"",OFFSET('HARGA SATUAN'!$D$6,MATCH(C287,'HARGA SATUAN'!$C$7:$C$1509,0),0))</f>
        <v/>
      </c>
      <c r="E287" s="101">
        <f ca="1">IF(B287="+","Unit",IF(ISERROR(OFFSET('HARGA SATUAN'!$E$6,MATCH(C287,'HARGA SATUAN'!$C$7:$C$1509,0),0)),"",OFFSET('HARGA SATUAN'!$E$6,MATCH(C287,'HARGA SATUAN'!$C$7:$C$1509,0),0)))</f>
        <v>0</v>
      </c>
      <c r="F287" s="138" t="str">
        <f t="shared" ca="1" si="14"/>
        <v/>
      </c>
      <c r="G287" s="41">
        <f ca="1">IF(ISERROR(OFFSET('HARGA SATUAN'!$I$6,MATCH(C287,'HARGA SATUAN'!$C$7:$C$1509,0),0)),"",OFFSET('HARGA SATUAN'!$I$6,MATCH(C287,'HARGA SATUAN'!$C$7:$C$1509,0),0))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SATUAN'!$C$7:$C$1509,0),0)),"",OFFSET('HARGA SATUAN'!$D$6,MATCH(C288,'HARGA SATUAN'!$C$7:$C$1509,0),0))</f>
        <v/>
      </c>
      <c r="E288" s="101">
        <f ca="1">IF(B288="+","Unit",IF(ISERROR(OFFSET('HARGA SATUAN'!$E$6,MATCH(C288,'HARGA SATUAN'!$C$7:$C$1509,0),0)),"",OFFSET('HARGA SATUAN'!$E$6,MATCH(C288,'HARGA SATUAN'!$C$7:$C$1509,0),0)))</f>
        <v>0</v>
      </c>
      <c r="F288" s="138" t="str">
        <f t="shared" ca="1" si="14"/>
        <v/>
      </c>
      <c r="G288" s="41">
        <f ca="1">IF(ISERROR(OFFSET('HARGA SATUAN'!$I$6,MATCH(C288,'HARGA SATUAN'!$C$7:$C$1509,0),0)),"",OFFSET('HARGA SATUAN'!$I$6,MATCH(C288,'HARGA SATUAN'!$C$7:$C$1509,0),0))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SATUAN'!$C$7:$C$1509,0),0)),"",OFFSET('HARGA SATUAN'!$D$6,MATCH(C289,'HARGA SATUAN'!$C$7:$C$1509,0),0))</f>
        <v/>
      </c>
      <c r="E289" s="101">
        <f ca="1">IF(B289="+","Unit",IF(ISERROR(OFFSET('HARGA SATUAN'!$E$6,MATCH(C289,'HARGA SATUAN'!$C$7:$C$1509,0),0)),"",OFFSET('HARGA SATUAN'!$E$6,MATCH(C289,'HARGA SATUAN'!$C$7:$C$1509,0),0)))</f>
        <v>0</v>
      </c>
      <c r="F289" s="138" t="str">
        <f t="shared" ca="1" si="14"/>
        <v/>
      </c>
      <c r="G289" s="41">
        <f ca="1">IF(ISERROR(OFFSET('HARGA SATUAN'!$I$6,MATCH(C289,'HARGA SATUAN'!$C$7:$C$1509,0),0)),"",OFFSET('HARGA SATUAN'!$I$6,MATCH(C289,'HARGA SATUAN'!$C$7:$C$1509,0),0))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SATUAN'!$C$7:$C$1509,0),0)),"",OFFSET('HARGA SATUAN'!$D$6,MATCH(C290,'HARGA SATUAN'!$C$7:$C$1509,0),0))</f>
        <v/>
      </c>
      <c r="E290" s="101">
        <f ca="1">IF(B290="+","Unit",IF(ISERROR(OFFSET('HARGA SATUAN'!$E$6,MATCH(C290,'HARGA SATUAN'!$C$7:$C$1509,0),0)),"",OFFSET('HARGA SATUAN'!$E$6,MATCH(C290,'HARGA SATUAN'!$C$7:$C$1509,0),0)))</f>
        <v>0</v>
      </c>
      <c r="F290" s="138" t="str">
        <f t="shared" ca="1" si="14"/>
        <v/>
      </c>
      <c r="G290" s="41">
        <f ca="1">IF(ISERROR(OFFSET('HARGA SATUAN'!$I$6,MATCH(C290,'HARGA SATUAN'!$C$7:$C$1509,0),0)),"",OFFSET('HARGA SATUAN'!$I$6,MATCH(C290,'HARGA SATUAN'!$C$7:$C$1509,0),0))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SATUAN'!$C$7:$C$1509,0),0)),"",OFFSET('HARGA SATUAN'!$D$6,MATCH(C291,'HARGA SATUAN'!$C$7:$C$1509,0),0))</f>
        <v/>
      </c>
      <c r="E291" s="101">
        <f ca="1">IF(B291="+","Unit",IF(ISERROR(OFFSET('HARGA SATUAN'!$E$6,MATCH(C291,'HARGA SATUAN'!$C$7:$C$1509,0),0)),"",OFFSET('HARGA SATUAN'!$E$6,MATCH(C291,'HARGA SATUAN'!$C$7:$C$1509,0),0)))</f>
        <v>0</v>
      </c>
      <c r="F291" s="138" t="str">
        <f t="shared" ca="1" si="14"/>
        <v/>
      </c>
      <c r="G291" s="41">
        <f ca="1">IF(ISERROR(OFFSET('HARGA SATUAN'!$I$6,MATCH(C291,'HARGA SATUAN'!$C$7:$C$1509,0),0)),"",OFFSET('HARGA SATUAN'!$I$6,MATCH(C291,'HARGA SATUAN'!$C$7:$C$1509,0),0))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SATUAN'!$C$7:$C$1509,0),0)),"",OFFSET('HARGA SATUAN'!$D$6,MATCH(C292,'HARGA SATUAN'!$C$7:$C$1509,0),0))</f>
        <v/>
      </c>
      <c r="E292" s="101">
        <f ca="1">IF(B292="+","Unit",IF(ISERROR(OFFSET('HARGA SATUAN'!$E$6,MATCH(C292,'HARGA SATUAN'!$C$7:$C$1509,0),0)),"",OFFSET('HARGA SATUAN'!$E$6,MATCH(C292,'HARGA SATUAN'!$C$7:$C$1509,0),0)))</f>
        <v>0</v>
      </c>
      <c r="F292" s="138" t="str">
        <f t="shared" ca="1" si="14"/>
        <v/>
      </c>
      <c r="G292" s="41">
        <f ca="1">IF(ISERROR(OFFSET('HARGA SATUAN'!$I$6,MATCH(C292,'HARGA SATUAN'!$C$7:$C$1509,0),0)),"",OFFSET('HARGA SATUAN'!$I$6,MATCH(C292,'HARGA SATUAN'!$C$7:$C$1509,0),0))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SATUAN'!$C$7:$C$1509,0),0)),"",OFFSET('HARGA SATUAN'!$D$6,MATCH(C293,'HARGA SATUAN'!$C$7:$C$1509,0),0))</f>
        <v/>
      </c>
      <c r="E293" s="101">
        <f ca="1">IF(B293="+","Unit",IF(ISERROR(OFFSET('HARGA SATUAN'!$E$6,MATCH(C293,'HARGA SATUAN'!$C$7:$C$1509,0),0)),"",OFFSET('HARGA SATUAN'!$E$6,MATCH(C293,'HARGA SATUAN'!$C$7:$C$1509,0),0)))</f>
        <v>0</v>
      </c>
      <c r="F293" s="138" t="str">
        <f t="shared" ca="1" si="14"/>
        <v/>
      </c>
      <c r="G293" s="41">
        <f ca="1">IF(ISERROR(OFFSET('HARGA SATUAN'!$I$6,MATCH(C293,'HARGA SATUAN'!$C$7:$C$1509,0),0)),"",OFFSET('HARGA SATUAN'!$I$6,MATCH(C293,'HARGA SATUAN'!$C$7:$C$1509,0),0))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SATUAN'!$C$7:$C$1509,0),0)),"",OFFSET('HARGA SATUAN'!$D$6,MATCH(C294,'HARGA SATUAN'!$C$7:$C$1509,0),0))</f>
        <v/>
      </c>
      <c r="E294" s="101">
        <f ca="1">IF(B294="+","Unit",IF(ISERROR(OFFSET('HARGA SATUAN'!$E$6,MATCH(C294,'HARGA SATUAN'!$C$7:$C$1509,0),0)),"",OFFSET('HARGA SATUAN'!$E$6,MATCH(C294,'HARGA SATUAN'!$C$7:$C$1509,0),0)))</f>
        <v>0</v>
      </c>
      <c r="F294" s="138" t="str">
        <f t="shared" ca="1" si="14"/>
        <v/>
      </c>
      <c r="G294" s="41">
        <f ca="1">IF(ISERROR(OFFSET('HARGA SATUAN'!$I$6,MATCH(C294,'HARGA SATUAN'!$C$7:$C$1509,0),0)),"",OFFSET('HARGA SATUAN'!$I$6,MATCH(C294,'HARGA SATUAN'!$C$7:$C$1509,0),0))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SATUAN'!$C$7:$C$1509,0),0)),"",OFFSET('HARGA SATUAN'!$D$6,MATCH(C295,'HARGA SATUAN'!$C$7:$C$1509,0),0))</f>
        <v/>
      </c>
      <c r="E295" s="101">
        <f ca="1">IF(B295="+","Unit",IF(ISERROR(OFFSET('HARGA SATUAN'!$E$6,MATCH(C295,'HARGA SATUAN'!$C$7:$C$1509,0),0)),"",OFFSET('HARGA SATUAN'!$E$6,MATCH(C295,'HARGA SATUAN'!$C$7:$C$1509,0),0)))</f>
        <v>0</v>
      </c>
      <c r="F295" s="138" t="str">
        <f t="shared" ca="1" si="14"/>
        <v/>
      </c>
      <c r="G295" s="41">
        <f ca="1">IF(ISERROR(OFFSET('HARGA SATUAN'!$I$6,MATCH(C295,'HARGA SATUAN'!$C$7:$C$1509,0),0)),"",OFFSET('HARGA SATUAN'!$I$6,MATCH(C295,'HARGA SATUAN'!$C$7:$C$1509,0),0))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SATUAN'!$C$7:$C$1509,0),0)),"",OFFSET('HARGA SATUAN'!$D$6,MATCH(C296,'HARGA SATUAN'!$C$7:$C$1509,0),0))</f>
        <v/>
      </c>
      <c r="E296" s="101">
        <f ca="1">IF(B296="+","Unit",IF(ISERROR(OFFSET('HARGA SATUAN'!$E$6,MATCH(C296,'HARGA SATUAN'!$C$7:$C$1509,0),0)),"",OFFSET('HARGA SATUAN'!$E$6,MATCH(C296,'HARGA SATUAN'!$C$7:$C$1509,0),0)))</f>
        <v>0</v>
      </c>
      <c r="F296" s="138" t="str">
        <f t="shared" ca="1" si="14"/>
        <v/>
      </c>
      <c r="G296" s="41">
        <f ca="1">IF(ISERROR(OFFSET('HARGA SATUAN'!$I$6,MATCH(C296,'HARGA SATUAN'!$C$7:$C$1509,0),0)),"",OFFSET('HARGA SATUAN'!$I$6,MATCH(C296,'HARGA SATUAN'!$C$7:$C$1509,0),0))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SATUAN'!$C$7:$C$1509,0),0)),"",OFFSET('HARGA SATUAN'!$D$6,MATCH(C297,'HARGA SATUAN'!$C$7:$C$1509,0),0))</f>
        <v/>
      </c>
      <c r="E297" s="101">
        <f ca="1">IF(B297="+","Unit",IF(ISERROR(OFFSET('HARGA SATUAN'!$E$6,MATCH(C297,'HARGA SATUAN'!$C$7:$C$1509,0),0)),"",OFFSET('HARGA SATUAN'!$E$6,MATCH(C297,'HARGA SATUAN'!$C$7:$C$1509,0),0)))</f>
        <v>0</v>
      </c>
      <c r="F297" s="138" t="str">
        <f t="shared" ca="1" si="14"/>
        <v/>
      </c>
      <c r="G297" s="41">
        <f ca="1">IF(ISERROR(OFFSET('HARGA SATUAN'!$I$6,MATCH(C297,'HARGA SATUAN'!$C$7:$C$1509,0),0)),"",OFFSET('HARGA SATUAN'!$I$6,MATCH(C297,'HARGA SATUAN'!$C$7:$C$1509,0),0))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SATUAN'!$C$7:$C$1509,0),0)),"",OFFSET('HARGA SATUAN'!$D$6,MATCH(C298,'HARGA SATUAN'!$C$7:$C$1509,0),0))</f>
        <v/>
      </c>
      <c r="E298" s="101">
        <f ca="1">IF(B298="+","Unit",IF(ISERROR(OFFSET('HARGA SATUAN'!$E$6,MATCH(C298,'HARGA SATUAN'!$C$7:$C$1509,0),0)),"",OFFSET('HARGA SATUAN'!$E$6,MATCH(C298,'HARGA SATUAN'!$C$7:$C$1509,0),0)))</f>
        <v>0</v>
      </c>
      <c r="F298" s="138" t="str">
        <f t="shared" ca="1" si="14"/>
        <v/>
      </c>
      <c r="G298" s="41">
        <f ca="1">IF(ISERROR(OFFSET('HARGA SATUAN'!$I$6,MATCH(C298,'HARGA SATUAN'!$C$7:$C$1509,0),0)),"",OFFSET('HARGA SATUAN'!$I$6,MATCH(C298,'HARGA SATUAN'!$C$7:$C$1509,0),0))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SATUAN'!$C$7:$C$1509,0),0)),"",OFFSET('HARGA SATUAN'!$D$6,MATCH(C299,'HARGA SATUAN'!$C$7:$C$1509,0),0))</f>
        <v/>
      </c>
      <c r="E299" s="101">
        <f ca="1">IF(B299="+","Unit",IF(ISERROR(OFFSET('HARGA SATUAN'!$E$6,MATCH(C299,'HARGA SATUAN'!$C$7:$C$1509,0),0)),"",OFFSET('HARGA SATUAN'!$E$6,MATCH(C299,'HARGA SATUAN'!$C$7:$C$1509,0),0)))</f>
        <v>0</v>
      </c>
      <c r="F299" s="138" t="str">
        <f t="shared" ca="1" si="14"/>
        <v/>
      </c>
      <c r="G299" s="41">
        <f ca="1">IF(ISERROR(OFFSET('HARGA SATUAN'!$I$6,MATCH(C299,'HARGA SATUAN'!$C$7:$C$1509,0),0)),"",OFFSET('HARGA SATUAN'!$I$6,MATCH(C299,'HARGA SATUAN'!$C$7:$C$1509,0),0))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SATUAN'!$C$7:$C$1509,0),0)),"",OFFSET('HARGA SATUAN'!$D$6,MATCH(C300,'HARGA SATUAN'!$C$7:$C$1509,0),0))</f>
        <v/>
      </c>
      <c r="E300" s="101">
        <f ca="1">IF(B300="+","Unit",IF(ISERROR(OFFSET('HARGA SATUAN'!$E$6,MATCH(C300,'HARGA SATUAN'!$C$7:$C$1509,0),0)),"",OFFSET('HARGA SATUAN'!$E$6,MATCH(C300,'HARGA SATUAN'!$C$7:$C$1509,0),0)))</f>
        <v>0</v>
      </c>
      <c r="F300" s="138" t="str">
        <f t="shared" ca="1" si="14"/>
        <v/>
      </c>
      <c r="G300" s="41">
        <f ca="1">IF(ISERROR(OFFSET('HARGA SATUAN'!$I$6,MATCH(C300,'HARGA SATUAN'!$C$7:$C$1509,0),0)),"",OFFSET('HARGA SATUAN'!$I$6,MATCH(C300,'HARGA SATUAN'!$C$7:$C$1509,0),0))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SATUAN'!$C$7:$C$1509,0),0)),"",OFFSET('HARGA SATUAN'!$D$6,MATCH(C301,'HARGA SATUAN'!$C$7:$C$1509,0),0))</f>
        <v/>
      </c>
      <c r="E301" s="101">
        <f ca="1">IF(B301="+","Unit",IF(ISERROR(OFFSET('HARGA SATUAN'!$E$6,MATCH(C301,'HARGA SATUAN'!$C$7:$C$1509,0),0)),"",OFFSET('HARGA SATUAN'!$E$6,MATCH(C301,'HARGA SATUAN'!$C$7:$C$1509,0),0)))</f>
        <v>0</v>
      </c>
      <c r="F301" s="138" t="str">
        <f t="shared" ca="1" si="14"/>
        <v/>
      </c>
      <c r="G301" s="41">
        <f ca="1">IF(ISERROR(OFFSET('HARGA SATUAN'!$I$6,MATCH(C301,'HARGA SATUAN'!$C$7:$C$1509,0),0)),"",OFFSET('HARGA SATUAN'!$I$6,MATCH(C301,'HARGA SATUAN'!$C$7:$C$1509,0),0))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SATUAN'!$C$7:$C$1509,0),0)),"",OFFSET('HARGA SATUAN'!$D$6,MATCH(C302,'HARGA SATUAN'!$C$7:$C$1509,0),0))</f>
        <v/>
      </c>
      <c r="E302" s="101">
        <f ca="1">IF(B302="+","Unit",IF(ISERROR(OFFSET('HARGA SATUAN'!$E$6,MATCH(C302,'HARGA SATUAN'!$C$7:$C$1509,0),0)),"",OFFSET('HARGA SATUAN'!$E$6,MATCH(C302,'HARGA SATUAN'!$C$7:$C$1509,0),0)))</f>
        <v>0</v>
      </c>
      <c r="F302" s="138" t="str">
        <f t="shared" ca="1" si="14"/>
        <v/>
      </c>
      <c r="G302" s="41">
        <f ca="1">IF(ISERROR(OFFSET('HARGA SATUAN'!$I$6,MATCH(C302,'HARGA SATUAN'!$C$7:$C$1509,0),0)),"",OFFSET('HARGA SATUAN'!$I$6,MATCH(C302,'HARGA SATUAN'!$C$7:$C$1509,0),0))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SATUAN'!$C$7:$C$1509,0),0)),"",OFFSET('HARGA SATUAN'!$D$6,MATCH(C303,'HARGA SATUAN'!$C$7:$C$1509,0),0))</f>
        <v/>
      </c>
      <c r="E303" s="101">
        <f ca="1">IF(B303="+","Unit",IF(ISERROR(OFFSET('HARGA SATUAN'!$E$6,MATCH(C303,'HARGA SATUAN'!$C$7:$C$1509,0),0)),"",OFFSET('HARGA SATUAN'!$E$6,MATCH(C303,'HARGA SATUAN'!$C$7:$C$1509,0),0)))</f>
        <v>0</v>
      </c>
      <c r="F303" s="138" t="str">
        <f t="shared" ca="1" si="14"/>
        <v/>
      </c>
      <c r="G303" s="41">
        <f ca="1">IF(ISERROR(OFFSET('HARGA SATUAN'!$I$6,MATCH(C303,'HARGA SATUAN'!$C$7:$C$1509,0),0)),"",OFFSET('HARGA SATUAN'!$I$6,MATCH(C303,'HARGA SATUAN'!$C$7:$C$1509,0),0))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SATUAN'!$C$7:$C$1509,0),0)),"",OFFSET('HARGA SATUAN'!$D$6,MATCH(C304,'HARGA SATUAN'!$C$7:$C$1509,0),0))</f>
        <v/>
      </c>
      <c r="E304" s="101">
        <f ca="1">IF(B304="+","Unit",IF(ISERROR(OFFSET('HARGA SATUAN'!$E$6,MATCH(C304,'HARGA SATUAN'!$C$7:$C$1509,0),0)),"",OFFSET('HARGA SATUAN'!$E$6,MATCH(C304,'HARGA SATUAN'!$C$7:$C$1509,0),0)))</f>
        <v>0</v>
      </c>
      <c r="F304" s="138" t="str">
        <f t="shared" ca="1" si="14"/>
        <v/>
      </c>
      <c r="G304" s="41">
        <f ca="1">IF(ISERROR(OFFSET('HARGA SATUAN'!$I$6,MATCH(C304,'HARGA SATUAN'!$C$7:$C$1509,0),0)),"",OFFSET('HARGA SATUAN'!$I$6,MATCH(C304,'HARGA SATUAN'!$C$7:$C$1509,0),0))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SATUAN'!$C$7:$C$1509,0),0)),"",OFFSET('HARGA SATUAN'!$D$6,MATCH(C305,'HARGA SATUAN'!$C$7:$C$1509,0),0))</f>
        <v/>
      </c>
      <c r="E305" s="101">
        <f ca="1">IF(B305="+","Unit",IF(ISERROR(OFFSET('HARGA SATUAN'!$E$6,MATCH(C305,'HARGA SATUAN'!$C$7:$C$1509,0),0)),"",OFFSET('HARGA SATUAN'!$E$6,MATCH(C305,'HARGA SATUAN'!$C$7:$C$1509,0),0)))</f>
        <v>0</v>
      </c>
      <c r="F305" s="138" t="str">
        <f t="shared" ca="1" si="14"/>
        <v/>
      </c>
      <c r="G305" s="41">
        <f ca="1">IF(ISERROR(OFFSET('HARGA SATUAN'!$I$6,MATCH(C305,'HARGA SATUAN'!$C$7:$C$1509,0),0)),"",OFFSET('HARGA SATUAN'!$I$6,MATCH(C305,'HARGA SATUAN'!$C$7:$C$1509,0),0))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SATUAN'!$C$7:$C$1509,0),0)),"",OFFSET('HARGA SATUAN'!$D$6,MATCH(C306,'HARGA SATUAN'!$C$7:$C$1509,0),0))</f>
        <v/>
      </c>
      <c r="E306" s="101">
        <f ca="1">IF(B306="+","Unit",IF(ISERROR(OFFSET('HARGA SATUAN'!$E$6,MATCH(C306,'HARGA SATUAN'!$C$7:$C$1509,0),0)),"",OFFSET('HARGA SATUAN'!$E$6,MATCH(C306,'HARGA SATUAN'!$C$7:$C$1509,0),0)))</f>
        <v>0</v>
      </c>
      <c r="F306" s="138" t="str">
        <f t="shared" ca="1" si="14"/>
        <v/>
      </c>
      <c r="G306" s="41">
        <f ca="1">IF(ISERROR(OFFSET('HARGA SATUAN'!$I$6,MATCH(C306,'HARGA SATUAN'!$C$7:$C$1509,0),0)),"",OFFSET('HARGA SATUAN'!$I$6,MATCH(C306,'HARGA SATUAN'!$C$7:$C$1509,0),0))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SATUAN'!$C$7:$C$1509,0),0)),"",OFFSET('HARGA SATUAN'!$D$6,MATCH(C307,'HARGA SATUAN'!$C$7:$C$1509,0),0))</f>
        <v/>
      </c>
      <c r="E307" s="101">
        <f ca="1">IF(B307="+","Unit",IF(ISERROR(OFFSET('HARGA SATUAN'!$E$6,MATCH(C307,'HARGA SATUAN'!$C$7:$C$1509,0),0)),"",OFFSET('HARGA SATUAN'!$E$6,MATCH(C307,'HARGA SATUAN'!$C$7:$C$1509,0),0)))</f>
        <v>0</v>
      </c>
      <c r="F307" s="138" t="str">
        <f t="shared" ca="1" si="14"/>
        <v/>
      </c>
      <c r="G307" s="41">
        <f ca="1">IF(ISERROR(OFFSET('HARGA SATUAN'!$I$6,MATCH(C307,'HARGA SATUAN'!$C$7:$C$1509,0),0)),"",OFFSET('HARGA SATUAN'!$I$6,MATCH(C307,'HARGA SATUAN'!$C$7:$C$1509,0),0))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SATUAN'!$C$7:$C$1509,0),0)),"",OFFSET('HARGA SATUAN'!$D$6,MATCH(C308,'HARGA SATUAN'!$C$7:$C$1509,0),0))</f>
        <v/>
      </c>
      <c r="E308" s="101">
        <f ca="1">IF(B308="+","Unit",IF(ISERROR(OFFSET('HARGA SATUAN'!$E$6,MATCH(C308,'HARGA SATUAN'!$C$7:$C$1509,0),0)),"",OFFSET('HARGA SATUAN'!$E$6,MATCH(C308,'HARGA SATUAN'!$C$7:$C$1509,0),0)))</f>
        <v>0</v>
      </c>
      <c r="F308" s="138" t="str">
        <f t="shared" ca="1" si="14"/>
        <v/>
      </c>
      <c r="G308" s="41">
        <f ca="1">IF(ISERROR(OFFSET('HARGA SATUAN'!$I$6,MATCH(C308,'HARGA SATUAN'!$C$7:$C$1509,0),0)),"",OFFSET('HARGA SATUAN'!$I$6,MATCH(C308,'HARGA SATUAN'!$C$7:$C$1509,0),0))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SATUAN'!$C$7:$C$1509,0),0)),"",OFFSET('HARGA SATUAN'!$D$6,MATCH(C309,'HARGA SATUAN'!$C$7:$C$1509,0),0))</f>
        <v/>
      </c>
      <c r="E309" s="101">
        <f ca="1">IF(B309="+","Unit",IF(ISERROR(OFFSET('HARGA SATUAN'!$E$6,MATCH(C309,'HARGA SATUAN'!$C$7:$C$1509,0),0)),"",OFFSET('HARGA SATUAN'!$E$6,MATCH(C309,'HARGA SATUAN'!$C$7:$C$1509,0),0)))</f>
        <v>0</v>
      </c>
      <c r="F309" s="138" t="str">
        <f t="shared" ca="1" si="14"/>
        <v/>
      </c>
      <c r="G309" s="41">
        <f ca="1">IF(ISERROR(OFFSET('HARGA SATUAN'!$I$6,MATCH(C309,'HARGA SATUAN'!$C$7:$C$1509,0),0)),"",OFFSET('HARGA SATUAN'!$I$6,MATCH(C309,'HARGA SATUAN'!$C$7:$C$1509,0),0))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SATUAN'!$C$7:$C$1509,0),0)),"",OFFSET('HARGA SATUAN'!$D$6,MATCH(C310,'HARGA SATUAN'!$C$7:$C$1509,0),0))</f>
        <v/>
      </c>
      <c r="E310" s="101">
        <f ca="1">IF(B310="+","Unit",IF(ISERROR(OFFSET('HARGA SATUAN'!$E$6,MATCH(C310,'HARGA SATUAN'!$C$7:$C$1509,0),0)),"",OFFSET('HARGA SATUAN'!$E$6,MATCH(C310,'HARGA SATUAN'!$C$7:$C$1509,0),0)))</f>
        <v>0</v>
      </c>
      <c r="F310" s="138" t="str">
        <f t="shared" ca="1" si="14"/>
        <v/>
      </c>
      <c r="G310" s="41">
        <f ca="1">IF(ISERROR(OFFSET('HARGA SATUAN'!$I$6,MATCH(C310,'HARGA SATUAN'!$C$7:$C$1509,0),0)),"",OFFSET('HARGA SATUAN'!$I$6,MATCH(C310,'HARGA SATUAN'!$C$7:$C$1509,0),0))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SATUAN'!$C$7:$C$1509,0),0)),"",OFFSET('HARGA SATUAN'!$D$6,MATCH(C311,'HARGA SATUAN'!$C$7:$C$1509,0),0))</f>
        <v/>
      </c>
      <c r="E311" s="101">
        <f ca="1">IF(B311="+","Unit",IF(ISERROR(OFFSET('HARGA SATUAN'!$E$6,MATCH(C311,'HARGA SATUAN'!$C$7:$C$1509,0),0)),"",OFFSET('HARGA SATUAN'!$E$6,MATCH(C311,'HARGA SATUAN'!$C$7:$C$1509,0),0)))</f>
        <v>0</v>
      </c>
      <c r="F311" s="138" t="str">
        <f t="shared" ca="1" si="14"/>
        <v/>
      </c>
      <c r="G311" s="41">
        <f ca="1">IF(ISERROR(OFFSET('HARGA SATUAN'!$I$6,MATCH(C311,'HARGA SATUAN'!$C$7:$C$1509,0),0)),"",OFFSET('HARGA SATUAN'!$I$6,MATCH(C311,'HARGA SATUAN'!$C$7:$C$1509,0),0))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SATUAN'!$C$7:$C$1509,0),0)),"",OFFSET('HARGA SATUAN'!$D$6,MATCH(C312,'HARGA SATUAN'!$C$7:$C$1509,0),0))</f>
        <v/>
      </c>
      <c r="E312" s="101">
        <f ca="1">IF(B312="+","Unit",IF(ISERROR(OFFSET('HARGA SATUAN'!$E$6,MATCH(C312,'HARGA SATUAN'!$C$7:$C$1509,0),0)),"",OFFSET('HARGA SATUAN'!$E$6,MATCH(C312,'HARGA SATUAN'!$C$7:$C$1509,0),0)))</f>
        <v>0</v>
      </c>
      <c r="F312" s="138" t="str">
        <f t="shared" ca="1" si="14"/>
        <v/>
      </c>
      <c r="G312" s="41">
        <f ca="1">IF(ISERROR(OFFSET('HARGA SATUAN'!$I$6,MATCH(C312,'HARGA SATUAN'!$C$7:$C$1509,0),0)),"",OFFSET('HARGA SATUAN'!$I$6,MATCH(C312,'HARGA SATUAN'!$C$7:$C$1509,0),0))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SATUAN'!$C$7:$C$1509,0),0)),"",OFFSET('HARGA SATUAN'!$D$6,MATCH(C313,'HARGA SATUAN'!$C$7:$C$1509,0),0))</f>
        <v/>
      </c>
      <c r="E313" s="101">
        <f ca="1">IF(B313="+","Unit",IF(ISERROR(OFFSET('HARGA SATUAN'!$E$6,MATCH(C313,'HARGA SATUAN'!$C$7:$C$1509,0),0)),"",OFFSET('HARGA SATUAN'!$E$6,MATCH(C313,'HARGA SATUAN'!$C$7:$C$1509,0),0)))</f>
        <v>0</v>
      </c>
      <c r="F313" s="138" t="str">
        <f t="shared" ca="1" si="14"/>
        <v/>
      </c>
      <c r="G313" s="41">
        <f ca="1">IF(ISERROR(OFFSET('HARGA SATUAN'!$I$6,MATCH(C313,'HARGA SATUAN'!$C$7:$C$1509,0),0)),"",OFFSET('HARGA SATUAN'!$I$6,MATCH(C313,'HARGA SATUAN'!$C$7:$C$1509,0),0))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SATUAN'!$C$7:$C$1509,0),0)),"",OFFSET('HARGA SATUAN'!$D$6,MATCH(C314,'HARGA SATUAN'!$C$7:$C$1509,0),0))</f>
        <v/>
      </c>
      <c r="E314" s="101">
        <f ca="1">IF(B314="+","Unit",IF(ISERROR(OFFSET('HARGA SATUAN'!$E$6,MATCH(C314,'HARGA SATUAN'!$C$7:$C$1509,0),0)),"",OFFSET('HARGA SATUAN'!$E$6,MATCH(C314,'HARGA SATUAN'!$C$7:$C$1509,0),0)))</f>
        <v>0</v>
      </c>
      <c r="F314" s="138" t="str">
        <f t="shared" ca="1" si="14"/>
        <v/>
      </c>
      <c r="G314" s="41">
        <f ca="1">IF(ISERROR(OFFSET('HARGA SATUAN'!$I$6,MATCH(C314,'HARGA SATUAN'!$C$7:$C$1509,0),0)),"",OFFSET('HARGA SATUAN'!$I$6,MATCH(C314,'HARGA SATUAN'!$C$7:$C$1509,0),0))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SATUAN'!$C$7:$C$1509,0),0)),"",OFFSET('HARGA SATUAN'!$D$6,MATCH(C315,'HARGA SATUAN'!$C$7:$C$1509,0),0))</f>
        <v/>
      </c>
      <c r="E315" s="101">
        <f ca="1">IF(B315="+","Unit",IF(ISERROR(OFFSET('HARGA SATUAN'!$E$6,MATCH(C315,'HARGA SATUAN'!$C$7:$C$1509,0),0)),"",OFFSET('HARGA SATUAN'!$E$6,MATCH(C315,'HARGA SATUAN'!$C$7:$C$1509,0),0)))</f>
        <v>0</v>
      </c>
      <c r="F315" s="138" t="str">
        <f t="shared" ca="1" si="14"/>
        <v/>
      </c>
      <c r="G315" s="41">
        <f ca="1">IF(ISERROR(OFFSET('HARGA SATUAN'!$I$6,MATCH(C315,'HARGA SATUAN'!$C$7:$C$1509,0),0)),"",OFFSET('HARGA SATUAN'!$I$6,MATCH(C315,'HARGA SATUAN'!$C$7:$C$1509,0),0))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SATUAN'!$C$7:$C$1509,0),0)),"",OFFSET('HARGA SATUAN'!$D$6,MATCH(C316,'HARGA SATUAN'!$C$7:$C$1509,0),0))</f>
        <v/>
      </c>
      <c r="E316" s="101">
        <f ca="1">IF(B316="+","Unit",IF(ISERROR(OFFSET('HARGA SATUAN'!$E$6,MATCH(C316,'HARGA SATUAN'!$C$7:$C$1509,0),0)),"",OFFSET('HARGA SATUAN'!$E$6,MATCH(C316,'HARGA SATUAN'!$C$7:$C$1509,0),0)))</f>
        <v>0</v>
      </c>
      <c r="F316" s="138" t="str">
        <f t="shared" ca="1" si="14"/>
        <v/>
      </c>
      <c r="G316" s="41">
        <f ca="1">IF(ISERROR(OFFSET('HARGA SATUAN'!$I$6,MATCH(C316,'HARGA SATUAN'!$C$7:$C$1509,0),0)),"",OFFSET('HARGA SATUAN'!$I$6,MATCH(C316,'HARGA SATUAN'!$C$7:$C$1509,0),0))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SATUAN'!$C$7:$C$1509,0),0)),"",OFFSET('HARGA SATUAN'!$D$6,MATCH(C317,'HARGA SATUAN'!$C$7:$C$1509,0),0))</f>
        <v/>
      </c>
      <c r="E317" s="101">
        <f ca="1">IF(B317="+","Unit",IF(ISERROR(OFFSET('HARGA SATUAN'!$E$6,MATCH(C317,'HARGA SATUAN'!$C$7:$C$1509,0),0)),"",OFFSET('HARGA SATUAN'!$E$6,MATCH(C317,'HARGA SATUAN'!$C$7:$C$1509,0),0)))</f>
        <v>0</v>
      </c>
      <c r="F317" s="138" t="str">
        <f t="shared" ca="1" si="14"/>
        <v/>
      </c>
      <c r="G317" s="41">
        <f ca="1">IF(ISERROR(OFFSET('HARGA SATUAN'!$I$6,MATCH(C317,'HARGA SATUAN'!$C$7:$C$1509,0),0)),"",OFFSET('HARGA SATUAN'!$I$6,MATCH(C317,'HARGA SATUAN'!$C$7:$C$1509,0),0))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SATUAN'!$C$7:$C$1509,0),0)),"",OFFSET('HARGA SATUAN'!$D$6,MATCH(C318,'HARGA SATUAN'!$C$7:$C$1509,0),0))</f>
        <v/>
      </c>
      <c r="E318" s="101">
        <f ca="1">IF(B318="+","Unit",IF(ISERROR(OFFSET('HARGA SATUAN'!$E$6,MATCH(C318,'HARGA SATUAN'!$C$7:$C$1509,0),0)),"",OFFSET('HARGA SATUAN'!$E$6,MATCH(C318,'HARGA SATUAN'!$C$7:$C$1509,0),0)))</f>
        <v>0</v>
      </c>
      <c r="F318" s="138" t="str">
        <f t="shared" ca="1" si="14"/>
        <v/>
      </c>
      <c r="G318" s="41">
        <f ca="1">IF(ISERROR(OFFSET('HARGA SATUAN'!$I$6,MATCH(C318,'HARGA SATUAN'!$C$7:$C$1509,0),0)),"",OFFSET('HARGA SATUAN'!$I$6,MATCH(C318,'HARGA SATUAN'!$C$7:$C$1509,0),0))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SATUAN'!$C$7:$C$1509,0),0)),"",OFFSET('HARGA SATUAN'!$D$6,MATCH(C319,'HARGA SATUAN'!$C$7:$C$1509,0),0))</f>
        <v/>
      </c>
      <c r="E319" s="101">
        <f ca="1">IF(B319="+","Unit",IF(ISERROR(OFFSET('HARGA SATUAN'!$E$6,MATCH(C319,'HARGA SATUAN'!$C$7:$C$1509,0),0)),"",OFFSET('HARGA SATUAN'!$E$6,MATCH(C319,'HARGA SATUAN'!$C$7:$C$1509,0),0)))</f>
        <v>0</v>
      </c>
      <c r="F319" s="138" t="str">
        <f t="shared" ca="1" si="14"/>
        <v/>
      </c>
      <c r="G319" s="41">
        <f ca="1">IF(ISERROR(OFFSET('HARGA SATUAN'!$I$6,MATCH(C319,'HARGA SATUAN'!$C$7:$C$1509,0),0)),"",OFFSET('HARGA SATUAN'!$I$6,MATCH(C319,'HARGA SATUAN'!$C$7:$C$1509,0),0))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SATUAN'!$C$7:$C$1509,0),0)),"",OFFSET('HARGA SATUAN'!$D$6,MATCH(C320,'HARGA SATUAN'!$C$7:$C$1509,0),0))</f>
        <v/>
      </c>
      <c r="E320" s="101">
        <f ca="1">IF(B320="+","Unit",IF(ISERROR(OFFSET('HARGA SATUAN'!$E$6,MATCH(C320,'HARGA SATUAN'!$C$7:$C$1509,0),0)),"",OFFSET('HARGA SATUAN'!$E$6,MATCH(C320,'HARGA SATUAN'!$C$7:$C$1509,0),0)))</f>
        <v>0</v>
      </c>
      <c r="F320" s="138" t="str">
        <f t="shared" ca="1" si="14"/>
        <v/>
      </c>
      <c r="G320" s="41">
        <f ca="1">IF(ISERROR(OFFSET('HARGA SATUAN'!$I$6,MATCH(C320,'HARGA SATUAN'!$C$7:$C$1509,0),0)),"",OFFSET('HARGA SATUAN'!$I$6,MATCH(C320,'HARGA SATUAN'!$C$7:$C$1509,0),0))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SATUAN'!$C$7:$C$1509,0),0)),"",OFFSET('HARGA SATUAN'!$D$6,MATCH(C321,'HARGA SATUAN'!$C$7:$C$1509,0),0))</f>
        <v/>
      </c>
      <c r="E321" s="101">
        <f ca="1">IF(B321="+","Unit",IF(ISERROR(OFFSET('HARGA SATUAN'!$E$6,MATCH(C321,'HARGA SATUAN'!$C$7:$C$1509,0),0)),"",OFFSET('HARGA SATUAN'!$E$6,MATCH(C321,'HARGA SATUAN'!$C$7:$C$1509,0),0)))</f>
        <v>0</v>
      </c>
      <c r="F321" s="138" t="str">
        <f t="shared" ca="1" si="14"/>
        <v/>
      </c>
      <c r="G321" s="41">
        <f ca="1">IF(ISERROR(OFFSET('HARGA SATUAN'!$I$6,MATCH(C321,'HARGA SATUAN'!$C$7:$C$1509,0),0)),"",OFFSET('HARGA SATUAN'!$I$6,MATCH(C321,'HARGA SATUAN'!$C$7:$C$1509,0),0))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SATUAN'!$C$7:$C$1509,0),0)),"",OFFSET('HARGA SATUAN'!$D$6,MATCH(C322,'HARGA SATUAN'!$C$7:$C$1509,0),0))</f>
        <v/>
      </c>
      <c r="E322" s="101">
        <f ca="1">IF(B322="+","Unit",IF(ISERROR(OFFSET('HARGA SATUAN'!$E$6,MATCH(C322,'HARGA SATUAN'!$C$7:$C$1509,0),0)),"",OFFSET('HARGA SATUAN'!$E$6,MATCH(C322,'HARGA SATUAN'!$C$7:$C$1509,0),0)))</f>
        <v>0</v>
      </c>
      <c r="F322" s="138" t="str">
        <f t="shared" ca="1" si="14"/>
        <v/>
      </c>
      <c r="G322" s="41">
        <f ca="1">IF(ISERROR(OFFSET('HARGA SATUAN'!$I$6,MATCH(C322,'HARGA SATUAN'!$C$7:$C$1509,0),0)),"",OFFSET('HARGA SATUAN'!$I$6,MATCH(C322,'HARGA SATUAN'!$C$7:$C$1509,0),0))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SATUAN'!$C$7:$C$1509,0),0)),"",OFFSET('HARGA SATUAN'!$D$6,MATCH(C323,'HARGA SATUAN'!$C$7:$C$1509,0),0))</f>
        <v/>
      </c>
      <c r="E323" s="101">
        <f ca="1">IF(B323="+","Unit",IF(ISERROR(OFFSET('HARGA SATUAN'!$E$6,MATCH(C323,'HARGA SATUAN'!$C$7:$C$1509,0),0)),"",OFFSET('HARGA SATUAN'!$E$6,MATCH(C323,'HARGA SATUAN'!$C$7:$C$1509,0),0)))</f>
        <v>0</v>
      </c>
      <c r="F323" s="138" t="str">
        <f t="shared" ca="1" si="14"/>
        <v/>
      </c>
      <c r="G323" s="41">
        <f ca="1">IF(ISERROR(OFFSET('HARGA SATUAN'!$I$6,MATCH(C323,'HARGA SATUAN'!$C$7:$C$1509,0),0)),"",OFFSET('HARGA SATUAN'!$I$6,MATCH(C323,'HARGA SATUAN'!$C$7:$C$1509,0),0))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SATUAN'!$C$7:$C$1509,0),0)),"",OFFSET('HARGA SATUAN'!$D$6,MATCH(C324,'HARGA SATUAN'!$C$7:$C$1509,0),0))</f>
        <v/>
      </c>
      <c r="E324" s="101">
        <f ca="1">IF(B324="+","Unit",IF(ISERROR(OFFSET('HARGA SATUAN'!$E$6,MATCH(C324,'HARGA SATUAN'!$C$7:$C$1509,0),0)),"",OFFSET('HARGA SATUAN'!$E$6,MATCH(C324,'HARGA SATUAN'!$C$7:$C$1509,0),0)))</f>
        <v>0</v>
      </c>
      <c r="F324" s="138" t="str">
        <f t="shared" ca="1" si="14"/>
        <v/>
      </c>
      <c r="G324" s="41">
        <f ca="1">IF(ISERROR(OFFSET('HARGA SATUAN'!$I$6,MATCH(C324,'HARGA SATUAN'!$C$7:$C$1509,0),0)),"",OFFSET('HARGA SATUAN'!$I$6,MATCH(C324,'HARGA SATUAN'!$C$7:$C$1509,0),0))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SATUAN'!$C$7:$C$1509,0),0)),"",OFFSET('HARGA SATUAN'!$D$6,MATCH(C325,'HARGA SATUAN'!$C$7:$C$1509,0),0))</f>
        <v/>
      </c>
      <c r="E325" s="101">
        <f ca="1">IF(B325="+","Unit",IF(ISERROR(OFFSET('HARGA SATUAN'!$E$6,MATCH(C325,'HARGA SATUAN'!$C$7:$C$1509,0),0)),"",OFFSET('HARGA SATUAN'!$E$6,MATCH(C325,'HARGA SATUAN'!$C$7:$C$1509,0),0)))</f>
        <v>0</v>
      </c>
      <c r="F325" s="138" t="str">
        <f t="shared" ca="1" si="14"/>
        <v/>
      </c>
      <c r="G325" s="41">
        <f ca="1">IF(ISERROR(OFFSET('HARGA SATUAN'!$I$6,MATCH(C325,'HARGA SATUAN'!$C$7:$C$1509,0),0)),"",OFFSET('HARGA SATUAN'!$I$6,MATCH(C325,'HARGA SATUAN'!$C$7:$C$1509,0),0))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SATUAN'!$C$7:$C$1509,0),0)),"",OFFSET('HARGA SATUAN'!$D$6,MATCH(C326,'HARGA SATUAN'!$C$7:$C$1509,0),0))</f>
        <v/>
      </c>
      <c r="E326" s="101">
        <f ca="1">IF(B326="+","Unit",IF(ISERROR(OFFSET('HARGA SATUAN'!$E$6,MATCH(C326,'HARGA SATUAN'!$C$7:$C$1509,0),0)),"",OFFSET('HARGA SATUAN'!$E$6,MATCH(C326,'HARGA SATUAN'!$C$7:$C$1509,0),0)))</f>
        <v>0</v>
      </c>
      <c r="F326" s="138" t="str">
        <f t="shared" ca="1" si="14"/>
        <v/>
      </c>
      <c r="G326" s="41">
        <f ca="1">IF(ISERROR(OFFSET('HARGA SATUAN'!$I$6,MATCH(C326,'HARGA SATUAN'!$C$7:$C$1509,0),0)),"",OFFSET('HARGA SATUAN'!$I$6,MATCH(C326,'HARGA SATUAN'!$C$7:$C$1509,0),0))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SATUAN'!$C$7:$C$1509,0),0)),"",OFFSET('HARGA SATUAN'!$D$6,MATCH(C327,'HARGA SATUAN'!$C$7:$C$1509,0),0))</f>
        <v/>
      </c>
      <c r="E327" s="101">
        <f ca="1">IF(B327="+","Unit",IF(ISERROR(OFFSET('HARGA SATUAN'!$E$6,MATCH(C327,'HARGA SATUAN'!$C$7:$C$1509,0),0)),"",OFFSET('HARGA SATUAN'!$E$6,MATCH(C327,'HARGA SATUAN'!$C$7:$C$1509,0),0)))</f>
        <v>0</v>
      </c>
      <c r="F327" s="138" t="str">
        <f t="shared" ca="1" si="14"/>
        <v/>
      </c>
      <c r="G327" s="41">
        <f ca="1">IF(ISERROR(OFFSET('HARGA SATUAN'!$I$6,MATCH(C327,'HARGA SATUAN'!$C$7:$C$1509,0),0)),"",OFFSET('HARGA SATUAN'!$I$6,MATCH(C327,'HARGA SATUAN'!$C$7:$C$1509,0),0))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SATUAN'!$C$7:$C$1509,0),0)),"",OFFSET('HARGA SATUAN'!$D$6,MATCH(C328,'HARGA SATUAN'!$C$7:$C$1509,0),0))</f>
        <v/>
      </c>
      <c r="E328" s="101">
        <f ca="1">IF(B328="+","Unit",IF(ISERROR(OFFSET('HARGA SATUAN'!$E$6,MATCH(C328,'HARGA SATUAN'!$C$7:$C$1509,0),0)),"",OFFSET('HARGA SATUAN'!$E$6,MATCH(C328,'HARGA SATUAN'!$C$7:$C$1509,0),0)))</f>
        <v>0</v>
      </c>
      <c r="F328" s="138" t="str">
        <f t="shared" ca="1" si="14"/>
        <v/>
      </c>
      <c r="G328" s="41">
        <f ca="1">IF(ISERROR(OFFSET('HARGA SATUAN'!$I$6,MATCH(C328,'HARGA SATUAN'!$C$7:$C$1509,0),0)),"",OFFSET('HARGA SATUAN'!$I$6,MATCH(C328,'HARGA SATUAN'!$C$7:$C$1509,0),0))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SATUAN'!$C$7:$C$1509,0),0)),"",OFFSET('HARGA SATUAN'!$D$6,MATCH(C329,'HARGA SATUAN'!$C$7:$C$1509,0),0))</f>
        <v/>
      </c>
      <c r="E329" s="101">
        <f ca="1">IF(B329="+","Unit",IF(ISERROR(OFFSET('HARGA SATUAN'!$E$6,MATCH(C329,'HARGA SATUAN'!$C$7:$C$1509,0),0)),"",OFFSET('HARGA SATUAN'!$E$6,MATCH(C329,'HARGA SATUAN'!$C$7:$C$1509,0),0)))</f>
        <v>0</v>
      </c>
      <c r="F329" s="138" t="str">
        <f t="shared" ca="1" si="14"/>
        <v/>
      </c>
      <c r="G329" s="41">
        <f ca="1">IF(ISERROR(OFFSET('HARGA SATUAN'!$I$6,MATCH(C329,'HARGA SATUAN'!$C$7:$C$1509,0),0)),"",OFFSET('HARGA SATUAN'!$I$6,MATCH(C329,'HARGA SATUAN'!$C$7:$C$1509,0),0))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SATUAN'!$C$7:$C$1509,0),0)),"",OFFSET('HARGA SATUAN'!$D$6,MATCH(C330,'HARGA SATUAN'!$C$7:$C$1509,0),0))</f>
        <v/>
      </c>
      <c r="E330" s="101">
        <f ca="1">IF(B330="+","Unit",IF(ISERROR(OFFSET('HARGA SATUAN'!$E$6,MATCH(C330,'HARGA SATUAN'!$C$7:$C$1509,0),0)),"",OFFSET('HARGA SATUAN'!$E$6,MATCH(C330,'HARGA SATUAN'!$C$7:$C$1509,0),0)))</f>
        <v>0</v>
      </c>
      <c r="F330" s="138" t="str">
        <f t="shared" ca="1" si="14"/>
        <v/>
      </c>
      <c r="G330" s="41">
        <f ca="1">IF(ISERROR(OFFSET('HARGA SATUAN'!$I$6,MATCH(C330,'HARGA SATUAN'!$C$7:$C$1509,0),0)),"",OFFSET('HARGA SATUAN'!$I$6,MATCH(C330,'HARGA SATUAN'!$C$7:$C$1509,0),0))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SATUAN'!$C$7:$C$1509,0),0)),"",OFFSET('HARGA SATUAN'!$D$6,MATCH(C331,'HARGA SATUAN'!$C$7:$C$1509,0),0))</f>
        <v/>
      </c>
      <c r="E331" s="101">
        <f ca="1">IF(B331="+","Unit",IF(ISERROR(OFFSET('HARGA SATUAN'!$E$6,MATCH(C331,'HARGA SATUAN'!$C$7:$C$1509,0),0)),"",OFFSET('HARGA SATUAN'!$E$6,MATCH(C331,'HARGA SATUAN'!$C$7:$C$1509,0),0)))</f>
        <v>0</v>
      </c>
      <c r="F331" s="138" t="str">
        <f t="shared" ca="1" si="14"/>
        <v/>
      </c>
      <c r="G331" s="41">
        <f ca="1">IF(ISERROR(OFFSET('HARGA SATUAN'!$I$6,MATCH(C331,'HARGA SATUAN'!$C$7:$C$1509,0),0)),"",OFFSET('HARGA SATUAN'!$I$6,MATCH(C331,'HARGA SATUAN'!$C$7:$C$1509,0),0))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SATUAN'!$C$7:$C$1509,0),0)),"",OFFSET('HARGA SATUAN'!$D$6,MATCH(C332,'HARGA SATUAN'!$C$7:$C$1509,0),0))</f>
        <v/>
      </c>
      <c r="E332" s="101">
        <f ca="1">IF(B332="+","Unit",IF(ISERROR(OFFSET('HARGA SATUAN'!$E$6,MATCH(C332,'HARGA SATUAN'!$C$7:$C$1509,0),0)),"",OFFSET('HARGA SATUAN'!$E$6,MATCH(C332,'HARGA SATUAN'!$C$7:$C$1509,0),0)))</f>
        <v>0</v>
      </c>
      <c r="F332" s="138" t="str">
        <f t="shared" ca="1" si="14"/>
        <v/>
      </c>
      <c r="G332" s="41">
        <f ca="1">IF(ISERROR(OFFSET('HARGA SATUAN'!$I$6,MATCH(C332,'HARGA SATUAN'!$C$7:$C$1509,0),0)),"",OFFSET('HARGA SATUAN'!$I$6,MATCH(C332,'HARGA SATUAN'!$C$7:$C$1509,0),0))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SATUAN'!$C$7:$C$1509,0),0)),"",OFFSET('HARGA SATUAN'!$D$6,MATCH(C333,'HARGA SATUAN'!$C$7:$C$1509,0),0))</f>
        <v/>
      </c>
      <c r="E333" s="101">
        <f ca="1">IF(B333="+","Unit",IF(ISERROR(OFFSET('HARGA SATUAN'!$E$6,MATCH(C333,'HARGA SATUAN'!$C$7:$C$1509,0),0)),"",OFFSET('HARGA SATUAN'!$E$6,MATCH(C333,'HARGA SATUAN'!$C$7:$C$1509,0),0)))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SATUAN'!$C$7:$C$1509,0),0)),"",OFFSET('HARGA SATUAN'!$I$6,MATCH(C333,'HARGA SATUAN'!$C$7:$C$1509,0),0))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SATUAN'!$C$7:$C$1509,0),0)),"",OFFSET('HARGA SATUAN'!$D$6,MATCH(C334,'HARGA SATUAN'!$C$7:$C$1509,0),0))</f>
        <v/>
      </c>
      <c r="E334" s="101">
        <f ca="1">IF(B334="+","Unit",IF(ISERROR(OFFSET('HARGA SATUAN'!$E$6,MATCH(C334,'HARGA SATUAN'!$C$7:$C$1509,0),0)),"",OFFSET('HARGA SATUAN'!$E$6,MATCH(C334,'HARGA SATUAN'!$C$7:$C$1509,0),0)))</f>
        <v>0</v>
      </c>
      <c r="F334" s="138" t="str">
        <f t="shared" ca="1" si="17"/>
        <v/>
      </c>
      <c r="G334" s="41">
        <f ca="1">IF(ISERROR(OFFSET('HARGA SATUAN'!$I$6,MATCH(C334,'HARGA SATUAN'!$C$7:$C$1509,0),0)),"",OFFSET('HARGA SATUAN'!$I$6,MATCH(C334,'HARGA SATUAN'!$C$7:$C$1509,0),0))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SATUAN'!$C$7:$C$1509,0),0)),"",OFFSET('HARGA SATUAN'!$D$6,MATCH(C335,'HARGA SATUAN'!$C$7:$C$1509,0),0))</f>
        <v/>
      </c>
      <c r="E335" s="101">
        <f ca="1">IF(B335="+","Unit",IF(ISERROR(OFFSET('HARGA SATUAN'!$E$6,MATCH(C335,'HARGA SATUAN'!$C$7:$C$1509,0),0)),"",OFFSET('HARGA SATUAN'!$E$6,MATCH(C335,'HARGA SATUAN'!$C$7:$C$1509,0),0)))</f>
        <v>0</v>
      </c>
      <c r="F335" s="138" t="str">
        <f t="shared" ca="1" si="17"/>
        <v/>
      </c>
      <c r="G335" s="41">
        <f ca="1">IF(ISERROR(OFFSET('HARGA SATUAN'!$I$6,MATCH(C335,'HARGA SATUAN'!$C$7:$C$1509,0),0)),"",OFFSET('HARGA SATUAN'!$I$6,MATCH(C335,'HARGA SATUAN'!$C$7:$C$1509,0),0))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SATUAN'!$C$7:$C$1509,0),0)),"",OFFSET('HARGA SATUAN'!$D$6,MATCH(C336,'HARGA SATUAN'!$C$7:$C$1509,0),0))</f>
        <v/>
      </c>
      <c r="E336" s="101">
        <f ca="1">IF(B336="+","Unit",IF(ISERROR(OFFSET('HARGA SATUAN'!$E$6,MATCH(C336,'HARGA SATUAN'!$C$7:$C$1509,0),0)),"",OFFSET('HARGA SATUAN'!$E$6,MATCH(C336,'HARGA SATUAN'!$C$7:$C$1509,0),0)))</f>
        <v>0</v>
      </c>
      <c r="F336" s="138" t="str">
        <f t="shared" ca="1" si="17"/>
        <v/>
      </c>
      <c r="G336" s="41">
        <f ca="1">IF(ISERROR(OFFSET('HARGA SATUAN'!$I$6,MATCH(C336,'HARGA SATUAN'!$C$7:$C$1509,0),0)),"",OFFSET('HARGA SATUAN'!$I$6,MATCH(C336,'HARGA SATUAN'!$C$7:$C$1509,0),0))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SATUAN'!$C$7:$C$1509,0),0)),"",OFFSET('HARGA SATUAN'!$D$6,MATCH(C337,'HARGA SATUAN'!$C$7:$C$1509,0),0))</f>
        <v/>
      </c>
      <c r="E337" s="101">
        <f ca="1">IF(B337="+","Unit",IF(ISERROR(OFFSET('HARGA SATUAN'!$E$6,MATCH(C337,'HARGA SATUAN'!$C$7:$C$1509,0),0)),"",OFFSET('HARGA SATUAN'!$E$6,MATCH(C337,'HARGA SATUAN'!$C$7:$C$1509,0),0)))</f>
        <v>0</v>
      </c>
      <c r="F337" s="138" t="str">
        <f t="shared" ca="1" si="17"/>
        <v/>
      </c>
      <c r="G337" s="41">
        <f ca="1">IF(ISERROR(OFFSET('HARGA SATUAN'!$I$6,MATCH(C337,'HARGA SATUAN'!$C$7:$C$1509,0),0)),"",OFFSET('HARGA SATUAN'!$I$6,MATCH(C337,'HARGA SATUAN'!$C$7:$C$1509,0),0))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SATUAN'!$C$7:$C$1509,0),0)),"",OFFSET('HARGA SATUAN'!$D$6,MATCH(C338,'HARGA SATUAN'!$C$7:$C$1509,0),0))</f>
        <v/>
      </c>
      <c r="E338" s="101">
        <f ca="1">IF(B338="+","Unit",IF(ISERROR(OFFSET('HARGA SATUAN'!$E$6,MATCH(C338,'HARGA SATUAN'!$C$7:$C$1509,0),0)),"",OFFSET('HARGA SATUAN'!$E$6,MATCH(C338,'HARGA SATUAN'!$C$7:$C$1509,0),0)))</f>
        <v>0</v>
      </c>
      <c r="F338" s="138" t="str">
        <f t="shared" ca="1" si="17"/>
        <v/>
      </c>
      <c r="G338" s="41">
        <f ca="1">IF(ISERROR(OFFSET('HARGA SATUAN'!$I$6,MATCH(C338,'HARGA SATUAN'!$C$7:$C$1509,0),0)),"",OFFSET('HARGA SATUAN'!$I$6,MATCH(C338,'HARGA SATUAN'!$C$7:$C$1509,0),0))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SATUAN'!$C$7:$C$1509,0),0)),"",OFFSET('HARGA SATUAN'!$D$6,MATCH(C339,'HARGA SATUAN'!$C$7:$C$1509,0),0))</f>
        <v/>
      </c>
      <c r="E339" s="101">
        <f ca="1">IF(B339="+","Unit",IF(ISERROR(OFFSET('HARGA SATUAN'!$E$6,MATCH(C339,'HARGA SATUAN'!$C$7:$C$1509,0),0)),"",OFFSET('HARGA SATUAN'!$E$6,MATCH(C339,'HARGA SATUAN'!$C$7:$C$1509,0),0)))</f>
        <v>0</v>
      </c>
      <c r="F339" s="138" t="str">
        <f t="shared" ca="1" si="17"/>
        <v/>
      </c>
      <c r="G339" s="41">
        <f ca="1">IF(ISERROR(OFFSET('HARGA SATUAN'!$I$6,MATCH(C339,'HARGA SATUAN'!$C$7:$C$1509,0),0)),"",OFFSET('HARGA SATUAN'!$I$6,MATCH(C339,'HARGA SATUAN'!$C$7:$C$1509,0),0))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SATUAN'!$C$7:$C$1509,0),0)),"",OFFSET('HARGA SATUAN'!$D$6,MATCH(C340,'HARGA SATUAN'!$C$7:$C$1509,0),0))</f>
        <v/>
      </c>
      <c r="E340" s="101">
        <f ca="1">IF(B340="+","Unit",IF(ISERROR(OFFSET('HARGA SATUAN'!$E$6,MATCH(C340,'HARGA SATUAN'!$C$7:$C$1509,0),0)),"",OFFSET('HARGA SATUAN'!$E$6,MATCH(C340,'HARGA SATUAN'!$C$7:$C$1509,0),0)))</f>
        <v>0</v>
      </c>
      <c r="F340" s="138" t="str">
        <f t="shared" ca="1" si="17"/>
        <v/>
      </c>
      <c r="G340" s="41">
        <f ca="1">IF(ISERROR(OFFSET('HARGA SATUAN'!$I$6,MATCH(C340,'HARGA SATUAN'!$C$7:$C$1509,0),0)),"",OFFSET('HARGA SATUAN'!$I$6,MATCH(C340,'HARGA SATUAN'!$C$7:$C$1509,0),0))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SATUAN'!$C$7:$C$1509,0),0)),"",OFFSET('HARGA SATUAN'!$D$6,MATCH(C341,'HARGA SATUAN'!$C$7:$C$1509,0),0))</f>
        <v/>
      </c>
      <c r="E341" s="101">
        <f ca="1">IF(B341="+","Unit",IF(ISERROR(OFFSET('HARGA SATUAN'!$E$6,MATCH(C341,'HARGA SATUAN'!$C$7:$C$1509,0),0)),"",OFFSET('HARGA SATUAN'!$E$6,MATCH(C341,'HARGA SATUAN'!$C$7:$C$1509,0),0)))</f>
        <v>0</v>
      </c>
      <c r="F341" s="138" t="str">
        <f t="shared" ca="1" si="17"/>
        <v/>
      </c>
      <c r="G341" s="41">
        <f ca="1">IF(ISERROR(OFFSET('HARGA SATUAN'!$I$6,MATCH(C341,'HARGA SATUAN'!$C$7:$C$1509,0),0)),"",OFFSET('HARGA SATUAN'!$I$6,MATCH(C341,'HARGA SATUAN'!$C$7:$C$1509,0),0))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SATUAN'!$C$7:$C$1509,0),0)),"",OFFSET('HARGA SATUAN'!$D$6,MATCH(C342,'HARGA SATUAN'!$C$7:$C$1509,0),0))</f>
        <v/>
      </c>
      <c r="E342" s="101">
        <f ca="1">IF(B342="+","Unit",IF(ISERROR(OFFSET('HARGA SATUAN'!$E$6,MATCH(C342,'HARGA SATUAN'!$C$7:$C$1509,0),0)),"",OFFSET('HARGA SATUAN'!$E$6,MATCH(C342,'HARGA SATUAN'!$C$7:$C$1509,0),0)))</f>
        <v>0</v>
      </c>
      <c r="F342" s="138" t="str">
        <f t="shared" ca="1" si="17"/>
        <v/>
      </c>
      <c r="G342" s="41">
        <f ca="1">IF(ISERROR(OFFSET('HARGA SATUAN'!$I$6,MATCH(C342,'HARGA SATUAN'!$C$7:$C$1509,0),0)),"",OFFSET('HARGA SATUAN'!$I$6,MATCH(C342,'HARGA SATUAN'!$C$7:$C$1509,0),0))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SATUAN'!$C$7:$C$1509,0),0)),"",OFFSET('HARGA SATUAN'!$D$6,MATCH(C343,'HARGA SATUAN'!$C$7:$C$1509,0),0))</f>
        <v/>
      </c>
      <c r="E343" s="101">
        <f ca="1">IF(B343="+","Unit",IF(ISERROR(OFFSET('HARGA SATUAN'!$E$6,MATCH(C343,'HARGA SATUAN'!$C$7:$C$1509,0),0)),"",OFFSET('HARGA SATUAN'!$E$6,MATCH(C343,'HARGA SATUAN'!$C$7:$C$1509,0),0)))</f>
        <v>0</v>
      </c>
      <c r="F343" s="138" t="str">
        <f t="shared" ca="1" si="17"/>
        <v/>
      </c>
      <c r="G343" s="41">
        <f ca="1">IF(ISERROR(OFFSET('HARGA SATUAN'!$I$6,MATCH(C343,'HARGA SATUAN'!$C$7:$C$1509,0),0)),"",OFFSET('HARGA SATUAN'!$I$6,MATCH(C343,'HARGA SATUAN'!$C$7:$C$1509,0),0))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SATUAN'!$C$7:$C$1509,0),0)),"",OFFSET('HARGA SATUAN'!$D$6,MATCH(C344,'HARGA SATUAN'!$C$7:$C$1509,0),0))</f>
        <v/>
      </c>
      <c r="E344" s="101">
        <f ca="1">IF(B344="+","Unit",IF(ISERROR(OFFSET('HARGA SATUAN'!$E$6,MATCH(C344,'HARGA SATUAN'!$C$7:$C$1509,0),0)),"",OFFSET('HARGA SATUAN'!$E$6,MATCH(C344,'HARGA SATUAN'!$C$7:$C$1509,0),0)))</f>
        <v>0</v>
      </c>
      <c r="F344" s="138" t="str">
        <f t="shared" ca="1" si="17"/>
        <v/>
      </c>
      <c r="G344" s="41">
        <f ca="1">IF(ISERROR(OFFSET('HARGA SATUAN'!$I$6,MATCH(C344,'HARGA SATUAN'!$C$7:$C$1509,0),0)),"",OFFSET('HARGA SATUAN'!$I$6,MATCH(C344,'HARGA SATUAN'!$C$7:$C$1509,0),0))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SATUAN'!$C$7:$C$1509,0),0)),"",OFFSET('HARGA SATUAN'!$D$6,MATCH(C345,'HARGA SATUAN'!$C$7:$C$1509,0),0))</f>
        <v/>
      </c>
      <c r="E345" s="101">
        <f ca="1">IF(B345="+","Unit",IF(ISERROR(OFFSET('HARGA SATUAN'!$E$6,MATCH(C345,'HARGA SATUAN'!$C$7:$C$1509,0),0)),"",OFFSET('HARGA SATUAN'!$E$6,MATCH(C345,'HARGA SATUAN'!$C$7:$C$1509,0),0)))</f>
        <v>0</v>
      </c>
      <c r="F345" s="138" t="str">
        <f t="shared" ca="1" si="17"/>
        <v/>
      </c>
      <c r="G345" s="41">
        <f ca="1">IF(ISERROR(OFFSET('HARGA SATUAN'!$I$6,MATCH(C345,'HARGA SATUAN'!$C$7:$C$1509,0),0)),"",OFFSET('HARGA SATUAN'!$I$6,MATCH(C345,'HARGA SATUAN'!$C$7:$C$1509,0),0))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SATUAN'!$C$7:$C$1509,0),0)),"",OFFSET('HARGA SATUAN'!$D$6,MATCH(C346,'HARGA SATUAN'!$C$7:$C$1509,0),0))</f>
        <v/>
      </c>
      <c r="E346" s="101">
        <f ca="1">IF(B346="+","Unit",IF(ISERROR(OFFSET('HARGA SATUAN'!$E$6,MATCH(C346,'HARGA SATUAN'!$C$7:$C$1509,0),0)),"",OFFSET('HARGA SATUAN'!$E$6,MATCH(C346,'HARGA SATUAN'!$C$7:$C$1509,0),0)))</f>
        <v>0</v>
      </c>
      <c r="F346" s="138" t="str">
        <f t="shared" ca="1" si="17"/>
        <v/>
      </c>
      <c r="G346" s="41">
        <f ca="1">IF(ISERROR(OFFSET('HARGA SATUAN'!$I$6,MATCH(C346,'HARGA SATUAN'!$C$7:$C$1509,0),0)),"",OFFSET('HARGA SATUAN'!$I$6,MATCH(C346,'HARGA SATUAN'!$C$7:$C$1509,0),0))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SATUAN'!$C$7:$C$1509,0),0)),"",OFFSET('HARGA SATUAN'!$D$6,MATCH(C347,'HARGA SATUAN'!$C$7:$C$1509,0),0))</f>
        <v/>
      </c>
      <c r="E347" s="101">
        <f ca="1">IF(B347="+","Unit",IF(ISERROR(OFFSET('HARGA SATUAN'!$E$6,MATCH(C347,'HARGA SATUAN'!$C$7:$C$1509,0),0)),"",OFFSET('HARGA SATUAN'!$E$6,MATCH(C347,'HARGA SATUAN'!$C$7:$C$1509,0),0)))</f>
        <v>0</v>
      </c>
      <c r="F347" s="138" t="str">
        <f t="shared" ca="1" si="17"/>
        <v/>
      </c>
      <c r="G347" s="41">
        <f ca="1">IF(ISERROR(OFFSET('HARGA SATUAN'!$I$6,MATCH(C347,'HARGA SATUAN'!$C$7:$C$1509,0),0)),"",OFFSET('HARGA SATUAN'!$I$6,MATCH(C347,'HARGA SATUAN'!$C$7:$C$1509,0),0))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SATUAN'!$C$7:$C$1509,0),0)),"",OFFSET('HARGA SATUAN'!$D$6,MATCH(C348,'HARGA SATUAN'!$C$7:$C$1509,0),0))</f>
        <v/>
      </c>
      <c r="E348" s="101">
        <f ca="1">IF(B348="+","Unit",IF(ISERROR(OFFSET('HARGA SATUAN'!$E$6,MATCH(C348,'HARGA SATUAN'!$C$7:$C$1509,0),0)),"",OFFSET('HARGA SATUAN'!$E$6,MATCH(C348,'HARGA SATUAN'!$C$7:$C$1509,0),0)))</f>
        <v>0</v>
      </c>
      <c r="F348" s="138" t="str">
        <f t="shared" ca="1" si="17"/>
        <v/>
      </c>
      <c r="G348" s="41">
        <f ca="1">IF(ISERROR(OFFSET('HARGA SATUAN'!$I$6,MATCH(C348,'HARGA SATUAN'!$C$7:$C$1509,0),0)),"",OFFSET('HARGA SATUAN'!$I$6,MATCH(C348,'HARGA SATUAN'!$C$7:$C$1509,0),0))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SATUAN'!$C$7:$C$1509,0),0)),"",OFFSET('HARGA SATUAN'!$D$6,MATCH(C349,'HARGA SATUAN'!$C$7:$C$1509,0),0))</f>
        <v/>
      </c>
      <c r="E349" s="101">
        <f ca="1">IF(B349="+","Unit",IF(ISERROR(OFFSET('HARGA SATUAN'!$E$6,MATCH(C349,'HARGA SATUAN'!$C$7:$C$1509,0),0)),"",OFFSET('HARGA SATUAN'!$E$6,MATCH(C349,'HARGA SATUAN'!$C$7:$C$1509,0),0)))</f>
        <v>0</v>
      </c>
      <c r="F349" s="138" t="str">
        <f t="shared" ca="1" si="17"/>
        <v/>
      </c>
      <c r="G349" s="41">
        <f ca="1">IF(ISERROR(OFFSET('HARGA SATUAN'!$I$6,MATCH(C349,'HARGA SATUAN'!$C$7:$C$1509,0),0)),"",OFFSET('HARGA SATUAN'!$I$6,MATCH(C349,'HARGA SATUAN'!$C$7:$C$1509,0),0))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SATUAN'!$C$7:$C$1509,0),0)),"",OFFSET('HARGA SATUAN'!$D$6,MATCH(C350,'HARGA SATUAN'!$C$7:$C$1509,0),0))</f>
        <v/>
      </c>
      <c r="E350" s="101">
        <f ca="1">IF(B350="+","Unit",IF(ISERROR(OFFSET('HARGA SATUAN'!$E$6,MATCH(C350,'HARGA SATUAN'!$C$7:$C$1509,0),0)),"",OFFSET('HARGA SATUAN'!$E$6,MATCH(C350,'HARGA SATUAN'!$C$7:$C$1509,0),0)))</f>
        <v>0</v>
      </c>
      <c r="F350" s="138" t="str">
        <f t="shared" ca="1" si="17"/>
        <v/>
      </c>
      <c r="G350" s="41">
        <f ca="1">IF(ISERROR(OFFSET('HARGA SATUAN'!$I$6,MATCH(C350,'HARGA SATUAN'!$C$7:$C$1509,0),0)),"",OFFSET('HARGA SATUAN'!$I$6,MATCH(C350,'HARGA SATUAN'!$C$7:$C$1509,0),0))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SATUAN'!$C$7:$C$1509,0),0)),"",OFFSET('HARGA SATUAN'!$D$6,MATCH(C351,'HARGA SATUAN'!$C$7:$C$1509,0),0))</f>
        <v/>
      </c>
      <c r="E351" s="101">
        <f ca="1">IF(B351="+","Unit",IF(ISERROR(OFFSET('HARGA SATUAN'!$E$6,MATCH(C351,'HARGA SATUAN'!$C$7:$C$1509,0),0)),"",OFFSET('HARGA SATUAN'!$E$6,MATCH(C351,'HARGA SATUAN'!$C$7:$C$1509,0),0)))</f>
        <v>0</v>
      </c>
      <c r="F351" s="138" t="str">
        <f t="shared" ca="1" si="17"/>
        <v/>
      </c>
      <c r="G351" s="41">
        <f ca="1">IF(ISERROR(OFFSET('HARGA SATUAN'!$I$6,MATCH(C351,'HARGA SATUAN'!$C$7:$C$1509,0),0)),"",OFFSET('HARGA SATUAN'!$I$6,MATCH(C351,'HARGA SATUAN'!$C$7:$C$1509,0),0))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SATUAN'!$C$7:$C$1509,0),0)),"",OFFSET('HARGA SATUAN'!$D$6,MATCH(C352,'HARGA SATUAN'!$C$7:$C$1509,0),0))</f>
        <v/>
      </c>
      <c r="E352" s="101">
        <f ca="1">IF(B352="+","Unit",IF(ISERROR(OFFSET('HARGA SATUAN'!$E$6,MATCH(C352,'HARGA SATUAN'!$C$7:$C$1509,0),0)),"",OFFSET('HARGA SATUAN'!$E$6,MATCH(C352,'HARGA SATUAN'!$C$7:$C$1509,0),0)))</f>
        <v>0</v>
      </c>
      <c r="F352" s="138" t="str">
        <f t="shared" ca="1" si="17"/>
        <v/>
      </c>
      <c r="G352" s="41">
        <f ca="1">IF(ISERROR(OFFSET('HARGA SATUAN'!$I$6,MATCH(C352,'HARGA SATUAN'!$C$7:$C$1509,0),0)),"",OFFSET('HARGA SATUAN'!$I$6,MATCH(C352,'HARGA SATUAN'!$C$7:$C$1509,0),0))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SATUAN'!$C$7:$C$1509,0),0)),"",OFFSET('HARGA SATUAN'!$D$6,MATCH(C353,'HARGA SATUAN'!$C$7:$C$1509,0),0))</f>
        <v/>
      </c>
      <c r="E353" s="101">
        <f ca="1">IF(B353="+","Unit",IF(ISERROR(OFFSET('HARGA SATUAN'!$E$6,MATCH(C353,'HARGA SATUAN'!$C$7:$C$1509,0),0)),"",OFFSET('HARGA SATUAN'!$E$6,MATCH(C353,'HARGA SATUAN'!$C$7:$C$1509,0),0)))</f>
        <v>0</v>
      </c>
      <c r="F353" s="138" t="str">
        <f t="shared" ca="1" si="17"/>
        <v/>
      </c>
      <c r="G353" s="41">
        <f ca="1">IF(ISERROR(OFFSET('HARGA SATUAN'!$I$6,MATCH(C353,'HARGA SATUAN'!$C$7:$C$1509,0),0)),"",OFFSET('HARGA SATUAN'!$I$6,MATCH(C353,'HARGA SATUAN'!$C$7:$C$1509,0),0))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SATUAN'!$C$7:$C$1509,0),0)),"",OFFSET('HARGA SATUAN'!$D$6,MATCH(C354,'HARGA SATUAN'!$C$7:$C$1509,0),0))</f>
        <v/>
      </c>
      <c r="E354" s="101">
        <f ca="1">IF(B354="+","Unit",IF(ISERROR(OFFSET('HARGA SATUAN'!$E$6,MATCH(C354,'HARGA SATUAN'!$C$7:$C$1509,0),0)),"",OFFSET('HARGA SATUAN'!$E$6,MATCH(C354,'HARGA SATUAN'!$C$7:$C$1509,0),0)))</f>
        <v>0</v>
      </c>
      <c r="F354" s="138" t="str">
        <f t="shared" ca="1" si="17"/>
        <v/>
      </c>
      <c r="G354" s="41">
        <f ca="1">IF(ISERROR(OFFSET('HARGA SATUAN'!$I$6,MATCH(C354,'HARGA SATUAN'!$C$7:$C$1509,0),0)),"",OFFSET('HARGA SATUAN'!$I$6,MATCH(C354,'HARGA SATUAN'!$C$7:$C$1509,0),0))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SATUAN'!$C$7:$C$1509,0),0)),"",OFFSET('HARGA SATUAN'!$D$6,MATCH(C355,'HARGA SATUAN'!$C$7:$C$1509,0),0))</f>
        <v/>
      </c>
      <c r="E355" s="101">
        <f ca="1">IF(B355="+","Unit",IF(ISERROR(OFFSET('HARGA SATUAN'!$E$6,MATCH(C355,'HARGA SATUAN'!$C$7:$C$1509,0),0)),"",OFFSET('HARGA SATUAN'!$E$6,MATCH(C355,'HARGA SATUAN'!$C$7:$C$1509,0),0)))</f>
        <v>0</v>
      </c>
      <c r="F355" s="138" t="str">
        <f t="shared" ca="1" si="17"/>
        <v/>
      </c>
      <c r="G355" s="41">
        <f ca="1">IF(ISERROR(OFFSET('HARGA SATUAN'!$I$6,MATCH(C355,'HARGA SATUAN'!$C$7:$C$1509,0),0)),"",OFFSET('HARGA SATUAN'!$I$6,MATCH(C355,'HARGA SATUAN'!$C$7:$C$1509,0),0))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SATUAN'!$C$7:$C$1509,0),0)),"",OFFSET('HARGA SATUAN'!$D$6,MATCH(C356,'HARGA SATUAN'!$C$7:$C$1509,0),0))</f>
        <v/>
      </c>
      <c r="E356" s="101">
        <f ca="1">IF(B356="+","Unit",IF(ISERROR(OFFSET('HARGA SATUAN'!$E$6,MATCH(C356,'HARGA SATUAN'!$C$7:$C$1509,0),0)),"",OFFSET('HARGA SATUAN'!$E$6,MATCH(C356,'HARGA SATUAN'!$C$7:$C$1509,0),0)))</f>
        <v>0</v>
      </c>
      <c r="F356" s="138" t="str">
        <f t="shared" ca="1" si="17"/>
        <v/>
      </c>
      <c r="G356" s="41">
        <f ca="1">IF(ISERROR(OFFSET('HARGA SATUAN'!$I$6,MATCH(C356,'HARGA SATUAN'!$C$7:$C$1509,0),0)),"",OFFSET('HARGA SATUAN'!$I$6,MATCH(C356,'HARGA SATUAN'!$C$7:$C$1509,0),0))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SATUAN'!$C$7:$C$1509,0),0)),"",OFFSET('HARGA SATUAN'!$D$6,MATCH(C357,'HARGA SATUAN'!$C$7:$C$1509,0),0))</f>
        <v/>
      </c>
      <c r="E357" s="101">
        <f ca="1">IF(B357="+","Unit",IF(ISERROR(OFFSET('HARGA SATUAN'!$E$6,MATCH(C357,'HARGA SATUAN'!$C$7:$C$1509,0),0)),"",OFFSET('HARGA SATUAN'!$E$6,MATCH(C357,'HARGA SATUAN'!$C$7:$C$1509,0),0)))</f>
        <v>0</v>
      </c>
      <c r="F357" s="138" t="str">
        <f t="shared" ca="1" si="17"/>
        <v/>
      </c>
      <c r="G357" s="41">
        <f ca="1">IF(ISERROR(OFFSET('HARGA SATUAN'!$I$6,MATCH(C357,'HARGA SATUAN'!$C$7:$C$1509,0),0)),"",OFFSET('HARGA SATUAN'!$I$6,MATCH(C357,'HARGA SATUAN'!$C$7:$C$1509,0),0))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SATUAN'!$C$7:$C$1509,0),0)),"",OFFSET('HARGA SATUAN'!$D$6,MATCH(C358,'HARGA SATUAN'!$C$7:$C$1509,0),0))</f>
        <v/>
      </c>
      <c r="E358" s="101">
        <f ca="1">IF(B358="+","Unit",IF(ISERROR(OFFSET('HARGA SATUAN'!$E$6,MATCH(C358,'HARGA SATUAN'!$C$7:$C$1509,0),0)),"",OFFSET('HARGA SATUAN'!$E$6,MATCH(C358,'HARGA SATUAN'!$C$7:$C$1509,0),0)))</f>
        <v>0</v>
      </c>
      <c r="F358" s="138" t="str">
        <f t="shared" ca="1" si="17"/>
        <v/>
      </c>
      <c r="G358" s="41">
        <f ca="1">IF(ISERROR(OFFSET('HARGA SATUAN'!$I$6,MATCH(C358,'HARGA SATUAN'!$C$7:$C$1509,0),0)),"",OFFSET('HARGA SATUAN'!$I$6,MATCH(C358,'HARGA SATUAN'!$C$7:$C$1509,0),0))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SATUAN'!$C$7:$C$1509,0),0)),"",OFFSET('HARGA SATUAN'!$D$6,MATCH(C359,'HARGA SATUAN'!$C$7:$C$1509,0),0))</f>
        <v/>
      </c>
      <c r="E359" s="101">
        <f ca="1">IF(B359="+","Unit",IF(ISERROR(OFFSET('HARGA SATUAN'!$E$6,MATCH(C359,'HARGA SATUAN'!$C$7:$C$1509,0),0)),"",OFFSET('HARGA SATUAN'!$E$6,MATCH(C359,'HARGA SATUAN'!$C$7:$C$1509,0),0)))</f>
        <v>0</v>
      </c>
      <c r="F359" s="138" t="str">
        <f t="shared" ca="1" si="17"/>
        <v/>
      </c>
      <c r="G359" s="41">
        <f ca="1">IF(ISERROR(OFFSET('HARGA SATUAN'!$I$6,MATCH(C359,'HARGA SATUAN'!$C$7:$C$1509,0),0)),"",OFFSET('HARGA SATUAN'!$I$6,MATCH(C359,'HARGA SATUAN'!$C$7:$C$1509,0),0))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SATUAN'!$C$7:$C$1509,0),0)),"",OFFSET('HARGA SATUAN'!$D$6,MATCH(C360,'HARGA SATUAN'!$C$7:$C$1509,0),0))</f>
        <v/>
      </c>
      <c r="E360" s="101">
        <f ca="1">IF(B360="+","Unit",IF(ISERROR(OFFSET('HARGA SATUAN'!$E$6,MATCH(C360,'HARGA SATUAN'!$C$7:$C$1509,0),0)),"",OFFSET('HARGA SATUAN'!$E$6,MATCH(C360,'HARGA SATUAN'!$C$7:$C$1509,0),0)))</f>
        <v>0</v>
      </c>
      <c r="F360" s="138" t="str">
        <f t="shared" ca="1" si="17"/>
        <v/>
      </c>
      <c r="G360" s="41">
        <f ca="1">IF(ISERROR(OFFSET('HARGA SATUAN'!$I$6,MATCH(C360,'HARGA SATUAN'!$C$7:$C$1509,0),0)),"",OFFSET('HARGA SATUAN'!$I$6,MATCH(C360,'HARGA SATUAN'!$C$7:$C$1509,0),0))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SATUAN'!$C$7:$C$1509,0),0)),"",OFFSET('HARGA SATUAN'!$D$6,MATCH(C361,'HARGA SATUAN'!$C$7:$C$1509,0),0))</f>
        <v/>
      </c>
      <c r="E361" s="101">
        <f ca="1">IF(B361="+","Unit",IF(ISERROR(OFFSET('HARGA SATUAN'!$E$6,MATCH(C361,'HARGA SATUAN'!$C$7:$C$1509,0),0)),"",OFFSET('HARGA SATUAN'!$E$6,MATCH(C361,'HARGA SATUAN'!$C$7:$C$1509,0),0)))</f>
        <v>0</v>
      </c>
      <c r="F361" s="138" t="str">
        <f t="shared" ca="1" si="17"/>
        <v/>
      </c>
      <c r="G361" s="41">
        <f ca="1">IF(ISERROR(OFFSET('HARGA SATUAN'!$I$6,MATCH(C361,'HARGA SATUAN'!$C$7:$C$1509,0),0)),"",OFFSET('HARGA SATUAN'!$I$6,MATCH(C361,'HARGA SATUAN'!$C$7:$C$1509,0),0))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SATUAN'!$C$7:$C$1509,0),0)),"",OFFSET('HARGA SATUAN'!$D$6,MATCH(C362,'HARGA SATUAN'!$C$7:$C$1509,0),0))</f>
        <v/>
      </c>
      <c r="E362" s="101">
        <f ca="1">IF(B362="+","Unit",IF(ISERROR(OFFSET('HARGA SATUAN'!$E$6,MATCH(C362,'HARGA SATUAN'!$C$7:$C$1509,0),0)),"",OFFSET('HARGA SATUAN'!$E$6,MATCH(C362,'HARGA SATUAN'!$C$7:$C$1509,0),0)))</f>
        <v>0</v>
      </c>
      <c r="F362" s="138" t="str">
        <f t="shared" ca="1" si="17"/>
        <v/>
      </c>
      <c r="G362" s="41">
        <f ca="1">IF(ISERROR(OFFSET('HARGA SATUAN'!$I$6,MATCH(C362,'HARGA SATUAN'!$C$7:$C$1509,0),0)),"",OFFSET('HARGA SATUAN'!$I$6,MATCH(C362,'HARGA SATUAN'!$C$7:$C$1509,0),0))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SATUAN'!$C$7:$C$1509,0),0)),"",OFFSET('HARGA SATUAN'!$D$6,MATCH(C363,'HARGA SATUAN'!$C$7:$C$1509,0),0))</f>
        <v/>
      </c>
      <c r="E363" s="101">
        <f ca="1">IF(B363="+","Unit",IF(ISERROR(OFFSET('HARGA SATUAN'!$E$6,MATCH(C363,'HARGA SATUAN'!$C$7:$C$1509,0),0)),"",OFFSET('HARGA SATUAN'!$E$6,MATCH(C363,'HARGA SATUAN'!$C$7:$C$1509,0),0)))</f>
        <v>0</v>
      </c>
      <c r="F363" s="138" t="str">
        <f t="shared" ca="1" si="17"/>
        <v/>
      </c>
      <c r="G363" s="41">
        <f ca="1">IF(ISERROR(OFFSET('HARGA SATUAN'!$I$6,MATCH(C363,'HARGA SATUAN'!$C$7:$C$1509,0),0)),"",OFFSET('HARGA SATUAN'!$I$6,MATCH(C363,'HARGA SATUAN'!$C$7:$C$1509,0),0))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SATUAN'!$C$7:$C$1509,0),0)),"",OFFSET('HARGA SATUAN'!$D$6,MATCH(C364,'HARGA SATUAN'!$C$7:$C$1509,0),0))</f>
        <v/>
      </c>
      <c r="E364" s="101">
        <f ca="1">IF(B364="+","Unit",IF(ISERROR(OFFSET('HARGA SATUAN'!$E$6,MATCH(C364,'HARGA SATUAN'!$C$7:$C$1509,0),0)),"",OFFSET('HARGA SATUAN'!$E$6,MATCH(C364,'HARGA SATUAN'!$C$7:$C$1509,0),0)))</f>
        <v>0</v>
      </c>
      <c r="F364" s="138" t="str">
        <f t="shared" ca="1" si="17"/>
        <v/>
      </c>
      <c r="G364" s="41">
        <f ca="1">IF(ISERROR(OFFSET('HARGA SATUAN'!$I$6,MATCH(C364,'HARGA SATUAN'!$C$7:$C$1509,0),0)),"",OFFSET('HARGA SATUAN'!$I$6,MATCH(C364,'HARGA SATUAN'!$C$7:$C$1509,0),0))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SATUAN'!$C$7:$C$1509,0),0)),"",OFFSET('HARGA SATUAN'!$D$6,MATCH(C365,'HARGA SATUAN'!$C$7:$C$1509,0),0))</f>
        <v/>
      </c>
      <c r="E365" s="101">
        <f ca="1">IF(B365="+","Unit",IF(ISERROR(OFFSET('HARGA SATUAN'!$E$6,MATCH(C365,'HARGA SATUAN'!$C$7:$C$1509,0),0)),"",OFFSET('HARGA SATUAN'!$E$6,MATCH(C365,'HARGA SATUAN'!$C$7:$C$1509,0),0)))</f>
        <v>0</v>
      </c>
      <c r="F365" s="138" t="str">
        <f t="shared" ca="1" si="17"/>
        <v/>
      </c>
      <c r="G365" s="41">
        <f ca="1">IF(ISERROR(OFFSET('HARGA SATUAN'!$I$6,MATCH(C365,'HARGA SATUAN'!$C$7:$C$1509,0),0)),"",OFFSET('HARGA SATUAN'!$I$6,MATCH(C365,'HARGA SATUAN'!$C$7:$C$1509,0),0))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SATUAN'!$C$7:$C$1509,0),0)),"",OFFSET('HARGA SATUAN'!$D$6,MATCH(C366,'HARGA SATUAN'!$C$7:$C$1509,0),0))</f>
        <v/>
      </c>
      <c r="E366" s="101">
        <f ca="1">IF(B366="+","Unit",IF(ISERROR(OFFSET('HARGA SATUAN'!$E$6,MATCH(C366,'HARGA SATUAN'!$C$7:$C$1509,0),0)),"",OFFSET('HARGA SATUAN'!$E$6,MATCH(C366,'HARGA SATUAN'!$C$7:$C$1509,0),0)))</f>
        <v>0</v>
      </c>
      <c r="F366" s="138" t="str">
        <f t="shared" ca="1" si="17"/>
        <v/>
      </c>
      <c r="G366" s="41">
        <f ca="1">IF(ISERROR(OFFSET('HARGA SATUAN'!$I$6,MATCH(C366,'HARGA SATUAN'!$C$7:$C$1509,0),0)),"",OFFSET('HARGA SATUAN'!$I$6,MATCH(C366,'HARGA SATUAN'!$C$7:$C$1509,0),0))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SATUAN'!$C$7:$C$1509,0),0)),"",OFFSET('HARGA SATUAN'!$D$6,MATCH(C367,'HARGA SATUAN'!$C$7:$C$1509,0),0))</f>
        <v/>
      </c>
      <c r="E367" s="101">
        <f ca="1">IF(B367="+","Unit",IF(ISERROR(OFFSET('HARGA SATUAN'!$E$6,MATCH(C367,'HARGA SATUAN'!$C$7:$C$1509,0),0)),"",OFFSET('HARGA SATUAN'!$E$6,MATCH(C367,'HARGA SATUAN'!$C$7:$C$1509,0),0)))</f>
        <v>0</v>
      </c>
      <c r="F367" s="138" t="str">
        <f t="shared" ca="1" si="17"/>
        <v/>
      </c>
      <c r="G367" s="41">
        <f ca="1">IF(ISERROR(OFFSET('HARGA SATUAN'!$I$6,MATCH(C367,'HARGA SATUAN'!$C$7:$C$1509,0),0)),"",OFFSET('HARGA SATUAN'!$I$6,MATCH(C367,'HARGA SATUAN'!$C$7:$C$1509,0),0))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SATUAN'!$C$7:$C$1509,0),0)),"",OFFSET('HARGA SATUAN'!$D$6,MATCH(C368,'HARGA SATUAN'!$C$7:$C$1509,0),0))</f>
        <v/>
      </c>
      <c r="E368" s="101">
        <f ca="1">IF(B368="+","Unit",IF(ISERROR(OFFSET('HARGA SATUAN'!$E$6,MATCH(C368,'HARGA SATUAN'!$C$7:$C$1509,0),0)),"",OFFSET('HARGA SATUAN'!$E$6,MATCH(C368,'HARGA SATUAN'!$C$7:$C$1509,0),0)))</f>
        <v>0</v>
      </c>
      <c r="F368" s="138" t="str">
        <f t="shared" ca="1" si="17"/>
        <v/>
      </c>
      <c r="G368" s="41">
        <f ca="1">IF(ISERROR(OFFSET('HARGA SATUAN'!$I$6,MATCH(C368,'HARGA SATUAN'!$C$7:$C$1509,0),0)),"",OFFSET('HARGA SATUAN'!$I$6,MATCH(C368,'HARGA SATUAN'!$C$7:$C$1509,0),0))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SATUAN'!$C$7:$C$1509,0),0)),"",OFFSET('HARGA SATUAN'!$D$6,MATCH(C369,'HARGA SATUAN'!$C$7:$C$1509,0),0))</f>
        <v/>
      </c>
      <c r="E369" s="101">
        <f ca="1">IF(B369="+","Unit",IF(ISERROR(OFFSET('HARGA SATUAN'!$E$6,MATCH(C369,'HARGA SATUAN'!$C$7:$C$1509,0),0)),"",OFFSET('HARGA SATUAN'!$E$6,MATCH(C369,'HARGA SATUAN'!$C$7:$C$1509,0),0)))</f>
        <v>0</v>
      </c>
      <c r="F369" s="138" t="str">
        <f t="shared" ca="1" si="17"/>
        <v/>
      </c>
      <c r="G369" s="41">
        <f ca="1">IF(ISERROR(OFFSET('HARGA SATUAN'!$I$6,MATCH(C369,'HARGA SATUAN'!$C$7:$C$1509,0),0)),"",OFFSET('HARGA SATUAN'!$I$6,MATCH(C369,'HARGA SATUAN'!$C$7:$C$1509,0),0))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SATUAN'!$C$7:$C$1509,0),0)),"",OFFSET('HARGA SATUAN'!$D$6,MATCH(C370,'HARGA SATUAN'!$C$7:$C$1509,0),0))</f>
        <v/>
      </c>
      <c r="E370" s="101">
        <f ca="1">IF(B370="+","Unit",IF(ISERROR(OFFSET('HARGA SATUAN'!$E$6,MATCH(C370,'HARGA SATUAN'!$C$7:$C$1509,0),0)),"",OFFSET('HARGA SATUAN'!$E$6,MATCH(C370,'HARGA SATUAN'!$C$7:$C$1509,0),0)))</f>
        <v>0</v>
      </c>
      <c r="F370" s="138" t="str">
        <f t="shared" ca="1" si="17"/>
        <v/>
      </c>
      <c r="G370" s="41">
        <f ca="1">IF(ISERROR(OFFSET('HARGA SATUAN'!$I$6,MATCH(C370,'HARGA SATUAN'!$C$7:$C$1509,0),0)),"",OFFSET('HARGA SATUAN'!$I$6,MATCH(C370,'HARGA SATUAN'!$C$7:$C$1509,0),0))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SATUAN'!$C$7:$C$1509,0),0)),"",OFFSET('HARGA SATUAN'!$D$6,MATCH(C371,'HARGA SATUAN'!$C$7:$C$1509,0),0))</f>
        <v/>
      </c>
      <c r="E371" s="101">
        <f ca="1">IF(B371="+","Unit",IF(ISERROR(OFFSET('HARGA SATUAN'!$E$6,MATCH(C371,'HARGA SATUAN'!$C$7:$C$1509,0),0)),"",OFFSET('HARGA SATUAN'!$E$6,MATCH(C371,'HARGA SATUAN'!$C$7:$C$1509,0),0)))</f>
        <v>0</v>
      </c>
      <c r="F371" s="138" t="str">
        <f t="shared" ca="1" si="17"/>
        <v/>
      </c>
      <c r="G371" s="41">
        <f ca="1">IF(ISERROR(OFFSET('HARGA SATUAN'!$I$6,MATCH(C371,'HARGA SATUAN'!$C$7:$C$1509,0),0)),"",OFFSET('HARGA SATUAN'!$I$6,MATCH(C371,'HARGA SATUAN'!$C$7:$C$1509,0),0))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SATUAN'!$C$7:$C$1509,0),0)),"",OFFSET('HARGA SATUAN'!$D$6,MATCH(C372,'HARGA SATUAN'!$C$7:$C$1509,0),0))</f>
        <v/>
      </c>
      <c r="E372" s="101">
        <f ca="1">IF(B372="+","Unit",IF(ISERROR(OFFSET('HARGA SATUAN'!$E$6,MATCH(C372,'HARGA SATUAN'!$C$7:$C$1509,0),0)),"",OFFSET('HARGA SATUAN'!$E$6,MATCH(C372,'HARGA SATUAN'!$C$7:$C$1509,0),0)))</f>
        <v>0</v>
      </c>
      <c r="F372" s="138" t="str">
        <f t="shared" ca="1" si="17"/>
        <v/>
      </c>
      <c r="G372" s="41">
        <f ca="1">IF(ISERROR(OFFSET('HARGA SATUAN'!$I$6,MATCH(C372,'HARGA SATUAN'!$C$7:$C$1509,0),0)),"",OFFSET('HARGA SATUAN'!$I$6,MATCH(C372,'HARGA SATUAN'!$C$7:$C$1509,0),0))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SATUAN'!$C$7:$C$1509,0),0)),"",OFFSET('HARGA SATUAN'!$D$6,MATCH(C373,'HARGA SATUAN'!$C$7:$C$1509,0),0))</f>
        <v/>
      </c>
      <c r="E373" s="101">
        <f ca="1">IF(B373="+","Unit",IF(ISERROR(OFFSET('HARGA SATUAN'!$E$6,MATCH(C373,'HARGA SATUAN'!$C$7:$C$1509,0),0)),"",OFFSET('HARGA SATUAN'!$E$6,MATCH(C373,'HARGA SATUAN'!$C$7:$C$1509,0),0)))</f>
        <v>0</v>
      </c>
      <c r="F373" s="138" t="str">
        <f t="shared" ca="1" si="17"/>
        <v/>
      </c>
      <c r="G373" s="41">
        <f ca="1">IF(ISERROR(OFFSET('HARGA SATUAN'!$I$6,MATCH(C373,'HARGA SATUAN'!$C$7:$C$1509,0),0)),"",OFFSET('HARGA SATUAN'!$I$6,MATCH(C373,'HARGA SATUAN'!$C$7:$C$1509,0),0))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SATUAN'!$C$7:$C$1509,0),0)),"",OFFSET('HARGA SATUAN'!$D$6,MATCH(C374,'HARGA SATUAN'!$C$7:$C$1509,0),0))</f>
        <v/>
      </c>
      <c r="E374" s="101">
        <f ca="1">IF(B374="+","Unit",IF(ISERROR(OFFSET('HARGA SATUAN'!$E$6,MATCH(C374,'HARGA SATUAN'!$C$7:$C$1509,0),0)),"",OFFSET('HARGA SATUAN'!$E$6,MATCH(C374,'HARGA SATUAN'!$C$7:$C$1509,0),0)))</f>
        <v>0</v>
      </c>
      <c r="F374" s="138" t="str">
        <f t="shared" ca="1" si="17"/>
        <v/>
      </c>
      <c r="G374" s="41">
        <f ca="1">IF(ISERROR(OFFSET('HARGA SATUAN'!$I$6,MATCH(C374,'HARGA SATUAN'!$C$7:$C$1509,0),0)),"",OFFSET('HARGA SATUAN'!$I$6,MATCH(C374,'HARGA SATUAN'!$C$7:$C$1509,0),0))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SATUAN'!$C$7:$C$1509,0),0)),"",OFFSET('HARGA SATUAN'!$D$6,MATCH(C375,'HARGA SATUAN'!$C$7:$C$1509,0),0))</f>
        <v/>
      </c>
      <c r="E375" s="101">
        <f ca="1">IF(B375="+","Unit",IF(ISERROR(OFFSET('HARGA SATUAN'!$E$6,MATCH(C375,'HARGA SATUAN'!$C$7:$C$1509,0),0)),"",OFFSET('HARGA SATUAN'!$E$6,MATCH(C375,'HARGA SATUAN'!$C$7:$C$1509,0),0)))</f>
        <v>0</v>
      </c>
      <c r="F375" s="138" t="str">
        <f t="shared" ca="1" si="17"/>
        <v/>
      </c>
      <c r="G375" s="41">
        <f ca="1">IF(ISERROR(OFFSET('HARGA SATUAN'!$I$6,MATCH(C375,'HARGA SATUAN'!$C$7:$C$1509,0),0)),"",OFFSET('HARGA SATUAN'!$I$6,MATCH(C375,'HARGA SATUAN'!$C$7:$C$1509,0),0))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SATUAN'!$C$7:$C$1509,0),0)),"",OFFSET('HARGA SATUAN'!$D$6,MATCH(C376,'HARGA SATUAN'!$C$7:$C$1509,0),0))</f>
        <v/>
      </c>
      <c r="E376" s="101">
        <f ca="1">IF(B376="+","Unit",IF(ISERROR(OFFSET('HARGA SATUAN'!$E$6,MATCH(C376,'HARGA SATUAN'!$C$7:$C$1509,0),0)),"",OFFSET('HARGA SATUAN'!$E$6,MATCH(C376,'HARGA SATUAN'!$C$7:$C$1509,0),0)))</f>
        <v>0</v>
      </c>
      <c r="F376" s="138" t="str">
        <f t="shared" ca="1" si="17"/>
        <v/>
      </c>
      <c r="G376" s="41">
        <f ca="1">IF(ISERROR(OFFSET('HARGA SATUAN'!$I$6,MATCH(C376,'HARGA SATUAN'!$C$7:$C$1509,0),0)),"",OFFSET('HARGA SATUAN'!$I$6,MATCH(C376,'HARGA SATUAN'!$C$7:$C$1509,0),0))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SATUAN'!$C$7:$C$1509,0),0)),"",OFFSET('HARGA SATUAN'!$D$6,MATCH(C377,'HARGA SATUAN'!$C$7:$C$1509,0),0))</f>
        <v/>
      </c>
      <c r="E377" s="101">
        <f ca="1">IF(B377="+","Unit",IF(ISERROR(OFFSET('HARGA SATUAN'!$E$6,MATCH(C377,'HARGA SATUAN'!$C$7:$C$1509,0),0)),"",OFFSET('HARGA SATUAN'!$E$6,MATCH(C377,'HARGA SATUAN'!$C$7:$C$1509,0),0)))</f>
        <v>0</v>
      </c>
      <c r="F377" s="138" t="str">
        <f t="shared" ca="1" si="17"/>
        <v/>
      </c>
      <c r="G377" s="41">
        <f ca="1">IF(ISERROR(OFFSET('HARGA SATUAN'!$I$6,MATCH(C377,'HARGA SATUAN'!$C$7:$C$1509,0),0)),"",OFFSET('HARGA SATUAN'!$I$6,MATCH(C377,'HARGA SATUAN'!$C$7:$C$1509,0),0))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SATUAN'!$C$7:$C$1509,0),0)),"",OFFSET('HARGA SATUAN'!$D$6,MATCH(C378,'HARGA SATUAN'!$C$7:$C$1509,0),0))</f>
        <v/>
      </c>
      <c r="E378" s="101">
        <f ca="1">IF(B378="+","Unit",IF(ISERROR(OFFSET('HARGA SATUAN'!$E$6,MATCH(C378,'HARGA SATUAN'!$C$7:$C$1509,0),0)),"",OFFSET('HARGA SATUAN'!$E$6,MATCH(C378,'HARGA SATUAN'!$C$7:$C$1509,0),0)))</f>
        <v>0</v>
      </c>
      <c r="F378" s="138" t="str">
        <f t="shared" ca="1" si="17"/>
        <v/>
      </c>
      <c r="G378" s="41">
        <f ca="1">IF(ISERROR(OFFSET('HARGA SATUAN'!$I$6,MATCH(C378,'HARGA SATUAN'!$C$7:$C$1509,0),0)),"",OFFSET('HARGA SATUAN'!$I$6,MATCH(C378,'HARGA SATUAN'!$C$7:$C$1509,0),0))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SATUAN'!$C$7:$C$1509,0),0)),"",OFFSET('HARGA SATUAN'!$D$6,MATCH(C379,'HARGA SATUAN'!$C$7:$C$1509,0),0))</f>
        <v/>
      </c>
      <c r="E379" s="101">
        <f ca="1">IF(B379="+","Unit",IF(ISERROR(OFFSET('HARGA SATUAN'!$E$6,MATCH(C379,'HARGA SATUAN'!$C$7:$C$1509,0),0)),"",OFFSET('HARGA SATUAN'!$E$6,MATCH(C379,'HARGA SATUAN'!$C$7:$C$1509,0),0)))</f>
        <v>0</v>
      </c>
      <c r="F379" s="138" t="str">
        <f t="shared" ca="1" si="17"/>
        <v/>
      </c>
      <c r="G379" s="41">
        <f ca="1">IF(ISERROR(OFFSET('HARGA SATUAN'!$I$6,MATCH(C379,'HARGA SATUAN'!$C$7:$C$1509,0),0)),"",OFFSET('HARGA SATUAN'!$I$6,MATCH(C379,'HARGA SATUAN'!$C$7:$C$1509,0),0))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SATUAN'!$C$7:$C$1509,0),0)),"",OFFSET('HARGA SATUAN'!$D$6,MATCH(C380,'HARGA SATUAN'!$C$7:$C$1509,0),0))</f>
        <v/>
      </c>
      <c r="E380" s="101">
        <f ca="1">IF(B380="+","Unit",IF(ISERROR(OFFSET('HARGA SATUAN'!$E$6,MATCH(C380,'HARGA SATUAN'!$C$7:$C$1509,0),0)),"",OFFSET('HARGA SATUAN'!$E$6,MATCH(C380,'HARGA SATUAN'!$C$7:$C$1509,0),0)))</f>
        <v>0</v>
      </c>
      <c r="F380" s="138" t="str">
        <f t="shared" ca="1" si="17"/>
        <v/>
      </c>
      <c r="G380" s="41">
        <f ca="1">IF(ISERROR(OFFSET('HARGA SATUAN'!$I$6,MATCH(C380,'HARGA SATUAN'!$C$7:$C$1509,0),0)),"",OFFSET('HARGA SATUAN'!$I$6,MATCH(C380,'HARGA SATUAN'!$C$7:$C$1509,0),0))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SATUAN'!$C$7:$C$1509,0),0)),"",OFFSET('HARGA SATUAN'!$D$6,MATCH(C381,'HARGA SATUAN'!$C$7:$C$1509,0),0))</f>
        <v/>
      </c>
      <c r="E381" s="101">
        <f ca="1">IF(B381="+","Unit",IF(ISERROR(OFFSET('HARGA SATUAN'!$E$6,MATCH(C381,'HARGA SATUAN'!$C$7:$C$1509,0),0)),"",OFFSET('HARGA SATUAN'!$E$6,MATCH(C381,'HARGA SATUAN'!$C$7:$C$1509,0),0)))</f>
        <v>0</v>
      </c>
      <c r="F381" s="138" t="str">
        <f t="shared" ca="1" si="17"/>
        <v/>
      </c>
      <c r="G381" s="41">
        <f ca="1">IF(ISERROR(OFFSET('HARGA SATUAN'!$I$6,MATCH(C381,'HARGA SATUAN'!$C$7:$C$1509,0),0)),"",OFFSET('HARGA SATUAN'!$I$6,MATCH(C381,'HARGA SATUAN'!$C$7:$C$1509,0),0))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SATUAN'!$C$7:$C$1509,0),0)),"",OFFSET('HARGA SATUAN'!$D$6,MATCH(C382,'HARGA SATUAN'!$C$7:$C$1509,0),0))</f>
        <v/>
      </c>
      <c r="E382" s="101">
        <f ca="1">IF(B382="+","Unit",IF(ISERROR(OFFSET('HARGA SATUAN'!$E$6,MATCH(C382,'HARGA SATUAN'!$C$7:$C$1509,0),0)),"",OFFSET('HARGA SATUAN'!$E$6,MATCH(C382,'HARGA SATUAN'!$C$7:$C$1509,0),0)))</f>
        <v>0</v>
      </c>
      <c r="F382" s="138" t="str">
        <f t="shared" ca="1" si="17"/>
        <v/>
      </c>
      <c r="G382" s="41">
        <f ca="1">IF(ISERROR(OFFSET('HARGA SATUAN'!$I$6,MATCH(C382,'HARGA SATUAN'!$C$7:$C$1509,0),0)),"",OFFSET('HARGA SATUAN'!$I$6,MATCH(C382,'HARGA SATUAN'!$C$7:$C$1509,0),0))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SATUAN'!$C$7:$C$1509,0),0)),"",OFFSET('HARGA SATUAN'!$D$6,MATCH(C383,'HARGA SATUAN'!$C$7:$C$1509,0),0))</f>
        <v/>
      </c>
      <c r="E383" s="101">
        <f ca="1">IF(B383="+","Unit",IF(ISERROR(OFFSET('HARGA SATUAN'!$E$6,MATCH(C383,'HARGA SATUAN'!$C$7:$C$1509,0),0)),"",OFFSET('HARGA SATUAN'!$E$6,MATCH(C383,'HARGA SATUAN'!$C$7:$C$1509,0),0)))</f>
        <v>0</v>
      </c>
      <c r="F383" s="138" t="str">
        <f t="shared" ca="1" si="17"/>
        <v/>
      </c>
      <c r="G383" s="41">
        <f ca="1">IF(ISERROR(OFFSET('HARGA SATUAN'!$I$6,MATCH(C383,'HARGA SATUAN'!$C$7:$C$1509,0),0)),"",OFFSET('HARGA SATUAN'!$I$6,MATCH(C383,'HARGA SATUAN'!$C$7:$C$1509,0),0))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SATUAN'!$C$7:$C$1509,0),0)),"",OFFSET('HARGA SATUAN'!$D$6,MATCH(C384,'HARGA SATUAN'!$C$7:$C$1509,0),0))</f>
        <v/>
      </c>
      <c r="E384" s="101">
        <f ca="1">IF(B384="+","Unit",IF(ISERROR(OFFSET('HARGA SATUAN'!$E$6,MATCH(C384,'HARGA SATUAN'!$C$7:$C$1509,0),0)),"",OFFSET('HARGA SATUAN'!$E$6,MATCH(C384,'HARGA SATUAN'!$C$7:$C$1509,0),0)))</f>
        <v>0</v>
      </c>
      <c r="F384" s="138" t="str">
        <f t="shared" ca="1" si="17"/>
        <v/>
      </c>
      <c r="G384" s="41">
        <f ca="1">IF(ISERROR(OFFSET('HARGA SATUAN'!$I$6,MATCH(C384,'HARGA SATUAN'!$C$7:$C$1509,0),0)),"",OFFSET('HARGA SATUAN'!$I$6,MATCH(C384,'HARGA SATUAN'!$C$7:$C$1509,0),0))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SATUAN'!$C$7:$C$1509,0),0)),"",OFFSET('HARGA SATUAN'!$D$6,MATCH(C385,'HARGA SATUAN'!$C$7:$C$1509,0),0))</f>
        <v/>
      </c>
      <c r="E385" s="101">
        <f ca="1">IF(B385="+","Unit",IF(ISERROR(OFFSET('HARGA SATUAN'!$E$6,MATCH(C385,'HARGA SATUAN'!$C$7:$C$1509,0),0)),"",OFFSET('HARGA SATUAN'!$E$6,MATCH(C385,'HARGA SATUAN'!$C$7:$C$1509,0),0)))</f>
        <v>0</v>
      </c>
      <c r="F385" s="138" t="str">
        <f t="shared" ca="1" si="17"/>
        <v/>
      </c>
      <c r="G385" s="41">
        <f ca="1">IF(ISERROR(OFFSET('HARGA SATUAN'!$I$6,MATCH(C385,'HARGA SATUAN'!$C$7:$C$1509,0),0)),"",OFFSET('HARGA SATUAN'!$I$6,MATCH(C385,'HARGA SATUAN'!$C$7:$C$1509,0),0))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SATUAN'!$C$7:$C$1509,0),0)),"",OFFSET('HARGA SATUAN'!$D$6,MATCH(C386,'HARGA SATUAN'!$C$7:$C$1509,0),0))</f>
        <v/>
      </c>
      <c r="E386" s="101">
        <f ca="1">IF(B386="+","Unit",IF(ISERROR(OFFSET('HARGA SATUAN'!$E$6,MATCH(C386,'HARGA SATUAN'!$C$7:$C$1509,0),0)),"",OFFSET('HARGA SATUAN'!$E$6,MATCH(C386,'HARGA SATUAN'!$C$7:$C$1509,0),0)))</f>
        <v>0</v>
      </c>
      <c r="F386" s="138" t="str">
        <f t="shared" ca="1" si="17"/>
        <v/>
      </c>
      <c r="G386" s="41">
        <f ca="1">IF(ISERROR(OFFSET('HARGA SATUAN'!$I$6,MATCH(C386,'HARGA SATUAN'!$C$7:$C$1509,0),0)),"",OFFSET('HARGA SATUAN'!$I$6,MATCH(C386,'HARGA SATUAN'!$C$7:$C$1509,0),0))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SATUAN'!$C$7:$C$1509,0),0)),"",OFFSET('HARGA SATUAN'!$D$6,MATCH(C387,'HARGA SATUAN'!$C$7:$C$1509,0),0))</f>
        <v/>
      </c>
      <c r="E387" s="101">
        <f ca="1">IF(B387="+","Unit",IF(ISERROR(OFFSET('HARGA SATUAN'!$E$6,MATCH(C387,'HARGA SATUAN'!$C$7:$C$1509,0),0)),"",OFFSET('HARGA SATUAN'!$E$6,MATCH(C387,'HARGA SATUAN'!$C$7:$C$1509,0),0)))</f>
        <v>0</v>
      </c>
      <c r="F387" s="138" t="str">
        <f t="shared" ca="1" si="17"/>
        <v/>
      </c>
      <c r="G387" s="41">
        <f ca="1">IF(ISERROR(OFFSET('HARGA SATUAN'!$I$6,MATCH(C387,'HARGA SATUAN'!$C$7:$C$1509,0),0)),"",OFFSET('HARGA SATUAN'!$I$6,MATCH(C387,'HARGA SATUAN'!$C$7:$C$1509,0),0))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SATUAN'!$C$7:$C$1509,0),0)),"",OFFSET('HARGA SATUAN'!$D$6,MATCH(C388,'HARGA SATUAN'!$C$7:$C$1509,0),0))</f>
        <v/>
      </c>
      <c r="E388" s="101">
        <f ca="1">IF(B388="+","Unit",IF(ISERROR(OFFSET('HARGA SATUAN'!$E$6,MATCH(C388,'HARGA SATUAN'!$C$7:$C$1509,0),0)),"",OFFSET('HARGA SATUAN'!$E$6,MATCH(C388,'HARGA SATUAN'!$C$7:$C$1509,0),0)))</f>
        <v>0</v>
      </c>
      <c r="F388" s="138" t="str">
        <f t="shared" ca="1" si="17"/>
        <v/>
      </c>
      <c r="G388" s="41">
        <f ca="1">IF(ISERROR(OFFSET('HARGA SATUAN'!$I$6,MATCH(C388,'HARGA SATUAN'!$C$7:$C$1509,0),0)),"",OFFSET('HARGA SATUAN'!$I$6,MATCH(C388,'HARGA SATUAN'!$C$7:$C$1509,0),0))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SATUAN'!$C$7:$C$1509,0),0)),"",OFFSET('HARGA SATUAN'!$D$6,MATCH(C389,'HARGA SATUAN'!$C$7:$C$1509,0),0))</f>
        <v/>
      </c>
      <c r="E389" s="101">
        <f ca="1">IF(B389="+","Unit",IF(ISERROR(OFFSET('HARGA SATUAN'!$E$6,MATCH(C389,'HARGA SATUAN'!$C$7:$C$1509,0),0)),"",OFFSET('HARGA SATUAN'!$E$6,MATCH(C389,'HARGA SATUAN'!$C$7:$C$1509,0),0)))</f>
        <v>0</v>
      </c>
      <c r="F389" s="138" t="str">
        <f t="shared" ca="1" si="17"/>
        <v/>
      </c>
      <c r="G389" s="41">
        <f ca="1">IF(ISERROR(OFFSET('HARGA SATUAN'!$I$6,MATCH(C389,'HARGA SATUAN'!$C$7:$C$1509,0),0)),"",OFFSET('HARGA SATUAN'!$I$6,MATCH(C389,'HARGA SATUAN'!$C$7:$C$1509,0),0))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SATUAN'!$C$7:$C$1509,0),0)),"",OFFSET('HARGA SATUAN'!$D$6,MATCH(C390,'HARGA SATUAN'!$C$7:$C$1509,0),0))</f>
        <v/>
      </c>
      <c r="E390" s="101">
        <f ca="1">IF(B390="+","Unit",IF(ISERROR(OFFSET('HARGA SATUAN'!$E$6,MATCH(C390,'HARGA SATUAN'!$C$7:$C$1509,0),0)),"",OFFSET('HARGA SATUAN'!$E$6,MATCH(C390,'HARGA SATUAN'!$C$7:$C$1509,0),0)))</f>
        <v>0</v>
      </c>
      <c r="F390" s="138" t="str">
        <f t="shared" ca="1" si="17"/>
        <v/>
      </c>
      <c r="G390" s="41">
        <f ca="1">IF(ISERROR(OFFSET('HARGA SATUAN'!$I$6,MATCH(C390,'HARGA SATUAN'!$C$7:$C$1509,0),0)),"",OFFSET('HARGA SATUAN'!$I$6,MATCH(C390,'HARGA SATUAN'!$C$7:$C$1509,0),0))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SATUAN'!$C$7:$C$1509,0),0)),"",OFFSET('HARGA SATUAN'!$D$6,MATCH(C391,'HARGA SATUAN'!$C$7:$C$1509,0),0))</f>
        <v/>
      </c>
      <c r="E391" s="101">
        <f ca="1">IF(B391="+","Unit",IF(ISERROR(OFFSET('HARGA SATUAN'!$E$6,MATCH(C391,'HARGA SATUAN'!$C$7:$C$1509,0),0)),"",OFFSET('HARGA SATUAN'!$E$6,MATCH(C391,'HARGA SATUAN'!$C$7:$C$1509,0),0)))</f>
        <v>0</v>
      </c>
      <c r="F391" s="138" t="str">
        <f t="shared" ca="1" si="17"/>
        <v/>
      </c>
      <c r="G391" s="41">
        <f ca="1">IF(ISERROR(OFFSET('HARGA SATUAN'!$I$6,MATCH(C391,'HARGA SATUAN'!$C$7:$C$1509,0),0)),"",OFFSET('HARGA SATUAN'!$I$6,MATCH(C391,'HARGA SATUAN'!$C$7:$C$1509,0),0))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SATUAN'!$C$7:$C$1509,0),0)),"",OFFSET('HARGA SATUAN'!$D$6,MATCH(C392,'HARGA SATUAN'!$C$7:$C$1509,0),0))</f>
        <v/>
      </c>
      <c r="E392" s="101">
        <f ca="1">IF(B392="+","Unit",IF(ISERROR(OFFSET('HARGA SATUAN'!$E$6,MATCH(C392,'HARGA SATUAN'!$C$7:$C$1509,0),0)),"",OFFSET('HARGA SATUAN'!$E$6,MATCH(C392,'HARGA SATUAN'!$C$7:$C$1509,0),0)))</f>
        <v>0</v>
      </c>
      <c r="F392" s="138" t="str">
        <f t="shared" ca="1" si="17"/>
        <v/>
      </c>
      <c r="G392" s="41">
        <f ca="1">IF(ISERROR(OFFSET('HARGA SATUAN'!$I$6,MATCH(C392,'HARGA SATUAN'!$C$7:$C$1509,0),0)),"",OFFSET('HARGA SATUAN'!$I$6,MATCH(C392,'HARGA SATUAN'!$C$7:$C$1509,0),0))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SATUAN'!$C$7:$C$1509,0),0)),"",OFFSET('HARGA SATUAN'!$D$6,MATCH(C393,'HARGA SATUAN'!$C$7:$C$1509,0),0))</f>
        <v/>
      </c>
      <c r="E393" s="101">
        <f ca="1">IF(B393="+","Unit",IF(ISERROR(OFFSET('HARGA SATUAN'!$E$6,MATCH(C393,'HARGA SATUAN'!$C$7:$C$1509,0),0)),"",OFFSET('HARGA SATUAN'!$E$6,MATCH(C393,'HARGA SATUAN'!$C$7:$C$1509,0),0)))</f>
        <v>0</v>
      </c>
      <c r="F393" s="138" t="str">
        <f t="shared" ca="1" si="17"/>
        <v/>
      </c>
      <c r="G393" s="41">
        <f ca="1">IF(ISERROR(OFFSET('HARGA SATUAN'!$I$6,MATCH(C393,'HARGA SATUAN'!$C$7:$C$1509,0),0)),"",OFFSET('HARGA SATUAN'!$I$6,MATCH(C393,'HARGA SATUAN'!$C$7:$C$1509,0),0))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SATUAN'!$C$7:$C$1509,0),0)),"",OFFSET('HARGA SATUAN'!$D$6,MATCH(C394,'HARGA SATUAN'!$C$7:$C$1509,0),0))</f>
        <v/>
      </c>
      <c r="E394" s="101">
        <f ca="1">IF(B394="+","Unit",IF(ISERROR(OFFSET('HARGA SATUAN'!$E$6,MATCH(C394,'HARGA SATUAN'!$C$7:$C$1509,0),0)),"",OFFSET('HARGA SATUAN'!$E$6,MATCH(C394,'HARGA SATUAN'!$C$7:$C$1509,0),0)))</f>
        <v>0</v>
      </c>
      <c r="F394" s="138" t="str">
        <f t="shared" ca="1" si="17"/>
        <v/>
      </c>
      <c r="G394" s="41">
        <f ca="1">IF(ISERROR(OFFSET('HARGA SATUAN'!$I$6,MATCH(C394,'HARGA SATUAN'!$C$7:$C$1509,0),0)),"",OFFSET('HARGA SATUAN'!$I$6,MATCH(C394,'HARGA SATUAN'!$C$7:$C$1509,0),0))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SATUAN'!$C$7:$C$1509,0),0)),"",OFFSET('HARGA SATUAN'!$D$6,MATCH(C395,'HARGA SATUAN'!$C$7:$C$1509,0),0))</f>
        <v/>
      </c>
      <c r="E395" s="101">
        <f ca="1">IF(B395="+","Unit",IF(ISERROR(OFFSET('HARGA SATUAN'!$E$6,MATCH(C395,'HARGA SATUAN'!$C$7:$C$1509,0),0)),"",OFFSET('HARGA SATUAN'!$E$6,MATCH(C395,'HARGA SATUAN'!$C$7:$C$1509,0),0)))</f>
        <v>0</v>
      </c>
      <c r="F395" s="138" t="str">
        <f t="shared" ca="1" si="17"/>
        <v/>
      </c>
      <c r="G395" s="41">
        <f ca="1">IF(ISERROR(OFFSET('HARGA SATUAN'!$I$6,MATCH(C395,'HARGA SATUAN'!$C$7:$C$1509,0),0)),"",OFFSET('HARGA SATUAN'!$I$6,MATCH(C395,'HARGA SATUAN'!$C$7:$C$1509,0),0))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SATUAN'!$C$7:$C$1509,0),0)),"",OFFSET('HARGA SATUAN'!$D$6,MATCH(C396,'HARGA SATUAN'!$C$7:$C$1509,0),0))</f>
        <v/>
      </c>
      <c r="E396" s="101">
        <f ca="1">IF(B396="+","Unit",IF(ISERROR(OFFSET('HARGA SATUAN'!$E$6,MATCH(C396,'HARGA SATUAN'!$C$7:$C$1509,0),0)),"",OFFSET('HARGA SATUAN'!$E$6,MATCH(C396,'HARGA SATUAN'!$C$7:$C$1509,0),0)))</f>
        <v>0</v>
      </c>
      <c r="F396" s="138" t="str">
        <f t="shared" ca="1" si="17"/>
        <v/>
      </c>
      <c r="G396" s="41">
        <f ca="1">IF(ISERROR(OFFSET('HARGA SATUAN'!$I$6,MATCH(C396,'HARGA SATUAN'!$C$7:$C$1509,0),0)),"",OFFSET('HARGA SATUAN'!$I$6,MATCH(C396,'HARGA SATUAN'!$C$7:$C$1509,0),0))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SATUAN'!$C$7:$C$1509,0),0)),"",OFFSET('HARGA SATUAN'!$D$6,MATCH(C397,'HARGA SATUAN'!$C$7:$C$1509,0),0))</f>
        <v/>
      </c>
      <c r="E397" s="101">
        <f ca="1">IF(B397="+","Unit",IF(ISERROR(OFFSET('HARGA SATUAN'!$E$6,MATCH(C397,'HARGA SATUAN'!$C$7:$C$1509,0),0)),"",OFFSET('HARGA SATUAN'!$E$6,MATCH(C397,'HARGA SATUAN'!$C$7:$C$1509,0),0)))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SATUAN'!$C$7:$C$1509,0),0)),"",OFFSET('HARGA SATUAN'!$I$6,MATCH(C397,'HARGA SATUAN'!$C$7:$C$1509,0),0))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SATUAN'!$C$7:$C$1509,0),0)),"",OFFSET('HARGA SATUAN'!$D$6,MATCH(C398,'HARGA SATUAN'!$C$7:$C$1509,0),0))</f>
        <v/>
      </c>
      <c r="E398" s="101">
        <f ca="1">IF(B398="+","Unit",IF(ISERROR(OFFSET('HARGA SATUAN'!$E$6,MATCH(C398,'HARGA SATUAN'!$C$7:$C$1509,0),0)),"",OFFSET('HARGA SATUAN'!$E$6,MATCH(C398,'HARGA SATUAN'!$C$7:$C$1509,0),0)))</f>
        <v>0</v>
      </c>
      <c r="F398" s="138" t="str">
        <f t="shared" ca="1" si="20"/>
        <v/>
      </c>
      <c r="G398" s="41">
        <f ca="1">IF(ISERROR(OFFSET('HARGA SATUAN'!$I$6,MATCH(C398,'HARGA SATUAN'!$C$7:$C$1509,0),0)),"",OFFSET('HARGA SATUAN'!$I$6,MATCH(C398,'HARGA SATUAN'!$C$7:$C$1509,0),0))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SATUAN'!$C$7:$C$1509,0),0)),"",OFFSET('HARGA SATUAN'!$D$6,MATCH(C399,'HARGA SATUAN'!$C$7:$C$1509,0),0))</f>
        <v/>
      </c>
      <c r="E399" s="101">
        <f ca="1">IF(B399="+","Unit",IF(ISERROR(OFFSET('HARGA SATUAN'!$E$6,MATCH(C399,'HARGA SATUAN'!$C$7:$C$1509,0),0)),"",OFFSET('HARGA SATUAN'!$E$6,MATCH(C399,'HARGA SATUAN'!$C$7:$C$1509,0),0)))</f>
        <v>0</v>
      </c>
      <c r="F399" s="138" t="str">
        <f t="shared" ca="1" si="20"/>
        <v/>
      </c>
      <c r="G399" s="41">
        <f ca="1">IF(ISERROR(OFFSET('HARGA SATUAN'!$I$6,MATCH(C399,'HARGA SATUAN'!$C$7:$C$1509,0),0)),"",OFFSET('HARGA SATUAN'!$I$6,MATCH(C399,'HARGA SATUAN'!$C$7:$C$1509,0),0))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SATUAN'!$C$7:$C$1509,0),0)),"",OFFSET('HARGA SATUAN'!$D$6,MATCH(C400,'HARGA SATUAN'!$C$7:$C$1509,0),0))</f>
        <v/>
      </c>
      <c r="E400" s="101">
        <f ca="1">IF(B400="+","Unit",IF(ISERROR(OFFSET('HARGA SATUAN'!$E$6,MATCH(C400,'HARGA SATUAN'!$C$7:$C$1509,0),0)),"",OFFSET('HARGA SATUAN'!$E$6,MATCH(C400,'HARGA SATUAN'!$C$7:$C$1509,0),0)))</f>
        <v>0</v>
      </c>
      <c r="F400" s="138" t="str">
        <f t="shared" ca="1" si="20"/>
        <v/>
      </c>
      <c r="G400" s="41">
        <f ca="1">IF(ISERROR(OFFSET('HARGA SATUAN'!$I$6,MATCH(C400,'HARGA SATUAN'!$C$7:$C$1509,0),0)),"",OFFSET('HARGA SATUAN'!$I$6,MATCH(C400,'HARGA SATUAN'!$C$7:$C$1509,0),0))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SATUAN'!$C$7:$C$1509,0),0)),"",OFFSET('HARGA SATUAN'!$D$6,MATCH(C401,'HARGA SATUAN'!$C$7:$C$1509,0),0))</f>
        <v/>
      </c>
      <c r="E401" s="101">
        <f ca="1">IF(B401="+","Unit",IF(ISERROR(OFFSET('HARGA SATUAN'!$E$6,MATCH(C401,'HARGA SATUAN'!$C$7:$C$1509,0),0)),"",OFFSET('HARGA SATUAN'!$E$6,MATCH(C401,'HARGA SATUAN'!$C$7:$C$1509,0),0)))</f>
        <v>0</v>
      </c>
      <c r="F401" s="138" t="str">
        <f t="shared" ca="1" si="20"/>
        <v/>
      </c>
      <c r="G401" s="41">
        <f ca="1">IF(ISERROR(OFFSET('HARGA SATUAN'!$I$6,MATCH(C401,'HARGA SATUAN'!$C$7:$C$1509,0),0)),"",OFFSET('HARGA SATUAN'!$I$6,MATCH(C401,'HARGA SATUAN'!$C$7:$C$1509,0),0))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SATUAN'!$C$7:$C$1509,0),0)),"",OFFSET('HARGA SATUAN'!$D$6,MATCH(C402,'HARGA SATUAN'!$C$7:$C$1509,0),0))</f>
        <v/>
      </c>
      <c r="E402" s="101">
        <f ca="1">IF(B402="+","Unit",IF(ISERROR(OFFSET('HARGA SATUAN'!$E$6,MATCH(C402,'HARGA SATUAN'!$C$7:$C$1509,0),0)),"",OFFSET('HARGA SATUAN'!$E$6,MATCH(C402,'HARGA SATUAN'!$C$7:$C$1509,0),0)))</f>
        <v>0</v>
      </c>
      <c r="F402" s="138" t="str">
        <f t="shared" ca="1" si="20"/>
        <v/>
      </c>
      <c r="G402" s="41">
        <f ca="1">IF(ISERROR(OFFSET('HARGA SATUAN'!$I$6,MATCH(C402,'HARGA SATUAN'!$C$7:$C$1509,0),0)),"",OFFSET('HARGA SATUAN'!$I$6,MATCH(C402,'HARGA SATUAN'!$C$7:$C$1509,0),0))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SATUAN'!$C$7:$C$1509,0),0)),"",OFFSET('HARGA SATUAN'!$D$6,MATCH(C403,'HARGA SATUAN'!$C$7:$C$1509,0),0))</f>
        <v/>
      </c>
      <c r="E403" s="101">
        <f ca="1">IF(B403="+","Unit",IF(ISERROR(OFFSET('HARGA SATUAN'!$E$6,MATCH(C403,'HARGA SATUAN'!$C$7:$C$1509,0),0)),"",OFFSET('HARGA SATUAN'!$E$6,MATCH(C403,'HARGA SATUAN'!$C$7:$C$1509,0),0)))</f>
        <v>0</v>
      </c>
      <c r="F403" s="138" t="str">
        <f t="shared" ca="1" si="20"/>
        <v/>
      </c>
      <c r="G403" s="41">
        <f ca="1">IF(ISERROR(OFFSET('HARGA SATUAN'!$I$6,MATCH(C403,'HARGA SATUAN'!$C$7:$C$1509,0),0)),"",OFFSET('HARGA SATUAN'!$I$6,MATCH(C403,'HARGA SATUAN'!$C$7:$C$1509,0),0))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SATUAN'!$C$7:$C$1509,0),0)),"",OFFSET('HARGA SATUAN'!$D$6,MATCH(C404,'HARGA SATUAN'!$C$7:$C$1509,0),0))</f>
        <v/>
      </c>
      <c r="E404" s="101">
        <f ca="1">IF(B404="+","Unit",IF(ISERROR(OFFSET('HARGA SATUAN'!$E$6,MATCH(C404,'HARGA SATUAN'!$C$7:$C$1509,0),0)),"",OFFSET('HARGA SATUAN'!$E$6,MATCH(C404,'HARGA SATUAN'!$C$7:$C$1509,0),0)))</f>
        <v>0</v>
      </c>
      <c r="F404" s="138" t="str">
        <f t="shared" ca="1" si="20"/>
        <v/>
      </c>
      <c r="G404" s="41">
        <f ca="1">IF(ISERROR(OFFSET('HARGA SATUAN'!$I$6,MATCH(C404,'HARGA SATUAN'!$C$7:$C$1509,0),0)),"",OFFSET('HARGA SATUAN'!$I$6,MATCH(C404,'HARGA SATUAN'!$C$7:$C$1509,0),0))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SATUAN'!$C$7:$C$1509,0),0)),"",OFFSET('HARGA SATUAN'!$D$6,MATCH(C405,'HARGA SATUAN'!$C$7:$C$1509,0),0))</f>
        <v/>
      </c>
      <c r="E405" s="101">
        <f ca="1">IF(B405="+","Unit",IF(ISERROR(OFFSET('HARGA SATUAN'!$E$6,MATCH(C405,'HARGA SATUAN'!$C$7:$C$1509,0),0)),"",OFFSET('HARGA SATUAN'!$E$6,MATCH(C405,'HARGA SATUAN'!$C$7:$C$1509,0),0)))</f>
        <v>0</v>
      </c>
      <c r="F405" s="138" t="str">
        <f t="shared" ca="1" si="20"/>
        <v/>
      </c>
      <c r="G405" s="41">
        <f ca="1">IF(ISERROR(OFFSET('HARGA SATUAN'!$I$6,MATCH(C405,'HARGA SATUAN'!$C$7:$C$1509,0),0)),"",OFFSET('HARGA SATUAN'!$I$6,MATCH(C405,'HARGA SATUAN'!$C$7:$C$1509,0),0))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SATUAN'!$C$7:$C$1509,0),0)),"",OFFSET('HARGA SATUAN'!$D$6,MATCH(C406,'HARGA SATUAN'!$C$7:$C$1509,0),0))</f>
        <v/>
      </c>
      <c r="E406" s="101">
        <f ca="1">IF(B406="+","Unit",IF(ISERROR(OFFSET('HARGA SATUAN'!$E$6,MATCH(C406,'HARGA SATUAN'!$C$7:$C$1509,0),0)),"",OFFSET('HARGA SATUAN'!$E$6,MATCH(C406,'HARGA SATUAN'!$C$7:$C$1509,0),0)))</f>
        <v>0</v>
      </c>
      <c r="F406" s="138" t="str">
        <f t="shared" ca="1" si="20"/>
        <v/>
      </c>
      <c r="G406" s="41">
        <f ca="1">IF(ISERROR(OFFSET('HARGA SATUAN'!$I$6,MATCH(C406,'HARGA SATUAN'!$C$7:$C$1509,0),0)),"",OFFSET('HARGA SATUAN'!$I$6,MATCH(C406,'HARGA SATUAN'!$C$7:$C$1509,0),0))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SATUAN'!$C$7:$C$1509,0),0)),"",OFFSET('HARGA SATUAN'!$D$6,MATCH(C407,'HARGA SATUAN'!$C$7:$C$1509,0),0))</f>
        <v/>
      </c>
      <c r="E407" s="101">
        <f ca="1">IF(B407="+","Unit",IF(ISERROR(OFFSET('HARGA SATUAN'!$E$6,MATCH(C407,'HARGA SATUAN'!$C$7:$C$1509,0),0)),"",OFFSET('HARGA SATUAN'!$E$6,MATCH(C407,'HARGA SATUAN'!$C$7:$C$1509,0),0)))</f>
        <v>0</v>
      </c>
      <c r="F407" s="138" t="str">
        <f t="shared" ca="1" si="20"/>
        <v/>
      </c>
      <c r="G407" s="41">
        <f ca="1">IF(ISERROR(OFFSET('HARGA SATUAN'!$I$6,MATCH(C407,'HARGA SATUAN'!$C$7:$C$1509,0),0)),"",OFFSET('HARGA SATUAN'!$I$6,MATCH(C407,'HARGA SATUAN'!$C$7:$C$1509,0),0))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SATUAN'!$C$7:$C$1509,0),0)),"",OFFSET('HARGA SATUAN'!$D$6,MATCH(C408,'HARGA SATUAN'!$C$7:$C$1509,0),0))</f>
        <v/>
      </c>
      <c r="E408" s="101">
        <f ca="1">IF(B408="+","Unit",IF(ISERROR(OFFSET('HARGA SATUAN'!$E$6,MATCH(C408,'HARGA SATUAN'!$C$7:$C$1509,0),0)),"",OFFSET('HARGA SATUAN'!$E$6,MATCH(C408,'HARGA SATUAN'!$C$7:$C$1509,0),0)))</f>
        <v>0</v>
      </c>
      <c r="F408" s="138" t="str">
        <f t="shared" ca="1" si="20"/>
        <v/>
      </c>
      <c r="G408" s="41">
        <f ca="1">IF(ISERROR(OFFSET('HARGA SATUAN'!$I$6,MATCH(C408,'HARGA SATUAN'!$C$7:$C$1509,0),0)),"",OFFSET('HARGA SATUAN'!$I$6,MATCH(C408,'HARGA SATUAN'!$C$7:$C$1509,0),0))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SATUAN'!$C$7:$C$1509,0),0)),"",OFFSET('HARGA SATUAN'!$D$6,MATCH(C409,'HARGA SATUAN'!$C$7:$C$1509,0),0))</f>
        <v/>
      </c>
      <c r="E409" s="101">
        <f ca="1">IF(B409="+","Unit",IF(ISERROR(OFFSET('HARGA SATUAN'!$E$6,MATCH(C409,'HARGA SATUAN'!$C$7:$C$1509,0),0)),"",OFFSET('HARGA SATUAN'!$E$6,MATCH(C409,'HARGA SATUAN'!$C$7:$C$1509,0),0)))</f>
        <v>0</v>
      </c>
      <c r="F409" s="138" t="str">
        <f t="shared" ca="1" si="20"/>
        <v/>
      </c>
      <c r="G409" s="41">
        <f ca="1">IF(ISERROR(OFFSET('HARGA SATUAN'!$I$6,MATCH(C409,'HARGA SATUAN'!$C$7:$C$1509,0),0)),"",OFFSET('HARGA SATUAN'!$I$6,MATCH(C409,'HARGA SATUAN'!$C$7:$C$1509,0),0))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SATUAN'!$C$7:$C$1509,0),0)),"",OFFSET('HARGA SATUAN'!$D$6,MATCH(C410,'HARGA SATUAN'!$C$7:$C$1509,0),0))</f>
        <v/>
      </c>
      <c r="E410" s="101">
        <f ca="1">IF(B410="+","Unit",IF(ISERROR(OFFSET('HARGA SATUAN'!$E$6,MATCH(C410,'HARGA SATUAN'!$C$7:$C$1509,0),0)),"",OFFSET('HARGA SATUAN'!$E$6,MATCH(C410,'HARGA SATUAN'!$C$7:$C$1509,0),0)))</f>
        <v>0</v>
      </c>
      <c r="F410" s="138" t="str">
        <f t="shared" ca="1" si="20"/>
        <v/>
      </c>
      <c r="G410" s="41">
        <f ca="1">IF(ISERROR(OFFSET('HARGA SATUAN'!$I$6,MATCH(C410,'HARGA SATUAN'!$C$7:$C$1509,0),0)),"",OFFSET('HARGA SATUAN'!$I$6,MATCH(C410,'HARGA SATUAN'!$C$7:$C$1509,0),0))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SATUAN'!$C$7:$C$1509,0),0)),"",OFFSET('HARGA SATUAN'!$D$6,MATCH(C411,'HARGA SATUAN'!$C$7:$C$1509,0),0))</f>
        <v/>
      </c>
      <c r="E411" s="101">
        <f ca="1">IF(B411="+","Unit",IF(ISERROR(OFFSET('HARGA SATUAN'!$E$6,MATCH(C411,'HARGA SATUAN'!$C$7:$C$1509,0),0)),"",OFFSET('HARGA SATUAN'!$E$6,MATCH(C411,'HARGA SATUAN'!$C$7:$C$1509,0),0)))</f>
        <v>0</v>
      </c>
      <c r="F411" s="138" t="str">
        <f t="shared" ca="1" si="20"/>
        <v/>
      </c>
      <c r="G411" s="41">
        <f ca="1">IF(ISERROR(OFFSET('HARGA SATUAN'!$I$6,MATCH(C411,'HARGA SATUAN'!$C$7:$C$1509,0),0)),"",OFFSET('HARGA SATUAN'!$I$6,MATCH(C411,'HARGA SATUAN'!$C$7:$C$1509,0),0))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SATUAN'!$C$7:$C$1509,0),0)),"",OFFSET('HARGA SATUAN'!$D$6,MATCH(C412,'HARGA SATUAN'!$C$7:$C$1509,0),0))</f>
        <v/>
      </c>
      <c r="E412" s="101">
        <f ca="1">IF(B412="+","Unit",IF(ISERROR(OFFSET('HARGA SATUAN'!$E$6,MATCH(C412,'HARGA SATUAN'!$C$7:$C$1509,0),0)),"",OFFSET('HARGA SATUAN'!$E$6,MATCH(C412,'HARGA SATUAN'!$C$7:$C$1509,0),0)))</f>
        <v>0</v>
      </c>
      <c r="F412" s="138" t="str">
        <f t="shared" ca="1" si="20"/>
        <v/>
      </c>
      <c r="G412" s="41">
        <f ca="1">IF(ISERROR(OFFSET('HARGA SATUAN'!$I$6,MATCH(C412,'HARGA SATUAN'!$C$7:$C$1509,0),0)),"",OFFSET('HARGA SATUAN'!$I$6,MATCH(C412,'HARGA SATUAN'!$C$7:$C$1509,0),0))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SATUAN'!$C$7:$C$1509,0),0)),"",OFFSET('HARGA SATUAN'!$D$6,MATCH(C413,'HARGA SATUAN'!$C$7:$C$1509,0),0))</f>
        <v/>
      </c>
      <c r="E413" s="101">
        <f ca="1">IF(B413="+","Unit",IF(ISERROR(OFFSET('HARGA SATUAN'!$E$6,MATCH(C413,'HARGA SATUAN'!$C$7:$C$1509,0),0)),"",OFFSET('HARGA SATUAN'!$E$6,MATCH(C413,'HARGA SATUAN'!$C$7:$C$1509,0),0)))</f>
        <v>0</v>
      </c>
      <c r="F413" s="138" t="str">
        <f t="shared" ca="1" si="20"/>
        <v/>
      </c>
      <c r="G413" s="41">
        <f ca="1">IF(ISERROR(OFFSET('HARGA SATUAN'!$I$6,MATCH(C413,'HARGA SATUAN'!$C$7:$C$1509,0),0)),"",OFFSET('HARGA SATUAN'!$I$6,MATCH(C413,'HARGA SATUAN'!$C$7:$C$1509,0),0))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SATUAN'!$C$7:$C$1509,0),0)),"",OFFSET('HARGA SATUAN'!$D$6,MATCH(C414,'HARGA SATUAN'!$C$7:$C$1509,0),0))</f>
        <v/>
      </c>
      <c r="E414" s="101">
        <f ca="1">IF(B414="+","Unit",IF(ISERROR(OFFSET('HARGA SATUAN'!$E$6,MATCH(C414,'HARGA SATUAN'!$C$7:$C$1509,0),0)),"",OFFSET('HARGA SATUAN'!$E$6,MATCH(C414,'HARGA SATUAN'!$C$7:$C$1509,0),0)))</f>
        <v>0</v>
      </c>
      <c r="F414" s="138" t="str">
        <f t="shared" ca="1" si="20"/>
        <v/>
      </c>
      <c r="G414" s="41">
        <f ca="1">IF(ISERROR(OFFSET('HARGA SATUAN'!$I$6,MATCH(C414,'HARGA SATUAN'!$C$7:$C$1509,0),0)),"",OFFSET('HARGA SATUAN'!$I$6,MATCH(C414,'HARGA SATUAN'!$C$7:$C$1509,0),0))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SATUAN'!$C$7:$C$1509,0),0)),"",OFFSET('HARGA SATUAN'!$D$6,MATCH(C415,'HARGA SATUAN'!$C$7:$C$1509,0),0))</f>
        <v/>
      </c>
      <c r="E415" s="101">
        <f ca="1">IF(B415="+","Unit",IF(ISERROR(OFFSET('HARGA SATUAN'!$E$6,MATCH(C415,'HARGA SATUAN'!$C$7:$C$1509,0),0)),"",OFFSET('HARGA SATUAN'!$E$6,MATCH(C415,'HARGA SATUAN'!$C$7:$C$1509,0),0)))</f>
        <v>0</v>
      </c>
      <c r="F415" s="138" t="str">
        <f t="shared" ca="1" si="20"/>
        <v/>
      </c>
      <c r="G415" s="41">
        <f ca="1">IF(ISERROR(OFFSET('HARGA SATUAN'!$I$6,MATCH(C415,'HARGA SATUAN'!$C$7:$C$1509,0),0)),"",OFFSET('HARGA SATUAN'!$I$6,MATCH(C415,'HARGA SATUAN'!$C$7:$C$1509,0),0))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SATUAN'!$C$7:$C$1509,0),0)),"",OFFSET('HARGA SATUAN'!$D$6,MATCH(C416,'HARGA SATUAN'!$C$7:$C$1509,0),0))</f>
        <v/>
      </c>
      <c r="E416" s="101">
        <f ca="1">IF(B416="+","Unit",IF(ISERROR(OFFSET('HARGA SATUAN'!$E$6,MATCH(C416,'HARGA SATUAN'!$C$7:$C$1509,0),0)),"",OFFSET('HARGA SATUAN'!$E$6,MATCH(C416,'HARGA SATUAN'!$C$7:$C$1509,0),0)))</f>
        <v>0</v>
      </c>
      <c r="F416" s="138" t="str">
        <f t="shared" ca="1" si="20"/>
        <v/>
      </c>
      <c r="G416" s="41">
        <f ca="1">IF(ISERROR(OFFSET('HARGA SATUAN'!$I$6,MATCH(C416,'HARGA SATUAN'!$C$7:$C$1509,0),0)),"",OFFSET('HARGA SATUAN'!$I$6,MATCH(C416,'HARGA SATUAN'!$C$7:$C$1509,0),0))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SATUAN'!$C$7:$C$1509,0),0)),"",OFFSET('HARGA SATUAN'!$D$6,MATCH(C417,'HARGA SATUAN'!$C$7:$C$1509,0),0))</f>
        <v/>
      </c>
      <c r="E417" s="101">
        <f ca="1">IF(B417="+","Unit",IF(ISERROR(OFFSET('HARGA SATUAN'!$E$6,MATCH(C417,'HARGA SATUAN'!$C$7:$C$1509,0),0)),"",OFFSET('HARGA SATUAN'!$E$6,MATCH(C417,'HARGA SATUAN'!$C$7:$C$1509,0),0)))</f>
        <v>0</v>
      </c>
      <c r="F417" s="138" t="str">
        <f t="shared" ca="1" si="20"/>
        <v/>
      </c>
      <c r="G417" s="41">
        <f ca="1">IF(ISERROR(OFFSET('HARGA SATUAN'!$I$6,MATCH(C417,'HARGA SATUAN'!$C$7:$C$1509,0),0)),"",OFFSET('HARGA SATUAN'!$I$6,MATCH(C417,'HARGA SATUAN'!$C$7:$C$1509,0),0))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SATUAN'!$C$7:$C$1509,0),0)),"",OFFSET('HARGA SATUAN'!$D$6,MATCH(C418,'HARGA SATUAN'!$C$7:$C$1509,0),0))</f>
        <v/>
      </c>
      <c r="E418" s="101">
        <f ca="1">IF(B418="+","Unit",IF(ISERROR(OFFSET('HARGA SATUAN'!$E$6,MATCH(C418,'HARGA SATUAN'!$C$7:$C$1509,0),0)),"",OFFSET('HARGA SATUAN'!$E$6,MATCH(C418,'HARGA SATUAN'!$C$7:$C$1509,0),0)))</f>
        <v>0</v>
      </c>
      <c r="F418" s="138" t="str">
        <f t="shared" ca="1" si="20"/>
        <v/>
      </c>
      <c r="G418" s="41">
        <f ca="1">IF(ISERROR(OFFSET('HARGA SATUAN'!$I$6,MATCH(C418,'HARGA SATUAN'!$C$7:$C$1509,0),0)),"",OFFSET('HARGA SATUAN'!$I$6,MATCH(C418,'HARGA SATUAN'!$C$7:$C$1509,0),0))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SATUAN'!$C$7:$C$1509,0),0)),"",OFFSET('HARGA SATUAN'!$D$6,MATCH(C419,'HARGA SATUAN'!$C$7:$C$1509,0),0))</f>
        <v/>
      </c>
      <c r="E419" s="101">
        <f ca="1">IF(B419="+","Unit",IF(ISERROR(OFFSET('HARGA SATUAN'!$E$6,MATCH(C419,'HARGA SATUAN'!$C$7:$C$1509,0),0)),"",OFFSET('HARGA SATUAN'!$E$6,MATCH(C419,'HARGA SATUAN'!$C$7:$C$1509,0),0)))</f>
        <v>0</v>
      </c>
      <c r="F419" s="138" t="str">
        <f t="shared" ca="1" si="20"/>
        <v/>
      </c>
      <c r="G419" s="41">
        <f ca="1">IF(ISERROR(OFFSET('HARGA SATUAN'!$I$6,MATCH(C419,'HARGA SATUAN'!$C$7:$C$1509,0),0)),"",OFFSET('HARGA SATUAN'!$I$6,MATCH(C419,'HARGA SATUAN'!$C$7:$C$1509,0),0))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SATUAN'!$C$7:$C$1509,0),0)),"",OFFSET('HARGA SATUAN'!$D$6,MATCH(C420,'HARGA SATUAN'!$C$7:$C$1509,0),0))</f>
        <v/>
      </c>
      <c r="E420" s="101">
        <f ca="1">IF(B420="+","Unit",IF(ISERROR(OFFSET('HARGA SATUAN'!$E$6,MATCH(C420,'HARGA SATUAN'!$C$7:$C$1509,0),0)),"",OFFSET('HARGA SATUAN'!$E$6,MATCH(C420,'HARGA SATUAN'!$C$7:$C$1509,0),0)))</f>
        <v>0</v>
      </c>
      <c r="F420" s="138" t="str">
        <f t="shared" ca="1" si="20"/>
        <v/>
      </c>
      <c r="G420" s="41">
        <f ca="1">IF(ISERROR(OFFSET('HARGA SATUAN'!$I$6,MATCH(C420,'HARGA SATUAN'!$C$7:$C$1509,0),0)),"",OFFSET('HARGA SATUAN'!$I$6,MATCH(C420,'HARGA SATUAN'!$C$7:$C$1509,0),0))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SATUAN'!$C$7:$C$1509,0),0)),"",OFFSET('HARGA SATUAN'!$D$6,MATCH(C421,'HARGA SATUAN'!$C$7:$C$1509,0),0))</f>
        <v/>
      </c>
      <c r="E421" s="101">
        <f ca="1">IF(B421="+","Unit",IF(ISERROR(OFFSET('HARGA SATUAN'!$E$6,MATCH(C421,'HARGA SATUAN'!$C$7:$C$1509,0),0)),"",OFFSET('HARGA SATUAN'!$E$6,MATCH(C421,'HARGA SATUAN'!$C$7:$C$1509,0),0)))</f>
        <v>0</v>
      </c>
      <c r="F421" s="138" t="str">
        <f t="shared" ca="1" si="20"/>
        <v/>
      </c>
      <c r="G421" s="41">
        <f ca="1">IF(ISERROR(OFFSET('HARGA SATUAN'!$I$6,MATCH(C421,'HARGA SATUAN'!$C$7:$C$1509,0),0)),"",OFFSET('HARGA SATUAN'!$I$6,MATCH(C421,'HARGA SATUAN'!$C$7:$C$1509,0),0))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SATUAN'!$C$7:$C$1509,0),0)),"",OFFSET('HARGA SATUAN'!$D$6,MATCH(C422,'HARGA SATUAN'!$C$7:$C$1509,0),0))</f>
        <v/>
      </c>
      <c r="E422" s="101">
        <f ca="1">IF(B422="+","Unit",IF(ISERROR(OFFSET('HARGA SATUAN'!$E$6,MATCH(C422,'HARGA SATUAN'!$C$7:$C$1509,0),0)),"",OFFSET('HARGA SATUAN'!$E$6,MATCH(C422,'HARGA SATUAN'!$C$7:$C$1509,0),0)))</f>
        <v>0</v>
      </c>
      <c r="F422" s="138" t="str">
        <f t="shared" ca="1" si="20"/>
        <v/>
      </c>
      <c r="G422" s="41">
        <f ca="1">IF(ISERROR(OFFSET('HARGA SATUAN'!$I$6,MATCH(C422,'HARGA SATUAN'!$C$7:$C$1509,0),0)),"",OFFSET('HARGA SATUAN'!$I$6,MATCH(C422,'HARGA SATUAN'!$C$7:$C$1509,0),0))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SATUAN'!$C$7:$C$1509,0),0)),"",OFFSET('HARGA SATUAN'!$D$6,MATCH(C423,'HARGA SATUAN'!$C$7:$C$1509,0),0))</f>
        <v/>
      </c>
      <c r="E423" s="101">
        <f ca="1">IF(B423="+","Unit",IF(ISERROR(OFFSET('HARGA SATUAN'!$E$6,MATCH(C423,'HARGA SATUAN'!$C$7:$C$1509,0),0)),"",OFFSET('HARGA SATUAN'!$E$6,MATCH(C423,'HARGA SATUAN'!$C$7:$C$1509,0),0)))</f>
        <v>0</v>
      </c>
      <c r="F423" s="138" t="str">
        <f t="shared" ca="1" si="20"/>
        <v/>
      </c>
      <c r="G423" s="41">
        <f ca="1">IF(ISERROR(OFFSET('HARGA SATUAN'!$I$6,MATCH(C423,'HARGA SATUAN'!$C$7:$C$1509,0),0)),"",OFFSET('HARGA SATUAN'!$I$6,MATCH(C423,'HARGA SATUAN'!$C$7:$C$1509,0),0))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SATUAN'!$C$7:$C$1509,0),0)),"",OFFSET('HARGA SATUAN'!$D$6,MATCH(C424,'HARGA SATUAN'!$C$7:$C$1509,0),0))</f>
        <v/>
      </c>
      <c r="E424" s="101">
        <f ca="1">IF(B424="+","Unit",IF(ISERROR(OFFSET('HARGA SATUAN'!$E$6,MATCH(C424,'HARGA SATUAN'!$C$7:$C$1509,0),0)),"",OFFSET('HARGA SATUAN'!$E$6,MATCH(C424,'HARGA SATUAN'!$C$7:$C$1509,0),0)))</f>
        <v>0</v>
      </c>
      <c r="F424" s="138" t="str">
        <f t="shared" ca="1" si="20"/>
        <v/>
      </c>
      <c r="G424" s="41">
        <f ca="1">IF(ISERROR(OFFSET('HARGA SATUAN'!$I$6,MATCH(C424,'HARGA SATUAN'!$C$7:$C$1509,0),0)),"",OFFSET('HARGA SATUAN'!$I$6,MATCH(C424,'HARGA SATUAN'!$C$7:$C$1509,0),0))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SATUAN'!$C$7:$C$1509,0),0)),"",OFFSET('HARGA SATUAN'!$D$6,MATCH(C425,'HARGA SATUAN'!$C$7:$C$1509,0),0))</f>
        <v/>
      </c>
      <c r="E425" s="101">
        <f ca="1">IF(B425="+","Unit",IF(ISERROR(OFFSET('HARGA SATUAN'!$E$6,MATCH(C425,'HARGA SATUAN'!$C$7:$C$1509,0),0)),"",OFFSET('HARGA SATUAN'!$E$6,MATCH(C425,'HARGA SATUAN'!$C$7:$C$1509,0),0)))</f>
        <v>0</v>
      </c>
      <c r="F425" s="138" t="str">
        <f t="shared" ca="1" si="20"/>
        <v/>
      </c>
      <c r="G425" s="41">
        <f ca="1">IF(ISERROR(OFFSET('HARGA SATUAN'!$I$6,MATCH(C425,'HARGA SATUAN'!$C$7:$C$1509,0),0)),"",OFFSET('HARGA SATUAN'!$I$6,MATCH(C425,'HARGA SATUAN'!$C$7:$C$1509,0),0))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SATUAN'!$C$7:$C$1509,0),0)),"",OFFSET('HARGA SATUAN'!$D$6,MATCH(C426,'HARGA SATUAN'!$C$7:$C$1509,0),0))</f>
        <v/>
      </c>
      <c r="E426" s="101">
        <f ca="1">IF(B426="+","Unit",IF(ISERROR(OFFSET('HARGA SATUAN'!$E$6,MATCH(C426,'HARGA SATUAN'!$C$7:$C$1509,0),0)),"",OFFSET('HARGA SATUAN'!$E$6,MATCH(C426,'HARGA SATUAN'!$C$7:$C$1509,0),0)))</f>
        <v>0</v>
      </c>
      <c r="F426" s="138" t="str">
        <f t="shared" ca="1" si="20"/>
        <v/>
      </c>
      <c r="G426" s="41">
        <f ca="1">IF(ISERROR(OFFSET('HARGA SATUAN'!$I$6,MATCH(C426,'HARGA SATUAN'!$C$7:$C$1509,0),0)),"",OFFSET('HARGA SATUAN'!$I$6,MATCH(C426,'HARGA SATUAN'!$C$7:$C$1509,0),0))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SATUAN'!$C$7:$C$1509,0),0)),"",OFFSET('HARGA SATUAN'!$D$6,MATCH(C427,'HARGA SATUAN'!$C$7:$C$1509,0),0))</f>
        <v/>
      </c>
      <c r="E427" s="101">
        <f ca="1">IF(B427="+","Unit",IF(ISERROR(OFFSET('HARGA SATUAN'!$E$6,MATCH(C427,'HARGA SATUAN'!$C$7:$C$1509,0),0)),"",OFFSET('HARGA SATUAN'!$E$6,MATCH(C427,'HARGA SATUAN'!$C$7:$C$1509,0),0)))</f>
        <v>0</v>
      </c>
      <c r="F427" s="138" t="str">
        <f t="shared" ca="1" si="20"/>
        <v/>
      </c>
      <c r="G427" s="41">
        <f ca="1">IF(ISERROR(OFFSET('HARGA SATUAN'!$I$6,MATCH(C427,'HARGA SATUAN'!$C$7:$C$1509,0),0)),"",OFFSET('HARGA SATUAN'!$I$6,MATCH(C427,'HARGA SATUAN'!$C$7:$C$1509,0),0))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SATUAN'!$C$7:$C$1509,0),0)),"",OFFSET('HARGA SATUAN'!$D$6,MATCH(C428,'HARGA SATUAN'!$C$7:$C$1509,0),0))</f>
        <v/>
      </c>
      <c r="E428" s="101">
        <f ca="1">IF(B428="+","Unit",IF(ISERROR(OFFSET('HARGA SATUAN'!$E$6,MATCH(C428,'HARGA SATUAN'!$C$7:$C$1509,0),0)),"",OFFSET('HARGA SATUAN'!$E$6,MATCH(C428,'HARGA SATUAN'!$C$7:$C$1509,0),0)))</f>
        <v>0</v>
      </c>
      <c r="F428" s="138" t="str">
        <f t="shared" ca="1" si="20"/>
        <v/>
      </c>
      <c r="G428" s="41">
        <f ca="1">IF(ISERROR(OFFSET('HARGA SATUAN'!$I$6,MATCH(C428,'HARGA SATUAN'!$C$7:$C$1509,0),0)),"",OFFSET('HARGA SATUAN'!$I$6,MATCH(C428,'HARGA SATUAN'!$C$7:$C$1509,0),0))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SATUAN'!$C$7:$C$1509,0),0)),"",OFFSET('HARGA SATUAN'!$D$6,MATCH(C429,'HARGA SATUAN'!$C$7:$C$1509,0),0))</f>
        <v/>
      </c>
      <c r="E429" s="101">
        <f ca="1">IF(B429="+","Unit",IF(ISERROR(OFFSET('HARGA SATUAN'!$E$6,MATCH(C429,'HARGA SATUAN'!$C$7:$C$1509,0),0)),"",OFFSET('HARGA SATUAN'!$E$6,MATCH(C429,'HARGA SATUAN'!$C$7:$C$1509,0),0)))</f>
        <v>0</v>
      </c>
      <c r="F429" s="138" t="str">
        <f t="shared" ca="1" si="20"/>
        <v/>
      </c>
      <c r="G429" s="41">
        <f ca="1">IF(ISERROR(OFFSET('HARGA SATUAN'!$I$6,MATCH(C429,'HARGA SATUAN'!$C$7:$C$1509,0),0)),"",OFFSET('HARGA SATUAN'!$I$6,MATCH(C429,'HARGA SATUAN'!$C$7:$C$1509,0),0))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SATUAN'!$C$7:$C$1509,0),0)),"",OFFSET('HARGA SATUAN'!$D$6,MATCH(C430,'HARGA SATUAN'!$C$7:$C$1509,0),0))</f>
        <v/>
      </c>
      <c r="E430" s="101">
        <f ca="1">IF(B430="+","Unit",IF(ISERROR(OFFSET('HARGA SATUAN'!$E$6,MATCH(C430,'HARGA SATUAN'!$C$7:$C$1509,0),0)),"",OFFSET('HARGA SATUAN'!$E$6,MATCH(C430,'HARGA SATUAN'!$C$7:$C$1509,0),0)))</f>
        <v>0</v>
      </c>
      <c r="F430" s="138" t="str">
        <f t="shared" ca="1" si="20"/>
        <v/>
      </c>
      <c r="G430" s="41">
        <f ca="1">IF(ISERROR(OFFSET('HARGA SATUAN'!$I$6,MATCH(C430,'HARGA SATUAN'!$C$7:$C$1509,0),0)),"",OFFSET('HARGA SATUAN'!$I$6,MATCH(C430,'HARGA SATUAN'!$C$7:$C$1509,0),0))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SATUAN'!$C$7:$C$1509,0),0)),"",OFFSET('HARGA SATUAN'!$D$6,MATCH(C431,'HARGA SATUAN'!$C$7:$C$1509,0),0))</f>
        <v/>
      </c>
      <c r="E431" s="101">
        <f ca="1">IF(B431="+","Unit",IF(ISERROR(OFFSET('HARGA SATUAN'!$E$6,MATCH(C431,'HARGA SATUAN'!$C$7:$C$1509,0),0)),"",OFFSET('HARGA SATUAN'!$E$6,MATCH(C431,'HARGA SATUAN'!$C$7:$C$1509,0),0)))</f>
        <v>0</v>
      </c>
      <c r="F431" s="138" t="str">
        <f t="shared" ca="1" si="20"/>
        <v/>
      </c>
      <c r="G431" s="41">
        <f ca="1">IF(ISERROR(OFFSET('HARGA SATUAN'!$I$6,MATCH(C431,'HARGA SATUAN'!$C$7:$C$1509,0),0)),"",OFFSET('HARGA SATUAN'!$I$6,MATCH(C431,'HARGA SATUAN'!$C$7:$C$1509,0),0))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SATUAN'!$C$7:$C$1509,0),0)),"",OFFSET('HARGA SATUAN'!$D$6,MATCH(C432,'HARGA SATUAN'!$C$7:$C$1509,0),0))</f>
        <v/>
      </c>
      <c r="E432" s="101">
        <f ca="1">IF(B432="+","Unit",IF(ISERROR(OFFSET('HARGA SATUAN'!$E$6,MATCH(C432,'HARGA SATUAN'!$C$7:$C$1509,0),0)),"",OFFSET('HARGA SATUAN'!$E$6,MATCH(C432,'HARGA SATUAN'!$C$7:$C$1509,0),0)))</f>
        <v>0</v>
      </c>
      <c r="F432" s="138" t="str">
        <f t="shared" ca="1" si="20"/>
        <v/>
      </c>
      <c r="G432" s="41">
        <f ca="1">IF(ISERROR(OFFSET('HARGA SATUAN'!$I$6,MATCH(C432,'HARGA SATUAN'!$C$7:$C$1509,0),0)),"",OFFSET('HARGA SATUAN'!$I$6,MATCH(C432,'HARGA SATUAN'!$C$7:$C$1509,0),0))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SATUAN'!$C$7:$C$1509,0),0)),"",OFFSET('HARGA SATUAN'!$D$6,MATCH(C433,'HARGA SATUAN'!$C$7:$C$1509,0),0))</f>
        <v/>
      </c>
      <c r="E433" s="101">
        <f ca="1">IF(B433="+","Unit",IF(ISERROR(OFFSET('HARGA SATUAN'!$E$6,MATCH(C433,'HARGA SATUAN'!$C$7:$C$1509,0),0)),"",OFFSET('HARGA SATUAN'!$E$6,MATCH(C433,'HARGA SATUAN'!$C$7:$C$1509,0),0)))</f>
        <v>0</v>
      </c>
      <c r="F433" s="138" t="str">
        <f t="shared" ca="1" si="20"/>
        <v/>
      </c>
      <c r="G433" s="41">
        <f ca="1">IF(ISERROR(OFFSET('HARGA SATUAN'!$I$6,MATCH(C433,'HARGA SATUAN'!$C$7:$C$1509,0),0)),"",OFFSET('HARGA SATUAN'!$I$6,MATCH(C433,'HARGA SATUAN'!$C$7:$C$1509,0),0))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SATUAN'!$C$7:$C$1509,0),0)),"",OFFSET('HARGA SATUAN'!$D$6,MATCH(C434,'HARGA SATUAN'!$C$7:$C$1509,0),0))</f>
        <v/>
      </c>
      <c r="E434" s="101">
        <f ca="1">IF(B434="+","Unit",IF(ISERROR(OFFSET('HARGA SATUAN'!$E$6,MATCH(C434,'HARGA SATUAN'!$C$7:$C$1509,0),0)),"",OFFSET('HARGA SATUAN'!$E$6,MATCH(C434,'HARGA SATUAN'!$C$7:$C$1509,0),0)))</f>
        <v>0</v>
      </c>
      <c r="F434" s="138" t="str">
        <f t="shared" ca="1" si="20"/>
        <v/>
      </c>
      <c r="G434" s="41">
        <f ca="1">IF(ISERROR(OFFSET('HARGA SATUAN'!$I$6,MATCH(C434,'HARGA SATUAN'!$C$7:$C$1509,0),0)),"",OFFSET('HARGA SATUAN'!$I$6,MATCH(C434,'HARGA SATUAN'!$C$7:$C$1509,0),0))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SATUAN'!$C$7:$C$1509,0),0)),"",OFFSET('HARGA SATUAN'!$D$6,MATCH(C435,'HARGA SATUAN'!$C$7:$C$1509,0),0))</f>
        <v/>
      </c>
      <c r="E435" s="101">
        <f ca="1">IF(B435="+","Unit",IF(ISERROR(OFFSET('HARGA SATUAN'!$E$6,MATCH(C435,'HARGA SATUAN'!$C$7:$C$1509,0),0)),"",OFFSET('HARGA SATUAN'!$E$6,MATCH(C435,'HARGA SATUAN'!$C$7:$C$1509,0),0)))</f>
        <v>0</v>
      </c>
      <c r="F435" s="138" t="str">
        <f t="shared" ca="1" si="20"/>
        <v/>
      </c>
      <c r="G435" s="41">
        <f ca="1">IF(ISERROR(OFFSET('HARGA SATUAN'!$I$6,MATCH(C435,'HARGA SATUAN'!$C$7:$C$1509,0),0)),"",OFFSET('HARGA SATUAN'!$I$6,MATCH(C435,'HARGA SATUAN'!$C$7:$C$1509,0),0))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SATUAN'!$C$7:$C$1509,0),0)),"",OFFSET('HARGA SATUAN'!$D$6,MATCH(C436,'HARGA SATUAN'!$C$7:$C$1509,0),0))</f>
        <v/>
      </c>
      <c r="E436" s="101">
        <f ca="1">IF(B436="+","Unit",IF(ISERROR(OFFSET('HARGA SATUAN'!$E$6,MATCH(C436,'HARGA SATUAN'!$C$7:$C$1509,0),0)),"",OFFSET('HARGA SATUAN'!$E$6,MATCH(C436,'HARGA SATUAN'!$C$7:$C$1509,0),0)))</f>
        <v>0</v>
      </c>
      <c r="F436" s="138" t="str">
        <f t="shared" ca="1" si="20"/>
        <v/>
      </c>
      <c r="G436" s="41">
        <f ca="1">IF(ISERROR(OFFSET('HARGA SATUAN'!$I$6,MATCH(C436,'HARGA SATUAN'!$C$7:$C$1509,0),0)),"",OFFSET('HARGA SATUAN'!$I$6,MATCH(C436,'HARGA SATUAN'!$C$7:$C$1509,0),0))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SATUAN'!$C$7:$C$1509,0),0)),"",OFFSET('HARGA SATUAN'!$D$6,MATCH(C437,'HARGA SATUAN'!$C$7:$C$1509,0),0))</f>
        <v/>
      </c>
      <c r="E437" s="101">
        <f ca="1">IF(B437="+","Unit",IF(ISERROR(OFFSET('HARGA SATUAN'!$E$6,MATCH(C437,'HARGA SATUAN'!$C$7:$C$1509,0),0)),"",OFFSET('HARGA SATUAN'!$E$6,MATCH(C437,'HARGA SATUAN'!$C$7:$C$1509,0),0)))</f>
        <v>0</v>
      </c>
      <c r="F437" s="138" t="str">
        <f t="shared" ca="1" si="20"/>
        <v/>
      </c>
      <c r="G437" s="41">
        <f ca="1">IF(ISERROR(OFFSET('HARGA SATUAN'!$I$6,MATCH(C437,'HARGA SATUAN'!$C$7:$C$1509,0),0)),"",OFFSET('HARGA SATUAN'!$I$6,MATCH(C437,'HARGA SATUAN'!$C$7:$C$1509,0),0))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SATUAN'!$C$7:$C$1509,0),0)),"",OFFSET('HARGA SATUAN'!$D$6,MATCH(C438,'HARGA SATUAN'!$C$7:$C$1509,0),0))</f>
        <v/>
      </c>
      <c r="E438" s="101">
        <f ca="1">IF(B438="+","Unit",IF(ISERROR(OFFSET('HARGA SATUAN'!$E$6,MATCH(C438,'HARGA SATUAN'!$C$7:$C$1509,0),0)),"",OFFSET('HARGA SATUAN'!$E$6,MATCH(C438,'HARGA SATUAN'!$C$7:$C$1509,0),0)))</f>
        <v>0</v>
      </c>
      <c r="F438" s="138" t="str">
        <f t="shared" ca="1" si="20"/>
        <v/>
      </c>
      <c r="G438" s="41">
        <f ca="1">IF(ISERROR(OFFSET('HARGA SATUAN'!$I$6,MATCH(C438,'HARGA SATUAN'!$C$7:$C$1509,0),0)),"",OFFSET('HARGA SATUAN'!$I$6,MATCH(C438,'HARGA SATUAN'!$C$7:$C$1509,0),0))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SATUAN'!$C$7:$C$1509,0),0)),"",OFFSET('HARGA SATUAN'!$D$6,MATCH(C439,'HARGA SATUAN'!$C$7:$C$1509,0),0))</f>
        <v/>
      </c>
      <c r="E439" s="101">
        <f ca="1">IF(B439="+","Unit",IF(ISERROR(OFFSET('HARGA SATUAN'!$E$6,MATCH(C439,'HARGA SATUAN'!$C$7:$C$1509,0),0)),"",OFFSET('HARGA SATUAN'!$E$6,MATCH(C439,'HARGA SATUAN'!$C$7:$C$1509,0),0)))</f>
        <v>0</v>
      </c>
      <c r="F439" s="138" t="str">
        <f t="shared" ca="1" si="20"/>
        <v/>
      </c>
      <c r="G439" s="41">
        <f ca="1">IF(ISERROR(OFFSET('HARGA SATUAN'!$I$6,MATCH(C439,'HARGA SATUAN'!$C$7:$C$1509,0),0)),"",OFFSET('HARGA SATUAN'!$I$6,MATCH(C439,'HARGA SATUAN'!$C$7:$C$1509,0),0))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SATUAN'!$C$7:$C$1509,0),0)),"",OFFSET('HARGA SATUAN'!$D$6,MATCH(C440,'HARGA SATUAN'!$C$7:$C$1509,0),0))</f>
        <v/>
      </c>
      <c r="E440" s="101">
        <f ca="1">IF(B440="+","Unit",IF(ISERROR(OFFSET('HARGA SATUAN'!$E$6,MATCH(C440,'HARGA SATUAN'!$C$7:$C$1509,0),0)),"",OFFSET('HARGA SATUAN'!$E$6,MATCH(C440,'HARGA SATUAN'!$C$7:$C$1509,0),0)))</f>
        <v>0</v>
      </c>
      <c r="F440" s="138" t="str">
        <f t="shared" ca="1" si="20"/>
        <v/>
      </c>
      <c r="G440" s="41">
        <f ca="1">IF(ISERROR(OFFSET('HARGA SATUAN'!$I$6,MATCH(C440,'HARGA SATUAN'!$C$7:$C$1509,0),0)),"",OFFSET('HARGA SATUAN'!$I$6,MATCH(C440,'HARGA SATUAN'!$C$7:$C$1509,0),0))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SATUAN'!$C$7:$C$1509,0),0)),"",OFFSET('HARGA SATUAN'!$D$6,MATCH(C441,'HARGA SATUAN'!$C$7:$C$1509,0),0))</f>
        <v/>
      </c>
      <c r="E441" s="101">
        <f ca="1">IF(B441="+","Unit",IF(ISERROR(OFFSET('HARGA SATUAN'!$E$6,MATCH(C441,'HARGA SATUAN'!$C$7:$C$1509,0),0)),"",OFFSET('HARGA SATUAN'!$E$6,MATCH(C441,'HARGA SATUAN'!$C$7:$C$1509,0),0)))</f>
        <v>0</v>
      </c>
      <c r="F441" s="138" t="str">
        <f t="shared" ca="1" si="20"/>
        <v/>
      </c>
      <c r="G441" s="41">
        <f ca="1">IF(ISERROR(OFFSET('HARGA SATUAN'!$I$6,MATCH(C441,'HARGA SATUAN'!$C$7:$C$1509,0),0)),"",OFFSET('HARGA SATUAN'!$I$6,MATCH(C441,'HARGA SATUAN'!$C$7:$C$1509,0),0))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SATUAN'!$C$7:$C$1509,0),0)),"",OFFSET('HARGA SATUAN'!$D$6,MATCH(C442,'HARGA SATUAN'!$C$7:$C$1509,0),0))</f>
        <v/>
      </c>
      <c r="E442" s="101">
        <f ca="1">IF(B442="+","Unit",IF(ISERROR(OFFSET('HARGA SATUAN'!$E$6,MATCH(C442,'HARGA SATUAN'!$C$7:$C$1509,0),0)),"",OFFSET('HARGA SATUAN'!$E$6,MATCH(C442,'HARGA SATUAN'!$C$7:$C$1509,0),0)))</f>
        <v>0</v>
      </c>
      <c r="F442" s="138" t="str">
        <f t="shared" ca="1" si="20"/>
        <v/>
      </c>
      <c r="G442" s="41">
        <f ca="1">IF(ISERROR(OFFSET('HARGA SATUAN'!$I$6,MATCH(C442,'HARGA SATUAN'!$C$7:$C$1509,0),0)),"",OFFSET('HARGA SATUAN'!$I$6,MATCH(C442,'HARGA SATUAN'!$C$7:$C$1509,0),0))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SATUAN'!$C$7:$C$1509,0),0)),"",OFFSET('HARGA SATUAN'!$D$6,MATCH(C443,'HARGA SATUAN'!$C$7:$C$1509,0),0))</f>
        <v/>
      </c>
      <c r="E443" s="101">
        <f ca="1">IF(B443="+","Unit",IF(ISERROR(OFFSET('HARGA SATUAN'!$E$6,MATCH(C443,'HARGA SATUAN'!$C$7:$C$1509,0),0)),"",OFFSET('HARGA SATUAN'!$E$6,MATCH(C443,'HARGA SATUAN'!$C$7:$C$1509,0),0)))</f>
        <v>0</v>
      </c>
      <c r="F443" s="138" t="str">
        <f t="shared" ca="1" si="20"/>
        <v/>
      </c>
      <c r="G443" s="41">
        <f ca="1">IF(ISERROR(OFFSET('HARGA SATUAN'!$I$6,MATCH(C443,'HARGA SATUAN'!$C$7:$C$1509,0),0)),"",OFFSET('HARGA SATUAN'!$I$6,MATCH(C443,'HARGA SATUAN'!$C$7:$C$1509,0),0))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SATUAN'!$C$7:$C$1509,0),0)),"",OFFSET('HARGA SATUAN'!$D$6,MATCH(C444,'HARGA SATUAN'!$C$7:$C$1509,0),0))</f>
        <v/>
      </c>
      <c r="E444" s="101">
        <f ca="1">IF(B444="+","Unit",IF(ISERROR(OFFSET('HARGA SATUAN'!$E$6,MATCH(C444,'HARGA SATUAN'!$C$7:$C$1509,0),0)),"",OFFSET('HARGA SATUAN'!$E$6,MATCH(C444,'HARGA SATUAN'!$C$7:$C$1509,0),0)))</f>
        <v>0</v>
      </c>
      <c r="F444" s="138" t="str">
        <f t="shared" ca="1" si="20"/>
        <v/>
      </c>
      <c r="G444" s="41">
        <f ca="1">IF(ISERROR(OFFSET('HARGA SATUAN'!$I$6,MATCH(C444,'HARGA SATUAN'!$C$7:$C$1509,0),0)),"",OFFSET('HARGA SATUAN'!$I$6,MATCH(C444,'HARGA SATUAN'!$C$7:$C$1509,0),0))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SATUAN'!$C$7:$C$1509,0),0)),"",OFFSET('HARGA SATUAN'!$D$6,MATCH(C445,'HARGA SATUAN'!$C$7:$C$1509,0),0))</f>
        <v/>
      </c>
      <c r="E445" s="101">
        <f ca="1">IF(B445="+","Unit",IF(ISERROR(OFFSET('HARGA SATUAN'!$E$6,MATCH(C445,'HARGA SATUAN'!$C$7:$C$1509,0),0)),"",OFFSET('HARGA SATUAN'!$E$6,MATCH(C445,'HARGA SATUAN'!$C$7:$C$1509,0),0)))</f>
        <v>0</v>
      </c>
      <c r="F445" s="138" t="str">
        <f t="shared" ca="1" si="20"/>
        <v/>
      </c>
      <c r="G445" s="41">
        <f ca="1">IF(ISERROR(OFFSET('HARGA SATUAN'!$I$6,MATCH(C445,'HARGA SATUAN'!$C$7:$C$1509,0),0)),"",OFFSET('HARGA SATUAN'!$I$6,MATCH(C445,'HARGA SATUAN'!$C$7:$C$1509,0),0))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SATUAN'!$C$7:$C$1509,0),0)),"",OFFSET('HARGA SATUAN'!$D$6,MATCH(C446,'HARGA SATUAN'!$C$7:$C$1509,0),0))</f>
        <v/>
      </c>
      <c r="E446" s="101">
        <f ca="1">IF(B446="+","Unit",IF(ISERROR(OFFSET('HARGA SATUAN'!$E$6,MATCH(C446,'HARGA SATUAN'!$C$7:$C$1509,0),0)),"",OFFSET('HARGA SATUAN'!$E$6,MATCH(C446,'HARGA SATUAN'!$C$7:$C$1509,0),0)))</f>
        <v>0</v>
      </c>
      <c r="F446" s="138" t="str">
        <f t="shared" ca="1" si="20"/>
        <v/>
      </c>
      <c r="G446" s="41">
        <f ca="1">IF(ISERROR(OFFSET('HARGA SATUAN'!$I$6,MATCH(C446,'HARGA SATUAN'!$C$7:$C$1509,0),0)),"",OFFSET('HARGA SATUAN'!$I$6,MATCH(C446,'HARGA SATUAN'!$C$7:$C$1509,0),0))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SATUAN'!$C$7:$C$1509,0),0)),"",OFFSET('HARGA SATUAN'!$D$6,MATCH(C447,'HARGA SATUAN'!$C$7:$C$1509,0),0))</f>
        <v/>
      </c>
      <c r="E447" s="101">
        <f ca="1">IF(B447="+","Unit",IF(ISERROR(OFFSET('HARGA SATUAN'!$E$6,MATCH(C447,'HARGA SATUAN'!$C$7:$C$1509,0),0)),"",OFFSET('HARGA SATUAN'!$E$6,MATCH(C447,'HARGA SATUAN'!$C$7:$C$1509,0),0)))</f>
        <v>0</v>
      </c>
      <c r="F447" s="138" t="str">
        <f t="shared" ca="1" si="20"/>
        <v/>
      </c>
      <c r="G447" s="41">
        <f ca="1">IF(ISERROR(OFFSET('HARGA SATUAN'!$I$6,MATCH(C447,'HARGA SATUAN'!$C$7:$C$1509,0),0)),"",OFFSET('HARGA SATUAN'!$I$6,MATCH(C447,'HARGA SATUAN'!$C$7:$C$1509,0),0))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SATUAN'!$C$7:$C$1509,0),0)),"",OFFSET('HARGA SATUAN'!$D$6,MATCH(C448,'HARGA SATUAN'!$C$7:$C$1509,0),0))</f>
        <v/>
      </c>
      <c r="E448" s="101">
        <f ca="1">IF(B448="+","Unit",IF(ISERROR(OFFSET('HARGA SATUAN'!$E$6,MATCH(C448,'HARGA SATUAN'!$C$7:$C$1509,0),0)),"",OFFSET('HARGA SATUAN'!$E$6,MATCH(C448,'HARGA SATUAN'!$C$7:$C$1509,0),0)))</f>
        <v>0</v>
      </c>
      <c r="F448" s="138" t="str">
        <f t="shared" ca="1" si="20"/>
        <v/>
      </c>
      <c r="G448" s="41">
        <f ca="1">IF(ISERROR(OFFSET('HARGA SATUAN'!$I$6,MATCH(C448,'HARGA SATUAN'!$C$7:$C$1509,0),0)),"",OFFSET('HARGA SATUAN'!$I$6,MATCH(C448,'HARGA SATUAN'!$C$7:$C$1509,0),0))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SATUAN'!$C$7:$C$1509,0),0)),"",OFFSET('HARGA SATUAN'!$D$6,MATCH(C449,'HARGA SATUAN'!$C$7:$C$1509,0),0))</f>
        <v/>
      </c>
      <c r="E449" s="101">
        <f ca="1">IF(B449="+","Unit",IF(ISERROR(OFFSET('HARGA SATUAN'!$E$6,MATCH(C449,'HARGA SATUAN'!$C$7:$C$1509,0),0)),"",OFFSET('HARGA SATUAN'!$E$6,MATCH(C449,'HARGA SATUAN'!$C$7:$C$1509,0),0)))</f>
        <v>0</v>
      </c>
      <c r="F449" s="138" t="str">
        <f t="shared" ca="1" si="20"/>
        <v/>
      </c>
      <c r="G449" s="41">
        <f ca="1">IF(ISERROR(OFFSET('HARGA SATUAN'!$I$6,MATCH(C449,'HARGA SATUAN'!$C$7:$C$1509,0),0)),"",OFFSET('HARGA SATUAN'!$I$6,MATCH(C449,'HARGA SATUAN'!$C$7:$C$1509,0),0))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SATUAN'!$C$7:$C$1509,0),0)),"",OFFSET('HARGA SATUAN'!$D$6,MATCH(C450,'HARGA SATUAN'!$C$7:$C$1509,0),0))</f>
        <v/>
      </c>
      <c r="E450" s="101">
        <f ca="1">IF(B450="+","Unit",IF(ISERROR(OFFSET('HARGA SATUAN'!$E$6,MATCH(C450,'HARGA SATUAN'!$C$7:$C$1509,0),0)),"",OFFSET('HARGA SATUAN'!$E$6,MATCH(C450,'HARGA SATUAN'!$C$7:$C$1509,0),0)))</f>
        <v>0</v>
      </c>
      <c r="F450" s="138" t="str">
        <f t="shared" ca="1" si="20"/>
        <v/>
      </c>
      <c r="G450" s="41">
        <f ca="1">IF(ISERROR(OFFSET('HARGA SATUAN'!$I$6,MATCH(C450,'HARGA SATUAN'!$C$7:$C$1509,0),0)),"",OFFSET('HARGA SATUAN'!$I$6,MATCH(C450,'HARGA SATUAN'!$C$7:$C$1509,0),0))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SATUAN'!$C$7:$C$1509,0),0)),"",OFFSET('HARGA SATUAN'!$D$6,MATCH(C451,'HARGA SATUAN'!$C$7:$C$1509,0),0))</f>
        <v/>
      </c>
      <c r="E451" s="101">
        <f ca="1">IF(B451="+","Unit",IF(ISERROR(OFFSET('HARGA SATUAN'!$E$6,MATCH(C451,'HARGA SATUAN'!$C$7:$C$1509,0),0)),"",OFFSET('HARGA SATUAN'!$E$6,MATCH(C451,'HARGA SATUAN'!$C$7:$C$1509,0),0)))</f>
        <v>0</v>
      </c>
      <c r="F451" s="138" t="str">
        <f t="shared" ca="1" si="20"/>
        <v/>
      </c>
      <c r="G451" s="41">
        <f ca="1">IF(ISERROR(OFFSET('HARGA SATUAN'!$I$6,MATCH(C451,'HARGA SATUAN'!$C$7:$C$1509,0),0)),"",OFFSET('HARGA SATUAN'!$I$6,MATCH(C451,'HARGA SATUAN'!$C$7:$C$1509,0),0))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SATUAN'!$C$7:$C$1509,0),0)),"",OFFSET('HARGA SATUAN'!$D$6,MATCH(C452,'HARGA SATUAN'!$C$7:$C$1509,0),0))</f>
        <v/>
      </c>
      <c r="E452" s="101">
        <f ca="1">IF(B452="+","Unit",IF(ISERROR(OFFSET('HARGA SATUAN'!$E$6,MATCH(C452,'HARGA SATUAN'!$C$7:$C$1509,0),0)),"",OFFSET('HARGA SATUAN'!$E$6,MATCH(C452,'HARGA SATUAN'!$C$7:$C$1509,0),0)))</f>
        <v>0</v>
      </c>
      <c r="F452" s="138" t="str">
        <f t="shared" ca="1" si="20"/>
        <v/>
      </c>
      <c r="G452" s="41">
        <f ca="1">IF(ISERROR(OFFSET('HARGA SATUAN'!$I$6,MATCH(C452,'HARGA SATUAN'!$C$7:$C$1509,0),0)),"",OFFSET('HARGA SATUAN'!$I$6,MATCH(C452,'HARGA SATUAN'!$C$7:$C$1509,0),0))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SATUAN'!$C$7:$C$1509,0),0)),"",OFFSET('HARGA SATUAN'!$D$6,MATCH(C453,'HARGA SATUAN'!$C$7:$C$1509,0),0))</f>
        <v/>
      </c>
      <c r="E453" s="101">
        <f ca="1">IF(B453="+","Unit",IF(ISERROR(OFFSET('HARGA SATUAN'!$E$6,MATCH(C453,'HARGA SATUAN'!$C$7:$C$1509,0),0)),"",OFFSET('HARGA SATUAN'!$E$6,MATCH(C453,'HARGA SATUAN'!$C$7:$C$1509,0),0)))</f>
        <v>0</v>
      </c>
      <c r="F453" s="138" t="str">
        <f t="shared" ca="1" si="20"/>
        <v/>
      </c>
      <c r="G453" s="41">
        <f ca="1">IF(ISERROR(OFFSET('HARGA SATUAN'!$I$6,MATCH(C453,'HARGA SATUAN'!$C$7:$C$1509,0),0)),"",OFFSET('HARGA SATUAN'!$I$6,MATCH(C453,'HARGA SATUAN'!$C$7:$C$1509,0),0))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SATUAN'!$C$7:$C$1509,0),0)),"",OFFSET('HARGA SATUAN'!$D$6,MATCH(C454,'HARGA SATUAN'!$C$7:$C$1509,0),0))</f>
        <v/>
      </c>
      <c r="E454" s="101">
        <f ca="1">IF(B454="+","Unit",IF(ISERROR(OFFSET('HARGA SATUAN'!$E$6,MATCH(C454,'HARGA SATUAN'!$C$7:$C$1509,0),0)),"",OFFSET('HARGA SATUAN'!$E$6,MATCH(C454,'HARGA SATUAN'!$C$7:$C$1509,0),0)))</f>
        <v>0</v>
      </c>
      <c r="F454" s="138" t="str">
        <f t="shared" ca="1" si="20"/>
        <v/>
      </c>
      <c r="G454" s="41">
        <f ca="1">IF(ISERROR(OFFSET('HARGA SATUAN'!$I$6,MATCH(C454,'HARGA SATUAN'!$C$7:$C$1509,0),0)),"",OFFSET('HARGA SATUAN'!$I$6,MATCH(C454,'HARGA SATUAN'!$C$7:$C$1509,0),0))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SATUAN'!$C$7:$C$1509,0),0)),"",OFFSET('HARGA SATUAN'!$D$6,MATCH(C455,'HARGA SATUAN'!$C$7:$C$1509,0),0))</f>
        <v/>
      </c>
      <c r="E455" s="101">
        <f ca="1">IF(B455="+","Unit",IF(ISERROR(OFFSET('HARGA SATUAN'!$E$6,MATCH(C455,'HARGA SATUAN'!$C$7:$C$1509,0),0)),"",OFFSET('HARGA SATUAN'!$E$6,MATCH(C455,'HARGA SATUAN'!$C$7:$C$1509,0),0)))</f>
        <v>0</v>
      </c>
      <c r="F455" s="138" t="str">
        <f t="shared" ca="1" si="20"/>
        <v/>
      </c>
      <c r="G455" s="41">
        <f ca="1">IF(ISERROR(OFFSET('HARGA SATUAN'!$I$6,MATCH(C455,'HARGA SATUAN'!$C$7:$C$1509,0),0)),"",OFFSET('HARGA SATUAN'!$I$6,MATCH(C455,'HARGA SATUAN'!$C$7:$C$1509,0),0))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SATUAN'!$C$7:$C$1509,0),0)),"",OFFSET('HARGA SATUAN'!$D$6,MATCH(C456,'HARGA SATUAN'!$C$7:$C$1509,0),0))</f>
        <v/>
      </c>
      <c r="E456" s="101">
        <f ca="1">IF(B456="+","Unit",IF(ISERROR(OFFSET('HARGA SATUAN'!$E$6,MATCH(C456,'HARGA SATUAN'!$C$7:$C$1509,0),0)),"",OFFSET('HARGA SATUAN'!$E$6,MATCH(C456,'HARGA SATUAN'!$C$7:$C$1509,0),0)))</f>
        <v>0</v>
      </c>
      <c r="F456" s="138" t="str">
        <f t="shared" ca="1" si="20"/>
        <v/>
      </c>
      <c r="G456" s="41">
        <f ca="1">IF(ISERROR(OFFSET('HARGA SATUAN'!$I$6,MATCH(C456,'HARGA SATUAN'!$C$7:$C$1509,0),0)),"",OFFSET('HARGA SATUAN'!$I$6,MATCH(C456,'HARGA SATUAN'!$C$7:$C$1509,0),0))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SATUAN'!$C$7:$C$1509,0),0)),"",OFFSET('HARGA SATUAN'!$D$6,MATCH(C457,'HARGA SATUAN'!$C$7:$C$1509,0),0))</f>
        <v/>
      </c>
      <c r="E457" s="101">
        <f ca="1">IF(B457="+","Unit",IF(ISERROR(OFFSET('HARGA SATUAN'!$E$6,MATCH(C457,'HARGA SATUAN'!$C$7:$C$1509,0),0)),"",OFFSET('HARGA SATUAN'!$E$6,MATCH(C457,'HARGA SATUAN'!$C$7:$C$1509,0),0)))</f>
        <v>0</v>
      </c>
      <c r="F457" s="138" t="str">
        <f t="shared" ca="1" si="20"/>
        <v/>
      </c>
      <c r="G457" s="41">
        <f ca="1">IF(ISERROR(OFFSET('HARGA SATUAN'!$I$6,MATCH(C457,'HARGA SATUAN'!$C$7:$C$1509,0),0)),"",OFFSET('HARGA SATUAN'!$I$6,MATCH(C457,'HARGA SATUAN'!$C$7:$C$1509,0),0))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SATUAN'!$C$7:$C$1509,0),0)),"",OFFSET('HARGA SATUAN'!$D$6,MATCH(C458,'HARGA SATUAN'!$C$7:$C$1509,0),0))</f>
        <v/>
      </c>
      <c r="E458" s="101">
        <f ca="1">IF(B458="+","Unit",IF(ISERROR(OFFSET('HARGA SATUAN'!$E$6,MATCH(C458,'HARGA SATUAN'!$C$7:$C$1509,0),0)),"",OFFSET('HARGA SATUAN'!$E$6,MATCH(C458,'HARGA SATUAN'!$C$7:$C$1509,0),0)))</f>
        <v>0</v>
      </c>
      <c r="F458" s="138" t="str">
        <f t="shared" ca="1" si="20"/>
        <v/>
      </c>
      <c r="G458" s="41">
        <f ca="1">IF(ISERROR(OFFSET('HARGA SATUAN'!$I$6,MATCH(C458,'HARGA SATUAN'!$C$7:$C$1509,0),0)),"",OFFSET('HARGA SATUAN'!$I$6,MATCH(C458,'HARGA SATUAN'!$C$7:$C$1509,0),0))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SATUAN'!$C$7:$C$1509,0),0)),"",OFFSET('HARGA SATUAN'!$D$6,MATCH(C459,'HARGA SATUAN'!$C$7:$C$1509,0),0))</f>
        <v/>
      </c>
      <c r="E459" s="101">
        <f ca="1">IF(B459="+","Unit",IF(ISERROR(OFFSET('HARGA SATUAN'!$E$6,MATCH(C459,'HARGA SATUAN'!$C$7:$C$1509,0),0)),"",OFFSET('HARGA SATUAN'!$E$6,MATCH(C459,'HARGA SATUAN'!$C$7:$C$1509,0),0)))</f>
        <v>0</v>
      </c>
      <c r="F459" s="138" t="str">
        <f t="shared" ca="1" si="20"/>
        <v/>
      </c>
      <c r="G459" s="41">
        <f ca="1">IF(ISERROR(OFFSET('HARGA SATUAN'!$I$6,MATCH(C459,'HARGA SATUAN'!$C$7:$C$1509,0),0)),"",OFFSET('HARGA SATUAN'!$I$6,MATCH(C459,'HARGA SATUAN'!$C$7:$C$1509,0),0))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SATUAN'!$C$7:$C$1509,0),0)),"",OFFSET('HARGA SATUAN'!$D$6,MATCH(C460,'HARGA SATUAN'!$C$7:$C$1509,0),0))</f>
        <v/>
      </c>
      <c r="E460" s="101">
        <f ca="1">IF(B460="+","Unit",IF(ISERROR(OFFSET('HARGA SATUAN'!$E$6,MATCH(C460,'HARGA SATUAN'!$C$7:$C$1509,0),0)),"",OFFSET('HARGA SATUAN'!$E$6,MATCH(C460,'HARGA SATUAN'!$C$7:$C$1509,0),0)))</f>
        <v>0</v>
      </c>
      <c r="F460" s="138" t="str">
        <f t="shared" ca="1" si="20"/>
        <v/>
      </c>
      <c r="G460" s="41">
        <f ca="1">IF(ISERROR(OFFSET('HARGA SATUAN'!$I$6,MATCH(C460,'HARGA SATUAN'!$C$7:$C$1509,0),0)),"",OFFSET('HARGA SATUAN'!$I$6,MATCH(C460,'HARGA SATUAN'!$C$7:$C$1509,0),0))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SATUAN'!$C$7:$C$1509,0),0)),"",OFFSET('HARGA SATUAN'!$D$6,MATCH(C461,'HARGA SATUAN'!$C$7:$C$1509,0),0))</f>
        <v/>
      </c>
      <c r="E461" s="101">
        <f ca="1">IF(B461="+","Unit",IF(ISERROR(OFFSET('HARGA SATUAN'!$E$6,MATCH(C461,'HARGA SATUAN'!$C$7:$C$1509,0),0)),"",OFFSET('HARGA SATUAN'!$E$6,MATCH(C461,'HARGA SATUAN'!$C$7:$C$1509,0),0)))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SATUAN'!$C$7:$C$1509,0),0)),"",OFFSET('HARGA SATUAN'!$I$6,MATCH(C461,'HARGA SATUAN'!$C$7:$C$1509,0),0))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SATUAN'!$C$7:$C$1509,0),0)),"",OFFSET('HARGA SATUAN'!$D$6,MATCH(C462,'HARGA SATUAN'!$C$7:$C$1509,0),0))</f>
        <v/>
      </c>
      <c r="E462" s="101">
        <f ca="1">IF(B462="+","Unit",IF(ISERROR(OFFSET('HARGA SATUAN'!$E$6,MATCH(C462,'HARGA SATUAN'!$C$7:$C$1509,0),0)),"",OFFSET('HARGA SATUAN'!$E$6,MATCH(C462,'HARGA SATUAN'!$C$7:$C$1509,0),0)))</f>
        <v>0</v>
      </c>
      <c r="F462" s="138" t="str">
        <f t="shared" ca="1" si="23"/>
        <v/>
      </c>
      <c r="G462" s="41">
        <f ca="1">IF(ISERROR(OFFSET('HARGA SATUAN'!$I$6,MATCH(C462,'HARGA SATUAN'!$C$7:$C$1509,0),0)),"",OFFSET('HARGA SATUAN'!$I$6,MATCH(C462,'HARGA SATUAN'!$C$7:$C$1509,0),0))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SATUAN'!$C$7:$C$1509,0),0)),"",OFFSET('HARGA SATUAN'!$D$6,MATCH(C463,'HARGA SATUAN'!$C$7:$C$1509,0),0))</f>
        <v/>
      </c>
      <c r="E463" s="101">
        <f ca="1">IF(B463="+","Unit",IF(ISERROR(OFFSET('HARGA SATUAN'!$E$6,MATCH(C463,'HARGA SATUAN'!$C$7:$C$1509,0),0)),"",OFFSET('HARGA SATUAN'!$E$6,MATCH(C463,'HARGA SATUAN'!$C$7:$C$1509,0),0)))</f>
        <v>0</v>
      </c>
      <c r="F463" s="138" t="str">
        <f t="shared" ca="1" si="23"/>
        <v/>
      </c>
      <c r="G463" s="41">
        <f ca="1">IF(ISERROR(OFFSET('HARGA SATUAN'!$I$6,MATCH(C463,'HARGA SATUAN'!$C$7:$C$1509,0),0)),"",OFFSET('HARGA SATUAN'!$I$6,MATCH(C463,'HARGA SATUAN'!$C$7:$C$1509,0),0))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SATUAN'!$C$7:$C$1509,0),0)),"",OFFSET('HARGA SATUAN'!$D$6,MATCH(C464,'HARGA SATUAN'!$C$7:$C$1509,0),0))</f>
        <v/>
      </c>
      <c r="E464" s="101">
        <f ca="1">IF(B464="+","Unit",IF(ISERROR(OFFSET('HARGA SATUAN'!$E$6,MATCH(C464,'HARGA SATUAN'!$C$7:$C$1509,0),0)),"",OFFSET('HARGA SATUAN'!$E$6,MATCH(C464,'HARGA SATUAN'!$C$7:$C$1509,0),0)))</f>
        <v>0</v>
      </c>
      <c r="F464" s="138" t="str">
        <f t="shared" ca="1" si="23"/>
        <v/>
      </c>
      <c r="G464" s="41">
        <f ca="1">IF(ISERROR(OFFSET('HARGA SATUAN'!$I$6,MATCH(C464,'HARGA SATUAN'!$C$7:$C$1509,0),0)),"",OFFSET('HARGA SATUAN'!$I$6,MATCH(C464,'HARGA SATUAN'!$C$7:$C$1509,0),0))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SATUAN'!$C$7:$C$1509,0),0)),"",OFFSET('HARGA SATUAN'!$D$6,MATCH(C465,'HARGA SATUAN'!$C$7:$C$1509,0),0))</f>
        <v/>
      </c>
      <c r="E465" s="101">
        <f ca="1">IF(B465="+","Unit",IF(ISERROR(OFFSET('HARGA SATUAN'!$E$6,MATCH(C465,'HARGA SATUAN'!$C$7:$C$1509,0),0)),"",OFFSET('HARGA SATUAN'!$E$6,MATCH(C465,'HARGA SATUAN'!$C$7:$C$1509,0),0)))</f>
        <v>0</v>
      </c>
      <c r="F465" s="138" t="str">
        <f t="shared" ca="1" si="23"/>
        <v/>
      </c>
      <c r="G465" s="41">
        <f ca="1">IF(ISERROR(OFFSET('HARGA SATUAN'!$I$6,MATCH(C465,'HARGA SATUAN'!$C$7:$C$1509,0),0)),"",OFFSET('HARGA SATUAN'!$I$6,MATCH(C465,'HARGA SATUAN'!$C$7:$C$1509,0),0))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SATUAN'!$C$7:$C$1509,0),0)),"",OFFSET('HARGA SATUAN'!$D$6,MATCH(C466,'HARGA SATUAN'!$C$7:$C$1509,0),0))</f>
        <v/>
      </c>
      <c r="E466" s="101">
        <f ca="1">IF(B466="+","Unit",IF(ISERROR(OFFSET('HARGA SATUAN'!$E$6,MATCH(C466,'HARGA SATUAN'!$C$7:$C$1509,0),0)),"",OFFSET('HARGA SATUAN'!$E$6,MATCH(C466,'HARGA SATUAN'!$C$7:$C$1509,0),0)))</f>
        <v>0</v>
      </c>
      <c r="F466" s="138" t="str">
        <f t="shared" ca="1" si="23"/>
        <v/>
      </c>
      <c r="G466" s="41">
        <f ca="1">IF(ISERROR(OFFSET('HARGA SATUAN'!$I$6,MATCH(C466,'HARGA SATUAN'!$C$7:$C$1509,0),0)),"",OFFSET('HARGA SATUAN'!$I$6,MATCH(C466,'HARGA SATUAN'!$C$7:$C$1509,0),0))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SATUAN'!$C$7:$C$1509,0),0)),"",OFFSET('HARGA SATUAN'!$D$6,MATCH(C467,'HARGA SATUAN'!$C$7:$C$1509,0),0))</f>
        <v/>
      </c>
      <c r="E467" s="101">
        <f ca="1">IF(B467="+","Unit",IF(ISERROR(OFFSET('HARGA SATUAN'!$E$6,MATCH(C467,'HARGA SATUAN'!$C$7:$C$1509,0),0)),"",OFFSET('HARGA SATUAN'!$E$6,MATCH(C467,'HARGA SATUAN'!$C$7:$C$1509,0),0)))</f>
        <v>0</v>
      </c>
      <c r="F467" s="138" t="str">
        <f t="shared" ca="1" si="23"/>
        <v/>
      </c>
      <c r="G467" s="41">
        <f ca="1">IF(ISERROR(OFFSET('HARGA SATUAN'!$I$6,MATCH(C467,'HARGA SATUAN'!$C$7:$C$1509,0),0)),"",OFFSET('HARGA SATUAN'!$I$6,MATCH(C467,'HARGA SATUAN'!$C$7:$C$1509,0),0))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SATUAN'!$C$7:$C$1509,0),0)),"",OFFSET('HARGA SATUAN'!$D$6,MATCH(C468,'HARGA SATUAN'!$C$7:$C$1509,0),0))</f>
        <v/>
      </c>
      <c r="E468" s="101">
        <f ca="1">IF(B468="+","Unit",IF(ISERROR(OFFSET('HARGA SATUAN'!$E$6,MATCH(C468,'HARGA SATUAN'!$C$7:$C$1509,0),0)),"",OFFSET('HARGA SATUAN'!$E$6,MATCH(C468,'HARGA SATUAN'!$C$7:$C$1509,0),0)))</f>
        <v>0</v>
      </c>
      <c r="F468" s="138" t="str">
        <f t="shared" ca="1" si="23"/>
        <v/>
      </c>
      <c r="G468" s="41">
        <f ca="1">IF(ISERROR(OFFSET('HARGA SATUAN'!$I$6,MATCH(C468,'HARGA SATUAN'!$C$7:$C$1509,0),0)),"",OFFSET('HARGA SATUAN'!$I$6,MATCH(C468,'HARGA SATUAN'!$C$7:$C$1509,0),0))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SATUAN'!$C$7:$C$1509,0),0)),"",OFFSET('HARGA SATUAN'!$D$6,MATCH(C469,'HARGA SATUAN'!$C$7:$C$1509,0),0))</f>
        <v/>
      </c>
      <c r="E469" s="101">
        <f ca="1">IF(B469="+","Unit",IF(ISERROR(OFFSET('HARGA SATUAN'!$E$6,MATCH(C469,'HARGA SATUAN'!$C$7:$C$1509,0),0)),"",OFFSET('HARGA SATUAN'!$E$6,MATCH(C469,'HARGA SATUAN'!$C$7:$C$1509,0),0)))</f>
        <v>0</v>
      </c>
      <c r="F469" s="138" t="str">
        <f t="shared" ca="1" si="23"/>
        <v/>
      </c>
      <c r="G469" s="41">
        <f ca="1">IF(ISERROR(OFFSET('HARGA SATUAN'!$I$6,MATCH(C469,'HARGA SATUAN'!$C$7:$C$1509,0),0)),"",OFFSET('HARGA SATUAN'!$I$6,MATCH(C469,'HARGA SATUAN'!$C$7:$C$1509,0),0))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SATUAN'!$C$7:$C$1509,0),0)),"",OFFSET('HARGA SATUAN'!$D$6,MATCH(C470,'HARGA SATUAN'!$C$7:$C$1509,0),0))</f>
        <v/>
      </c>
      <c r="E470" s="101">
        <f ca="1">IF(B470="+","Unit",IF(ISERROR(OFFSET('HARGA SATUAN'!$E$6,MATCH(C470,'HARGA SATUAN'!$C$7:$C$1509,0),0)),"",OFFSET('HARGA SATUAN'!$E$6,MATCH(C470,'HARGA SATUAN'!$C$7:$C$1509,0),0)))</f>
        <v>0</v>
      </c>
      <c r="F470" s="138" t="str">
        <f t="shared" ca="1" si="23"/>
        <v/>
      </c>
      <c r="G470" s="41">
        <f ca="1">IF(ISERROR(OFFSET('HARGA SATUAN'!$I$6,MATCH(C470,'HARGA SATUAN'!$C$7:$C$1509,0),0)),"",OFFSET('HARGA SATUAN'!$I$6,MATCH(C470,'HARGA SATUAN'!$C$7:$C$1509,0),0))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SATUAN'!$C$7:$C$1509,0),0)),"",OFFSET('HARGA SATUAN'!$D$6,MATCH(C471,'HARGA SATUAN'!$C$7:$C$1509,0),0))</f>
        <v/>
      </c>
      <c r="E471" s="101">
        <f ca="1">IF(B471="+","Unit",IF(ISERROR(OFFSET('HARGA SATUAN'!$E$6,MATCH(C471,'HARGA SATUAN'!$C$7:$C$1509,0),0)),"",OFFSET('HARGA SATUAN'!$E$6,MATCH(C471,'HARGA SATUAN'!$C$7:$C$1509,0),0)))</f>
        <v>0</v>
      </c>
      <c r="F471" s="138" t="str">
        <f t="shared" ca="1" si="23"/>
        <v/>
      </c>
      <c r="G471" s="41">
        <f ca="1">IF(ISERROR(OFFSET('HARGA SATUAN'!$I$6,MATCH(C471,'HARGA SATUAN'!$C$7:$C$1509,0),0)),"",OFFSET('HARGA SATUAN'!$I$6,MATCH(C471,'HARGA SATUAN'!$C$7:$C$1509,0),0))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SATUAN'!$C$7:$C$1509,0),0)),"",OFFSET('HARGA SATUAN'!$D$6,MATCH(C472,'HARGA SATUAN'!$C$7:$C$1509,0),0))</f>
        <v/>
      </c>
      <c r="E472" s="101">
        <f ca="1">IF(B472="+","Unit",IF(ISERROR(OFFSET('HARGA SATUAN'!$E$6,MATCH(C472,'HARGA SATUAN'!$C$7:$C$1509,0),0)),"",OFFSET('HARGA SATUAN'!$E$6,MATCH(C472,'HARGA SATUAN'!$C$7:$C$1509,0),0)))</f>
        <v>0</v>
      </c>
      <c r="F472" s="138" t="str">
        <f t="shared" ca="1" si="23"/>
        <v/>
      </c>
      <c r="G472" s="41">
        <f ca="1">IF(ISERROR(OFFSET('HARGA SATUAN'!$I$6,MATCH(C472,'HARGA SATUAN'!$C$7:$C$1509,0),0)),"",OFFSET('HARGA SATUAN'!$I$6,MATCH(C472,'HARGA SATUAN'!$C$7:$C$1509,0),0))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SATUAN'!$C$7:$C$1509,0),0)),"",OFFSET('HARGA SATUAN'!$D$6,MATCH(C473,'HARGA SATUAN'!$C$7:$C$1509,0),0))</f>
        <v/>
      </c>
      <c r="E473" s="101">
        <f ca="1">IF(B473="+","Unit",IF(ISERROR(OFFSET('HARGA SATUAN'!$E$6,MATCH(C473,'HARGA SATUAN'!$C$7:$C$1509,0),0)),"",OFFSET('HARGA SATUAN'!$E$6,MATCH(C473,'HARGA SATUAN'!$C$7:$C$1509,0),0)))</f>
        <v>0</v>
      </c>
      <c r="F473" s="138" t="str">
        <f t="shared" ca="1" si="23"/>
        <v/>
      </c>
      <c r="G473" s="41">
        <f ca="1">IF(ISERROR(OFFSET('HARGA SATUAN'!$I$6,MATCH(C473,'HARGA SATUAN'!$C$7:$C$1509,0),0)),"",OFFSET('HARGA SATUAN'!$I$6,MATCH(C473,'HARGA SATUAN'!$C$7:$C$1509,0),0))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SATUAN'!$C$7:$C$1509,0),0)),"",OFFSET('HARGA SATUAN'!$D$6,MATCH(C474,'HARGA SATUAN'!$C$7:$C$1509,0),0))</f>
        <v/>
      </c>
      <c r="E474" s="101">
        <f ca="1">IF(B474="+","Unit",IF(ISERROR(OFFSET('HARGA SATUAN'!$E$6,MATCH(C474,'HARGA SATUAN'!$C$7:$C$1509,0),0)),"",OFFSET('HARGA SATUAN'!$E$6,MATCH(C474,'HARGA SATUAN'!$C$7:$C$1509,0),0)))</f>
        <v>0</v>
      </c>
      <c r="F474" s="138" t="str">
        <f t="shared" ca="1" si="23"/>
        <v/>
      </c>
      <c r="G474" s="41">
        <f ca="1">IF(ISERROR(OFFSET('HARGA SATUAN'!$I$6,MATCH(C474,'HARGA SATUAN'!$C$7:$C$1509,0),0)),"",OFFSET('HARGA SATUAN'!$I$6,MATCH(C474,'HARGA SATUAN'!$C$7:$C$1509,0),0))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SATUAN'!$C$7:$C$1509,0),0)),"",OFFSET('HARGA SATUAN'!$D$6,MATCH(C475,'HARGA SATUAN'!$C$7:$C$1509,0),0))</f>
        <v/>
      </c>
      <c r="E475" s="101">
        <f ca="1">IF(B475="+","Unit",IF(ISERROR(OFFSET('HARGA SATUAN'!$E$6,MATCH(C475,'HARGA SATUAN'!$C$7:$C$1509,0),0)),"",OFFSET('HARGA SATUAN'!$E$6,MATCH(C475,'HARGA SATUAN'!$C$7:$C$1509,0),0)))</f>
        <v>0</v>
      </c>
      <c r="F475" s="138" t="str">
        <f t="shared" ca="1" si="23"/>
        <v/>
      </c>
      <c r="G475" s="41">
        <f ca="1">IF(ISERROR(OFFSET('HARGA SATUAN'!$I$6,MATCH(C475,'HARGA SATUAN'!$C$7:$C$1509,0),0)),"",OFFSET('HARGA SATUAN'!$I$6,MATCH(C475,'HARGA SATUAN'!$C$7:$C$1509,0),0))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SATUAN'!$C$7:$C$1509,0),0)),"",OFFSET('HARGA SATUAN'!$D$6,MATCH(C476,'HARGA SATUAN'!$C$7:$C$1509,0),0))</f>
        <v/>
      </c>
      <c r="E476" s="101">
        <f ca="1">IF(B476="+","Unit",IF(ISERROR(OFFSET('HARGA SATUAN'!$E$6,MATCH(C476,'HARGA SATUAN'!$C$7:$C$1509,0),0)),"",OFFSET('HARGA SATUAN'!$E$6,MATCH(C476,'HARGA SATUAN'!$C$7:$C$1509,0),0)))</f>
        <v>0</v>
      </c>
      <c r="F476" s="138" t="str">
        <f t="shared" ca="1" si="23"/>
        <v/>
      </c>
      <c r="G476" s="41">
        <f ca="1">IF(ISERROR(OFFSET('HARGA SATUAN'!$I$6,MATCH(C476,'HARGA SATUAN'!$C$7:$C$1509,0),0)),"",OFFSET('HARGA SATUAN'!$I$6,MATCH(C476,'HARGA SATUAN'!$C$7:$C$1509,0),0))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SATUAN'!$C$7:$C$1509,0),0)),"",OFFSET('HARGA SATUAN'!$D$6,MATCH(C477,'HARGA SATUAN'!$C$7:$C$1509,0),0))</f>
        <v/>
      </c>
      <c r="E477" s="101">
        <f ca="1">IF(B477="+","Unit",IF(ISERROR(OFFSET('HARGA SATUAN'!$E$6,MATCH(C477,'HARGA SATUAN'!$C$7:$C$1509,0),0)),"",OFFSET('HARGA SATUAN'!$E$6,MATCH(C477,'HARGA SATUAN'!$C$7:$C$1509,0),0)))</f>
        <v>0</v>
      </c>
      <c r="F477" s="138" t="str">
        <f t="shared" ca="1" si="23"/>
        <v/>
      </c>
      <c r="G477" s="41">
        <f ca="1">IF(ISERROR(OFFSET('HARGA SATUAN'!$I$6,MATCH(C477,'HARGA SATUAN'!$C$7:$C$1509,0),0)),"",OFFSET('HARGA SATUAN'!$I$6,MATCH(C477,'HARGA SATUAN'!$C$7:$C$1509,0),0))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SATUAN'!$C$7:$C$1509,0),0)),"",OFFSET('HARGA SATUAN'!$D$6,MATCH(C478,'HARGA SATUAN'!$C$7:$C$1509,0),0))</f>
        <v/>
      </c>
      <c r="E478" s="101">
        <f ca="1">IF(B478="+","Unit",IF(ISERROR(OFFSET('HARGA SATUAN'!$E$6,MATCH(C478,'HARGA SATUAN'!$C$7:$C$1509,0),0)),"",OFFSET('HARGA SATUAN'!$E$6,MATCH(C478,'HARGA SATUAN'!$C$7:$C$1509,0),0)))</f>
        <v>0</v>
      </c>
      <c r="F478" s="138" t="str">
        <f t="shared" ca="1" si="23"/>
        <v/>
      </c>
      <c r="G478" s="41">
        <f ca="1">IF(ISERROR(OFFSET('HARGA SATUAN'!$I$6,MATCH(C478,'HARGA SATUAN'!$C$7:$C$1509,0),0)),"",OFFSET('HARGA SATUAN'!$I$6,MATCH(C478,'HARGA SATUAN'!$C$7:$C$1509,0),0))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SATUAN'!$C$7:$C$1509,0),0)),"",OFFSET('HARGA SATUAN'!$D$6,MATCH(C479,'HARGA SATUAN'!$C$7:$C$1509,0),0))</f>
        <v/>
      </c>
      <c r="E479" s="101">
        <f ca="1">IF(B479="+","Unit",IF(ISERROR(OFFSET('HARGA SATUAN'!$E$6,MATCH(C479,'HARGA SATUAN'!$C$7:$C$1509,0),0)),"",OFFSET('HARGA SATUAN'!$E$6,MATCH(C479,'HARGA SATUAN'!$C$7:$C$1509,0),0)))</f>
        <v>0</v>
      </c>
      <c r="F479" s="138" t="str">
        <f t="shared" ca="1" si="23"/>
        <v/>
      </c>
      <c r="G479" s="41">
        <f ca="1">IF(ISERROR(OFFSET('HARGA SATUAN'!$I$6,MATCH(C479,'HARGA SATUAN'!$C$7:$C$1509,0),0)),"",OFFSET('HARGA SATUAN'!$I$6,MATCH(C479,'HARGA SATUAN'!$C$7:$C$1509,0),0))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SATUAN'!$C$7:$C$1509,0),0)),"",OFFSET('HARGA SATUAN'!$D$6,MATCH(C480,'HARGA SATUAN'!$C$7:$C$1509,0),0))</f>
        <v/>
      </c>
      <c r="E480" s="101">
        <f ca="1">IF(B480="+","Unit",IF(ISERROR(OFFSET('HARGA SATUAN'!$E$6,MATCH(C480,'HARGA SATUAN'!$C$7:$C$1509,0),0)),"",OFFSET('HARGA SATUAN'!$E$6,MATCH(C480,'HARGA SATUAN'!$C$7:$C$1509,0),0)))</f>
        <v>0</v>
      </c>
      <c r="F480" s="138" t="str">
        <f t="shared" ca="1" si="23"/>
        <v/>
      </c>
      <c r="G480" s="41">
        <f ca="1">IF(ISERROR(OFFSET('HARGA SATUAN'!$I$6,MATCH(C480,'HARGA SATUAN'!$C$7:$C$1509,0),0)),"",OFFSET('HARGA SATUAN'!$I$6,MATCH(C480,'HARGA SATUAN'!$C$7:$C$1509,0),0))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SATUAN'!$C$7:$C$1509,0),0)),"",OFFSET('HARGA SATUAN'!$D$6,MATCH(C481,'HARGA SATUAN'!$C$7:$C$1509,0),0))</f>
        <v/>
      </c>
      <c r="E481" s="101">
        <f ca="1">IF(B481="+","Unit",IF(ISERROR(OFFSET('HARGA SATUAN'!$E$6,MATCH(C481,'HARGA SATUAN'!$C$7:$C$1509,0),0)),"",OFFSET('HARGA SATUAN'!$E$6,MATCH(C481,'HARGA SATUAN'!$C$7:$C$1509,0),0)))</f>
        <v>0</v>
      </c>
      <c r="F481" s="138" t="str">
        <f t="shared" ca="1" si="23"/>
        <v/>
      </c>
      <c r="G481" s="41">
        <f ca="1">IF(ISERROR(OFFSET('HARGA SATUAN'!$I$6,MATCH(C481,'HARGA SATUAN'!$C$7:$C$1509,0),0)),"",OFFSET('HARGA SATUAN'!$I$6,MATCH(C481,'HARGA SATUAN'!$C$7:$C$1509,0),0))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SATUAN'!$C$7:$C$1509,0),0)),"",OFFSET('HARGA SATUAN'!$D$6,MATCH(C482,'HARGA SATUAN'!$C$7:$C$1509,0),0))</f>
        <v/>
      </c>
      <c r="E482" s="101">
        <f ca="1">IF(B482="+","Unit",IF(ISERROR(OFFSET('HARGA SATUAN'!$E$6,MATCH(C482,'HARGA SATUAN'!$C$7:$C$1509,0),0)),"",OFFSET('HARGA SATUAN'!$E$6,MATCH(C482,'HARGA SATUAN'!$C$7:$C$1509,0),0)))</f>
        <v>0</v>
      </c>
      <c r="F482" s="138" t="str">
        <f t="shared" ca="1" si="23"/>
        <v/>
      </c>
      <c r="G482" s="41">
        <f ca="1">IF(ISERROR(OFFSET('HARGA SATUAN'!$I$6,MATCH(C482,'HARGA SATUAN'!$C$7:$C$1509,0),0)),"",OFFSET('HARGA SATUAN'!$I$6,MATCH(C482,'HARGA SATUAN'!$C$7:$C$1509,0),0))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SATUAN'!$C$7:$C$1509,0),0)),"",OFFSET('HARGA SATUAN'!$D$6,MATCH(C483,'HARGA SATUAN'!$C$7:$C$1509,0),0))</f>
        <v/>
      </c>
      <c r="E483" s="101">
        <f ca="1">IF(B483="+","Unit",IF(ISERROR(OFFSET('HARGA SATUAN'!$E$6,MATCH(C483,'HARGA SATUAN'!$C$7:$C$1509,0),0)),"",OFFSET('HARGA SATUAN'!$E$6,MATCH(C483,'HARGA SATUAN'!$C$7:$C$1509,0),0)))</f>
        <v>0</v>
      </c>
      <c r="F483" s="138" t="str">
        <f t="shared" ca="1" si="23"/>
        <v/>
      </c>
      <c r="G483" s="41">
        <f ca="1">IF(ISERROR(OFFSET('HARGA SATUAN'!$I$6,MATCH(C483,'HARGA SATUAN'!$C$7:$C$1509,0),0)),"",OFFSET('HARGA SATUAN'!$I$6,MATCH(C483,'HARGA SATUAN'!$C$7:$C$1509,0),0))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SATUAN'!$C$7:$C$1509,0),0)),"",OFFSET('HARGA SATUAN'!$D$6,MATCH(C484,'HARGA SATUAN'!$C$7:$C$1509,0),0))</f>
        <v/>
      </c>
      <c r="E484" s="101">
        <f ca="1">IF(B484="+","Unit",IF(ISERROR(OFFSET('HARGA SATUAN'!$E$6,MATCH(C484,'HARGA SATUAN'!$C$7:$C$1509,0),0)),"",OFFSET('HARGA SATUAN'!$E$6,MATCH(C484,'HARGA SATUAN'!$C$7:$C$1509,0),0)))</f>
        <v>0</v>
      </c>
      <c r="F484" s="138" t="str">
        <f t="shared" ca="1" si="23"/>
        <v/>
      </c>
      <c r="G484" s="41">
        <f ca="1">IF(ISERROR(OFFSET('HARGA SATUAN'!$I$6,MATCH(C484,'HARGA SATUAN'!$C$7:$C$1509,0),0)),"",OFFSET('HARGA SATUAN'!$I$6,MATCH(C484,'HARGA SATUAN'!$C$7:$C$1509,0),0))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SATUAN'!$C$7:$C$1509,0),0)),"",OFFSET('HARGA SATUAN'!$D$6,MATCH(C485,'HARGA SATUAN'!$C$7:$C$1509,0),0))</f>
        <v/>
      </c>
      <c r="E485" s="101">
        <f ca="1">IF(B485="+","Unit",IF(ISERROR(OFFSET('HARGA SATUAN'!$E$6,MATCH(C485,'HARGA SATUAN'!$C$7:$C$1509,0),0)),"",OFFSET('HARGA SATUAN'!$E$6,MATCH(C485,'HARGA SATUAN'!$C$7:$C$1509,0),0)))</f>
        <v>0</v>
      </c>
      <c r="F485" s="138" t="str">
        <f t="shared" ca="1" si="23"/>
        <v/>
      </c>
      <c r="G485" s="41">
        <f ca="1">IF(ISERROR(OFFSET('HARGA SATUAN'!$I$6,MATCH(C485,'HARGA SATUAN'!$C$7:$C$1509,0),0)),"",OFFSET('HARGA SATUAN'!$I$6,MATCH(C485,'HARGA SATUAN'!$C$7:$C$1509,0),0))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SATUAN'!$C$7:$C$1509,0),0)),"",OFFSET('HARGA SATUAN'!$D$6,MATCH(C486,'HARGA SATUAN'!$C$7:$C$1509,0),0))</f>
        <v/>
      </c>
      <c r="E486" s="101">
        <f ca="1">IF(B486="+","Unit",IF(ISERROR(OFFSET('HARGA SATUAN'!$E$6,MATCH(C486,'HARGA SATUAN'!$C$7:$C$1509,0),0)),"",OFFSET('HARGA SATUAN'!$E$6,MATCH(C486,'HARGA SATUAN'!$C$7:$C$1509,0),0)))</f>
        <v>0</v>
      </c>
      <c r="F486" s="138" t="str">
        <f t="shared" ca="1" si="23"/>
        <v/>
      </c>
      <c r="G486" s="41">
        <f ca="1">IF(ISERROR(OFFSET('HARGA SATUAN'!$I$6,MATCH(C486,'HARGA SATUAN'!$C$7:$C$1509,0),0)),"",OFFSET('HARGA SATUAN'!$I$6,MATCH(C486,'HARGA SATUAN'!$C$7:$C$1509,0),0))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SATUAN'!$C$7:$C$1509,0),0)),"",OFFSET('HARGA SATUAN'!$D$6,MATCH(C487,'HARGA SATUAN'!$C$7:$C$1509,0),0))</f>
        <v/>
      </c>
      <c r="E487" s="101">
        <f ca="1">IF(B487="+","Unit",IF(ISERROR(OFFSET('HARGA SATUAN'!$E$6,MATCH(C487,'HARGA SATUAN'!$C$7:$C$1509,0),0)),"",OFFSET('HARGA SATUAN'!$E$6,MATCH(C487,'HARGA SATUAN'!$C$7:$C$1509,0),0)))</f>
        <v>0</v>
      </c>
      <c r="F487" s="138" t="str">
        <f t="shared" ca="1" si="23"/>
        <v/>
      </c>
      <c r="G487" s="41">
        <f ca="1">IF(ISERROR(OFFSET('HARGA SATUAN'!$I$6,MATCH(C487,'HARGA SATUAN'!$C$7:$C$1509,0),0)),"",OFFSET('HARGA SATUAN'!$I$6,MATCH(C487,'HARGA SATUAN'!$C$7:$C$1509,0),0))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SATUAN'!$C$7:$C$1509,0),0)),"",OFFSET('HARGA SATUAN'!$D$6,MATCH(C488,'HARGA SATUAN'!$C$7:$C$1509,0),0))</f>
        <v/>
      </c>
      <c r="E488" s="101">
        <f ca="1">IF(B488="+","Unit",IF(ISERROR(OFFSET('HARGA SATUAN'!$E$6,MATCH(C488,'HARGA SATUAN'!$C$7:$C$1509,0),0)),"",OFFSET('HARGA SATUAN'!$E$6,MATCH(C488,'HARGA SATUAN'!$C$7:$C$1509,0),0)))</f>
        <v>0</v>
      </c>
      <c r="F488" s="138" t="str">
        <f t="shared" ca="1" si="23"/>
        <v/>
      </c>
      <c r="G488" s="41">
        <f ca="1">IF(ISERROR(OFFSET('HARGA SATUAN'!$I$6,MATCH(C488,'HARGA SATUAN'!$C$7:$C$1509,0),0)),"",OFFSET('HARGA SATUAN'!$I$6,MATCH(C488,'HARGA SATUAN'!$C$7:$C$1509,0),0))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SATUAN'!$C$7:$C$1509,0),0)),"",OFFSET('HARGA SATUAN'!$D$6,MATCH(C489,'HARGA SATUAN'!$C$7:$C$1509,0),0))</f>
        <v/>
      </c>
      <c r="E489" s="101">
        <f ca="1">IF(B489="+","Unit",IF(ISERROR(OFFSET('HARGA SATUAN'!$E$6,MATCH(C489,'HARGA SATUAN'!$C$7:$C$1509,0),0)),"",OFFSET('HARGA SATUAN'!$E$6,MATCH(C489,'HARGA SATUAN'!$C$7:$C$1509,0),0)))</f>
        <v>0</v>
      </c>
      <c r="F489" s="138" t="str">
        <f t="shared" ca="1" si="23"/>
        <v/>
      </c>
      <c r="G489" s="41">
        <f ca="1">IF(ISERROR(OFFSET('HARGA SATUAN'!$I$6,MATCH(C489,'HARGA SATUAN'!$C$7:$C$1509,0),0)),"",OFFSET('HARGA SATUAN'!$I$6,MATCH(C489,'HARGA SATUAN'!$C$7:$C$1509,0),0))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SATUAN'!$C$7:$C$1509,0),0)),"",OFFSET('HARGA SATUAN'!$D$6,MATCH(C490,'HARGA SATUAN'!$C$7:$C$1509,0),0))</f>
        <v/>
      </c>
      <c r="E490" s="101">
        <f ca="1">IF(B490="+","Unit",IF(ISERROR(OFFSET('HARGA SATUAN'!$E$6,MATCH(C490,'HARGA SATUAN'!$C$7:$C$1509,0),0)),"",OFFSET('HARGA SATUAN'!$E$6,MATCH(C490,'HARGA SATUAN'!$C$7:$C$1509,0),0)))</f>
        <v>0</v>
      </c>
      <c r="F490" s="138" t="str">
        <f t="shared" ca="1" si="23"/>
        <v/>
      </c>
      <c r="G490" s="41">
        <f ca="1">IF(ISERROR(OFFSET('HARGA SATUAN'!$I$6,MATCH(C490,'HARGA SATUAN'!$C$7:$C$1509,0),0)),"",OFFSET('HARGA SATUAN'!$I$6,MATCH(C490,'HARGA SATUAN'!$C$7:$C$1509,0),0))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SATUAN'!$C$7:$C$1509,0),0)),"",OFFSET('HARGA SATUAN'!$D$6,MATCH(C491,'HARGA SATUAN'!$C$7:$C$1509,0),0))</f>
        <v/>
      </c>
      <c r="E491" s="101">
        <f ca="1">IF(B491="+","Unit",IF(ISERROR(OFFSET('HARGA SATUAN'!$E$6,MATCH(C491,'HARGA SATUAN'!$C$7:$C$1509,0),0)),"",OFFSET('HARGA SATUAN'!$E$6,MATCH(C491,'HARGA SATUAN'!$C$7:$C$1509,0),0)))</f>
        <v>0</v>
      </c>
      <c r="F491" s="138" t="str">
        <f t="shared" ca="1" si="23"/>
        <v/>
      </c>
      <c r="G491" s="41">
        <f ca="1">IF(ISERROR(OFFSET('HARGA SATUAN'!$I$6,MATCH(C491,'HARGA SATUAN'!$C$7:$C$1509,0),0)),"",OFFSET('HARGA SATUAN'!$I$6,MATCH(C491,'HARGA SATUAN'!$C$7:$C$1509,0),0))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SATUAN'!$C$7:$C$1509,0),0)),"",OFFSET('HARGA SATUAN'!$D$6,MATCH(C492,'HARGA SATUAN'!$C$7:$C$1509,0),0))</f>
        <v/>
      </c>
      <c r="E492" s="101">
        <f ca="1">IF(B492="+","Unit",IF(ISERROR(OFFSET('HARGA SATUAN'!$E$6,MATCH(C492,'HARGA SATUAN'!$C$7:$C$1509,0),0)),"",OFFSET('HARGA SATUAN'!$E$6,MATCH(C492,'HARGA SATUAN'!$C$7:$C$1509,0),0)))</f>
        <v>0</v>
      </c>
      <c r="F492" s="138" t="str">
        <f t="shared" ca="1" si="23"/>
        <v/>
      </c>
      <c r="G492" s="41">
        <f ca="1">IF(ISERROR(OFFSET('HARGA SATUAN'!$I$6,MATCH(C492,'HARGA SATUAN'!$C$7:$C$1509,0),0)),"",OFFSET('HARGA SATUAN'!$I$6,MATCH(C492,'HARGA SATUAN'!$C$7:$C$1509,0),0))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SATUAN'!$C$7:$C$1509,0),0)),"",OFFSET('HARGA SATUAN'!$D$6,MATCH(C493,'HARGA SATUAN'!$C$7:$C$1509,0),0))</f>
        <v/>
      </c>
      <c r="E493" s="101">
        <f ca="1">IF(B493="+","Unit",IF(ISERROR(OFFSET('HARGA SATUAN'!$E$6,MATCH(C493,'HARGA SATUAN'!$C$7:$C$1509,0),0)),"",OFFSET('HARGA SATUAN'!$E$6,MATCH(C493,'HARGA SATUAN'!$C$7:$C$1509,0),0)))</f>
        <v>0</v>
      </c>
      <c r="F493" s="138" t="str">
        <f t="shared" ca="1" si="23"/>
        <v/>
      </c>
      <c r="G493" s="41">
        <f ca="1">IF(ISERROR(OFFSET('HARGA SATUAN'!$I$6,MATCH(C493,'HARGA SATUAN'!$C$7:$C$1509,0),0)),"",OFFSET('HARGA SATUAN'!$I$6,MATCH(C493,'HARGA SATUAN'!$C$7:$C$1509,0),0))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SATUAN'!$C$7:$C$1509,0),0)),"",OFFSET('HARGA SATUAN'!$D$6,MATCH(C494,'HARGA SATUAN'!$C$7:$C$1509,0),0))</f>
        <v/>
      </c>
      <c r="E494" s="101">
        <f ca="1">IF(B494="+","Unit",IF(ISERROR(OFFSET('HARGA SATUAN'!$E$6,MATCH(C494,'HARGA SATUAN'!$C$7:$C$1509,0),0)),"",OFFSET('HARGA SATUAN'!$E$6,MATCH(C494,'HARGA SATUAN'!$C$7:$C$1509,0),0)))</f>
        <v>0</v>
      </c>
      <c r="F494" s="138" t="str">
        <f t="shared" ca="1" si="23"/>
        <v/>
      </c>
      <c r="G494" s="41">
        <f ca="1">IF(ISERROR(OFFSET('HARGA SATUAN'!$I$6,MATCH(C494,'HARGA SATUAN'!$C$7:$C$1509,0),0)),"",OFFSET('HARGA SATUAN'!$I$6,MATCH(C494,'HARGA SATUAN'!$C$7:$C$1509,0),0))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SATUAN'!$C$7:$C$1509,0),0)),"",OFFSET('HARGA SATUAN'!$D$6,MATCH(C495,'HARGA SATUAN'!$C$7:$C$1509,0),0))</f>
        <v/>
      </c>
      <c r="E495" s="101">
        <f ca="1">IF(B495="+","Unit",IF(ISERROR(OFFSET('HARGA SATUAN'!$E$6,MATCH(C495,'HARGA SATUAN'!$C$7:$C$1509,0),0)),"",OFFSET('HARGA SATUAN'!$E$6,MATCH(C495,'HARGA SATUAN'!$C$7:$C$1509,0),0)))</f>
        <v>0</v>
      </c>
      <c r="F495" s="138" t="str">
        <f t="shared" ca="1" si="23"/>
        <v/>
      </c>
      <c r="G495" s="41">
        <f ca="1">IF(ISERROR(OFFSET('HARGA SATUAN'!$I$6,MATCH(C495,'HARGA SATUAN'!$C$7:$C$1509,0),0)),"",OFFSET('HARGA SATUAN'!$I$6,MATCH(C495,'HARGA SATUAN'!$C$7:$C$1509,0),0))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SATUAN'!$C$7:$C$1509,0),0)),"",OFFSET('HARGA SATUAN'!$D$6,MATCH(C496,'HARGA SATUAN'!$C$7:$C$1509,0),0))</f>
        <v/>
      </c>
      <c r="E496" s="101">
        <f ca="1">IF(B496="+","Unit",IF(ISERROR(OFFSET('HARGA SATUAN'!$E$6,MATCH(C496,'HARGA SATUAN'!$C$7:$C$1509,0),0)),"",OFFSET('HARGA SATUAN'!$E$6,MATCH(C496,'HARGA SATUAN'!$C$7:$C$1509,0),0)))</f>
        <v>0</v>
      </c>
      <c r="F496" s="138" t="str">
        <f t="shared" ca="1" si="23"/>
        <v/>
      </c>
      <c r="G496" s="41">
        <f ca="1">IF(ISERROR(OFFSET('HARGA SATUAN'!$I$6,MATCH(C496,'HARGA SATUAN'!$C$7:$C$1509,0),0)),"",OFFSET('HARGA SATUAN'!$I$6,MATCH(C496,'HARGA SATUAN'!$C$7:$C$1509,0),0))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SATUAN'!$C$7:$C$1509,0),0)),"",OFFSET('HARGA SATUAN'!$D$6,MATCH(C497,'HARGA SATUAN'!$C$7:$C$1509,0),0))</f>
        <v/>
      </c>
      <c r="E497" s="101">
        <f ca="1">IF(B497="+","Unit",IF(ISERROR(OFFSET('HARGA SATUAN'!$E$6,MATCH(C497,'HARGA SATUAN'!$C$7:$C$1509,0),0)),"",OFFSET('HARGA SATUAN'!$E$6,MATCH(C497,'HARGA SATUAN'!$C$7:$C$1509,0),0)))</f>
        <v>0</v>
      </c>
      <c r="F497" s="138" t="str">
        <f t="shared" ca="1" si="23"/>
        <v/>
      </c>
      <c r="G497" s="41">
        <f ca="1">IF(ISERROR(OFFSET('HARGA SATUAN'!$I$6,MATCH(C497,'HARGA SATUAN'!$C$7:$C$1509,0),0)),"",OFFSET('HARGA SATUAN'!$I$6,MATCH(C497,'HARGA SATUAN'!$C$7:$C$1509,0),0))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SATUAN'!$C$7:$C$1509,0),0)),"",OFFSET('HARGA SATUAN'!$D$6,MATCH(C498,'HARGA SATUAN'!$C$7:$C$1509,0),0))</f>
        <v/>
      </c>
      <c r="E498" s="101">
        <f ca="1">IF(B498="+","Unit",IF(ISERROR(OFFSET('HARGA SATUAN'!$E$6,MATCH(C498,'HARGA SATUAN'!$C$7:$C$1509,0),0)),"",OFFSET('HARGA SATUAN'!$E$6,MATCH(C498,'HARGA SATUAN'!$C$7:$C$1509,0),0)))</f>
        <v>0</v>
      </c>
      <c r="F498" s="138" t="str">
        <f t="shared" ca="1" si="23"/>
        <v/>
      </c>
      <c r="G498" s="41">
        <f ca="1">IF(ISERROR(OFFSET('HARGA SATUAN'!$I$6,MATCH(C498,'HARGA SATUAN'!$C$7:$C$1509,0),0)),"",OFFSET('HARGA SATUAN'!$I$6,MATCH(C498,'HARGA SATUAN'!$C$7:$C$1509,0),0))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SATUAN'!$C$7:$C$1509,0),0)),"",OFFSET('HARGA SATUAN'!$D$6,MATCH(C499,'HARGA SATUAN'!$C$7:$C$1509,0),0))</f>
        <v/>
      </c>
      <c r="E499" s="101">
        <f ca="1">IF(B499="+","Unit",IF(ISERROR(OFFSET('HARGA SATUAN'!$E$6,MATCH(C499,'HARGA SATUAN'!$C$7:$C$1509,0),0)),"",OFFSET('HARGA SATUAN'!$E$6,MATCH(C499,'HARGA SATUAN'!$C$7:$C$1509,0),0)))</f>
        <v>0</v>
      </c>
      <c r="F499" s="138" t="str">
        <f t="shared" ca="1" si="23"/>
        <v/>
      </c>
      <c r="G499" s="41">
        <f ca="1">IF(ISERROR(OFFSET('HARGA SATUAN'!$I$6,MATCH(C499,'HARGA SATUAN'!$C$7:$C$1509,0),0)),"",OFFSET('HARGA SATUAN'!$I$6,MATCH(C499,'HARGA SATUAN'!$C$7:$C$1509,0),0))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SATUAN'!$C$7:$C$1509,0),0)),"",OFFSET('HARGA SATUAN'!$D$6,MATCH(C500,'HARGA SATUAN'!$C$7:$C$1509,0),0))</f>
        <v/>
      </c>
      <c r="E500" s="101">
        <f ca="1">IF(B500="+","Unit",IF(ISERROR(OFFSET('HARGA SATUAN'!$E$6,MATCH(C500,'HARGA SATUAN'!$C$7:$C$1509,0),0)),"",OFFSET('HARGA SATUAN'!$E$6,MATCH(C500,'HARGA SATUAN'!$C$7:$C$1509,0),0)))</f>
        <v>0</v>
      </c>
      <c r="F500" s="138" t="str">
        <f t="shared" ca="1" si="23"/>
        <v/>
      </c>
      <c r="G500" s="41">
        <f ca="1">IF(ISERROR(OFFSET('HARGA SATUAN'!$I$6,MATCH(C500,'HARGA SATUAN'!$C$7:$C$1509,0),0)),"",OFFSET('HARGA SATUAN'!$I$6,MATCH(C500,'HARGA SATUAN'!$C$7:$C$1509,0),0))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SATUAN'!$C$7:$C$1509,0),0)),"",OFFSET('HARGA SATUAN'!$D$6,MATCH(C501,'HARGA SATUAN'!$C$7:$C$1509,0),0))</f>
        <v/>
      </c>
      <c r="E501" s="101">
        <f ca="1">IF(B501="+","Unit",IF(ISERROR(OFFSET('HARGA SATUAN'!$E$6,MATCH(C501,'HARGA SATUAN'!$C$7:$C$1509,0),0)),"",OFFSET('HARGA SATUAN'!$E$6,MATCH(C501,'HARGA SATUAN'!$C$7:$C$1509,0),0)))</f>
        <v>0</v>
      </c>
      <c r="F501" s="138" t="str">
        <f t="shared" ca="1" si="23"/>
        <v/>
      </c>
      <c r="G501" s="41">
        <f ca="1">IF(ISERROR(OFFSET('HARGA SATUAN'!$I$6,MATCH(C501,'HARGA SATUAN'!$C$7:$C$1509,0),0)),"",OFFSET('HARGA SATUAN'!$I$6,MATCH(C501,'HARGA SATUAN'!$C$7:$C$1509,0),0))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SATUAN'!$C$7:$C$1509,0),0)),"",OFFSET('HARGA SATUAN'!$D$6,MATCH(C502,'HARGA SATUAN'!$C$7:$C$1509,0),0))</f>
        <v/>
      </c>
      <c r="E502" s="101">
        <f ca="1">IF(B502="+","Unit",IF(ISERROR(OFFSET('HARGA SATUAN'!$E$6,MATCH(C502,'HARGA SATUAN'!$C$7:$C$1509,0),0)),"",OFFSET('HARGA SATUAN'!$E$6,MATCH(C502,'HARGA SATUAN'!$C$7:$C$1509,0),0)))</f>
        <v>0</v>
      </c>
      <c r="F502" s="138" t="str">
        <f t="shared" ca="1" si="23"/>
        <v/>
      </c>
      <c r="G502" s="41">
        <f ca="1">IF(ISERROR(OFFSET('HARGA SATUAN'!$I$6,MATCH(C502,'HARGA SATUAN'!$C$7:$C$1509,0),0)),"",OFFSET('HARGA SATUAN'!$I$6,MATCH(C502,'HARGA SATUAN'!$C$7:$C$1509,0),0))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SATUAN'!$C$7:$C$1509,0),0)),"",OFFSET('HARGA SATUAN'!$D$6,MATCH(C503,'HARGA SATUAN'!$C$7:$C$1509,0),0))</f>
        <v/>
      </c>
      <c r="E503" s="101">
        <f ca="1">IF(B503="+","Unit",IF(ISERROR(OFFSET('HARGA SATUAN'!$E$6,MATCH(C503,'HARGA SATUAN'!$C$7:$C$1509,0),0)),"",OFFSET('HARGA SATUAN'!$E$6,MATCH(C503,'HARGA SATUAN'!$C$7:$C$1509,0),0)))</f>
        <v>0</v>
      </c>
      <c r="F503" s="138" t="str">
        <f t="shared" ca="1" si="23"/>
        <v/>
      </c>
      <c r="G503" s="41">
        <f ca="1">IF(ISERROR(OFFSET('HARGA SATUAN'!$I$6,MATCH(C503,'HARGA SATUAN'!$C$7:$C$1509,0),0)),"",OFFSET('HARGA SATUAN'!$I$6,MATCH(C503,'HARGA SATUAN'!$C$7:$C$1509,0),0))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SATUAN'!$C$7:$C$1509,0),0)),"",OFFSET('HARGA SATUAN'!$D$6,MATCH(C504,'HARGA SATUAN'!$C$7:$C$1509,0),0))</f>
        <v/>
      </c>
      <c r="E504" s="101">
        <f ca="1">IF(B504="+","Unit",IF(ISERROR(OFFSET('HARGA SATUAN'!$E$6,MATCH(C504,'HARGA SATUAN'!$C$7:$C$1509,0),0)),"",OFFSET('HARGA SATUAN'!$E$6,MATCH(C504,'HARGA SATUAN'!$C$7:$C$1509,0),0)))</f>
        <v>0</v>
      </c>
      <c r="F504" s="138" t="str">
        <f t="shared" ca="1" si="23"/>
        <v/>
      </c>
      <c r="G504" s="41">
        <f ca="1">IF(ISERROR(OFFSET('HARGA SATUAN'!$I$6,MATCH(C504,'HARGA SATUAN'!$C$7:$C$1509,0),0)),"",OFFSET('HARGA SATUAN'!$I$6,MATCH(C504,'HARGA SATUAN'!$C$7:$C$1509,0),0))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SATUAN'!$C$7:$C$1509,0),0)),"",OFFSET('HARGA SATUAN'!$D$6,MATCH(C505,'HARGA SATUAN'!$C$7:$C$1509,0),0))</f>
        <v/>
      </c>
      <c r="E505" s="101">
        <f ca="1">IF(B505="+","Unit",IF(ISERROR(OFFSET('HARGA SATUAN'!$E$6,MATCH(C505,'HARGA SATUAN'!$C$7:$C$1509,0),0)),"",OFFSET('HARGA SATUAN'!$E$6,MATCH(C505,'HARGA SATUAN'!$C$7:$C$1509,0),0)))</f>
        <v>0</v>
      </c>
      <c r="F505" s="138" t="str">
        <f t="shared" ca="1" si="23"/>
        <v/>
      </c>
      <c r="G505" s="41">
        <f ca="1">IF(ISERROR(OFFSET('HARGA SATUAN'!$I$6,MATCH(C505,'HARGA SATUAN'!$C$7:$C$1509,0),0)),"",OFFSET('HARGA SATUAN'!$I$6,MATCH(C505,'HARGA SATUAN'!$C$7:$C$1509,0),0))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SATUAN'!$C$7:$C$1509,0),0)),"",OFFSET('HARGA SATUAN'!$D$6,MATCH(C506,'HARGA SATUAN'!$C$7:$C$1509,0),0))</f>
        <v/>
      </c>
      <c r="E506" s="101">
        <f ca="1">IF(B506="+","Unit",IF(ISERROR(OFFSET('HARGA SATUAN'!$E$6,MATCH(C506,'HARGA SATUAN'!$C$7:$C$1509,0),0)),"",OFFSET('HARGA SATUAN'!$E$6,MATCH(C506,'HARGA SATUAN'!$C$7:$C$1509,0),0)))</f>
        <v>0</v>
      </c>
      <c r="F506" s="138" t="str">
        <f t="shared" ca="1" si="23"/>
        <v/>
      </c>
      <c r="G506" s="41">
        <f ca="1">IF(ISERROR(OFFSET('HARGA SATUAN'!$I$6,MATCH(C506,'HARGA SATUAN'!$C$7:$C$1509,0),0)),"",OFFSET('HARGA SATUAN'!$I$6,MATCH(C506,'HARGA SATUAN'!$C$7:$C$1509,0),0))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SATUAN'!$C$7:$C$1509,0),0)),"",OFFSET('HARGA SATUAN'!$D$6,MATCH(C507,'HARGA SATUAN'!$C$7:$C$1509,0),0))</f>
        <v/>
      </c>
      <c r="E507" s="101">
        <f ca="1">IF(B507="+","Unit",IF(ISERROR(OFFSET('HARGA SATUAN'!$E$6,MATCH(C507,'HARGA SATUAN'!$C$7:$C$1509,0),0)),"",OFFSET('HARGA SATUAN'!$E$6,MATCH(C507,'HARGA SATUAN'!$C$7:$C$1509,0),0)))</f>
        <v>0</v>
      </c>
      <c r="F507" s="138" t="str">
        <f t="shared" ca="1" si="23"/>
        <v/>
      </c>
      <c r="G507" s="41">
        <f ca="1">IF(ISERROR(OFFSET('HARGA SATUAN'!$I$6,MATCH(C507,'HARGA SATUAN'!$C$7:$C$1509,0),0)),"",OFFSET('HARGA SATUAN'!$I$6,MATCH(C507,'HARGA SATUAN'!$C$7:$C$1509,0),0))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SATUAN'!$C$7:$C$1509,0),0)),"",OFFSET('HARGA SATUAN'!$D$6,MATCH(C508,'HARGA SATUAN'!$C$7:$C$1509,0),0))</f>
        <v/>
      </c>
      <c r="E508" s="101">
        <f ca="1">IF(B508="+","Unit",IF(ISERROR(OFFSET('HARGA SATUAN'!$E$6,MATCH(C508,'HARGA SATUAN'!$C$7:$C$1509,0),0)),"",OFFSET('HARGA SATUAN'!$E$6,MATCH(C508,'HARGA SATUAN'!$C$7:$C$1509,0),0)))</f>
        <v>0</v>
      </c>
      <c r="F508" s="138" t="str">
        <f t="shared" ca="1" si="23"/>
        <v/>
      </c>
      <c r="G508" s="41">
        <f ca="1">IF(ISERROR(OFFSET('HARGA SATUAN'!$I$6,MATCH(C508,'HARGA SATUAN'!$C$7:$C$1509,0),0)),"",OFFSET('HARGA SATUAN'!$I$6,MATCH(C508,'HARGA SATUAN'!$C$7:$C$1509,0),0))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SATUAN'!$C$7:$C$1509,0),0)),"",OFFSET('HARGA SATUAN'!$D$6,MATCH(C509,'HARGA SATUAN'!$C$7:$C$1509,0),0))</f>
        <v/>
      </c>
      <c r="E509" s="101">
        <f ca="1">IF(B509="+","Unit",IF(ISERROR(OFFSET('HARGA SATUAN'!$E$6,MATCH(C509,'HARGA SATUAN'!$C$7:$C$1509,0),0)),"",OFFSET('HARGA SATUAN'!$E$6,MATCH(C509,'HARGA SATUAN'!$C$7:$C$1509,0),0)))</f>
        <v>0</v>
      </c>
      <c r="F509" s="138" t="str">
        <f t="shared" ca="1" si="23"/>
        <v/>
      </c>
      <c r="G509" s="41">
        <f ca="1">IF(ISERROR(OFFSET('HARGA SATUAN'!$I$6,MATCH(C509,'HARGA SATUAN'!$C$7:$C$1509,0),0)),"",OFFSET('HARGA SATUAN'!$I$6,MATCH(C509,'HARGA SATUAN'!$C$7:$C$1509,0),0))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SATUAN'!$C$7:$C$1509,0),0)),"",OFFSET('HARGA SATUAN'!$D$6,MATCH(C510,'HARGA SATUAN'!$C$7:$C$1509,0),0))</f>
        <v/>
      </c>
      <c r="E510" s="101">
        <f ca="1">IF(B510="+","Unit",IF(ISERROR(OFFSET('HARGA SATUAN'!$E$6,MATCH(C510,'HARGA SATUAN'!$C$7:$C$1509,0),0)),"",OFFSET('HARGA SATUAN'!$E$6,MATCH(C510,'HARGA SATUAN'!$C$7:$C$1509,0),0)))</f>
        <v>0</v>
      </c>
      <c r="F510" s="138" t="str">
        <f t="shared" ca="1" si="23"/>
        <v/>
      </c>
      <c r="G510" s="41">
        <f ca="1">IF(ISERROR(OFFSET('HARGA SATUAN'!$I$6,MATCH(C510,'HARGA SATUAN'!$C$7:$C$1509,0),0)),"",OFFSET('HARGA SATUAN'!$I$6,MATCH(C510,'HARGA SATUAN'!$C$7:$C$1509,0),0))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SATUAN'!$C$7:$C$1509,0),0)),"",OFFSET('HARGA SATUAN'!$D$6,MATCH(C511,'HARGA SATUAN'!$C$7:$C$1509,0),0))</f>
        <v/>
      </c>
      <c r="E511" s="101">
        <f ca="1">IF(B511="+","Unit",IF(ISERROR(OFFSET('HARGA SATUAN'!$E$6,MATCH(C511,'HARGA SATUAN'!$C$7:$C$1509,0),0)),"",OFFSET('HARGA SATUAN'!$E$6,MATCH(C511,'HARGA SATUAN'!$C$7:$C$1509,0),0)))</f>
        <v>0</v>
      </c>
      <c r="F511" s="138" t="str">
        <f t="shared" ca="1" si="23"/>
        <v/>
      </c>
      <c r="G511" s="41">
        <f ca="1">IF(ISERROR(OFFSET('HARGA SATUAN'!$I$6,MATCH(C511,'HARGA SATUAN'!$C$7:$C$1509,0),0)),"",OFFSET('HARGA SATUAN'!$I$6,MATCH(C511,'HARGA SATUAN'!$C$7:$C$1509,0),0))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SATUAN'!$C$7:$C$1509,0),0)),"",OFFSET('HARGA SATUAN'!$D$6,MATCH(C512,'HARGA SATUAN'!$C$7:$C$1509,0),0))</f>
        <v/>
      </c>
      <c r="E512" s="101">
        <f ca="1">IF(B512="+","Unit",IF(ISERROR(OFFSET('HARGA SATUAN'!$E$6,MATCH(C512,'HARGA SATUAN'!$C$7:$C$1509,0),0)),"",OFFSET('HARGA SATUAN'!$E$6,MATCH(C512,'HARGA SATUAN'!$C$7:$C$1509,0),0)))</f>
        <v>0</v>
      </c>
      <c r="F512" s="138" t="str">
        <f t="shared" ca="1" si="23"/>
        <v/>
      </c>
      <c r="G512" s="41">
        <f ca="1">IF(ISERROR(OFFSET('HARGA SATUAN'!$I$6,MATCH(C512,'HARGA SATUAN'!$C$7:$C$1509,0),0)),"",OFFSET('HARGA SATUAN'!$I$6,MATCH(C512,'HARGA SATUAN'!$C$7:$C$1509,0),0))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SATUAN'!$C$7:$C$1509,0),0)),"",OFFSET('HARGA SATUAN'!$D$6,MATCH(C513,'HARGA SATUAN'!$C$7:$C$1509,0),0))</f>
        <v/>
      </c>
      <c r="E513" s="101">
        <f ca="1">IF(B513="+","Unit",IF(ISERROR(OFFSET('HARGA SATUAN'!$E$6,MATCH(C513,'HARGA SATUAN'!$C$7:$C$1509,0),0)),"",OFFSET('HARGA SATUAN'!$E$6,MATCH(C513,'HARGA SATUAN'!$C$7:$C$1509,0),0)))</f>
        <v>0</v>
      </c>
      <c r="F513" s="138" t="str">
        <f t="shared" ca="1" si="23"/>
        <v/>
      </c>
      <c r="G513" s="41">
        <f ca="1">IF(ISERROR(OFFSET('HARGA SATUAN'!$I$6,MATCH(C513,'HARGA SATUAN'!$C$7:$C$1509,0),0)),"",OFFSET('HARGA SATUAN'!$I$6,MATCH(C513,'HARGA SATUAN'!$C$7:$C$1509,0),0))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SATUAN'!$C$7:$C$1509,0),0)),"",OFFSET('HARGA SATUAN'!$D$6,MATCH(C514,'HARGA SATUAN'!$C$7:$C$1509,0),0))</f>
        <v/>
      </c>
      <c r="E514" s="101">
        <f ca="1">IF(B514="+","Unit",IF(ISERROR(OFFSET('HARGA SATUAN'!$E$6,MATCH(C514,'HARGA SATUAN'!$C$7:$C$1509,0),0)),"",OFFSET('HARGA SATUAN'!$E$6,MATCH(C514,'HARGA SATUAN'!$C$7:$C$1509,0),0)))</f>
        <v>0</v>
      </c>
      <c r="F514" s="138" t="str">
        <f t="shared" ca="1" si="23"/>
        <v/>
      </c>
      <c r="G514" s="41">
        <f ca="1">IF(ISERROR(OFFSET('HARGA SATUAN'!$I$6,MATCH(C514,'HARGA SATUAN'!$C$7:$C$1509,0),0)),"",OFFSET('HARGA SATUAN'!$I$6,MATCH(C514,'HARGA SATUAN'!$C$7:$C$1509,0),0))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SATUAN'!$C$7:$C$1509,0),0)),"",OFFSET('HARGA SATUAN'!$D$6,MATCH(C515,'HARGA SATUAN'!$C$7:$C$1509,0),0))</f>
        <v/>
      </c>
      <c r="E515" s="101">
        <f ca="1">IF(B515="+","Unit",IF(ISERROR(OFFSET('HARGA SATUAN'!$E$6,MATCH(C515,'HARGA SATUAN'!$C$7:$C$1509,0),0)),"",OFFSET('HARGA SATUAN'!$E$6,MATCH(C515,'HARGA SATUAN'!$C$7:$C$1509,0),0)))</f>
        <v>0</v>
      </c>
      <c r="F515" s="138" t="str">
        <f t="shared" ca="1" si="23"/>
        <v/>
      </c>
      <c r="G515" s="41">
        <f ca="1">IF(ISERROR(OFFSET('HARGA SATUAN'!$I$6,MATCH(C515,'HARGA SATUAN'!$C$7:$C$1509,0),0)),"",OFFSET('HARGA SATUAN'!$I$6,MATCH(C515,'HARGA SATUAN'!$C$7:$C$1509,0),0))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SATUAN'!$C$7:$C$1509,0),0)),"",OFFSET('HARGA SATUAN'!$D$6,MATCH(C516,'HARGA SATUAN'!$C$7:$C$1509,0),0))</f>
        <v/>
      </c>
      <c r="E516" s="101">
        <f ca="1">IF(B516="+","Unit",IF(ISERROR(OFFSET('HARGA SATUAN'!$E$6,MATCH(C516,'HARGA SATUAN'!$C$7:$C$1509,0),0)),"",OFFSET('HARGA SATUAN'!$E$6,MATCH(C516,'HARGA SATUAN'!$C$7:$C$1509,0),0)))</f>
        <v>0</v>
      </c>
      <c r="F516" s="138" t="str">
        <f t="shared" ca="1" si="23"/>
        <v/>
      </c>
      <c r="G516" s="41">
        <f ca="1">IF(ISERROR(OFFSET('HARGA SATUAN'!$I$6,MATCH(C516,'HARGA SATUAN'!$C$7:$C$1509,0),0)),"",OFFSET('HARGA SATUAN'!$I$6,MATCH(C516,'HARGA SATUAN'!$C$7:$C$1509,0),0))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SATUAN'!$C$7:$C$1509,0),0)),"",OFFSET('HARGA SATUAN'!$D$6,MATCH(C517,'HARGA SATUAN'!$C$7:$C$1509,0),0))</f>
        <v/>
      </c>
      <c r="E517" s="101">
        <f ca="1">IF(B517="+","Unit",IF(ISERROR(OFFSET('HARGA SATUAN'!$E$6,MATCH(C517,'HARGA SATUAN'!$C$7:$C$1509,0),0)),"",OFFSET('HARGA SATUAN'!$E$6,MATCH(C517,'HARGA SATUAN'!$C$7:$C$1509,0),0)))</f>
        <v>0</v>
      </c>
      <c r="F517" s="138" t="str">
        <f t="shared" ca="1" si="23"/>
        <v/>
      </c>
      <c r="G517" s="41">
        <f ca="1">IF(ISERROR(OFFSET('HARGA SATUAN'!$I$6,MATCH(C517,'HARGA SATUAN'!$C$7:$C$1509,0),0)),"",OFFSET('HARGA SATUAN'!$I$6,MATCH(C517,'HARGA SATUAN'!$C$7:$C$1509,0),0))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SATUAN'!$C$7:$C$1509,0),0)),"",OFFSET('HARGA SATUAN'!$D$6,MATCH(C518,'HARGA SATUAN'!$C$7:$C$1509,0),0))</f>
        <v/>
      </c>
      <c r="E518" s="101">
        <f ca="1">IF(B518="+","Unit",IF(ISERROR(OFFSET('HARGA SATUAN'!$E$6,MATCH(C518,'HARGA SATUAN'!$C$7:$C$1509,0),0)),"",OFFSET('HARGA SATUAN'!$E$6,MATCH(C518,'HARGA SATUAN'!$C$7:$C$1509,0),0)))</f>
        <v>0</v>
      </c>
      <c r="F518" s="138" t="str">
        <f t="shared" ca="1" si="23"/>
        <v/>
      </c>
      <c r="G518" s="41">
        <f ca="1">IF(ISERROR(OFFSET('HARGA SATUAN'!$I$6,MATCH(C518,'HARGA SATUAN'!$C$7:$C$1509,0),0)),"",OFFSET('HARGA SATUAN'!$I$6,MATCH(C518,'HARGA SATUAN'!$C$7:$C$1509,0),0))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SATUAN'!$C$7:$C$1509,0),0)),"",OFFSET('HARGA SATUAN'!$D$6,MATCH(C519,'HARGA SATUAN'!$C$7:$C$1509,0),0))</f>
        <v/>
      </c>
      <c r="E519" s="101">
        <f ca="1">IF(B519="+","Unit",IF(ISERROR(OFFSET('HARGA SATUAN'!$E$6,MATCH(C519,'HARGA SATUAN'!$C$7:$C$1509,0),0)),"",OFFSET('HARGA SATUAN'!$E$6,MATCH(C519,'HARGA SATUAN'!$C$7:$C$1509,0),0)))</f>
        <v>0</v>
      </c>
      <c r="F519" s="138" t="str">
        <f t="shared" ca="1" si="23"/>
        <v/>
      </c>
      <c r="G519" s="41">
        <f ca="1">IF(ISERROR(OFFSET('HARGA SATUAN'!$I$6,MATCH(C519,'HARGA SATUAN'!$C$7:$C$1509,0),0)),"",OFFSET('HARGA SATUAN'!$I$6,MATCH(C519,'HARGA SATUAN'!$C$7:$C$1509,0),0))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SATUAN'!$C$7:$C$1509,0),0)),"",OFFSET('HARGA SATUAN'!$D$6,MATCH(C520,'HARGA SATUAN'!$C$7:$C$1509,0),0))</f>
        <v/>
      </c>
      <c r="E520" s="101">
        <f ca="1">IF(B520="+","Unit",IF(ISERROR(OFFSET('HARGA SATUAN'!$E$6,MATCH(C520,'HARGA SATUAN'!$C$7:$C$1509,0),0)),"",OFFSET('HARGA SATUAN'!$E$6,MATCH(C520,'HARGA SATUAN'!$C$7:$C$1509,0),0)))</f>
        <v>0</v>
      </c>
      <c r="F520" s="138" t="str">
        <f t="shared" ca="1" si="23"/>
        <v/>
      </c>
      <c r="G520" s="41">
        <f ca="1">IF(ISERROR(OFFSET('HARGA SATUAN'!$I$6,MATCH(C520,'HARGA SATUAN'!$C$7:$C$1509,0),0)),"",OFFSET('HARGA SATUAN'!$I$6,MATCH(C520,'HARGA SATUAN'!$C$7:$C$1509,0),0))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SATUAN'!$C$7:$C$1509,0),0)),"",OFFSET('HARGA SATUAN'!$D$6,MATCH(C521,'HARGA SATUAN'!$C$7:$C$1509,0),0))</f>
        <v/>
      </c>
      <c r="E521" s="101">
        <f ca="1">IF(B521="+","Unit",IF(ISERROR(OFFSET('HARGA SATUAN'!$E$6,MATCH(C521,'HARGA SATUAN'!$C$7:$C$1509,0),0)),"",OFFSET('HARGA SATUAN'!$E$6,MATCH(C521,'HARGA SATUAN'!$C$7:$C$1509,0),0)))</f>
        <v>0</v>
      </c>
      <c r="F521" s="138" t="str">
        <f t="shared" ca="1" si="23"/>
        <v/>
      </c>
      <c r="G521" s="41">
        <f ca="1">IF(ISERROR(OFFSET('HARGA SATUAN'!$I$6,MATCH(C521,'HARGA SATUAN'!$C$7:$C$1509,0),0)),"",OFFSET('HARGA SATUAN'!$I$6,MATCH(C521,'HARGA SATUAN'!$C$7:$C$1509,0),0))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SATUAN'!$C$7:$C$1509,0),0)),"",OFFSET('HARGA SATUAN'!$D$6,MATCH(C522,'HARGA SATUAN'!$C$7:$C$1509,0),0))</f>
        <v/>
      </c>
      <c r="E522" s="101">
        <f ca="1">IF(B522="+","Unit",IF(ISERROR(OFFSET('HARGA SATUAN'!$E$6,MATCH(C522,'HARGA SATUAN'!$C$7:$C$1509,0),0)),"",OFFSET('HARGA SATUAN'!$E$6,MATCH(C522,'HARGA SATUAN'!$C$7:$C$1509,0),0)))</f>
        <v>0</v>
      </c>
      <c r="F522" s="138" t="str">
        <f t="shared" ca="1" si="23"/>
        <v/>
      </c>
      <c r="G522" s="41">
        <f ca="1">IF(ISERROR(OFFSET('HARGA SATUAN'!$I$6,MATCH(C522,'HARGA SATUAN'!$C$7:$C$1509,0),0)),"",OFFSET('HARGA SATUAN'!$I$6,MATCH(C522,'HARGA SATUAN'!$C$7:$C$1509,0),0))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SATUAN'!$C$7:$C$1509,0),0)),"",OFFSET('HARGA SATUAN'!$D$6,MATCH(C523,'HARGA SATUAN'!$C$7:$C$1509,0),0))</f>
        <v/>
      </c>
      <c r="E523" s="101">
        <f ca="1">IF(B523="+","Unit",IF(ISERROR(OFFSET('HARGA SATUAN'!$E$6,MATCH(C523,'HARGA SATUAN'!$C$7:$C$1509,0),0)),"",OFFSET('HARGA SATUAN'!$E$6,MATCH(C523,'HARGA SATUAN'!$C$7:$C$1509,0),0)))</f>
        <v>0</v>
      </c>
      <c r="F523" s="138" t="str">
        <f t="shared" ca="1" si="23"/>
        <v/>
      </c>
      <c r="G523" s="41">
        <f ca="1">IF(ISERROR(OFFSET('HARGA SATUAN'!$I$6,MATCH(C523,'HARGA SATUAN'!$C$7:$C$1509,0),0)),"",OFFSET('HARGA SATUAN'!$I$6,MATCH(C523,'HARGA SATUAN'!$C$7:$C$1509,0),0))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SATUAN'!$C$7:$C$1509,0),0)),"",OFFSET('HARGA SATUAN'!$D$6,MATCH(C524,'HARGA SATUAN'!$C$7:$C$1509,0),0))</f>
        <v/>
      </c>
      <c r="E524" s="101">
        <f ca="1">IF(B524="+","Unit",IF(ISERROR(OFFSET('HARGA SATUAN'!$E$6,MATCH(C524,'HARGA SATUAN'!$C$7:$C$1509,0),0)),"",OFFSET('HARGA SATUAN'!$E$6,MATCH(C524,'HARGA SATUAN'!$C$7:$C$1509,0),0)))</f>
        <v>0</v>
      </c>
      <c r="F524" s="138" t="str">
        <f t="shared" ca="1" si="23"/>
        <v/>
      </c>
      <c r="G524" s="41">
        <f ca="1">IF(ISERROR(OFFSET('HARGA SATUAN'!$I$6,MATCH(C524,'HARGA SATUAN'!$C$7:$C$1509,0),0)),"",OFFSET('HARGA SATUAN'!$I$6,MATCH(C524,'HARGA SATUAN'!$C$7:$C$1509,0),0))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SATUAN'!$C$7:$C$1509,0),0)),"",OFFSET('HARGA SATUAN'!$D$6,MATCH(C525,'HARGA SATUAN'!$C$7:$C$1509,0),0))</f>
        <v/>
      </c>
      <c r="E525" s="101">
        <f ca="1">IF(B525="+","Unit",IF(ISERROR(OFFSET('HARGA SATUAN'!$E$6,MATCH(C525,'HARGA SATUAN'!$C$7:$C$1509,0),0)),"",OFFSET('HARGA SATUAN'!$E$6,MATCH(C525,'HARGA SATUAN'!$C$7:$C$1509,0),0)))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SATUAN'!$C$7:$C$1509,0),0)),"",OFFSET('HARGA SATUAN'!$I$6,MATCH(C525,'HARGA SATUAN'!$C$7:$C$1509,0),0))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SATUAN'!$C$7:$C$1509,0),0)),"",OFFSET('HARGA SATUAN'!$D$6,MATCH(C526,'HARGA SATUAN'!$C$7:$C$1509,0),0))</f>
        <v/>
      </c>
      <c r="E526" s="101">
        <f ca="1">IF(B526="+","Unit",IF(ISERROR(OFFSET('HARGA SATUAN'!$E$6,MATCH(C526,'HARGA SATUAN'!$C$7:$C$1509,0),0)),"",OFFSET('HARGA SATUAN'!$E$6,MATCH(C526,'HARGA SATUAN'!$C$7:$C$1509,0),0)))</f>
        <v>0</v>
      </c>
      <c r="F526" s="138" t="str">
        <f t="shared" ca="1" si="26"/>
        <v/>
      </c>
      <c r="G526" s="41">
        <f ca="1">IF(ISERROR(OFFSET('HARGA SATUAN'!$I$6,MATCH(C526,'HARGA SATUAN'!$C$7:$C$1509,0),0)),"",OFFSET('HARGA SATUAN'!$I$6,MATCH(C526,'HARGA SATUAN'!$C$7:$C$1509,0),0))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SATUAN'!$C$7:$C$1509,0),0)),"",OFFSET('HARGA SATUAN'!$D$6,MATCH(C527,'HARGA SATUAN'!$C$7:$C$1509,0),0))</f>
        <v/>
      </c>
      <c r="E527" s="101">
        <f ca="1">IF(B527="+","Unit",IF(ISERROR(OFFSET('HARGA SATUAN'!$E$6,MATCH(C527,'HARGA SATUAN'!$C$7:$C$1509,0),0)),"",OFFSET('HARGA SATUAN'!$E$6,MATCH(C527,'HARGA SATUAN'!$C$7:$C$1509,0),0)))</f>
        <v>0</v>
      </c>
      <c r="F527" s="138" t="str">
        <f t="shared" ca="1" si="26"/>
        <v/>
      </c>
      <c r="G527" s="41">
        <f ca="1">IF(ISERROR(OFFSET('HARGA SATUAN'!$I$6,MATCH(C527,'HARGA SATUAN'!$C$7:$C$1509,0),0)),"",OFFSET('HARGA SATUAN'!$I$6,MATCH(C527,'HARGA SATUAN'!$C$7:$C$1509,0),0))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SATUAN'!$C$7:$C$1509,0),0)),"",OFFSET('HARGA SATUAN'!$D$6,MATCH(C528,'HARGA SATUAN'!$C$7:$C$1509,0),0))</f>
        <v/>
      </c>
      <c r="E528" s="101">
        <f ca="1">IF(B528="+","Unit",IF(ISERROR(OFFSET('HARGA SATUAN'!$E$6,MATCH(C528,'HARGA SATUAN'!$C$7:$C$1509,0),0)),"",OFFSET('HARGA SATUAN'!$E$6,MATCH(C528,'HARGA SATUAN'!$C$7:$C$1509,0),0)))</f>
        <v>0</v>
      </c>
      <c r="F528" s="138" t="str">
        <f t="shared" ca="1" si="26"/>
        <v/>
      </c>
      <c r="G528" s="41">
        <f ca="1">IF(ISERROR(OFFSET('HARGA SATUAN'!$I$6,MATCH(C528,'HARGA SATUAN'!$C$7:$C$1509,0),0)),"",OFFSET('HARGA SATUAN'!$I$6,MATCH(C528,'HARGA SATUAN'!$C$7:$C$1509,0),0))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SATUAN'!$C$7:$C$1509,0),0)),"",OFFSET('HARGA SATUAN'!$D$6,MATCH(C529,'HARGA SATUAN'!$C$7:$C$1509,0),0))</f>
        <v/>
      </c>
      <c r="E529" s="101">
        <f ca="1">IF(B529="+","Unit",IF(ISERROR(OFFSET('HARGA SATUAN'!$E$6,MATCH(C529,'HARGA SATUAN'!$C$7:$C$1509,0),0)),"",OFFSET('HARGA SATUAN'!$E$6,MATCH(C529,'HARGA SATUAN'!$C$7:$C$1509,0),0)))</f>
        <v>0</v>
      </c>
      <c r="F529" s="138" t="str">
        <f t="shared" ca="1" si="26"/>
        <v/>
      </c>
      <c r="G529" s="41">
        <f ca="1">IF(ISERROR(OFFSET('HARGA SATUAN'!$I$6,MATCH(C529,'HARGA SATUAN'!$C$7:$C$1509,0),0)),"",OFFSET('HARGA SATUAN'!$I$6,MATCH(C529,'HARGA SATUAN'!$C$7:$C$1509,0),0))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SATUAN'!$C$7:$C$1509,0),0)),"",OFFSET('HARGA SATUAN'!$D$6,MATCH(C530,'HARGA SATUAN'!$C$7:$C$1509,0),0))</f>
        <v/>
      </c>
      <c r="E530" s="101">
        <f ca="1">IF(B530="+","Unit",IF(ISERROR(OFFSET('HARGA SATUAN'!$E$6,MATCH(C530,'HARGA SATUAN'!$C$7:$C$1509,0),0)),"",OFFSET('HARGA SATUAN'!$E$6,MATCH(C530,'HARGA SATUAN'!$C$7:$C$1509,0),0)))</f>
        <v>0</v>
      </c>
      <c r="F530" s="138" t="str">
        <f t="shared" ca="1" si="26"/>
        <v/>
      </c>
      <c r="G530" s="41">
        <f ca="1">IF(ISERROR(OFFSET('HARGA SATUAN'!$I$6,MATCH(C530,'HARGA SATUAN'!$C$7:$C$1509,0),0)),"",OFFSET('HARGA SATUAN'!$I$6,MATCH(C530,'HARGA SATUAN'!$C$7:$C$1509,0),0))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SATUAN'!$C$7:$C$1509,0),0)),"",OFFSET('HARGA SATUAN'!$D$6,MATCH(C531,'HARGA SATUAN'!$C$7:$C$1509,0),0))</f>
        <v/>
      </c>
      <c r="E531" s="101">
        <f ca="1">IF(B531="+","Unit",IF(ISERROR(OFFSET('HARGA SATUAN'!$E$6,MATCH(C531,'HARGA SATUAN'!$C$7:$C$1509,0),0)),"",OFFSET('HARGA SATUAN'!$E$6,MATCH(C531,'HARGA SATUAN'!$C$7:$C$1509,0),0)))</f>
        <v>0</v>
      </c>
      <c r="F531" s="138" t="str">
        <f t="shared" ca="1" si="26"/>
        <v/>
      </c>
      <c r="G531" s="41">
        <f ca="1">IF(ISERROR(OFFSET('HARGA SATUAN'!$I$6,MATCH(C531,'HARGA SATUAN'!$C$7:$C$1509,0),0)),"",OFFSET('HARGA SATUAN'!$I$6,MATCH(C531,'HARGA SATUAN'!$C$7:$C$1509,0),0))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SATUAN'!$C$7:$C$1509,0),0)),"",OFFSET('HARGA SATUAN'!$D$6,MATCH(C532,'HARGA SATUAN'!$C$7:$C$1509,0),0))</f>
        <v/>
      </c>
      <c r="E532" s="101">
        <f ca="1">IF(B532="+","Unit",IF(ISERROR(OFFSET('HARGA SATUAN'!$E$6,MATCH(C532,'HARGA SATUAN'!$C$7:$C$1509,0),0)),"",OFFSET('HARGA SATUAN'!$E$6,MATCH(C532,'HARGA SATUAN'!$C$7:$C$1509,0),0)))</f>
        <v>0</v>
      </c>
      <c r="F532" s="138" t="str">
        <f t="shared" ca="1" si="26"/>
        <v/>
      </c>
      <c r="G532" s="41">
        <f ca="1">IF(ISERROR(OFFSET('HARGA SATUAN'!$I$6,MATCH(C532,'HARGA SATUAN'!$C$7:$C$1509,0),0)),"",OFFSET('HARGA SATUAN'!$I$6,MATCH(C532,'HARGA SATUAN'!$C$7:$C$1509,0),0))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SATUAN'!$C$7:$C$1509,0),0)),"",OFFSET('HARGA SATUAN'!$D$6,MATCH(C533,'HARGA SATUAN'!$C$7:$C$1509,0),0))</f>
        <v/>
      </c>
      <c r="E533" s="101">
        <f ca="1">IF(B533="+","Unit",IF(ISERROR(OFFSET('HARGA SATUAN'!$E$6,MATCH(C533,'HARGA SATUAN'!$C$7:$C$1509,0),0)),"",OFFSET('HARGA SATUAN'!$E$6,MATCH(C533,'HARGA SATUAN'!$C$7:$C$1509,0),0)))</f>
        <v>0</v>
      </c>
      <c r="F533" s="138" t="str">
        <f t="shared" ca="1" si="26"/>
        <v/>
      </c>
      <c r="G533" s="41">
        <f ca="1">IF(ISERROR(OFFSET('HARGA SATUAN'!$I$6,MATCH(C533,'HARGA SATUAN'!$C$7:$C$1509,0),0)),"",OFFSET('HARGA SATUAN'!$I$6,MATCH(C533,'HARGA SATUAN'!$C$7:$C$1509,0),0))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SATUAN'!$C$7:$C$1509,0),0)),"",OFFSET('HARGA SATUAN'!$D$6,MATCH(C534,'HARGA SATUAN'!$C$7:$C$1509,0),0))</f>
        <v/>
      </c>
      <c r="E534" s="101">
        <f ca="1">IF(B534="+","Unit",IF(ISERROR(OFFSET('HARGA SATUAN'!$E$6,MATCH(C534,'HARGA SATUAN'!$C$7:$C$1509,0),0)),"",OFFSET('HARGA SATUAN'!$E$6,MATCH(C534,'HARGA SATUAN'!$C$7:$C$1509,0),0)))</f>
        <v>0</v>
      </c>
      <c r="F534" s="138" t="str">
        <f t="shared" ca="1" si="26"/>
        <v/>
      </c>
      <c r="G534" s="41">
        <f ca="1">IF(ISERROR(OFFSET('HARGA SATUAN'!$I$6,MATCH(C534,'HARGA SATUAN'!$C$7:$C$1509,0),0)),"",OFFSET('HARGA SATUAN'!$I$6,MATCH(C534,'HARGA SATUAN'!$C$7:$C$1509,0),0))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SATUAN'!$C$7:$C$1509,0),0)),"",OFFSET('HARGA SATUAN'!$D$6,MATCH(C535,'HARGA SATUAN'!$C$7:$C$1509,0),0))</f>
        <v/>
      </c>
      <c r="E535" s="101">
        <f ca="1">IF(B535="+","Unit",IF(ISERROR(OFFSET('HARGA SATUAN'!$E$6,MATCH(C535,'HARGA SATUAN'!$C$7:$C$1509,0),0)),"",OFFSET('HARGA SATUAN'!$E$6,MATCH(C535,'HARGA SATUAN'!$C$7:$C$1509,0),0)))</f>
        <v>0</v>
      </c>
      <c r="F535" s="138" t="str">
        <f t="shared" ca="1" si="26"/>
        <v/>
      </c>
      <c r="G535" s="41">
        <f ca="1">IF(ISERROR(OFFSET('HARGA SATUAN'!$I$6,MATCH(C535,'HARGA SATUAN'!$C$7:$C$1509,0),0)),"",OFFSET('HARGA SATUAN'!$I$6,MATCH(C535,'HARGA SATUAN'!$C$7:$C$1509,0),0))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SATUAN'!$C$7:$C$1509,0),0)),"",OFFSET('HARGA SATUAN'!$D$6,MATCH(C536,'HARGA SATUAN'!$C$7:$C$1509,0),0))</f>
        <v/>
      </c>
      <c r="E536" s="101">
        <f ca="1">IF(B536="+","Unit",IF(ISERROR(OFFSET('HARGA SATUAN'!$E$6,MATCH(C536,'HARGA SATUAN'!$C$7:$C$1509,0),0)),"",OFFSET('HARGA SATUAN'!$E$6,MATCH(C536,'HARGA SATUAN'!$C$7:$C$1509,0),0)))</f>
        <v>0</v>
      </c>
      <c r="F536" s="138" t="str">
        <f t="shared" ca="1" si="26"/>
        <v/>
      </c>
      <c r="G536" s="41">
        <f ca="1">IF(ISERROR(OFFSET('HARGA SATUAN'!$I$6,MATCH(C536,'HARGA SATUAN'!$C$7:$C$1509,0),0)),"",OFFSET('HARGA SATUAN'!$I$6,MATCH(C536,'HARGA SATUAN'!$C$7:$C$1509,0),0))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SATUAN'!$C$7:$C$1509,0),0)),"",OFFSET('HARGA SATUAN'!$D$6,MATCH(C537,'HARGA SATUAN'!$C$7:$C$1509,0),0))</f>
        <v/>
      </c>
      <c r="E537" s="101">
        <f ca="1">IF(B537="+","Unit",IF(ISERROR(OFFSET('HARGA SATUAN'!$E$6,MATCH(C537,'HARGA SATUAN'!$C$7:$C$1509,0),0)),"",OFFSET('HARGA SATUAN'!$E$6,MATCH(C537,'HARGA SATUAN'!$C$7:$C$1509,0),0)))</f>
        <v>0</v>
      </c>
      <c r="F537" s="138" t="str">
        <f t="shared" ca="1" si="26"/>
        <v/>
      </c>
      <c r="G537" s="41">
        <f ca="1">IF(ISERROR(OFFSET('HARGA SATUAN'!$I$6,MATCH(C537,'HARGA SATUAN'!$C$7:$C$1509,0),0)),"",OFFSET('HARGA SATUAN'!$I$6,MATCH(C537,'HARGA SATUAN'!$C$7:$C$1509,0),0))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SATUAN'!$C$7:$C$1509,0),0)),"",OFFSET('HARGA SATUAN'!$D$6,MATCH(C538,'HARGA SATUAN'!$C$7:$C$1509,0),0))</f>
        <v/>
      </c>
      <c r="E538" s="101">
        <f ca="1">IF(B538="+","Unit",IF(ISERROR(OFFSET('HARGA SATUAN'!$E$6,MATCH(C538,'HARGA SATUAN'!$C$7:$C$1509,0),0)),"",OFFSET('HARGA SATUAN'!$E$6,MATCH(C538,'HARGA SATUAN'!$C$7:$C$1509,0),0)))</f>
        <v>0</v>
      </c>
      <c r="F538" s="138" t="str">
        <f t="shared" ca="1" si="26"/>
        <v/>
      </c>
      <c r="G538" s="41">
        <f ca="1">IF(ISERROR(OFFSET('HARGA SATUAN'!$I$6,MATCH(C538,'HARGA SATUAN'!$C$7:$C$1509,0),0)),"",OFFSET('HARGA SATUAN'!$I$6,MATCH(C538,'HARGA SATUAN'!$C$7:$C$1509,0),0))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SATUAN'!$C$7:$C$1509,0),0)),"",OFFSET('HARGA SATUAN'!$D$6,MATCH(C539,'HARGA SATUAN'!$C$7:$C$1509,0),0))</f>
        <v/>
      </c>
      <c r="E539" s="101">
        <f ca="1">IF(B539="+","Unit",IF(ISERROR(OFFSET('HARGA SATUAN'!$E$6,MATCH(C539,'HARGA SATUAN'!$C$7:$C$1509,0),0)),"",OFFSET('HARGA SATUAN'!$E$6,MATCH(C539,'HARGA SATUAN'!$C$7:$C$1509,0),0)))</f>
        <v>0</v>
      </c>
      <c r="F539" s="138" t="str">
        <f t="shared" ca="1" si="26"/>
        <v/>
      </c>
      <c r="G539" s="41">
        <f ca="1">IF(ISERROR(OFFSET('HARGA SATUAN'!$I$6,MATCH(C539,'HARGA SATUAN'!$C$7:$C$1509,0),0)),"",OFFSET('HARGA SATUAN'!$I$6,MATCH(C539,'HARGA SATUAN'!$C$7:$C$1509,0),0))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SATUAN'!$C$7:$C$1509,0),0)),"",OFFSET('HARGA SATUAN'!$D$6,MATCH(C540,'HARGA SATUAN'!$C$7:$C$1509,0),0))</f>
        <v/>
      </c>
      <c r="E540" s="101">
        <f ca="1">IF(B540="+","Unit",IF(ISERROR(OFFSET('HARGA SATUAN'!$E$6,MATCH(C540,'HARGA SATUAN'!$C$7:$C$1509,0),0)),"",OFFSET('HARGA SATUAN'!$E$6,MATCH(C540,'HARGA SATUAN'!$C$7:$C$1509,0),0)))</f>
        <v>0</v>
      </c>
      <c r="F540" s="138" t="str">
        <f t="shared" ca="1" si="26"/>
        <v/>
      </c>
      <c r="G540" s="41">
        <f ca="1">IF(ISERROR(OFFSET('HARGA SATUAN'!$I$6,MATCH(C540,'HARGA SATUAN'!$C$7:$C$1509,0),0)),"",OFFSET('HARGA SATUAN'!$I$6,MATCH(C540,'HARGA SATUAN'!$C$7:$C$1509,0),0))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SATUAN'!$C$7:$C$1509,0),0)),"",OFFSET('HARGA SATUAN'!$D$6,MATCH(C541,'HARGA SATUAN'!$C$7:$C$1509,0),0))</f>
        <v/>
      </c>
      <c r="E541" s="101">
        <f ca="1">IF(B541="+","Unit",IF(ISERROR(OFFSET('HARGA SATUAN'!$E$6,MATCH(C541,'HARGA SATUAN'!$C$7:$C$1509,0),0)),"",OFFSET('HARGA SATUAN'!$E$6,MATCH(C541,'HARGA SATUAN'!$C$7:$C$1509,0),0)))</f>
        <v>0</v>
      </c>
      <c r="F541" s="138" t="str">
        <f t="shared" ca="1" si="26"/>
        <v/>
      </c>
      <c r="G541" s="41">
        <f ca="1">IF(ISERROR(OFFSET('HARGA SATUAN'!$I$6,MATCH(C541,'HARGA SATUAN'!$C$7:$C$1509,0),0)),"",OFFSET('HARGA SATUAN'!$I$6,MATCH(C541,'HARGA SATUAN'!$C$7:$C$1509,0),0))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SATUAN'!$C$7:$C$1509,0),0)),"",OFFSET('HARGA SATUAN'!$D$6,MATCH(C542,'HARGA SATUAN'!$C$7:$C$1509,0),0))</f>
        <v/>
      </c>
      <c r="E542" s="101">
        <f ca="1">IF(B542="+","Unit",IF(ISERROR(OFFSET('HARGA SATUAN'!$E$6,MATCH(C542,'HARGA SATUAN'!$C$7:$C$1509,0),0)),"",OFFSET('HARGA SATUAN'!$E$6,MATCH(C542,'HARGA SATUAN'!$C$7:$C$1509,0),0)))</f>
        <v>0</v>
      </c>
      <c r="F542" s="138" t="str">
        <f t="shared" ca="1" si="26"/>
        <v/>
      </c>
      <c r="G542" s="41">
        <f ca="1">IF(ISERROR(OFFSET('HARGA SATUAN'!$I$6,MATCH(C542,'HARGA SATUAN'!$C$7:$C$1509,0),0)),"",OFFSET('HARGA SATUAN'!$I$6,MATCH(C542,'HARGA SATUAN'!$C$7:$C$1509,0),0))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SATUAN'!$C$7:$C$1509,0),0)),"",OFFSET('HARGA SATUAN'!$D$6,MATCH(C543,'HARGA SATUAN'!$C$7:$C$1509,0),0))</f>
        <v/>
      </c>
      <c r="E543" s="101">
        <f ca="1">IF(B543="+","Unit",IF(ISERROR(OFFSET('HARGA SATUAN'!$E$6,MATCH(C543,'HARGA SATUAN'!$C$7:$C$1509,0),0)),"",OFFSET('HARGA SATUAN'!$E$6,MATCH(C543,'HARGA SATUAN'!$C$7:$C$1509,0),0)))</f>
        <v>0</v>
      </c>
      <c r="F543" s="138" t="str">
        <f t="shared" ca="1" si="26"/>
        <v/>
      </c>
      <c r="G543" s="41">
        <f ca="1">IF(ISERROR(OFFSET('HARGA SATUAN'!$I$6,MATCH(C543,'HARGA SATUAN'!$C$7:$C$1509,0),0)),"",OFFSET('HARGA SATUAN'!$I$6,MATCH(C543,'HARGA SATUAN'!$C$7:$C$1509,0),0))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SATUAN'!$C$7:$C$1509,0),0)),"",OFFSET('HARGA SATUAN'!$D$6,MATCH(C544,'HARGA SATUAN'!$C$7:$C$1509,0),0))</f>
        <v/>
      </c>
      <c r="E544" s="101">
        <f ca="1">IF(B544="+","Unit",IF(ISERROR(OFFSET('HARGA SATUAN'!$E$6,MATCH(C544,'HARGA SATUAN'!$C$7:$C$1509,0),0)),"",OFFSET('HARGA SATUAN'!$E$6,MATCH(C544,'HARGA SATUAN'!$C$7:$C$1509,0),0)))</f>
        <v>0</v>
      </c>
      <c r="F544" s="138" t="str">
        <f t="shared" ca="1" si="26"/>
        <v/>
      </c>
      <c r="G544" s="41">
        <f ca="1">IF(ISERROR(OFFSET('HARGA SATUAN'!$I$6,MATCH(C544,'HARGA SATUAN'!$C$7:$C$1509,0),0)),"",OFFSET('HARGA SATUAN'!$I$6,MATCH(C544,'HARGA SATUAN'!$C$7:$C$1509,0),0))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SATUAN'!$C$7:$C$1509,0),0)),"",OFFSET('HARGA SATUAN'!$D$6,MATCH(C545,'HARGA SATUAN'!$C$7:$C$1509,0),0))</f>
        <v/>
      </c>
      <c r="E545" s="101">
        <f ca="1">IF(B545="+","Unit",IF(ISERROR(OFFSET('HARGA SATUAN'!$E$6,MATCH(C545,'HARGA SATUAN'!$C$7:$C$1509,0),0)),"",OFFSET('HARGA SATUAN'!$E$6,MATCH(C545,'HARGA SATUAN'!$C$7:$C$1509,0),0)))</f>
        <v>0</v>
      </c>
      <c r="F545" s="138" t="str">
        <f t="shared" ca="1" si="26"/>
        <v/>
      </c>
      <c r="G545" s="41">
        <f ca="1">IF(ISERROR(OFFSET('HARGA SATUAN'!$I$6,MATCH(C545,'HARGA SATUAN'!$C$7:$C$1509,0),0)),"",OFFSET('HARGA SATUAN'!$I$6,MATCH(C545,'HARGA SATUAN'!$C$7:$C$1509,0),0))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SATUAN'!$C$7:$C$1509,0),0)),"",OFFSET('HARGA SATUAN'!$D$6,MATCH(C546,'HARGA SATUAN'!$C$7:$C$1509,0),0))</f>
        <v/>
      </c>
      <c r="E546" s="101">
        <f ca="1">IF(B546="+","Unit",IF(ISERROR(OFFSET('HARGA SATUAN'!$E$6,MATCH(C546,'HARGA SATUAN'!$C$7:$C$1509,0),0)),"",OFFSET('HARGA SATUAN'!$E$6,MATCH(C546,'HARGA SATUAN'!$C$7:$C$1509,0),0)))</f>
        <v>0</v>
      </c>
      <c r="F546" s="138" t="str">
        <f t="shared" ca="1" si="26"/>
        <v/>
      </c>
      <c r="G546" s="41">
        <f ca="1">IF(ISERROR(OFFSET('HARGA SATUAN'!$I$6,MATCH(C546,'HARGA SATUAN'!$C$7:$C$1509,0),0)),"",OFFSET('HARGA SATUAN'!$I$6,MATCH(C546,'HARGA SATUAN'!$C$7:$C$1509,0),0))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SATUAN'!$C$7:$C$1509,0),0)),"",OFFSET('HARGA SATUAN'!$D$6,MATCH(C547,'HARGA SATUAN'!$C$7:$C$1509,0),0))</f>
        <v/>
      </c>
      <c r="E547" s="101">
        <f ca="1">IF(B547="+","Unit",IF(ISERROR(OFFSET('HARGA SATUAN'!$E$6,MATCH(C547,'HARGA SATUAN'!$C$7:$C$1509,0),0)),"",OFFSET('HARGA SATUAN'!$E$6,MATCH(C547,'HARGA SATUAN'!$C$7:$C$1509,0),0)))</f>
        <v>0</v>
      </c>
      <c r="F547" s="138" t="str">
        <f t="shared" ca="1" si="26"/>
        <v/>
      </c>
      <c r="G547" s="41">
        <f ca="1">IF(ISERROR(OFFSET('HARGA SATUAN'!$I$6,MATCH(C547,'HARGA SATUAN'!$C$7:$C$1509,0),0)),"",OFFSET('HARGA SATUAN'!$I$6,MATCH(C547,'HARGA SATUAN'!$C$7:$C$1509,0),0))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SATUAN'!$C$7:$C$1509,0),0)),"",OFFSET('HARGA SATUAN'!$D$6,MATCH(C548,'HARGA SATUAN'!$C$7:$C$1509,0),0))</f>
        <v/>
      </c>
      <c r="E548" s="101">
        <f ca="1">IF(B548="+","Unit",IF(ISERROR(OFFSET('HARGA SATUAN'!$E$6,MATCH(C548,'HARGA SATUAN'!$C$7:$C$1509,0),0)),"",OFFSET('HARGA SATUAN'!$E$6,MATCH(C548,'HARGA SATUAN'!$C$7:$C$1509,0),0)))</f>
        <v>0</v>
      </c>
      <c r="F548" s="138" t="str">
        <f t="shared" ca="1" si="26"/>
        <v/>
      </c>
      <c r="G548" s="41">
        <f ca="1">IF(ISERROR(OFFSET('HARGA SATUAN'!$I$6,MATCH(C548,'HARGA SATUAN'!$C$7:$C$1509,0),0)),"",OFFSET('HARGA SATUAN'!$I$6,MATCH(C548,'HARGA SATUAN'!$C$7:$C$1509,0),0))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SATUAN'!$C$7:$C$1509,0),0)),"",OFFSET('HARGA SATUAN'!$D$6,MATCH(C549,'HARGA SATUAN'!$C$7:$C$1509,0),0))</f>
        <v/>
      </c>
      <c r="E549" s="101">
        <f ca="1">IF(B549="+","Unit",IF(ISERROR(OFFSET('HARGA SATUAN'!$E$6,MATCH(C549,'HARGA SATUAN'!$C$7:$C$1509,0),0)),"",OFFSET('HARGA SATUAN'!$E$6,MATCH(C549,'HARGA SATUAN'!$C$7:$C$1509,0),0)))</f>
        <v>0</v>
      </c>
      <c r="F549" s="138" t="str">
        <f t="shared" ca="1" si="26"/>
        <v/>
      </c>
      <c r="G549" s="41">
        <f ca="1">IF(ISERROR(OFFSET('HARGA SATUAN'!$I$6,MATCH(C549,'HARGA SATUAN'!$C$7:$C$1509,0),0)),"",OFFSET('HARGA SATUAN'!$I$6,MATCH(C549,'HARGA SATUAN'!$C$7:$C$1509,0),0))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SATUAN'!$C$7:$C$1509,0),0)),"",OFFSET('HARGA SATUAN'!$D$6,MATCH(C550,'HARGA SATUAN'!$C$7:$C$1509,0),0))</f>
        <v/>
      </c>
      <c r="E550" s="101">
        <f ca="1">IF(B550="+","Unit",IF(ISERROR(OFFSET('HARGA SATUAN'!$E$6,MATCH(C550,'HARGA SATUAN'!$C$7:$C$1509,0),0)),"",OFFSET('HARGA SATUAN'!$E$6,MATCH(C550,'HARGA SATUAN'!$C$7:$C$1509,0),0)))</f>
        <v>0</v>
      </c>
      <c r="F550" s="138" t="str">
        <f t="shared" ca="1" si="26"/>
        <v/>
      </c>
      <c r="G550" s="41">
        <f ca="1">IF(ISERROR(OFFSET('HARGA SATUAN'!$I$6,MATCH(C550,'HARGA SATUAN'!$C$7:$C$1509,0),0)),"",OFFSET('HARGA SATUAN'!$I$6,MATCH(C550,'HARGA SATUAN'!$C$7:$C$1509,0),0))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SATUAN'!$C$7:$C$1509,0),0)),"",OFFSET('HARGA SATUAN'!$D$6,MATCH(C551,'HARGA SATUAN'!$C$7:$C$1509,0),0))</f>
        <v/>
      </c>
      <c r="E551" s="101">
        <f ca="1">IF(B551="+","Unit",IF(ISERROR(OFFSET('HARGA SATUAN'!$E$6,MATCH(C551,'HARGA SATUAN'!$C$7:$C$1509,0),0)),"",OFFSET('HARGA SATUAN'!$E$6,MATCH(C551,'HARGA SATUAN'!$C$7:$C$1509,0),0)))</f>
        <v>0</v>
      </c>
      <c r="F551" s="138" t="str">
        <f t="shared" ca="1" si="26"/>
        <v/>
      </c>
      <c r="G551" s="41">
        <f ca="1">IF(ISERROR(OFFSET('HARGA SATUAN'!$I$6,MATCH(C551,'HARGA SATUAN'!$C$7:$C$1509,0),0)),"",OFFSET('HARGA SATUAN'!$I$6,MATCH(C551,'HARGA SATUAN'!$C$7:$C$1509,0),0))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SATUAN'!$C$7:$C$1509,0),0)),"",OFFSET('HARGA SATUAN'!$D$6,MATCH(C552,'HARGA SATUAN'!$C$7:$C$1509,0),0))</f>
        <v/>
      </c>
      <c r="E552" s="101">
        <f ca="1">IF(B552="+","Unit",IF(ISERROR(OFFSET('HARGA SATUAN'!$E$6,MATCH(C552,'HARGA SATUAN'!$C$7:$C$1509,0),0)),"",OFFSET('HARGA SATUAN'!$E$6,MATCH(C552,'HARGA SATUAN'!$C$7:$C$1509,0),0)))</f>
        <v>0</v>
      </c>
      <c r="F552" s="138" t="str">
        <f t="shared" ca="1" si="26"/>
        <v/>
      </c>
      <c r="G552" s="41">
        <f ca="1">IF(ISERROR(OFFSET('HARGA SATUAN'!$I$6,MATCH(C552,'HARGA SATUAN'!$C$7:$C$1509,0),0)),"",OFFSET('HARGA SATUAN'!$I$6,MATCH(C552,'HARGA SATUAN'!$C$7:$C$1509,0),0))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SATUAN'!$C$7:$C$1509,0),0)),"",OFFSET('HARGA SATUAN'!$D$6,MATCH(C553,'HARGA SATUAN'!$C$7:$C$1509,0),0))</f>
        <v/>
      </c>
      <c r="E553" s="101">
        <f ca="1">IF(B553="+","Unit",IF(ISERROR(OFFSET('HARGA SATUAN'!$E$6,MATCH(C553,'HARGA SATUAN'!$C$7:$C$1509,0),0)),"",OFFSET('HARGA SATUAN'!$E$6,MATCH(C553,'HARGA SATUAN'!$C$7:$C$1509,0),0)))</f>
        <v>0</v>
      </c>
      <c r="F553" s="138" t="str">
        <f t="shared" ca="1" si="26"/>
        <v/>
      </c>
      <c r="G553" s="41">
        <f ca="1">IF(ISERROR(OFFSET('HARGA SATUAN'!$I$6,MATCH(C553,'HARGA SATUAN'!$C$7:$C$1509,0),0)),"",OFFSET('HARGA SATUAN'!$I$6,MATCH(C553,'HARGA SATUAN'!$C$7:$C$1509,0),0))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SATUAN'!$C$7:$C$1509,0),0)),"",OFFSET('HARGA SATUAN'!$D$6,MATCH(C554,'HARGA SATUAN'!$C$7:$C$1509,0),0))</f>
        <v/>
      </c>
      <c r="E554" s="101">
        <f ca="1">IF(B554="+","Unit",IF(ISERROR(OFFSET('HARGA SATUAN'!$E$6,MATCH(C554,'HARGA SATUAN'!$C$7:$C$1509,0),0)),"",OFFSET('HARGA SATUAN'!$E$6,MATCH(C554,'HARGA SATUAN'!$C$7:$C$1509,0),0)))</f>
        <v>0</v>
      </c>
      <c r="F554" s="138" t="str">
        <f t="shared" ca="1" si="26"/>
        <v/>
      </c>
      <c r="G554" s="41">
        <f ca="1">IF(ISERROR(OFFSET('HARGA SATUAN'!$I$6,MATCH(C554,'HARGA SATUAN'!$C$7:$C$1509,0),0)),"",OFFSET('HARGA SATUAN'!$I$6,MATCH(C554,'HARGA SATUAN'!$C$7:$C$1509,0),0))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SATUAN'!$C$7:$C$1509,0),0)),"",OFFSET('HARGA SATUAN'!$D$6,MATCH(C555,'HARGA SATUAN'!$C$7:$C$1509,0),0))</f>
        <v/>
      </c>
      <c r="E555" s="101">
        <f ca="1">IF(B555="+","Unit",IF(ISERROR(OFFSET('HARGA SATUAN'!$E$6,MATCH(C555,'HARGA SATUAN'!$C$7:$C$1509,0),0)),"",OFFSET('HARGA SATUAN'!$E$6,MATCH(C555,'HARGA SATUAN'!$C$7:$C$1509,0),0)))</f>
        <v>0</v>
      </c>
      <c r="F555" s="138" t="str">
        <f t="shared" ca="1" si="26"/>
        <v/>
      </c>
      <c r="G555" s="41">
        <f ca="1">IF(ISERROR(OFFSET('HARGA SATUAN'!$I$6,MATCH(C555,'HARGA SATUAN'!$C$7:$C$1509,0),0)),"",OFFSET('HARGA SATUAN'!$I$6,MATCH(C555,'HARGA SATUAN'!$C$7:$C$1509,0),0))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SATUAN'!$C$7:$C$1509,0),0)),"",OFFSET('HARGA SATUAN'!$D$6,MATCH(C556,'HARGA SATUAN'!$C$7:$C$1509,0),0))</f>
        <v/>
      </c>
      <c r="E556" s="101">
        <f ca="1">IF(B556="+","Unit",IF(ISERROR(OFFSET('HARGA SATUAN'!$E$6,MATCH(C556,'HARGA SATUAN'!$C$7:$C$1509,0),0)),"",OFFSET('HARGA SATUAN'!$E$6,MATCH(C556,'HARGA SATUAN'!$C$7:$C$1509,0),0)))</f>
        <v>0</v>
      </c>
      <c r="F556" s="138" t="str">
        <f t="shared" ca="1" si="26"/>
        <v/>
      </c>
      <c r="G556" s="41">
        <f ca="1">IF(ISERROR(OFFSET('HARGA SATUAN'!$I$6,MATCH(C556,'HARGA SATUAN'!$C$7:$C$1509,0),0)),"",OFFSET('HARGA SATUAN'!$I$6,MATCH(C556,'HARGA SATUAN'!$C$7:$C$1509,0),0))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SATUAN'!$C$7:$C$1509,0),0)),"",OFFSET('HARGA SATUAN'!$D$6,MATCH(C557,'HARGA SATUAN'!$C$7:$C$1509,0),0))</f>
        <v/>
      </c>
      <c r="E557" s="101">
        <f ca="1">IF(B557="+","Unit",IF(ISERROR(OFFSET('HARGA SATUAN'!$E$6,MATCH(C557,'HARGA SATUAN'!$C$7:$C$1509,0),0)),"",OFFSET('HARGA SATUAN'!$E$6,MATCH(C557,'HARGA SATUAN'!$C$7:$C$1509,0),0)))</f>
        <v>0</v>
      </c>
      <c r="F557" s="138" t="str">
        <f t="shared" ca="1" si="26"/>
        <v/>
      </c>
      <c r="G557" s="41">
        <f ca="1">IF(ISERROR(OFFSET('HARGA SATUAN'!$I$6,MATCH(C557,'HARGA SATUAN'!$C$7:$C$1509,0),0)),"",OFFSET('HARGA SATUAN'!$I$6,MATCH(C557,'HARGA SATUAN'!$C$7:$C$1509,0),0))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SATUAN'!$C$7:$C$1509,0),0)),"",OFFSET('HARGA SATUAN'!$D$6,MATCH(C558,'HARGA SATUAN'!$C$7:$C$1509,0),0))</f>
        <v/>
      </c>
      <c r="E558" s="101">
        <f ca="1">IF(B558="+","Unit",IF(ISERROR(OFFSET('HARGA SATUAN'!$E$6,MATCH(C558,'HARGA SATUAN'!$C$7:$C$1509,0),0)),"",OFFSET('HARGA SATUAN'!$E$6,MATCH(C558,'HARGA SATUAN'!$C$7:$C$1509,0),0)))</f>
        <v>0</v>
      </c>
      <c r="F558" s="138" t="str">
        <f t="shared" ca="1" si="26"/>
        <v/>
      </c>
      <c r="G558" s="41">
        <f ca="1">IF(ISERROR(OFFSET('HARGA SATUAN'!$I$6,MATCH(C558,'HARGA SATUAN'!$C$7:$C$1509,0),0)),"",OFFSET('HARGA SATUAN'!$I$6,MATCH(C558,'HARGA SATUAN'!$C$7:$C$1509,0),0))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SATUAN'!$C$7:$C$1509,0),0)),"",OFFSET('HARGA SATUAN'!$D$6,MATCH(C559,'HARGA SATUAN'!$C$7:$C$1509,0),0))</f>
        <v/>
      </c>
      <c r="E559" s="101">
        <f ca="1">IF(B559="+","Unit",IF(ISERROR(OFFSET('HARGA SATUAN'!$E$6,MATCH(C559,'HARGA SATUAN'!$C$7:$C$1509,0),0)),"",OFFSET('HARGA SATUAN'!$E$6,MATCH(C559,'HARGA SATUAN'!$C$7:$C$1509,0),0)))</f>
        <v>0</v>
      </c>
      <c r="F559" s="138" t="str">
        <f t="shared" ca="1" si="26"/>
        <v/>
      </c>
      <c r="G559" s="41">
        <f ca="1">IF(ISERROR(OFFSET('HARGA SATUAN'!$I$6,MATCH(C559,'HARGA SATUAN'!$C$7:$C$1509,0),0)),"",OFFSET('HARGA SATUAN'!$I$6,MATCH(C559,'HARGA SATUAN'!$C$7:$C$1509,0),0))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SATUAN'!$C$7:$C$1509,0),0)),"",OFFSET('HARGA SATUAN'!$D$6,MATCH(C560,'HARGA SATUAN'!$C$7:$C$1509,0),0))</f>
        <v/>
      </c>
      <c r="E560" s="101">
        <f ca="1">IF(B560="+","Unit",IF(ISERROR(OFFSET('HARGA SATUAN'!$E$6,MATCH(C560,'HARGA SATUAN'!$C$7:$C$1509,0),0)),"",OFFSET('HARGA SATUAN'!$E$6,MATCH(C560,'HARGA SATUAN'!$C$7:$C$1509,0),0)))</f>
        <v>0</v>
      </c>
      <c r="F560" s="138" t="str">
        <f t="shared" ca="1" si="26"/>
        <v/>
      </c>
      <c r="G560" s="41">
        <f ca="1">IF(ISERROR(OFFSET('HARGA SATUAN'!$I$6,MATCH(C560,'HARGA SATUAN'!$C$7:$C$1509,0),0)),"",OFFSET('HARGA SATUAN'!$I$6,MATCH(C560,'HARGA SATUAN'!$C$7:$C$1509,0),0))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SATUAN'!$C$7:$C$1509,0),0)),"",OFFSET('HARGA SATUAN'!$D$6,MATCH(C561,'HARGA SATUAN'!$C$7:$C$1509,0),0))</f>
        <v/>
      </c>
      <c r="E561" s="101">
        <f ca="1">IF(B561="+","Unit",IF(ISERROR(OFFSET('HARGA SATUAN'!$E$6,MATCH(C561,'HARGA SATUAN'!$C$7:$C$1509,0),0)),"",OFFSET('HARGA SATUAN'!$E$6,MATCH(C561,'HARGA SATUAN'!$C$7:$C$1509,0),0)))</f>
        <v>0</v>
      </c>
      <c r="F561" s="138" t="str">
        <f t="shared" ca="1" si="26"/>
        <v/>
      </c>
      <c r="G561" s="41">
        <f ca="1">IF(ISERROR(OFFSET('HARGA SATUAN'!$I$6,MATCH(C561,'HARGA SATUAN'!$C$7:$C$1509,0),0)),"",OFFSET('HARGA SATUAN'!$I$6,MATCH(C561,'HARGA SATUAN'!$C$7:$C$1509,0),0))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SATUAN'!$C$7:$C$1509,0),0)),"",OFFSET('HARGA SATUAN'!$D$6,MATCH(C562,'HARGA SATUAN'!$C$7:$C$1509,0),0))</f>
        <v/>
      </c>
      <c r="E562" s="101">
        <f ca="1">IF(B562="+","Unit",IF(ISERROR(OFFSET('HARGA SATUAN'!$E$6,MATCH(C562,'HARGA SATUAN'!$C$7:$C$1509,0),0)),"",OFFSET('HARGA SATUAN'!$E$6,MATCH(C562,'HARGA SATUAN'!$C$7:$C$1509,0),0)))</f>
        <v>0</v>
      </c>
      <c r="F562" s="138" t="str">
        <f t="shared" ca="1" si="26"/>
        <v/>
      </c>
      <c r="G562" s="41">
        <f ca="1">IF(ISERROR(OFFSET('HARGA SATUAN'!$I$6,MATCH(C562,'HARGA SATUAN'!$C$7:$C$1509,0),0)),"",OFFSET('HARGA SATUAN'!$I$6,MATCH(C562,'HARGA SATUAN'!$C$7:$C$1509,0),0))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SATUAN'!$C$7:$C$1509,0),0)),"",OFFSET('HARGA SATUAN'!$D$6,MATCH(C563,'HARGA SATUAN'!$C$7:$C$1509,0),0))</f>
        <v/>
      </c>
      <c r="E563" s="101">
        <f ca="1">IF(B563="+","Unit",IF(ISERROR(OFFSET('HARGA SATUAN'!$E$6,MATCH(C563,'HARGA SATUAN'!$C$7:$C$1509,0),0)),"",OFFSET('HARGA SATUAN'!$E$6,MATCH(C563,'HARGA SATUAN'!$C$7:$C$1509,0),0)))</f>
        <v>0</v>
      </c>
      <c r="F563" s="138" t="str">
        <f t="shared" ca="1" si="26"/>
        <v/>
      </c>
      <c r="G563" s="41">
        <f ca="1">IF(ISERROR(OFFSET('HARGA SATUAN'!$I$6,MATCH(C563,'HARGA SATUAN'!$C$7:$C$1509,0),0)),"",OFFSET('HARGA SATUAN'!$I$6,MATCH(C563,'HARGA SATUAN'!$C$7:$C$1509,0),0))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SATUAN'!$C$7:$C$1509,0),0)),"",OFFSET('HARGA SATUAN'!$D$6,MATCH(C564,'HARGA SATUAN'!$C$7:$C$1509,0),0))</f>
        <v/>
      </c>
      <c r="E564" s="101">
        <f ca="1">IF(B564="+","Unit",IF(ISERROR(OFFSET('HARGA SATUAN'!$E$6,MATCH(C564,'HARGA SATUAN'!$C$7:$C$1509,0),0)),"",OFFSET('HARGA SATUAN'!$E$6,MATCH(C564,'HARGA SATUAN'!$C$7:$C$1509,0),0)))</f>
        <v>0</v>
      </c>
      <c r="F564" s="138" t="str">
        <f t="shared" ca="1" si="26"/>
        <v/>
      </c>
      <c r="G564" s="41">
        <f ca="1">IF(ISERROR(OFFSET('HARGA SATUAN'!$I$6,MATCH(C564,'HARGA SATUAN'!$C$7:$C$1509,0),0)),"",OFFSET('HARGA SATUAN'!$I$6,MATCH(C564,'HARGA SATUAN'!$C$7:$C$1509,0),0))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SATUAN'!$C$7:$C$1509,0),0)),"",OFFSET('HARGA SATUAN'!$D$6,MATCH(C565,'HARGA SATUAN'!$C$7:$C$1509,0),0))</f>
        <v/>
      </c>
      <c r="E565" s="101">
        <f ca="1">IF(B565="+","Unit",IF(ISERROR(OFFSET('HARGA SATUAN'!$E$6,MATCH(C565,'HARGA SATUAN'!$C$7:$C$1509,0),0)),"",OFFSET('HARGA SATUAN'!$E$6,MATCH(C565,'HARGA SATUAN'!$C$7:$C$1509,0),0)))</f>
        <v>0</v>
      </c>
      <c r="F565" s="138" t="str">
        <f t="shared" ca="1" si="26"/>
        <v/>
      </c>
      <c r="G565" s="41">
        <f ca="1">IF(ISERROR(OFFSET('HARGA SATUAN'!$I$6,MATCH(C565,'HARGA SATUAN'!$C$7:$C$1509,0),0)),"",OFFSET('HARGA SATUAN'!$I$6,MATCH(C565,'HARGA SATUAN'!$C$7:$C$1509,0),0))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SATUAN'!$C$7:$C$1509,0),0)),"",OFFSET('HARGA SATUAN'!$D$6,MATCH(C566,'HARGA SATUAN'!$C$7:$C$1509,0),0))</f>
        <v/>
      </c>
      <c r="E566" s="101">
        <f ca="1">IF(B566="+","Unit",IF(ISERROR(OFFSET('HARGA SATUAN'!$E$6,MATCH(C566,'HARGA SATUAN'!$C$7:$C$1509,0),0)),"",OFFSET('HARGA SATUAN'!$E$6,MATCH(C566,'HARGA SATUAN'!$C$7:$C$1509,0),0)))</f>
        <v>0</v>
      </c>
      <c r="F566" s="138" t="str">
        <f t="shared" ca="1" si="26"/>
        <v/>
      </c>
      <c r="G566" s="41">
        <f ca="1">IF(ISERROR(OFFSET('HARGA SATUAN'!$I$6,MATCH(C566,'HARGA SATUAN'!$C$7:$C$1509,0),0)),"",OFFSET('HARGA SATUAN'!$I$6,MATCH(C566,'HARGA SATUAN'!$C$7:$C$1509,0),0))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SATUAN'!$C$7:$C$1509,0),0)),"",OFFSET('HARGA SATUAN'!$D$6,MATCH(C567,'HARGA SATUAN'!$C$7:$C$1509,0),0))</f>
        <v/>
      </c>
      <c r="E567" s="101">
        <f ca="1">IF(B567="+","Unit",IF(ISERROR(OFFSET('HARGA SATUAN'!$E$6,MATCH(C567,'HARGA SATUAN'!$C$7:$C$1509,0),0)),"",OFFSET('HARGA SATUAN'!$E$6,MATCH(C567,'HARGA SATUAN'!$C$7:$C$1509,0),0)))</f>
        <v>0</v>
      </c>
      <c r="F567" s="138" t="str">
        <f t="shared" ca="1" si="26"/>
        <v/>
      </c>
      <c r="G567" s="41">
        <f ca="1">IF(ISERROR(OFFSET('HARGA SATUAN'!$I$6,MATCH(C567,'HARGA SATUAN'!$C$7:$C$1509,0),0)),"",OFFSET('HARGA SATUAN'!$I$6,MATCH(C567,'HARGA SATUAN'!$C$7:$C$1509,0),0))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SATUAN'!$C$7:$C$1509,0),0)),"",OFFSET('HARGA SATUAN'!$D$6,MATCH(C568,'HARGA SATUAN'!$C$7:$C$1509,0),0))</f>
        <v/>
      </c>
      <c r="E568" s="101">
        <f ca="1">IF(B568="+","Unit",IF(ISERROR(OFFSET('HARGA SATUAN'!$E$6,MATCH(C568,'HARGA SATUAN'!$C$7:$C$1509,0),0)),"",OFFSET('HARGA SATUAN'!$E$6,MATCH(C568,'HARGA SATUAN'!$C$7:$C$1509,0),0)))</f>
        <v>0</v>
      </c>
      <c r="F568" s="138" t="str">
        <f t="shared" ca="1" si="26"/>
        <v/>
      </c>
      <c r="G568" s="41">
        <f ca="1">IF(ISERROR(OFFSET('HARGA SATUAN'!$I$6,MATCH(C568,'HARGA SATUAN'!$C$7:$C$1509,0),0)),"",OFFSET('HARGA SATUAN'!$I$6,MATCH(C568,'HARGA SATUAN'!$C$7:$C$1509,0),0))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SATUAN'!$C$7:$C$1509,0),0)),"",OFFSET('HARGA SATUAN'!$D$6,MATCH(C569,'HARGA SATUAN'!$C$7:$C$1509,0),0))</f>
        <v/>
      </c>
      <c r="E569" s="101">
        <f ca="1">IF(B569="+","Unit",IF(ISERROR(OFFSET('HARGA SATUAN'!$E$6,MATCH(C569,'HARGA SATUAN'!$C$7:$C$1509,0),0)),"",OFFSET('HARGA SATUAN'!$E$6,MATCH(C569,'HARGA SATUAN'!$C$7:$C$1509,0),0)))</f>
        <v>0</v>
      </c>
      <c r="F569" s="138" t="str">
        <f t="shared" ca="1" si="26"/>
        <v/>
      </c>
      <c r="G569" s="41">
        <f ca="1">IF(ISERROR(OFFSET('HARGA SATUAN'!$I$6,MATCH(C569,'HARGA SATUAN'!$C$7:$C$1509,0),0)),"",OFFSET('HARGA SATUAN'!$I$6,MATCH(C569,'HARGA SATUAN'!$C$7:$C$1509,0),0))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SATUAN'!$C$7:$C$1509,0),0)),"",OFFSET('HARGA SATUAN'!$D$6,MATCH(C570,'HARGA SATUAN'!$C$7:$C$1509,0),0))</f>
        <v/>
      </c>
      <c r="E570" s="101">
        <f ca="1">IF(B570="+","Unit",IF(ISERROR(OFFSET('HARGA SATUAN'!$E$6,MATCH(C570,'HARGA SATUAN'!$C$7:$C$1509,0),0)),"",OFFSET('HARGA SATUAN'!$E$6,MATCH(C570,'HARGA SATUAN'!$C$7:$C$1509,0),0)))</f>
        <v>0</v>
      </c>
      <c r="F570" s="138" t="str">
        <f t="shared" ca="1" si="26"/>
        <v/>
      </c>
      <c r="G570" s="41">
        <f ca="1">IF(ISERROR(OFFSET('HARGA SATUAN'!$I$6,MATCH(C570,'HARGA SATUAN'!$C$7:$C$1509,0),0)),"",OFFSET('HARGA SATUAN'!$I$6,MATCH(C570,'HARGA SATUAN'!$C$7:$C$1509,0),0))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SATUAN'!$C$7:$C$1509,0),0)),"",OFFSET('HARGA SATUAN'!$D$6,MATCH(C571,'HARGA SATUAN'!$C$7:$C$1509,0),0))</f>
        <v/>
      </c>
      <c r="E571" s="101">
        <f ca="1">IF(B571="+","Unit",IF(ISERROR(OFFSET('HARGA SATUAN'!$E$6,MATCH(C571,'HARGA SATUAN'!$C$7:$C$1509,0),0)),"",OFFSET('HARGA SATUAN'!$E$6,MATCH(C571,'HARGA SATUAN'!$C$7:$C$1509,0),0)))</f>
        <v>0</v>
      </c>
      <c r="F571" s="138" t="str">
        <f t="shared" ca="1" si="26"/>
        <v/>
      </c>
      <c r="G571" s="41">
        <f ca="1">IF(ISERROR(OFFSET('HARGA SATUAN'!$I$6,MATCH(C571,'HARGA SATUAN'!$C$7:$C$1509,0),0)),"",OFFSET('HARGA SATUAN'!$I$6,MATCH(C571,'HARGA SATUAN'!$C$7:$C$1509,0),0))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SATUAN'!$C$7:$C$1509,0),0)),"",OFFSET('HARGA SATUAN'!$D$6,MATCH(C572,'HARGA SATUAN'!$C$7:$C$1509,0),0))</f>
        <v/>
      </c>
      <c r="E572" s="101">
        <f ca="1">IF(B572="+","Unit",IF(ISERROR(OFFSET('HARGA SATUAN'!$E$6,MATCH(C572,'HARGA SATUAN'!$C$7:$C$1509,0),0)),"",OFFSET('HARGA SATUAN'!$E$6,MATCH(C572,'HARGA SATUAN'!$C$7:$C$1509,0),0)))</f>
        <v>0</v>
      </c>
      <c r="F572" s="138" t="str">
        <f t="shared" ca="1" si="26"/>
        <v/>
      </c>
      <c r="G572" s="41">
        <f ca="1">IF(ISERROR(OFFSET('HARGA SATUAN'!$I$6,MATCH(C572,'HARGA SATUAN'!$C$7:$C$1509,0),0)),"",OFFSET('HARGA SATUAN'!$I$6,MATCH(C572,'HARGA SATUAN'!$C$7:$C$1509,0),0))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SATUAN'!$C$7:$C$1509,0),0)),"",OFFSET('HARGA SATUAN'!$D$6,MATCH(C573,'HARGA SATUAN'!$C$7:$C$1509,0),0))</f>
        <v/>
      </c>
      <c r="E573" s="101">
        <f ca="1">IF(B573="+","Unit",IF(ISERROR(OFFSET('HARGA SATUAN'!$E$6,MATCH(C573,'HARGA SATUAN'!$C$7:$C$1509,0),0)),"",OFFSET('HARGA SATUAN'!$E$6,MATCH(C573,'HARGA SATUAN'!$C$7:$C$1509,0),0)))</f>
        <v>0</v>
      </c>
      <c r="F573" s="138" t="str">
        <f t="shared" ca="1" si="26"/>
        <v/>
      </c>
      <c r="G573" s="41">
        <f ca="1">IF(ISERROR(OFFSET('HARGA SATUAN'!$I$6,MATCH(C573,'HARGA SATUAN'!$C$7:$C$1509,0),0)),"",OFFSET('HARGA SATUAN'!$I$6,MATCH(C573,'HARGA SATUAN'!$C$7:$C$1509,0),0))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SATUAN'!$C$7:$C$1509,0),0)),"",OFFSET('HARGA SATUAN'!$D$6,MATCH(C574,'HARGA SATUAN'!$C$7:$C$1509,0),0))</f>
        <v/>
      </c>
      <c r="E574" s="101">
        <f ca="1">IF(B574="+","Unit",IF(ISERROR(OFFSET('HARGA SATUAN'!$E$6,MATCH(C574,'HARGA SATUAN'!$C$7:$C$1509,0),0)),"",OFFSET('HARGA SATUAN'!$E$6,MATCH(C574,'HARGA SATUAN'!$C$7:$C$1509,0),0)))</f>
        <v>0</v>
      </c>
      <c r="F574" s="138" t="str">
        <f t="shared" ca="1" si="26"/>
        <v/>
      </c>
      <c r="G574" s="41">
        <f ca="1">IF(ISERROR(OFFSET('HARGA SATUAN'!$I$6,MATCH(C574,'HARGA SATUAN'!$C$7:$C$1509,0),0)),"",OFFSET('HARGA SATUAN'!$I$6,MATCH(C574,'HARGA SATUAN'!$C$7:$C$1509,0),0))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SATUAN'!$C$7:$C$1509,0),0)),"",OFFSET('HARGA SATUAN'!$D$6,MATCH(C575,'HARGA SATUAN'!$C$7:$C$1509,0),0))</f>
        <v/>
      </c>
      <c r="E575" s="101">
        <f ca="1">IF(B575="+","Unit",IF(ISERROR(OFFSET('HARGA SATUAN'!$E$6,MATCH(C575,'HARGA SATUAN'!$C$7:$C$1509,0),0)),"",OFFSET('HARGA SATUAN'!$E$6,MATCH(C575,'HARGA SATUAN'!$C$7:$C$1509,0),0)))</f>
        <v>0</v>
      </c>
      <c r="F575" s="138" t="str">
        <f t="shared" ca="1" si="26"/>
        <v/>
      </c>
      <c r="G575" s="41">
        <f ca="1">IF(ISERROR(OFFSET('HARGA SATUAN'!$I$6,MATCH(C575,'HARGA SATUAN'!$C$7:$C$1509,0),0)),"",OFFSET('HARGA SATUAN'!$I$6,MATCH(C575,'HARGA SATUAN'!$C$7:$C$1509,0),0))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SATUAN'!$C$7:$C$1509,0),0)),"",OFFSET('HARGA SATUAN'!$D$6,MATCH(C576,'HARGA SATUAN'!$C$7:$C$1509,0),0))</f>
        <v/>
      </c>
      <c r="E576" s="101">
        <f ca="1">IF(B576="+","Unit",IF(ISERROR(OFFSET('HARGA SATUAN'!$E$6,MATCH(C576,'HARGA SATUAN'!$C$7:$C$1509,0),0)),"",OFFSET('HARGA SATUAN'!$E$6,MATCH(C576,'HARGA SATUAN'!$C$7:$C$1509,0),0)))</f>
        <v>0</v>
      </c>
      <c r="F576" s="138" t="str">
        <f t="shared" ca="1" si="26"/>
        <v/>
      </c>
      <c r="G576" s="41">
        <f ca="1">IF(ISERROR(OFFSET('HARGA SATUAN'!$I$6,MATCH(C576,'HARGA SATUAN'!$C$7:$C$1509,0),0)),"",OFFSET('HARGA SATUAN'!$I$6,MATCH(C576,'HARGA SATUAN'!$C$7:$C$1509,0),0))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SATUAN'!$C$7:$C$1509,0),0)),"",OFFSET('HARGA SATUAN'!$D$6,MATCH(C577,'HARGA SATUAN'!$C$7:$C$1509,0),0))</f>
        <v/>
      </c>
      <c r="E577" s="101">
        <f ca="1">IF(B577="+","Unit",IF(ISERROR(OFFSET('HARGA SATUAN'!$E$6,MATCH(C577,'HARGA SATUAN'!$C$7:$C$1509,0),0)),"",OFFSET('HARGA SATUAN'!$E$6,MATCH(C577,'HARGA SATUAN'!$C$7:$C$1509,0),0)))</f>
        <v>0</v>
      </c>
      <c r="F577" s="138" t="str">
        <f t="shared" ca="1" si="26"/>
        <v/>
      </c>
      <c r="G577" s="41">
        <f ca="1">IF(ISERROR(OFFSET('HARGA SATUAN'!$I$6,MATCH(C577,'HARGA SATUAN'!$C$7:$C$1509,0),0)),"",OFFSET('HARGA SATUAN'!$I$6,MATCH(C577,'HARGA SATUAN'!$C$7:$C$1509,0),0))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SATUAN'!$C$7:$C$1509,0),0)),"",OFFSET('HARGA SATUAN'!$D$6,MATCH(C578,'HARGA SATUAN'!$C$7:$C$1509,0),0))</f>
        <v/>
      </c>
      <c r="E578" s="101">
        <f ca="1">IF(B578="+","Unit",IF(ISERROR(OFFSET('HARGA SATUAN'!$E$6,MATCH(C578,'HARGA SATUAN'!$C$7:$C$1509,0),0)),"",OFFSET('HARGA SATUAN'!$E$6,MATCH(C578,'HARGA SATUAN'!$C$7:$C$1509,0),0)))</f>
        <v>0</v>
      </c>
      <c r="F578" s="138" t="str">
        <f t="shared" ca="1" si="26"/>
        <v/>
      </c>
      <c r="G578" s="41">
        <f ca="1">IF(ISERROR(OFFSET('HARGA SATUAN'!$I$6,MATCH(C578,'HARGA SATUAN'!$C$7:$C$1509,0),0)),"",OFFSET('HARGA SATUAN'!$I$6,MATCH(C578,'HARGA SATUAN'!$C$7:$C$1509,0),0))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SATUAN'!$C$7:$C$1509,0),0)),"",OFFSET('HARGA SATUAN'!$D$6,MATCH(C579,'HARGA SATUAN'!$C$7:$C$1509,0),0))</f>
        <v/>
      </c>
      <c r="E579" s="101">
        <f ca="1">IF(B579="+","Unit",IF(ISERROR(OFFSET('HARGA SATUAN'!$E$6,MATCH(C579,'HARGA SATUAN'!$C$7:$C$1509,0),0)),"",OFFSET('HARGA SATUAN'!$E$6,MATCH(C579,'HARGA SATUAN'!$C$7:$C$1509,0),0)))</f>
        <v>0</v>
      </c>
      <c r="F579" s="138" t="str">
        <f t="shared" ca="1" si="26"/>
        <v/>
      </c>
      <c r="G579" s="41">
        <f ca="1">IF(ISERROR(OFFSET('HARGA SATUAN'!$I$6,MATCH(C579,'HARGA SATUAN'!$C$7:$C$1509,0),0)),"",OFFSET('HARGA SATUAN'!$I$6,MATCH(C579,'HARGA SATUAN'!$C$7:$C$1509,0),0))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SATUAN'!$C$7:$C$1509,0),0)),"",OFFSET('HARGA SATUAN'!$D$6,MATCH(C580,'HARGA SATUAN'!$C$7:$C$1509,0),0))</f>
        <v/>
      </c>
      <c r="E580" s="101">
        <f ca="1">IF(B580="+","Unit",IF(ISERROR(OFFSET('HARGA SATUAN'!$E$6,MATCH(C580,'HARGA SATUAN'!$C$7:$C$1509,0),0)),"",OFFSET('HARGA SATUAN'!$E$6,MATCH(C580,'HARGA SATUAN'!$C$7:$C$1509,0),0)))</f>
        <v>0</v>
      </c>
      <c r="F580" s="138" t="str">
        <f t="shared" ca="1" si="26"/>
        <v/>
      </c>
      <c r="G580" s="41">
        <f ca="1">IF(ISERROR(OFFSET('HARGA SATUAN'!$I$6,MATCH(C580,'HARGA SATUAN'!$C$7:$C$1509,0),0)),"",OFFSET('HARGA SATUAN'!$I$6,MATCH(C580,'HARGA SATUAN'!$C$7:$C$1509,0),0))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SATUAN'!$C$7:$C$1509,0),0)),"",OFFSET('HARGA SATUAN'!$D$6,MATCH(C581,'HARGA SATUAN'!$C$7:$C$1509,0),0))</f>
        <v/>
      </c>
      <c r="E581" s="101">
        <f ca="1">IF(B581="+","Unit",IF(ISERROR(OFFSET('HARGA SATUAN'!$E$6,MATCH(C581,'HARGA SATUAN'!$C$7:$C$1509,0),0)),"",OFFSET('HARGA SATUAN'!$E$6,MATCH(C581,'HARGA SATUAN'!$C$7:$C$1509,0),0)))</f>
        <v>0</v>
      </c>
      <c r="F581" s="138" t="str">
        <f t="shared" ca="1" si="26"/>
        <v/>
      </c>
      <c r="G581" s="41">
        <f ca="1">IF(ISERROR(OFFSET('HARGA SATUAN'!$I$6,MATCH(C581,'HARGA SATUAN'!$C$7:$C$1509,0),0)),"",OFFSET('HARGA SATUAN'!$I$6,MATCH(C581,'HARGA SATUAN'!$C$7:$C$1509,0),0))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SATUAN'!$C$7:$C$1509,0),0)),"",OFFSET('HARGA SATUAN'!$D$6,MATCH(C582,'HARGA SATUAN'!$C$7:$C$1509,0),0))</f>
        <v/>
      </c>
      <c r="E582" s="101">
        <f ca="1">IF(B582="+","Unit",IF(ISERROR(OFFSET('HARGA SATUAN'!$E$6,MATCH(C582,'HARGA SATUAN'!$C$7:$C$1509,0),0)),"",OFFSET('HARGA SATUAN'!$E$6,MATCH(C582,'HARGA SATUAN'!$C$7:$C$1509,0),0)))</f>
        <v>0</v>
      </c>
      <c r="F582" s="138" t="str">
        <f t="shared" ca="1" si="26"/>
        <v/>
      </c>
      <c r="G582" s="41">
        <f ca="1">IF(ISERROR(OFFSET('HARGA SATUAN'!$I$6,MATCH(C582,'HARGA SATUAN'!$C$7:$C$1509,0),0)),"",OFFSET('HARGA SATUAN'!$I$6,MATCH(C582,'HARGA SATUAN'!$C$7:$C$1509,0),0))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SATUAN'!$C$7:$C$1509,0),0)),"",OFFSET('HARGA SATUAN'!$D$6,MATCH(C583,'HARGA SATUAN'!$C$7:$C$1509,0),0))</f>
        <v/>
      </c>
      <c r="E583" s="101">
        <f ca="1">IF(B583="+","Unit",IF(ISERROR(OFFSET('HARGA SATUAN'!$E$6,MATCH(C583,'HARGA SATUAN'!$C$7:$C$1509,0),0)),"",OFFSET('HARGA SATUAN'!$E$6,MATCH(C583,'HARGA SATUAN'!$C$7:$C$1509,0),0)))</f>
        <v>0</v>
      </c>
      <c r="F583" s="138" t="str">
        <f t="shared" ca="1" si="26"/>
        <v/>
      </c>
      <c r="G583" s="41">
        <f ca="1">IF(ISERROR(OFFSET('HARGA SATUAN'!$I$6,MATCH(C583,'HARGA SATUAN'!$C$7:$C$1509,0),0)),"",OFFSET('HARGA SATUAN'!$I$6,MATCH(C583,'HARGA SATUAN'!$C$7:$C$1509,0),0))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SATUAN'!$C$7:$C$1509,0),0)),"",OFFSET('HARGA SATUAN'!$D$6,MATCH(C584,'HARGA SATUAN'!$C$7:$C$1509,0),0))</f>
        <v/>
      </c>
      <c r="E584" s="101">
        <f ca="1">IF(B584="+","Unit",IF(ISERROR(OFFSET('HARGA SATUAN'!$E$6,MATCH(C584,'HARGA SATUAN'!$C$7:$C$1509,0),0)),"",OFFSET('HARGA SATUAN'!$E$6,MATCH(C584,'HARGA SATUAN'!$C$7:$C$1509,0),0)))</f>
        <v>0</v>
      </c>
      <c r="F584" s="138" t="str">
        <f t="shared" ca="1" si="26"/>
        <v/>
      </c>
      <c r="G584" s="41">
        <f ca="1">IF(ISERROR(OFFSET('HARGA SATUAN'!$I$6,MATCH(C584,'HARGA SATUAN'!$C$7:$C$1509,0),0)),"",OFFSET('HARGA SATUAN'!$I$6,MATCH(C584,'HARGA SATUAN'!$C$7:$C$1509,0),0))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SATUAN'!$C$7:$C$1509,0),0)),"",OFFSET('HARGA SATUAN'!$D$6,MATCH(C585,'HARGA SATUAN'!$C$7:$C$1509,0),0))</f>
        <v/>
      </c>
      <c r="E585" s="101">
        <f ca="1">IF(B585="+","Unit",IF(ISERROR(OFFSET('HARGA SATUAN'!$E$6,MATCH(C585,'HARGA SATUAN'!$C$7:$C$1509,0),0)),"",OFFSET('HARGA SATUAN'!$E$6,MATCH(C585,'HARGA SATUAN'!$C$7:$C$1509,0),0)))</f>
        <v>0</v>
      </c>
      <c r="F585" s="138" t="str">
        <f t="shared" ca="1" si="26"/>
        <v/>
      </c>
      <c r="G585" s="41">
        <f ca="1">IF(ISERROR(OFFSET('HARGA SATUAN'!$I$6,MATCH(C585,'HARGA SATUAN'!$C$7:$C$1509,0),0)),"",OFFSET('HARGA SATUAN'!$I$6,MATCH(C585,'HARGA SATUAN'!$C$7:$C$1509,0),0))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SATUAN'!$C$7:$C$1509,0),0)),"",OFFSET('HARGA SATUAN'!$D$6,MATCH(C586,'HARGA SATUAN'!$C$7:$C$1509,0),0))</f>
        <v/>
      </c>
      <c r="E586" s="101">
        <f ca="1">IF(B586="+","Unit",IF(ISERROR(OFFSET('HARGA SATUAN'!$E$6,MATCH(C586,'HARGA SATUAN'!$C$7:$C$1509,0),0)),"",OFFSET('HARGA SATUAN'!$E$6,MATCH(C586,'HARGA SATUAN'!$C$7:$C$1509,0),0)))</f>
        <v>0</v>
      </c>
      <c r="F586" s="138" t="str">
        <f t="shared" ca="1" si="26"/>
        <v/>
      </c>
      <c r="G586" s="41">
        <f ca="1">IF(ISERROR(OFFSET('HARGA SATUAN'!$I$6,MATCH(C586,'HARGA SATUAN'!$C$7:$C$1509,0),0)),"",OFFSET('HARGA SATUAN'!$I$6,MATCH(C586,'HARGA SATUAN'!$C$7:$C$1509,0),0))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SATUAN'!$C$7:$C$1509,0),0)),"",OFFSET('HARGA SATUAN'!$D$6,MATCH(C587,'HARGA SATUAN'!$C$7:$C$1509,0),0))</f>
        <v/>
      </c>
      <c r="E587" s="101">
        <f ca="1">IF(B587="+","Unit",IF(ISERROR(OFFSET('HARGA SATUAN'!$E$6,MATCH(C587,'HARGA SATUAN'!$C$7:$C$1509,0),0)),"",OFFSET('HARGA SATUAN'!$E$6,MATCH(C587,'HARGA SATUAN'!$C$7:$C$1509,0),0)))</f>
        <v>0</v>
      </c>
      <c r="F587" s="138" t="str">
        <f t="shared" ca="1" si="26"/>
        <v/>
      </c>
      <c r="G587" s="41">
        <f ca="1">IF(ISERROR(OFFSET('HARGA SATUAN'!$I$6,MATCH(C587,'HARGA SATUAN'!$C$7:$C$1509,0),0)),"",OFFSET('HARGA SATUAN'!$I$6,MATCH(C587,'HARGA SATUAN'!$C$7:$C$1509,0),0))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SATUAN'!$C$7:$C$1509,0),0)),"",OFFSET('HARGA SATUAN'!$D$6,MATCH(C588,'HARGA SATUAN'!$C$7:$C$1509,0),0))</f>
        <v/>
      </c>
      <c r="E588" s="101">
        <f ca="1">IF(B588="+","Unit",IF(ISERROR(OFFSET('HARGA SATUAN'!$E$6,MATCH(C588,'HARGA SATUAN'!$C$7:$C$1509,0),0)),"",OFFSET('HARGA SATUAN'!$E$6,MATCH(C588,'HARGA SATUAN'!$C$7:$C$1509,0),0)))</f>
        <v>0</v>
      </c>
      <c r="F588" s="138" t="str">
        <f t="shared" ca="1" si="26"/>
        <v/>
      </c>
      <c r="G588" s="41">
        <f ca="1">IF(ISERROR(OFFSET('HARGA SATUAN'!$I$6,MATCH(C588,'HARGA SATUAN'!$C$7:$C$1509,0),0)),"",OFFSET('HARGA SATUAN'!$I$6,MATCH(C588,'HARGA SATUAN'!$C$7:$C$1509,0),0))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SATUAN'!$C$7:$C$1509,0),0)),"",OFFSET('HARGA SATUAN'!$D$6,MATCH(C589,'HARGA SATUAN'!$C$7:$C$1509,0),0))</f>
        <v/>
      </c>
      <c r="E589" s="101">
        <f ca="1">IF(B589="+","Unit",IF(ISERROR(OFFSET('HARGA SATUAN'!$E$6,MATCH(C589,'HARGA SATUAN'!$C$7:$C$1509,0),0)),"",OFFSET('HARGA SATUAN'!$E$6,MATCH(C589,'HARGA SATUAN'!$C$7:$C$1509,0),0)))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SATUAN'!$C$7:$C$1509,0),0)),"",OFFSET('HARGA SATUAN'!$I$6,MATCH(C589,'HARGA SATUAN'!$C$7:$C$1509,0),0))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SATUAN'!$C$7:$C$1509,0),0)),"",OFFSET('HARGA SATUAN'!$D$6,MATCH(C590,'HARGA SATUAN'!$C$7:$C$1509,0),0))</f>
        <v/>
      </c>
      <c r="E590" s="101">
        <f ca="1">IF(B590="+","Unit",IF(ISERROR(OFFSET('HARGA SATUAN'!$E$6,MATCH(C590,'HARGA SATUAN'!$C$7:$C$1509,0),0)),"",OFFSET('HARGA SATUAN'!$E$6,MATCH(C590,'HARGA SATUAN'!$C$7:$C$1509,0),0)))</f>
        <v>0</v>
      </c>
      <c r="F590" s="138" t="str">
        <f t="shared" ca="1" si="29"/>
        <v/>
      </c>
      <c r="G590" s="41">
        <f ca="1">IF(ISERROR(OFFSET('HARGA SATUAN'!$I$6,MATCH(C590,'HARGA SATUAN'!$C$7:$C$1509,0),0)),"",OFFSET('HARGA SATUAN'!$I$6,MATCH(C590,'HARGA SATUAN'!$C$7:$C$1509,0),0))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SATUAN'!$C$7:$C$1509,0),0)),"",OFFSET('HARGA SATUAN'!$D$6,MATCH(C591,'HARGA SATUAN'!$C$7:$C$1509,0),0))</f>
        <v/>
      </c>
      <c r="E591" s="101">
        <f ca="1">IF(B591="+","Unit",IF(ISERROR(OFFSET('HARGA SATUAN'!$E$6,MATCH(C591,'HARGA SATUAN'!$C$7:$C$1509,0),0)),"",OFFSET('HARGA SATUAN'!$E$6,MATCH(C591,'HARGA SATUAN'!$C$7:$C$1509,0),0)))</f>
        <v>0</v>
      </c>
      <c r="F591" s="138" t="str">
        <f t="shared" ca="1" si="29"/>
        <v/>
      </c>
      <c r="G591" s="41">
        <f ca="1">IF(ISERROR(OFFSET('HARGA SATUAN'!$I$6,MATCH(C591,'HARGA SATUAN'!$C$7:$C$1509,0),0)),"",OFFSET('HARGA SATUAN'!$I$6,MATCH(C591,'HARGA SATUAN'!$C$7:$C$1509,0),0))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SATUAN'!$C$7:$C$1509,0),0)),"",OFFSET('HARGA SATUAN'!$D$6,MATCH(C592,'HARGA SATUAN'!$C$7:$C$1509,0),0))</f>
        <v/>
      </c>
      <c r="E592" s="101">
        <f ca="1">IF(B592="+","Unit",IF(ISERROR(OFFSET('HARGA SATUAN'!$E$6,MATCH(C592,'HARGA SATUAN'!$C$7:$C$1509,0),0)),"",OFFSET('HARGA SATUAN'!$E$6,MATCH(C592,'HARGA SATUAN'!$C$7:$C$1509,0),0)))</f>
        <v>0</v>
      </c>
      <c r="F592" s="138" t="str">
        <f t="shared" ca="1" si="29"/>
        <v/>
      </c>
      <c r="G592" s="41">
        <f ca="1">IF(ISERROR(OFFSET('HARGA SATUAN'!$I$6,MATCH(C592,'HARGA SATUAN'!$C$7:$C$1509,0),0)),"",OFFSET('HARGA SATUAN'!$I$6,MATCH(C592,'HARGA SATUAN'!$C$7:$C$1509,0),0))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SATUAN'!$C$7:$C$1509,0),0)),"",OFFSET('HARGA SATUAN'!$D$6,MATCH(C593,'HARGA SATUAN'!$C$7:$C$1509,0),0))</f>
        <v/>
      </c>
      <c r="E593" s="101">
        <f ca="1">IF(B593="+","Unit",IF(ISERROR(OFFSET('HARGA SATUAN'!$E$6,MATCH(C593,'HARGA SATUAN'!$C$7:$C$1509,0),0)),"",OFFSET('HARGA SATUAN'!$E$6,MATCH(C593,'HARGA SATUAN'!$C$7:$C$1509,0),0)))</f>
        <v>0</v>
      </c>
      <c r="F593" s="138" t="str">
        <f t="shared" ca="1" si="29"/>
        <v/>
      </c>
      <c r="G593" s="41">
        <f ca="1">IF(ISERROR(OFFSET('HARGA SATUAN'!$I$6,MATCH(C593,'HARGA SATUAN'!$C$7:$C$1509,0),0)),"",OFFSET('HARGA SATUAN'!$I$6,MATCH(C593,'HARGA SATUAN'!$C$7:$C$1509,0),0))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SATUAN'!$C$7:$C$1509,0),0)),"",OFFSET('HARGA SATUAN'!$D$6,MATCH(C594,'HARGA SATUAN'!$C$7:$C$1509,0),0))</f>
        <v/>
      </c>
      <c r="E594" s="101">
        <f ca="1">IF(B594="+","Unit",IF(ISERROR(OFFSET('HARGA SATUAN'!$E$6,MATCH(C594,'HARGA SATUAN'!$C$7:$C$1509,0),0)),"",OFFSET('HARGA SATUAN'!$E$6,MATCH(C594,'HARGA SATUAN'!$C$7:$C$1509,0),0)))</f>
        <v>0</v>
      </c>
      <c r="F594" s="138" t="str">
        <f t="shared" ca="1" si="29"/>
        <v/>
      </c>
      <c r="G594" s="41">
        <f ca="1">IF(ISERROR(OFFSET('HARGA SATUAN'!$I$6,MATCH(C594,'HARGA SATUAN'!$C$7:$C$1509,0),0)),"",OFFSET('HARGA SATUAN'!$I$6,MATCH(C594,'HARGA SATUAN'!$C$7:$C$1509,0),0))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SATUAN'!$C$7:$C$1509,0),0)),"",OFFSET('HARGA SATUAN'!$D$6,MATCH(C595,'HARGA SATUAN'!$C$7:$C$1509,0),0))</f>
        <v/>
      </c>
      <c r="E595" s="101">
        <f ca="1">IF(B595="+","Unit",IF(ISERROR(OFFSET('HARGA SATUAN'!$E$6,MATCH(C595,'HARGA SATUAN'!$C$7:$C$1509,0),0)),"",OFFSET('HARGA SATUAN'!$E$6,MATCH(C595,'HARGA SATUAN'!$C$7:$C$1509,0),0)))</f>
        <v>0</v>
      </c>
      <c r="F595" s="138" t="str">
        <f t="shared" ca="1" si="29"/>
        <v/>
      </c>
      <c r="G595" s="41">
        <f ca="1">IF(ISERROR(OFFSET('HARGA SATUAN'!$I$6,MATCH(C595,'HARGA SATUAN'!$C$7:$C$1509,0),0)),"",OFFSET('HARGA SATUAN'!$I$6,MATCH(C595,'HARGA SATUAN'!$C$7:$C$1509,0),0))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SATUAN'!$C$7:$C$1509,0),0)),"",OFFSET('HARGA SATUAN'!$D$6,MATCH(C596,'HARGA SATUAN'!$C$7:$C$1509,0),0))</f>
        <v/>
      </c>
      <c r="E596" s="101">
        <f ca="1">IF(B596="+","Unit",IF(ISERROR(OFFSET('HARGA SATUAN'!$E$6,MATCH(C596,'HARGA SATUAN'!$C$7:$C$1509,0),0)),"",OFFSET('HARGA SATUAN'!$E$6,MATCH(C596,'HARGA SATUAN'!$C$7:$C$1509,0),0)))</f>
        <v>0</v>
      </c>
      <c r="F596" s="138" t="str">
        <f t="shared" ca="1" si="29"/>
        <v/>
      </c>
      <c r="G596" s="41">
        <f ca="1">IF(ISERROR(OFFSET('HARGA SATUAN'!$I$6,MATCH(C596,'HARGA SATUAN'!$C$7:$C$1509,0),0)),"",OFFSET('HARGA SATUAN'!$I$6,MATCH(C596,'HARGA SATUAN'!$C$7:$C$1509,0),0))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SATUAN'!$C$7:$C$1509,0),0)),"",OFFSET('HARGA SATUAN'!$D$6,MATCH(C597,'HARGA SATUAN'!$C$7:$C$1509,0),0))</f>
        <v/>
      </c>
      <c r="E597" s="101">
        <f ca="1">IF(B597="+","Unit",IF(ISERROR(OFFSET('HARGA SATUAN'!$E$6,MATCH(C597,'HARGA SATUAN'!$C$7:$C$1509,0),0)),"",OFFSET('HARGA SATUAN'!$E$6,MATCH(C597,'HARGA SATUAN'!$C$7:$C$1509,0),0)))</f>
        <v>0</v>
      </c>
      <c r="F597" s="138" t="str">
        <f t="shared" ca="1" si="29"/>
        <v/>
      </c>
      <c r="G597" s="41">
        <f ca="1">IF(ISERROR(OFFSET('HARGA SATUAN'!$I$6,MATCH(C597,'HARGA SATUAN'!$C$7:$C$1509,0),0)),"",OFFSET('HARGA SATUAN'!$I$6,MATCH(C597,'HARGA SATUAN'!$C$7:$C$1509,0),0))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SATUAN'!$C$7:$C$1509,0),0)),"",OFFSET('HARGA SATUAN'!$D$6,MATCH(C598,'HARGA SATUAN'!$C$7:$C$1509,0),0))</f>
        <v/>
      </c>
      <c r="E598" s="101">
        <f ca="1">IF(B598="+","Unit",IF(ISERROR(OFFSET('HARGA SATUAN'!$E$6,MATCH(C598,'HARGA SATUAN'!$C$7:$C$1509,0),0)),"",OFFSET('HARGA SATUAN'!$E$6,MATCH(C598,'HARGA SATUAN'!$C$7:$C$1509,0),0)))</f>
        <v>0</v>
      </c>
      <c r="F598" s="138" t="str">
        <f t="shared" ca="1" si="29"/>
        <v/>
      </c>
      <c r="G598" s="41">
        <f ca="1">IF(ISERROR(OFFSET('HARGA SATUAN'!$I$6,MATCH(C598,'HARGA SATUAN'!$C$7:$C$1509,0),0)),"",OFFSET('HARGA SATUAN'!$I$6,MATCH(C598,'HARGA SATUAN'!$C$7:$C$1509,0),0))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SATUAN'!$C$7:$C$1509,0),0)),"",OFFSET('HARGA SATUAN'!$D$6,MATCH(C599,'HARGA SATUAN'!$C$7:$C$1509,0),0))</f>
        <v/>
      </c>
      <c r="E599" s="101">
        <f ca="1">IF(B599="+","Unit",IF(ISERROR(OFFSET('HARGA SATUAN'!$E$6,MATCH(C599,'HARGA SATUAN'!$C$7:$C$1509,0),0)),"",OFFSET('HARGA SATUAN'!$E$6,MATCH(C599,'HARGA SATUAN'!$C$7:$C$1509,0),0)))</f>
        <v>0</v>
      </c>
      <c r="F599" s="138" t="str">
        <f t="shared" ca="1" si="29"/>
        <v/>
      </c>
      <c r="G599" s="41">
        <f ca="1">IF(ISERROR(OFFSET('HARGA SATUAN'!$I$6,MATCH(C599,'HARGA SATUAN'!$C$7:$C$1509,0),0)),"",OFFSET('HARGA SATUAN'!$I$6,MATCH(C599,'HARGA SATUAN'!$C$7:$C$1509,0),0))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SATUAN'!$C$7:$C$1509,0),0)),"",OFFSET('HARGA SATUAN'!$D$6,MATCH(C600,'HARGA SATUAN'!$C$7:$C$1509,0),0))</f>
        <v/>
      </c>
      <c r="E600" s="101">
        <f ca="1">IF(B600="+","Unit",IF(ISERROR(OFFSET('HARGA SATUAN'!$E$6,MATCH(C600,'HARGA SATUAN'!$C$7:$C$1509,0),0)),"",OFFSET('HARGA SATUAN'!$E$6,MATCH(C600,'HARGA SATUAN'!$C$7:$C$1509,0),0)))</f>
        <v>0</v>
      </c>
      <c r="F600" s="138" t="str">
        <f t="shared" ca="1" si="29"/>
        <v/>
      </c>
      <c r="G600" s="41">
        <f ca="1">IF(ISERROR(OFFSET('HARGA SATUAN'!$I$6,MATCH(C600,'HARGA SATUAN'!$C$7:$C$1509,0),0)),"",OFFSET('HARGA SATUAN'!$I$6,MATCH(C600,'HARGA SATUAN'!$C$7:$C$1509,0),0))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SATUAN'!$C$7:$C$1509,0),0)),"",OFFSET('HARGA SATUAN'!$D$6,MATCH(C601,'HARGA SATUAN'!$C$7:$C$1509,0),0))</f>
        <v/>
      </c>
      <c r="E601" s="101">
        <f ca="1">IF(B601="+","Unit",IF(ISERROR(OFFSET('HARGA SATUAN'!$E$6,MATCH(C601,'HARGA SATUAN'!$C$7:$C$1509,0),0)),"",OFFSET('HARGA SATUAN'!$E$6,MATCH(C601,'HARGA SATUAN'!$C$7:$C$1509,0),0)))</f>
        <v>0</v>
      </c>
      <c r="F601" s="138" t="str">
        <f t="shared" ca="1" si="29"/>
        <v/>
      </c>
      <c r="G601" s="41">
        <f ca="1">IF(ISERROR(OFFSET('HARGA SATUAN'!$I$6,MATCH(C601,'HARGA SATUAN'!$C$7:$C$1509,0),0)),"",OFFSET('HARGA SATUAN'!$I$6,MATCH(C601,'HARGA SATUAN'!$C$7:$C$1509,0),0))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SATUAN'!$C$7:$C$1509,0),0)),"",OFFSET('HARGA SATUAN'!$D$6,MATCH(C602,'HARGA SATUAN'!$C$7:$C$1509,0),0))</f>
        <v/>
      </c>
      <c r="E602" s="101">
        <f ca="1">IF(B602="+","Unit",IF(ISERROR(OFFSET('HARGA SATUAN'!$E$6,MATCH(C602,'HARGA SATUAN'!$C$7:$C$1509,0),0)),"",OFFSET('HARGA SATUAN'!$E$6,MATCH(C602,'HARGA SATUAN'!$C$7:$C$1509,0),0)))</f>
        <v>0</v>
      </c>
      <c r="F602" s="138" t="str">
        <f t="shared" ca="1" si="29"/>
        <v/>
      </c>
      <c r="G602" s="41">
        <f ca="1">IF(ISERROR(OFFSET('HARGA SATUAN'!$I$6,MATCH(C602,'HARGA SATUAN'!$C$7:$C$1509,0),0)),"",OFFSET('HARGA SATUAN'!$I$6,MATCH(C602,'HARGA SATUAN'!$C$7:$C$1509,0),0))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SATUAN'!$C$7:$C$1509,0),0)),"",OFFSET('HARGA SATUAN'!$D$6,MATCH(C603,'HARGA SATUAN'!$C$7:$C$1509,0),0))</f>
        <v/>
      </c>
      <c r="E603" s="101">
        <f ca="1">IF(B603="+","Unit",IF(ISERROR(OFFSET('HARGA SATUAN'!$E$6,MATCH(C603,'HARGA SATUAN'!$C$7:$C$1509,0),0)),"",OFFSET('HARGA SATUAN'!$E$6,MATCH(C603,'HARGA SATUAN'!$C$7:$C$1509,0),0)))</f>
        <v>0</v>
      </c>
      <c r="F603" s="138" t="str">
        <f t="shared" ca="1" si="29"/>
        <v/>
      </c>
      <c r="G603" s="41">
        <f ca="1">IF(ISERROR(OFFSET('HARGA SATUAN'!$I$6,MATCH(C603,'HARGA SATUAN'!$C$7:$C$1509,0),0)),"",OFFSET('HARGA SATUAN'!$I$6,MATCH(C603,'HARGA SATUAN'!$C$7:$C$1509,0),0))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SATUAN'!$C$7:$C$1509,0),0)),"",OFFSET('HARGA SATUAN'!$D$6,MATCH(C604,'HARGA SATUAN'!$C$7:$C$1509,0),0))</f>
        <v/>
      </c>
      <c r="E604" s="101">
        <f ca="1">IF(B604="+","Unit",IF(ISERROR(OFFSET('HARGA SATUAN'!$E$6,MATCH(C604,'HARGA SATUAN'!$C$7:$C$1509,0),0)),"",OFFSET('HARGA SATUAN'!$E$6,MATCH(C604,'HARGA SATUAN'!$C$7:$C$1509,0),0)))</f>
        <v>0</v>
      </c>
      <c r="F604" s="138" t="str">
        <f t="shared" ca="1" si="29"/>
        <v/>
      </c>
      <c r="G604" s="41">
        <f ca="1">IF(ISERROR(OFFSET('HARGA SATUAN'!$I$6,MATCH(C604,'HARGA SATUAN'!$C$7:$C$1509,0),0)),"",OFFSET('HARGA SATUAN'!$I$6,MATCH(C604,'HARGA SATUAN'!$C$7:$C$1509,0),0))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SATUAN'!$C$7:$C$1509,0),0)),"",OFFSET('HARGA SATUAN'!$D$6,MATCH(C605,'HARGA SATUAN'!$C$7:$C$1509,0),0))</f>
        <v/>
      </c>
      <c r="E605" s="101">
        <f ca="1">IF(B605="+","Unit",IF(ISERROR(OFFSET('HARGA SATUAN'!$E$6,MATCH(C605,'HARGA SATUAN'!$C$7:$C$1509,0),0)),"",OFFSET('HARGA SATUAN'!$E$6,MATCH(C605,'HARGA SATUAN'!$C$7:$C$1509,0),0)))</f>
        <v>0</v>
      </c>
      <c r="F605" s="138" t="str">
        <f t="shared" ca="1" si="29"/>
        <v/>
      </c>
      <c r="G605" s="41">
        <f ca="1">IF(ISERROR(OFFSET('HARGA SATUAN'!$I$6,MATCH(C605,'HARGA SATUAN'!$C$7:$C$1509,0),0)),"",OFFSET('HARGA SATUAN'!$I$6,MATCH(C605,'HARGA SATUAN'!$C$7:$C$1509,0),0))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SATUAN'!$C$7:$C$1509,0),0)),"",OFFSET('HARGA SATUAN'!$D$6,MATCH(C606,'HARGA SATUAN'!$C$7:$C$1509,0),0))</f>
        <v/>
      </c>
      <c r="E606" s="101">
        <f ca="1">IF(B606="+","Unit",IF(ISERROR(OFFSET('HARGA SATUAN'!$E$6,MATCH(C606,'HARGA SATUAN'!$C$7:$C$1509,0),0)),"",OFFSET('HARGA SATUAN'!$E$6,MATCH(C606,'HARGA SATUAN'!$C$7:$C$1509,0),0)))</f>
        <v>0</v>
      </c>
      <c r="F606" s="138" t="str">
        <f t="shared" ca="1" si="29"/>
        <v/>
      </c>
      <c r="G606" s="41">
        <f ca="1">IF(ISERROR(OFFSET('HARGA SATUAN'!$I$6,MATCH(C606,'HARGA SATUAN'!$C$7:$C$1509,0),0)),"",OFFSET('HARGA SATUAN'!$I$6,MATCH(C606,'HARGA SATUAN'!$C$7:$C$1509,0),0))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SATUAN'!$C$7:$C$1509,0),0)),"",OFFSET('HARGA SATUAN'!$D$6,MATCH(C607,'HARGA SATUAN'!$C$7:$C$1509,0),0))</f>
        <v/>
      </c>
      <c r="E607" s="101">
        <f ca="1">IF(B607="+","Unit",IF(ISERROR(OFFSET('HARGA SATUAN'!$E$6,MATCH(C607,'HARGA SATUAN'!$C$7:$C$1509,0),0)),"",OFFSET('HARGA SATUAN'!$E$6,MATCH(C607,'HARGA SATUAN'!$C$7:$C$1509,0),0)))</f>
        <v>0</v>
      </c>
      <c r="F607" s="138" t="str">
        <f t="shared" ca="1" si="29"/>
        <v/>
      </c>
      <c r="G607" s="41">
        <f ca="1">IF(ISERROR(OFFSET('HARGA SATUAN'!$I$6,MATCH(C607,'HARGA SATUAN'!$C$7:$C$1509,0),0)),"",OFFSET('HARGA SATUAN'!$I$6,MATCH(C607,'HARGA SATUAN'!$C$7:$C$1509,0),0))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SATUAN'!$C$7:$C$1509,0),0)),"",OFFSET('HARGA SATUAN'!$D$6,MATCH(C608,'HARGA SATUAN'!$C$7:$C$1509,0),0))</f>
        <v/>
      </c>
      <c r="E608" s="101">
        <f ca="1">IF(B608="+","Unit",IF(ISERROR(OFFSET('HARGA SATUAN'!$E$6,MATCH(C608,'HARGA SATUAN'!$C$7:$C$1509,0),0)),"",OFFSET('HARGA SATUAN'!$E$6,MATCH(C608,'HARGA SATUAN'!$C$7:$C$1509,0),0)))</f>
        <v>0</v>
      </c>
      <c r="F608" s="138" t="str">
        <f t="shared" ca="1" si="29"/>
        <v/>
      </c>
      <c r="G608" s="41">
        <f ca="1">IF(ISERROR(OFFSET('HARGA SATUAN'!$I$6,MATCH(C608,'HARGA SATUAN'!$C$7:$C$1509,0),0)),"",OFFSET('HARGA SATUAN'!$I$6,MATCH(C608,'HARGA SATUAN'!$C$7:$C$1509,0),0))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SATUAN'!$C$7:$C$1509,0),0)),"",OFFSET('HARGA SATUAN'!$D$6,MATCH(C609,'HARGA SATUAN'!$C$7:$C$1509,0),0))</f>
        <v/>
      </c>
      <c r="E609" s="101">
        <f ca="1">IF(B609="+","Unit",IF(ISERROR(OFFSET('HARGA SATUAN'!$E$6,MATCH(C609,'HARGA SATUAN'!$C$7:$C$1509,0),0)),"",OFFSET('HARGA SATUAN'!$E$6,MATCH(C609,'HARGA SATUAN'!$C$7:$C$1509,0),0)))</f>
        <v>0</v>
      </c>
      <c r="F609" s="138" t="str">
        <f t="shared" ca="1" si="29"/>
        <v/>
      </c>
      <c r="G609" s="41">
        <f ca="1">IF(ISERROR(OFFSET('HARGA SATUAN'!$I$6,MATCH(C609,'HARGA SATUAN'!$C$7:$C$1509,0),0)),"",OFFSET('HARGA SATUAN'!$I$6,MATCH(C609,'HARGA SATUAN'!$C$7:$C$1509,0),0))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SATUAN'!$C$7:$C$1509,0),0)),"",OFFSET('HARGA SATUAN'!$D$6,MATCH(C610,'HARGA SATUAN'!$C$7:$C$1509,0),0))</f>
        <v/>
      </c>
      <c r="E610" s="101">
        <f ca="1">IF(B610="+","Unit",IF(ISERROR(OFFSET('HARGA SATUAN'!$E$6,MATCH(C610,'HARGA SATUAN'!$C$7:$C$1509,0),0)),"",OFFSET('HARGA SATUAN'!$E$6,MATCH(C610,'HARGA SATUAN'!$C$7:$C$1509,0),0)))</f>
        <v>0</v>
      </c>
      <c r="F610" s="138" t="str">
        <f t="shared" ca="1" si="29"/>
        <v/>
      </c>
      <c r="G610" s="41">
        <f ca="1">IF(ISERROR(OFFSET('HARGA SATUAN'!$I$6,MATCH(C610,'HARGA SATUAN'!$C$7:$C$1509,0),0)),"",OFFSET('HARGA SATUAN'!$I$6,MATCH(C610,'HARGA SATUAN'!$C$7:$C$1509,0),0))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SATUAN'!$C$7:$C$1509,0),0)),"",OFFSET('HARGA SATUAN'!$D$6,MATCH(C611,'HARGA SATUAN'!$C$7:$C$1509,0),0))</f>
        <v/>
      </c>
      <c r="E611" s="101">
        <f ca="1">IF(B611="+","Unit",IF(ISERROR(OFFSET('HARGA SATUAN'!$E$6,MATCH(C611,'HARGA SATUAN'!$C$7:$C$1509,0),0)),"",OFFSET('HARGA SATUAN'!$E$6,MATCH(C611,'HARGA SATUAN'!$C$7:$C$1509,0),0)))</f>
        <v>0</v>
      </c>
      <c r="F611" s="138" t="str">
        <f t="shared" ca="1" si="29"/>
        <v/>
      </c>
      <c r="G611" s="41">
        <f ca="1">IF(ISERROR(OFFSET('HARGA SATUAN'!$I$6,MATCH(C611,'HARGA SATUAN'!$C$7:$C$1509,0),0)),"",OFFSET('HARGA SATUAN'!$I$6,MATCH(C611,'HARGA SATUAN'!$C$7:$C$1509,0),0))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SATUAN'!$C$7:$C$1509,0),0)),"",OFFSET('HARGA SATUAN'!$D$6,MATCH(C612,'HARGA SATUAN'!$C$7:$C$1509,0),0))</f>
        <v/>
      </c>
      <c r="E612" s="101">
        <f ca="1">IF(B612="+","Unit",IF(ISERROR(OFFSET('HARGA SATUAN'!$E$6,MATCH(C612,'HARGA SATUAN'!$C$7:$C$1509,0),0)),"",OFFSET('HARGA SATUAN'!$E$6,MATCH(C612,'HARGA SATUAN'!$C$7:$C$1509,0),0)))</f>
        <v>0</v>
      </c>
      <c r="F612" s="138" t="str">
        <f t="shared" ca="1" si="29"/>
        <v/>
      </c>
      <c r="G612" s="41">
        <f ca="1">IF(ISERROR(OFFSET('HARGA SATUAN'!$I$6,MATCH(C612,'HARGA SATUAN'!$C$7:$C$1509,0),0)),"",OFFSET('HARGA SATUAN'!$I$6,MATCH(C612,'HARGA SATUAN'!$C$7:$C$1509,0),0))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SATUAN'!$C$7:$C$1509,0),0)),"",OFFSET('HARGA SATUAN'!$D$6,MATCH(C613,'HARGA SATUAN'!$C$7:$C$1509,0),0))</f>
        <v/>
      </c>
      <c r="E613" s="101">
        <f ca="1">IF(B613="+","Unit",IF(ISERROR(OFFSET('HARGA SATUAN'!$E$6,MATCH(C613,'HARGA SATUAN'!$C$7:$C$1509,0),0)),"",OFFSET('HARGA SATUAN'!$E$6,MATCH(C613,'HARGA SATUAN'!$C$7:$C$1509,0),0)))</f>
        <v>0</v>
      </c>
      <c r="F613" s="138" t="str">
        <f t="shared" ca="1" si="29"/>
        <v/>
      </c>
      <c r="G613" s="41">
        <f ca="1">IF(ISERROR(OFFSET('HARGA SATUAN'!$I$6,MATCH(C613,'HARGA SATUAN'!$C$7:$C$1509,0),0)),"",OFFSET('HARGA SATUAN'!$I$6,MATCH(C613,'HARGA SATUAN'!$C$7:$C$1509,0),0))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SATUAN'!$C$7:$C$1509,0),0)),"",OFFSET('HARGA SATUAN'!$D$6,MATCH(C614,'HARGA SATUAN'!$C$7:$C$1509,0),0))</f>
        <v/>
      </c>
      <c r="E614" s="101">
        <f ca="1">IF(B614="+","Unit",IF(ISERROR(OFFSET('HARGA SATUAN'!$E$6,MATCH(C614,'HARGA SATUAN'!$C$7:$C$1509,0),0)),"",OFFSET('HARGA SATUAN'!$E$6,MATCH(C614,'HARGA SATUAN'!$C$7:$C$1509,0),0)))</f>
        <v>0</v>
      </c>
      <c r="F614" s="138" t="str">
        <f t="shared" ca="1" si="29"/>
        <v/>
      </c>
      <c r="G614" s="41">
        <f ca="1">IF(ISERROR(OFFSET('HARGA SATUAN'!$I$6,MATCH(C614,'HARGA SATUAN'!$C$7:$C$1509,0),0)),"",OFFSET('HARGA SATUAN'!$I$6,MATCH(C614,'HARGA SATUAN'!$C$7:$C$1509,0),0))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SATUAN'!$C$7:$C$1509,0),0)),"",OFFSET('HARGA SATUAN'!$D$6,MATCH(C615,'HARGA SATUAN'!$C$7:$C$1509,0),0))</f>
        <v/>
      </c>
      <c r="E615" s="101">
        <f ca="1">IF(B615="+","Unit",IF(ISERROR(OFFSET('HARGA SATUAN'!$E$6,MATCH(C615,'HARGA SATUAN'!$C$7:$C$1509,0),0)),"",OFFSET('HARGA SATUAN'!$E$6,MATCH(C615,'HARGA SATUAN'!$C$7:$C$1509,0),0)))</f>
        <v>0</v>
      </c>
      <c r="F615" s="138" t="str">
        <f t="shared" ca="1" si="29"/>
        <v/>
      </c>
      <c r="G615" s="41">
        <f ca="1">IF(ISERROR(OFFSET('HARGA SATUAN'!$I$6,MATCH(C615,'HARGA SATUAN'!$C$7:$C$1509,0),0)),"",OFFSET('HARGA SATUAN'!$I$6,MATCH(C615,'HARGA SATUAN'!$C$7:$C$1509,0),0))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SATUAN'!$C$7:$C$1509,0),0)),"",OFFSET('HARGA SATUAN'!$D$6,MATCH(C616,'HARGA SATUAN'!$C$7:$C$1509,0),0))</f>
        <v/>
      </c>
      <c r="E616" s="101">
        <f ca="1">IF(B616="+","Unit",IF(ISERROR(OFFSET('HARGA SATUAN'!$E$6,MATCH(C616,'HARGA SATUAN'!$C$7:$C$1509,0),0)),"",OFFSET('HARGA SATUAN'!$E$6,MATCH(C616,'HARGA SATUAN'!$C$7:$C$1509,0),0)))</f>
        <v>0</v>
      </c>
      <c r="F616" s="138" t="str">
        <f t="shared" ca="1" si="29"/>
        <v/>
      </c>
      <c r="G616" s="41">
        <f ca="1">IF(ISERROR(OFFSET('HARGA SATUAN'!$I$6,MATCH(C616,'HARGA SATUAN'!$C$7:$C$1509,0),0)),"",OFFSET('HARGA SATUAN'!$I$6,MATCH(C616,'HARGA SATUAN'!$C$7:$C$1509,0),0))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SATUAN'!$C$7:$C$1509,0),0)),"",OFFSET('HARGA SATUAN'!$D$6,MATCH(C617,'HARGA SATUAN'!$C$7:$C$1509,0),0))</f>
        <v/>
      </c>
      <c r="E617" s="101">
        <f ca="1">IF(B617="+","Unit",IF(ISERROR(OFFSET('HARGA SATUAN'!$E$6,MATCH(C617,'HARGA SATUAN'!$C$7:$C$1509,0),0)),"",OFFSET('HARGA SATUAN'!$E$6,MATCH(C617,'HARGA SATUAN'!$C$7:$C$1509,0),0)))</f>
        <v>0</v>
      </c>
      <c r="F617" s="138" t="str">
        <f t="shared" ca="1" si="29"/>
        <v/>
      </c>
      <c r="G617" s="41">
        <f ca="1">IF(ISERROR(OFFSET('HARGA SATUAN'!$I$6,MATCH(C617,'HARGA SATUAN'!$C$7:$C$1509,0),0)),"",OFFSET('HARGA SATUAN'!$I$6,MATCH(C617,'HARGA SATUAN'!$C$7:$C$1509,0),0))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SATUAN'!$C$7:$C$1509,0),0)),"",OFFSET('HARGA SATUAN'!$D$6,MATCH(C618,'HARGA SATUAN'!$C$7:$C$1509,0),0))</f>
        <v/>
      </c>
      <c r="E618" s="101">
        <f ca="1">IF(B618="+","Unit",IF(ISERROR(OFFSET('HARGA SATUAN'!$E$6,MATCH(C618,'HARGA SATUAN'!$C$7:$C$1509,0),0)),"",OFFSET('HARGA SATUAN'!$E$6,MATCH(C618,'HARGA SATUAN'!$C$7:$C$1509,0),0)))</f>
        <v>0</v>
      </c>
      <c r="F618" s="138" t="str">
        <f t="shared" ca="1" si="29"/>
        <v/>
      </c>
      <c r="G618" s="41">
        <f ca="1">IF(ISERROR(OFFSET('HARGA SATUAN'!$I$6,MATCH(C618,'HARGA SATUAN'!$C$7:$C$1509,0),0)),"",OFFSET('HARGA SATUAN'!$I$6,MATCH(C618,'HARGA SATUAN'!$C$7:$C$1509,0),0))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SATUAN'!$C$7:$C$1509,0),0)),"",OFFSET('HARGA SATUAN'!$D$6,MATCH(C619,'HARGA SATUAN'!$C$7:$C$1509,0),0))</f>
        <v/>
      </c>
      <c r="E619" s="101">
        <f ca="1">IF(B619="+","Unit",IF(ISERROR(OFFSET('HARGA SATUAN'!$E$6,MATCH(C619,'HARGA SATUAN'!$C$7:$C$1509,0),0)),"",OFFSET('HARGA SATUAN'!$E$6,MATCH(C619,'HARGA SATUAN'!$C$7:$C$1509,0),0)))</f>
        <v>0</v>
      </c>
      <c r="F619" s="138" t="str">
        <f t="shared" ca="1" si="29"/>
        <v/>
      </c>
      <c r="G619" s="41">
        <f ca="1">IF(ISERROR(OFFSET('HARGA SATUAN'!$I$6,MATCH(C619,'HARGA SATUAN'!$C$7:$C$1509,0),0)),"",OFFSET('HARGA SATUAN'!$I$6,MATCH(C619,'HARGA SATUAN'!$C$7:$C$1509,0),0))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SATUAN'!$C$7:$C$1509,0),0)),"",OFFSET('HARGA SATUAN'!$D$6,MATCH(C620,'HARGA SATUAN'!$C$7:$C$1509,0),0))</f>
        <v/>
      </c>
      <c r="E620" s="101">
        <f ca="1">IF(B620="+","Unit",IF(ISERROR(OFFSET('HARGA SATUAN'!$E$6,MATCH(C620,'HARGA SATUAN'!$C$7:$C$1509,0),0)),"",OFFSET('HARGA SATUAN'!$E$6,MATCH(C620,'HARGA SATUAN'!$C$7:$C$1509,0),0)))</f>
        <v>0</v>
      </c>
      <c r="F620" s="138" t="str">
        <f t="shared" ca="1" si="29"/>
        <v/>
      </c>
      <c r="G620" s="41">
        <f ca="1">IF(ISERROR(OFFSET('HARGA SATUAN'!$I$6,MATCH(C620,'HARGA SATUAN'!$C$7:$C$1509,0),0)),"",OFFSET('HARGA SATUAN'!$I$6,MATCH(C620,'HARGA SATUAN'!$C$7:$C$1509,0),0))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SATUAN'!$C$7:$C$1509,0),0)),"",OFFSET('HARGA SATUAN'!$D$6,MATCH(C621,'HARGA SATUAN'!$C$7:$C$1509,0),0))</f>
        <v/>
      </c>
      <c r="E621" s="101">
        <f ca="1">IF(B621="+","Unit",IF(ISERROR(OFFSET('HARGA SATUAN'!$E$6,MATCH(C621,'HARGA SATUAN'!$C$7:$C$1509,0),0)),"",OFFSET('HARGA SATUAN'!$E$6,MATCH(C621,'HARGA SATUAN'!$C$7:$C$1509,0),0)))</f>
        <v>0</v>
      </c>
      <c r="F621" s="138" t="str">
        <f t="shared" ca="1" si="29"/>
        <v/>
      </c>
      <c r="G621" s="41">
        <f ca="1">IF(ISERROR(OFFSET('HARGA SATUAN'!$I$6,MATCH(C621,'HARGA SATUAN'!$C$7:$C$1509,0),0)),"",OFFSET('HARGA SATUAN'!$I$6,MATCH(C621,'HARGA SATUAN'!$C$7:$C$1509,0),0))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SATUAN'!$C$7:$C$1509,0),0)),"",OFFSET('HARGA SATUAN'!$D$6,MATCH(C622,'HARGA SATUAN'!$C$7:$C$1509,0),0))</f>
        <v/>
      </c>
      <c r="E622" s="101">
        <f ca="1">IF(B622="+","Unit",IF(ISERROR(OFFSET('HARGA SATUAN'!$E$6,MATCH(C622,'HARGA SATUAN'!$C$7:$C$1509,0),0)),"",OFFSET('HARGA SATUAN'!$E$6,MATCH(C622,'HARGA SATUAN'!$C$7:$C$1509,0),0)))</f>
        <v>0</v>
      </c>
      <c r="F622" s="138" t="str">
        <f t="shared" ca="1" si="29"/>
        <v/>
      </c>
      <c r="G622" s="41">
        <f ca="1">IF(ISERROR(OFFSET('HARGA SATUAN'!$I$6,MATCH(C622,'HARGA SATUAN'!$C$7:$C$1509,0),0)),"",OFFSET('HARGA SATUAN'!$I$6,MATCH(C622,'HARGA SATUAN'!$C$7:$C$1509,0),0))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SATUAN'!$C$7:$C$1509,0),0)),"",OFFSET('HARGA SATUAN'!$D$6,MATCH(C623,'HARGA SATUAN'!$C$7:$C$1509,0),0))</f>
        <v/>
      </c>
      <c r="E623" s="101">
        <f ca="1">IF(B623="+","Unit",IF(ISERROR(OFFSET('HARGA SATUAN'!$E$6,MATCH(C623,'HARGA SATUAN'!$C$7:$C$1509,0),0)),"",OFFSET('HARGA SATUAN'!$E$6,MATCH(C623,'HARGA SATUAN'!$C$7:$C$1509,0),0)))</f>
        <v>0</v>
      </c>
      <c r="F623" s="138" t="str">
        <f t="shared" ca="1" si="29"/>
        <v/>
      </c>
      <c r="G623" s="41">
        <f ca="1">IF(ISERROR(OFFSET('HARGA SATUAN'!$I$6,MATCH(C623,'HARGA SATUAN'!$C$7:$C$1509,0),0)),"",OFFSET('HARGA SATUAN'!$I$6,MATCH(C623,'HARGA SATUAN'!$C$7:$C$1509,0),0))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SATUAN'!$C$7:$C$1509,0),0)),"",OFFSET('HARGA SATUAN'!$D$6,MATCH(C624,'HARGA SATUAN'!$C$7:$C$1509,0),0))</f>
        <v/>
      </c>
      <c r="E624" s="101">
        <f ca="1">IF(B624="+","Unit",IF(ISERROR(OFFSET('HARGA SATUAN'!$E$6,MATCH(C624,'HARGA SATUAN'!$C$7:$C$1509,0),0)),"",OFFSET('HARGA SATUAN'!$E$6,MATCH(C624,'HARGA SATUAN'!$C$7:$C$1509,0),0)))</f>
        <v>0</v>
      </c>
      <c r="F624" s="138" t="str">
        <f t="shared" ca="1" si="29"/>
        <v/>
      </c>
      <c r="G624" s="41">
        <f ca="1">IF(ISERROR(OFFSET('HARGA SATUAN'!$I$6,MATCH(C624,'HARGA SATUAN'!$C$7:$C$1509,0),0)),"",OFFSET('HARGA SATUAN'!$I$6,MATCH(C624,'HARGA SATUAN'!$C$7:$C$1509,0),0))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SATUAN'!$C$7:$C$1509,0),0)),"",OFFSET('HARGA SATUAN'!$D$6,MATCH(C625,'HARGA SATUAN'!$C$7:$C$1509,0),0))</f>
        <v/>
      </c>
      <c r="E625" s="101">
        <f ca="1">IF(B625="+","Unit",IF(ISERROR(OFFSET('HARGA SATUAN'!$E$6,MATCH(C625,'HARGA SATUAN'!$C$7:$C$1509,0),0)),"",OFFSET('HARGA SATUAN'!$E$6,MATCH(C625,'HARGA SATUAN'!$C$7:$C$1509,0),0)))</f>
        <v>0</v>
      </c>
      <c r="F625" s="138" t="str">
        <f t="shared" ca="1" si="29"/>
        <v/>
      </c>
      <c r="G625" s="41">
        <f ca="1">IF(ISERROR(OFFSET('HARGA SATUAN'!$I$6,MATCH(C625,'HARGA SATUAN'!$C$7:$C$1509,0),0)),"",OFFSET('HARGA SATUAN'!$I$6,MATCH(C625,'HARGA SATUAN'!$C$7:$C$1509,0),0))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SATUAN'!$C$7:$C$1509,0),0)),"",OFFSET('HARGA SATUAN'!$D$6,MATCH(C626,'HARGA SATUAN'!$C$7:$C$1509,0),0))</f>
        <v/>
      </c>
      <c r="E626" s="101">
        <f ca="1">IF(B626="+","Unit",IF(ISERROR(OFFSET('HARGA SATUAN'!$E$6,MATCH(C626,'HARGA SATUAN'!$C$7:$C$1509,0),0)),"",OFFSET('HARGA SATUAN'!$E$6,MATCH(C626,'HARGA SATUAN'!$C$7:$C$1509,0),0)))</f>
        <v>0</v>
      </c>
      <c r="F626" s="138" t="str">
        <f t="shared" ca="1" si="29"/>
        <v/>
      </c>
      <c r="G626" s="41">
        <f ca="1">IF(ISERROR(OFFSET('HARGA SATUAN'!$I$6,MATCH(C626,'HARGA SATUAN'!$C$7:$C$1509,0),0)),"",OFFSET('HARGA SATUAN'!$I$6,MATCH(C626,'HARGA SATUAN'!$C$7:$C$1509,0),0))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SATUAN'!$C$7:$C$1509,0),0)),"",OFFSET('HARGA SATUAN'!$D$6,MATCH(C627,'HARGA SATUAN'!$C$7:$C$1509,0),0))</f>
        <v/>
      </c>
      <c r="E627" s="101">
        <f ca="1">IF(B627="+","Unit",IF(ISERROR(OFFSET('HARGA SATUAN'!$E$6,MATCH(C627,'HARGA SATUAN'!$C$7:$C$1509,0),0)),"",OFFSET('HARGA SATUAN'!$E$6,MATCH(C627,'HARGA SATUAN'!$C$7:$C$1509,0),0)))</f>
        <v>0</v>
      </c>
      <c r="F627" s="138" t="str">
        <f t="shared" ca="1" si="29"/>
        <v/>
      </c>
      <c r="G627" s="41">
        <f ca="1">IF(ISERROR(OFFSET('HARGA SATUAN'!$I$6,MATCH(C627,'HARGA SATUAN'!$C$7:$C$1509,0),0)),"",OFFSET('HARGA SATUAN'!$I$6,MATCH(C627,'HARGA SATUAN'!$C$7:$C$1509,0),0))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SATUAN'!$C$7:$C$1509,0),0)),"",OFFSET('HARGA SATUAN'!$D$6,MATCH(C628,'HARGA SATUAN'!$C$7:$C$1509,0),0))</f>
        <v/>
      </c>
      <c r="E628" s="101">
        <f ca="1">IF(B628="+","Unit",IF(ISERROR(OFFSET('HARGA SATUAN'!$E$6,MATCH(C628,'HARGA SATUAN'!$C$7:$C$1509,0),0)),"",OFFSET('HARGA SATUAN'!$E$6,MATCH(C628,'HARGA SATUAN'!$C$7:$C$1509,0),0)))</f>
        <v>0</v>
      </c>
      <c r="F628" s="138" t="str">
        <f t="shared" ca="1" si="29"/>
        <v/>
      </c>
      <c r="G628" s="41">
        <f ca="1">IF(ISERROR(OFFSET('HARGA SATUAN'!$I$6,MATCH(C628,'HARGA SATUAN'!$C$7:$C$1509,0),0)),"",OFFSET('HARGA SATUAN'!$I$6,MATCH(C628,'HARGA SATUAN'!$C$7:$C$1509,0),0))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SATUAN'!$C$7:$C$1509,0),0)),"",OFFSET('HARGA SATUAN'!$D$6,MATCH(C629,'HARGA SATUAN'!$C$7:$C$1509,0),0))</f>
        <v/>
      </c>
      <c r="E629" s="101">
        <f ca="1">IF(B629="+","Unit",IF(ISERROR(OFFSET('HARGA SATUAN'!$E$6,MATCH(C629,'HARGA SATUAN'!$C$7:$C$1509,0),0)),"",OFFSET('HARGA SATUAN'!$E$6,MATCH(C629,'HARGA SATUAN'!$C$7:$C$1509,0),0)))</f>
        <v>0</v>
      </c>
      <c r="F629" s="138" t="str">
        <f t="shared" ca="1" si="29"/>
        <v/>
      </c>
      <c r="G629" s="41">
        <f ca="1">IF(ISERROR(OFFSET('HARGA SATUAN'!$I$6,MATCH(C629,'HARGA SATUAN'!$C$7:$C$1509,0),0)),"",OFFSET('HARGA SATUAN'!$I$6,MATCH(C629,'HARGA SATUAN'!$C$7:$C$1509,0),0))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SATUAN'!$C$7:$C$1509,0),0)),"",OFFSET('HARGA SATUAN'!$D$6,MATCH(C630,'HARGA SATUAN'!$C$7:$C$1509,0),0))</f>
        <v/>
      </c>
      <c r="E630" s="101">
        <f ca="1">IF(B630="+","Unit",IF(ISERROR(OFFSET('HARGA SATUAN'!$E$6,MATCH(C630,'HARGA SATUAN'!$C$7:$C$1509,0),0)),"",OFFSET('HARGA SATUAN'!$E$6,MATCH(C630,'HARGA SATUAN'!$C$7:$C$1509,0),0)))</f>
        <v>0</v>
      </c>
      <c r="F630" s="138" t="str">
        <f t="shared" ca="1" si="29"/>
        <v/>
      </c>
      <c r="G630" s="41">
        <f ca="1">IF(ISERROR(OFFSET('HARGA SATUAN'!$I$6,MATCH(C630,'HARGA SATUAN'!$C$7:$C$1509,0),0)),"",OFFSET('HARGA SATUAN'!$I$6,MATCH(C630,'HARGA SATUAN'!$C$7:$C$1509,0),0))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SATUAN'!$C$7:$C$1509,0),0)),"",OFFSET('HARGA SATUAN'!$D$6,MATCH(C631,'HARGA SATUAN'!$C$7:$C$1509,0),0))</f>
        <v/>
      </c>
      <c r="E631" s="101">
        <f ca="1">IF(B631="+","Unit",IF(ISERROR(OFFSET('HARGA SATUAN'!$E$6,MATCH(C631,'HARGA SATUAN'!$C$7:$C$1509,0),0)),"",OFFSET('HARGA SATUAN'!$E$6,MATCH(C631,'HARGA SATUAN'!$C$7:$C$1509,0),0)))</f>
        <v>0</v>
      </c>
      <c r="F631" s="138" t="str">
        <f t="shared" ca="1" si="29"/>
        <v/>
      </c>
      <c r="G631" s="41">
        <f ca="1">IF(ISERROR(OFFSET('HARGA SATUAN'!$I$6,MATCH(C631,'HARGA SATUAN'!$C$7:$C$1509,0),0)),"",OFFSET('HARGA SATUAN'!$I$6,MATCH(C631,'HARGA SATUAN'!$C$7:$C$1509,0),0))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SATUAN'!$C$7:$C$1509,0),0)),"",OFFSET('HARGA SATUAN'!$D$6,MATCH(C632,'HARGA SATUAN'!$C$7:$C$1509,0),0))</f>
        <v/>
      </c>
      <c r="E632" s="101">
        <f ca="1">IF(B632="+","Unit",IF(ISERROR(OFFSET('HARGA SATUAN'!$E$6,MATCH(C632,'HARGA SATUAN'!$C$7:$C$1509,0),0)),"",OFFSET('HARGA SATUAN'!$E$6,MATCH(C632,'HARGA SATUAN'!$C$7:$C$1509,0),0)))</f>
        <v>0</v>
      </c>
      <c r="F632" s="138" t="str">
        <f t="shared" ca="1" si="29"/>
        <v/>
      </c>
      <c r="G632" s="41">
        <f ca="1">IF(ISERROR(OFFSET('HARGA SATUAN'!$I$6,MATCH(C632,'HARGA SATUAN'!$C$7:$C$1509,0),0)),"",OFFSET('HARGA SATUAN'!$I$6,MATCH(C632,'HARGA SATUAN'!$C$7:$C$1509,0),0))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SATUAN'!$C$7:$C$1509,0),0)),"",OFFSET('HARGA SATUAN'!$D$6,MATCH(C633,'HARGA SATUAN'!$C$7:$C$1509,0),0))</f>
        <v/>
      </c>
      <c r="E633" s="101">
        <f ca="1">IF(B633="+","Unit",IF(ISERROR(OFFSET('HARGA SATUAN'!$E$6,MATCH(C633,'HARGA SATUAN'!$C$7:$C$1509,0),0)),"",OFFSET('HARGA SATUAN'!$E$6,MATCH(C633,'HARGA SATUAN'!$C$7:$C$1509,0),0)))</f>
        <v>0</v>
      </c>
      <c r="F633" s="138" t="str">
        <f t="shared" ca="1" si="29"/>
        <v/>
      </c>
      <c r="G633" s="41">
        <f ca="1">IF(ISERROR(OFFSET('HARGA SATUAN'!$I$6,MATCH(C633,'HARGA SATUAN'!$C$7:$C$1509,0),0)),"",OFFSET('HARGA SATUAN'!$I$6,MATCH(C633,'HARGA SATUAN'!$C$7:$C$1509,0),0))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SATUAN'!$C$7:$C$1509,0),0)),"",OFFSET('HARGA SATUAN'!$D$6,MATCH(C634,'HARGA SATUAN'!$C$7:$C$1509,0),0))</f>
        <v/>
      </c>
      <c r="E634" s="101">
        <f ca="1">IF(B634="+","Unit",IF(ISERROR(OFFSET('HARGA SATUAN'!$E$6,MATCH(C634,'HARGA SATUAN'!$C$7:$C$1509,0),0)),"",OFFSET('HARGA SATUAN'!$E$6,MATCH(C634,'HARGA SATUAN'!$C$7:$C$1509,0),0)))</f>
        <v>0</v>
      </c>
      <c r="F634" s="138" t="str">
        <f t="shared" ca="1" si="29"/>
        <v/>
      </c>
      <c r="G634" s="41">
        <f ca="1">IF(ISERROR(OFFSET('HARGA SATUAN'!$I$6,MATCH(C634,'HARGA SATUAN'!$C$7:$C$1509,0),0)),"",OFFSET('HARGA SATUAN'!$I$6,MATCH(C634,'HARGA SATUAN'!$C$7:$C$1509,0),0))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SATUAN'!$C$7:$C$1509,0),0)),"",OFFSET('HARGA SATUAN'!$D$6,MATCH(C635,'HARGA SATUAN'!$C$7:$C$1509,0),0))</f>
        <v/>
      </c>
      <c r="E635" s="101">
        <f ca="1">IF(B635="+","Unit",IF(ISERROR(OFFSET('HARGA SATUAN'!$E$6,MATCH(C635,'HARGA SATUAN'!$C$7:$C$1509,0),0)),"",OFFSET('HARGA SATUAN'!$E$6,MATCH(C635,'HARGA SATUAN'!$C$7:$C$1509,0),0)))</f>
        <v>0</v>
      </c>
      <c r="F635" s="138" t="str">
        <f t="shared" ca="1" si="29"/>
        <v/>
      </c>
      <c r="G635" s="41">
        <f ca="1">IF(ISERROR(OFFSET('HARGA SATUAN'!$I$6,MATCH(C635,'HARGA SATUAN'!$C$7:$C$1509,0),0)),"",OFFSET('HARGA SATUAN'!$I$6,MATCH(C635,'HARGA SATUAN'!$C$7:$C$1509,0),0))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SATUAN'!$C$7:$C$1509,0),0)),"",OFFSET('HARGA SATUAN'!$D$6,MATCH(C636,'HARGA SATUAN'!$C$7:$C$1509,0),0))</f>
        <v/>
      </c>
      <c r="E636" s="101">
        <f ca="1">IF(B636="+","Unit",IF(ISERROR(OFFSET('HARGA SATUAN'!$E$6,MATCH(C636,'HARGA SATUAN'!$C$7:$C$1509,0),0)),"",OFFSET('HARGA SATUAN'!$E$6,MATCH(C636,'HARGA SATUAN'!$C$7:$C$1509,0),0)))</f>
        <v>0</v>
      </c>
      <c r="F636" s="138" t="str">
        <f t="shared" ca="1" si="29"/>
        <v/>
      </c>
      <c r="G636" s="41">
        <f ca="1">IF(ISERROR(OFFSET('HARGA SATUAN'!$I$6,MATCH(C636,'HARGA SATUAN'!$C$7:$C$1509,0),0)),"",OFFSET('HARGA SATUAN'!$I$6,MATCH(C636,'HARGA SATUAN'!$C$7:$C$1509,0),0))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SATUAN'!$C$7:$C$1509,0),0)),"",OFFSET('HARGA SATUAN'!$D$6,MATCH(C637,'HARGA SATUAN'!$C$7:$C$1509,0),0))</f>
        <v/>
      </c>
      <c r="E637" s="101">
        <f ca="1">IF(B637="+","Unit",IF(ISERROR(OFFSET('HARGA SATUAN'!$E$6,MATCH(C637,'HARGA SATUAN'!$C$7:$C$1509,0),0)),"",OFFSET('HARGA SATUAN'!$E$6,MATCH(C637,'HARGA SATUAN'!$C$7:$C$1509,0),0)))</f>
        <v>0</v>
      </c>
      <c r="F637" s="138" t="str">
        <f t="shared" ca="1" si="29"/>
        <v/>
      </c>
      <c r="G637" s="41">
        <f ca="1">IF(ISERROR(OFFSET('HARGA SATUAN'!$I$6,MATCH(C637,'HARGA SATUAN'!$C$7:$C$1509,0),0)),"",OFFSET('HARGA SATUAN'!$I$6,MATCH(C637,'HARGA SATUAN'!$C$7:$C$1509,0),0))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SATUAN'!$C$7:$C$1509,0),0)),"",OFFSET('HARGA SATUAN'!$D$6,MATCH(C638,'HARGA SATUAN'!$C$7:$C$1509,0),0))</f>
        <v/>
      </c>
      <c r="E638" s="101">
        <f ca="1">IF(B638="+","Unit",IF(ISERROR(OFFSET('HARGA SATUAN'!$E$6,MATCH(C638,'HARGA SATUAN'!$C$7:$C$1509,0),0)),"",OFFSET('HARGA SATUAN'!$E$6,MATCH(C638,'HARGA SATUAN'!$C$7:$C$1509,0),0)))</f>
        <v>0</v>
      </c>
      <c r="F638" s="138" t="str">
        <f t="shared" ca="1" si="29"/>
        <v/>
      </c>
      <c r="G638" s="41">
        <f ca="1">IF(ISERROR(OFFSET('HARGA SATUAN'!$I$6,MATCH(C638,'HARGA SATUAN'!$C$7:$C$1509,0),0)),"",OFFSET('HARGA SATUAN'!$I$6,MATCH(C638,'HARGA SATUAN'!$C$7:$C$1509,0),0))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SATUAN'!$C$7:$C$1509,0),0)),"",OFFSET('HARGA SATUAN'!$D$6,MATCH(C639,'HARGA SATUAN'!$C$7:$C$1509,0),0))</f>
        <v/>
      </c>
      <c r="E639" s="101">
        <f ca="1">IF(B639="+","Unit",IF(ISERROR(OFFSET('HARGA SATUAN'!$E$6,MATCH(C639,'HARGA SATUAN'!$C$7:$C$1509,0),0)),"",OFFSET('HARGA SATUAN'!$E$6,MATCH(C639,'HARGA SATUAN'!$C$7:$C$1509,0),0)))</f>
        <v>0</v>
      </c>
      <c r="F639" s="138" t="str">
        <f t="shared" ca="1" si="29"/>
        <v/>
      </c>
      <c r="G639" s="41">
        <f ca="1">IF(ISERROR(OFFSET('HARGA SATUAN'!$I$6,MATCH(C639,'HARGA SATUAN'!$C$7:$C$1509,0),0)),"",OFFSET('HARGA SATUAN'!$I$6,MATCH(C639,'HARGA SATUAN'!$C$7:$C$1509,0),0))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SATUAN'!$C$7:$C$1509,0),0)),"",OFFSET('HARGA SATUAN'!$D$6,MATCH(C640,'HARGA SATUAN'!$C$7:$C$1509,0),0))</f>
        <v/>
      </c>
      <c r="E640" s="101">
        <f ca="1">IF(B640="+","Unit",IF(ISERROR(OFFSET('HARGA SATUAN'!$E$6,MATCH(C640,'HARGA SATUAN'!$C$7:$C$1509,0),0)),"",OFFSET('HARGA SATUAN'!$E$6,MATCH(C640,'HARGA SATUAN'!$C$7:$C$1509,0),0)))</f>
        <v>0</v>
      </c>
      <c r="F640" s="138" t="str">
        <f t="shared" ca="1" si="29"/>
        <v/>
      </c>
      <c r="G640" s="41">
        <f ca="1">IF(ISERROR(OFFSET('HARGA SATUAN'!$I$6,MATCH(C640,'HARGA SATUAN'!$C$7:$C$1509,0),0)),"",OFFSET('HARGA SATUAN'!$I$6,MATCH(C640,'HARGA SATUAN'!$C$7:$C$1509,0),0))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SATUAN'!$C$7:$C$1509,0),0)),"",OFFSET('HARGA SATUAN'!$D$6,MATCH(C641,'HARGA SATUAN'!$C$7:$C$1509,0),0))</f>
        <v/>
      </c>
      <c r="E641" s="101">
        <f ca="1">IF(B641="+","Unit",IF(ISERROR(OFFSET('HARGA SATUAN'!$E$6,MATCH(C641,'HARGA SATUAN'!$C$7:$C$1509,0),0)),"",OFFSET('HARGA SATUAN'!$E$6,MATCH(C641,'HARGA SATUAN'!$C$7:$C$1509,0),0)))</f>
        <v>0</v>
      </c>
      <c r="F641" s="138" t="str">
        <f t="shared" ca="1" si="29"/>
        <v/>
      </c>
      <c r="G641" s="41">
        <f ca="1">IF(ISERROR(OFFSET('HARGA SATUAN'!$I$6,MATCH(C641,'HARGA SATUAN'!$C$7:$C$1509,0),0)),"",OFFSET('HARGA SATUAN'!$I$6,MATCH(C641,'HARGA SATUAN'!$C$7:$C$1509,0),0))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SATUAN'!$C$7:$C$1509,0),0)),"",OFFSET('HARGA SATUAN'!$D$6,MATCH(C642,'HARGA SATUAN'!$C$7:$C$1509,0),0))</f>
        <v/>
      </c>
      <c r="E642" s="101">
        <f ca="1">IF(B642="+","Unit",IF(ISERROR(OFFSET('HARGA SATUAN'!$E$6,MATCH(C642,'HARGA SATUAN'!$C$7:$C$1509,0),0)),"",OFFSET('HARGA SATUAN'!$E$6,MATCH(C642,'HARGA SATUAN'!$C$7:$C$1509,0),0)))</f>
        <v>0</v>
      </c>
      <c r="F642" s="138" t="str">
        <f t="shared" ca="1" si="29"/>
        <v/>
      </c>
      <c r="G642" s="41">
        <f ca="1">IF(ISERROR(OFFSET('HARGA SATUAN'!$I$6,MATCH(C642,'HARGA SATUAN'!$C$7:$C$1509,0),0)),"",OFFSET('HARGA SATUAN'!$I$6,MATCH(C642,'HARGA SATUAN'!$C$7:$C$1509,0),0))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SATUAN'!$C$7:$C$1509,0),0)),"",OFFSET('HARGA SATUAN'!$D$6,MATCH(C643,'HARGA SATUAN'!$C$7:$C$1509,0),0))</f>
        <v/>
      </c>
      <c r="E643" s="101">
        <f ca="1">IF(B643="+","Unit",IF(ISERROR(OFFSET('HARGA SATUAN'!$E$6,MATCH(C643,'HARGA SATUAN'!$C$7:$C$1509,0),0)),"",OFFSET('HARGA SATUAN'!$E$6,MATCH(C643,'HARGA SATUAN'!$C$7:$C$1509,0),0)))</f>
        <v>0</v>
      </c>
      <c r="F643" s="138" t="str">
        <f t="shared" ca="1" si="29"/>
        <v/>
      </c>
      <c r="G643" s="41">
        <f ca="1">IF(ISERROR(OFFSET('HARGA SATUAN'!$I$6,MATCH(C643,'HARGA SATUAN'!$C$7:$C$1509,0),0)),"",OFFSET('HARGA SATUAN'!$I$6,MATCH(C643,'HARGA SATUAN'!$C$7:$C$1509,0),0))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SATUAN'!$C$7:$C$1509,0),0)),"",OFFSET('HARGA SATUAN'!$D$6,MATCH(C644,'HARGA SATUAN'!$C$7:$C$1509,0),0))</f>
        <v/>
      </c>
      <c r="E644" s="101">
        <f ca="1">IF(B644="+","Unit",IF(ISERROR(OFFSET('HARGA SATUAN'!$E$6,MATCH(C644,'HARGA SATUAN'!$C$7:$C$1509,0),0)),"",OFFSET('HARGA SATUAN'!$E$6,MATCH(C644,'HARGA SATUAN'!$C$7:$C$1509,0),0)))</f>
        <v>0</v>
      </c>
      <c r="F644" s="138" t="str">
        <f t="shared" ca="1" si="29"/>
        <v/>
      </c>
      <c r="G644" s="41">
        <f ca="1">IF(ISERROR(OFFSET('HARGA SATUAN'!$I$6,MATCH(C644,'HARGA SATUAN'!$C$7:$C$1509,0),0)),"",OFFSET('HARGA SATUAN'!$I$6,MATCH(C644,'HARGA SATUAN'!$C$7:$C$1509,0),0))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SATUAN'!$C$7:$C$1509,0),0)),"",OFFSET('HARGA SATUAN'!$D$6,MATCH(C645,'HARGA SATUAN'!$C$7:$C$1509,0),0))</f>
        <v/>
      </c>
      <c r="E645" s="101">
        <f ca="1">IF(B645="+","Unit",IF(ISERROR(OFFSET('HARGA SATUAN'!$E$6,MATCH(C645,'HARGA SATUAN'!$C$7:$C$1509,0),0)),"",OFFSET('HARGA SATUAN'!$E$6,MATCH(C645,'HARGA SATUAN'!$C$7:$C$1509,0),0)))</f>
        <v>0</v>
      </c>
      <c r="F645" s="138" t="str">
        <f t="shared" ca="1" si="29"/>
        <v/>
      </c>
      <c r="G645" s="41">
        <f ca="1">IF(ISERROR(OFFSET('HARGA SATUAN'!$I$6,MATCH(C645,'HARGA SATUAN'!$C$7:$C$1509,0),0)),"",OFFSET('HARGA SATUAN'!$I$6,MATCH(C645,'HARGA SATUAN'!$C$7:$C$1509,0),0))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SATUAN'!$C$7:$C$1509,0),0)),"",OFFSET('HARGA SATUAN'!$D$6,MATCH(C646,'HARGA SATUAN'!$C$7:$C$1509,0),0))</f>
        <v/>
      </c>
      <c r="E646" s="101">
        <f ca="1">IF(B646="+","Unit",IF(ISERROR(OFFSET('HARGA SATUAN'!$E$6,MATCH(C646,'HARGA SATUAN'!$C$7:$C$1509,0),0)),"",OFFSET('HARGA SATUAN'!$E$6,MATCH(C646,'HARGA SATUAN'!$C$7:$C$1509,0),0)))</f>
        <v>0</v>
      </c>
      <c r="F646" s="138" t="str">
        <f t="shared" ca="1" si="29"/>
        <v/>
      </c>
      <c r="G646" s="41">
        <f ca="1">IF(ISERROR(OFFSET('HARGA SATUAN'!$I$6,MATCH(C646,'HARGA SATUAN'!$C$7:$C$1509,0),0)),"",OFFSET('HARGA SATUAN'!$I$6,MATCH(C646,'HARGA SATUAN'!$C$7:$C$1509,0),0))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SATUAN'!$C$7:$C$1509,0),0)),"",OFFSET('HARGA SATUAN'!$D$6,MATCH(C647,'HARGA SATUAN'!$C$7:$C$1509,0),0))</f>
        <v/>
      </c>
      <c r="E647" s="101">
        <f ca="1">IF(B647="+","Unit",IF(ISERROR(OFFSET('HARGA SATUAN'!$E$6,MATCH(C647,'HARGA SATUAN'!$C$7:$C$1509,0),0)),"",OFFSET('HARGA SATUAN'!$E$6,MATCH(C647,'HARGA SATUAN'!$C$7:$C$1509,0),0)))</f>
        <v>0</v>
      </c>
      <c r="F647" s="138" t="str">
        <f t="shared" ca="1" si="29"/>
        <v/>
      </c>
      <c r="G647" s="41">
        <f ca="1">IF(ISERROR(OFFSET('HARGA SATUAN'!$I$6,MATCH(C647,'HARGA SATUAN'!$C$7:$C$1509,0),0)),"",OFFSET('HARGA SATUAN'!$I$6,MATCH(C647,'HARGA SATUAN'!$C$7:$C$1509,0),0))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SATUAN'!$C$7:$C$1509,0),0)),"",OFFSET('HARGA SATUAN'!$D$6,MATCH(C648,'HARGA SATUAN'!$C$7:$C$1509,0),0))</f>
        <v/>
      </c>
      <c r="E648" s="101">
        <f ca="1">IF(B648="+","Unit",IF(ISERROR(OFFSET('HARGA SATUAN'!$E$6,MATCH(C648,'HARGA SATUAN'!$C$7:$C$1509,0),0)),"",OFFSET('HARGA SATUAN'!$E$6,MATCH(C648,'HARGA SATUAN'!$C$7:$C$1509,0),0)))</f>
        <v>0</v>
      </c>
      <c r="F648" s="138" t="str">
        <f t="shared" ca="1" si="29"/>
        <v/>
      </c>
      <c r="G648" s="41">
        <f ca="1">IF(ISERROR(OFFSET('HARGA SATUAN'!$I$6,MATCH(C648,'HARGA SATUAN'!$C$7:$C$1509,0),0)),"",OFFSET('HARGA SATUAN'!$I$6,MATCH(C648,'HARGA SATUAN'!$C$7:$C$1509,0),0))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SATUAN'!$C$7:$C$1509,0),0)),"",OFFSET('HARGA SATUAN'!$D$6,MATCH(C649,'HARGA SATUAN'!$C$7:$C$1509,0),0))</f>
        <v/>
      </c>
      <c r="E649" s="101">
        <f ca="1">IF(B649="+","Unit",IF(ISERROR(OFFSET('HARGA SATUAN'!$E$6,MATCH(C649,'HARGA SATUAN'!$C$7:$C$1509,0),0)),"",OFFSET('HARGA SATUAN'!$E$6,MATCH(C649,'HARGA SATUAN'!$C$7:$C$1509,0),0)))</f>
        <v>0</v>
      </c>
      <c r="F649" s="138" t="str">
        <f t="shared" ca="1" si="29"/>
        <v/>
      </c>
      <c r="G649" s="41">
        <f ca="1">IF(ISERROR(OFFSET('HARGA SATUAN'!$I$6,MATCH(C649,'HARGA SATUAN'!$C$7:$C$1509,0),0)),"",OFFSET('HARGA SATUAN'!$I$6,MATCH(C649,'HARGA SATUAN'!$C$7:$C$1509,0),0))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SATUAN'!$C$7:$C$1509,0),0)),"",OFFSET('HARGA SATUAN'!$D$6,MATCH(C650,'HARGA SATUAN'!$C$7:$C$1509,0),0))</f>
        <v/>
      </c>
      <c r="E650" s="101">
        <f ca="1">IF(B650="+","Unit",IF(ISERROR(OFFSET('HARGA SATUAN'!$E$6,MATCH(C650,'HARGA SATUAN'!$C$7:$C$1509,0),0)),"",OFFSET('HARGA SATUAN'!$E$6,MATCH(C650,'HARGA SATUAN'!$C$7:$C$1509,0),0)))</f>
        <v>0</v>
      </c>
      <c r="F650" s="138" t="str">
        <f t="shared" ca="1" si="29"/>
        <v/>
      </c>
      <c r="G650" s="41">
        <f ca="1">IF(ISERROR(OFFSET('HARGA SATUAN'!$I$6,MATCH(C650,'HARGA SATUAN'!$C$7:$C$1509,0),0)),"",OFFSET('HARGA SATUAN'!$I$6,MATCH(C650,'HARGA SATUAN'!$C$7:$C$1509,0),0))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SATUAN'!$C$7:$C$1509,0),0)),"",OFFSET('HARGA SATUAN'!$D$6,MATCH(C651,'HARGA SATUAN'!$C$7:$C$1509,0),0))</f>
        <v/>
      </c>
      <c r="E651" s="101">
        <f ca="1">IF(B651="+","Unit",IF(ISERROR(OFFSET('HARGA SATUAN'!$E$6,MATCH(C651,'HARGA SATUAN'!$C$7:$C$1509,0),0)),"",OFFSET('HARGA SATUAN'!$E$6,MATCH(C651,'HARGA SATUAN'!$C$7:$C$1509,0),0)))</f>
        <v>0</v>
      </c>
      <c r="F651" s="138" t="str">
        <f t="shared" ca="1" si="29"/>
        <v/>
      </c>
      <c r="G651" s="41">
        <f ca="1">IF(ISERROR(OFFSET('HARGA SATUAN'!$I$6,MATCH(C651,'HARGA SATUAN'!$C$7:$C$1509,0),0)),"",OFFSET('HARGA SATUAN'!$I$6,MATCH(C651,'HARGA SATUAN'!$C$7:$C$1509,0),0))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SATUAN'!$C$7:$C$1509,0),0)),"",OFFSET('HARGA SATUAN'!$D$6,MATCH(C652,'HARGA SATUAN'!$C$7:$C$1509,0),0))</f>
        <v/>
      </c>
      <c r="E652" s="101">
        <f ca="1">IF(B652="+","Unit",IF(ISERROR(OFFSET('HARGA SATUAN'!$E$6,MATCH(C652,'HARGA SATUAN'!$C$7:$C$1509,0),0)),"",OFFSET('HARGA SATUAN'!$E$6,MATCH(C652,'HARGA SATUAN'!$C$7:$C$1509,0),0)))</f>
        <v>0</v>
      </c>
      <c r="F652" s="138" t="str">
        <f t="shared" ca="1" si="29"/>
        <v/>
      </c>
      <c r="G652" s="41">
        <f ca="1">IF(ISERROR(OFFSET('HARGA SATUAN'!$I$6,MATCH(C652,'HARGA SATUAN'!$C$7:$C$1509,0),0)),"",OFFSET('HARGA SATUAN'!$I$6,MATCH(C652,'HARGA SATUAN'!$C$7:$C$1509,0),0))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SATUAN'!$C$7:$C$1509,0),0)),"",OFFSET('HARGA SATUAN'!$D$6,MATCH(C653,'HARGA SATUAN'!$C$7:$C$1509,0),0))</f>
        <v/>
      </c>
      <c r="E653" s="101">
        <f ca="1">IF(B653="+","Unit",IF(ISERROR(OFFSET('HARGA SATUAN'!$E$6,MATCH(C653,'HARGA SATUAN'!$C$7:$C$1509,0),0)),"",OFFSET('HARGA SATUAN'!$E$6,MATCH(C653,'HARGA SATUAN'!$C$7:$C$1509,0),0)))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SATUAN'!$C$7:$C$1509,0),0)),"",OFFSET('HARGA SATUAN'!$I$6,MATCH(C653,'HARGA SATUAN'!$C$7:$C$1509,0),0))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SATUAN'!$C$7:$C$1509,0),0)),"",OFFSET('HARGA SATUAN'!$D$6,MATCH(C654,'HARGA SATUAN'!$C$7:$C$1509,0),0))</f>
        <v/>
      </c>
      <c r="E654" s="101">
        <f ca="1">IF(B654="+","Unit",IF(ISERROR(OFFSET('HARGA SATUAN'!$E$6,MATCH(C654,'HARGA SATUAN'!$C$7:$C$1509,0),0)),"",OFFSET('HARGA SATUAN'!$E$6,MATCH(C654,'HARGA SATUAN'!$C$7:$C$1509,0),0)))</f>
        <v>0</v>
      </c>
      <c r="F654" s="138" t="str">
        <f t="shared" ca="1" si="32"/>
        <v/>
      </c>
      <c r="G654" s="41">
        <f ca="1">IF(ISERROR(OFFSET('HARGA SATUAN'!$I$6,MATCH(C654,'HARGA SATUAN'!$C$7:$C$1509,0),0)),"",OFFSET('HARGA SATUAN'!$I$6,MATCH(C654,'HARGA SATUAN'!$C$7:$C$1509,0),0))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SATUAN'!$C$7:$C$1509,0),0)),"",OFFSET('HARGA SATUAN'!$D$6,MATCH(C655,'HARGA SATUAN'!$C$7:$C$1509,0),0))</f>
        <v/>
      </c>
      <c r="E655" s="101">
        <f ca="1">IF(B655="+","Unit",IF(ISERROR(OFFSET('HARGA SATUAN'!$E$6,MATCH(C655,'HARGA SATUAN'!$C$7:$C$1509,0),0)),"",OFFSET('HARGA SATUAN'!$E$6,MATCH(C655,'HARGA SATUAN'!$C$7:$C$1509,0),0)))</f>
        <v>0</v>
      </c>
      <c r="F655" s="138" t="str">
        <f t="shared" ca="1" si="32"/>
        <v/>
      </c>
      <c r="G655" s="41">
        <f ca="1">IF(ISERROR(OFFSET('HARGA SATUAN'!$I$6,MATCH(C655,'HARGA SATUAN'!$C$7:$C$1509,0),0)),"",OFFSET('HARGA SATUAN'!$I$6,MATCH(C655,'HARGA SATUAN'!$C$7:$C$1509,0),0))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SATUAN'!$C$7:$C$1509,0),0)),"",OFFSET('HARGA SATUAN'!$D$6,MATCH(C656,'HARGA SATUAN'!$C$7:$C$1509,0),0))</f>
        <v/>
      </c>
      <c r="E656" s="101">
        <f ca="1">IF(B656="+","Unit",IF(ISERROR(OFFSET('HARGA SATUAN'!$E$6,MATCH(C656,'HARGA SATUAN'!$C$7:$C$1509,0),0)),"",OFFSET('HARGA SATUAN'!$E$6,MATCH(C656,'HARGA SATUAN'!$C$7:$C$1509,0),0)))</f>
        <v>0</v>
      </c>
      <c r="F656" s="138" t="str">
        <f t="shared" ca="1" si="32"/>
        <v/>
      </c>
      <c r="G656" s="41">
        <f ca="1">IF(ISERROR(OFFSET('HARGA SATUAN'!$I$6,MATCH(C656,'HARGA SATUAN'!$C$7:$C$1509,0),0)),"",OFFSET('HARGA SATUAN'!$I$6,MATCH(C656,'HARGA SATUAN'!$C$7:$C$1509,0),0))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SATUAN'!$C$7:$C$1509,0),0)),"",OFFSET('HARGA SATUAN'!$D$6,MATCH(C657,'HARGA SATUAN'!$C$7:$C$1509,0),0))</f>
        <v/>
      </c>
      <c r="E657" s="101">
        <f ca="1">IF(B657="+","Unit",IF(ISERROR(OFFSET('HARGA SATUAN'!$E$6,MATCH(C657,'HARGA SATUAN'!$C$7:$C$1509,0),0)),"",OFFSET('HARGA SATUAN'!$E$6,MATCH(C657,'HARGA SATUAN'!$C$7:$C$1509,0),0)))</f>
        <v>0</v>
      </c>
      <c r="F657" s="138" t="str">
        <f t="shared" ca="1" si="32"/>
        <v/>
      </c>
      <c r="G657" s="41">
        <f ca="1">IF(ISERROR(OFFSET('HARGA SATUAN'!$I$6,MATCH(C657,'HARGA SATUAN'!$C$7:$C$1509,0),0)),"",OFFSET('HARGA SATUAN'!$I$6,MATCH(C657,'HARGA SATUAN'!$C$7:$C$1509,0),0))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SATUAN'!$C$7:$C$1509,0),0)),"",OFFSET('HARGA SATUAN'!$D$6,MATCH(C658,'HARGA SATUAN'!$C$7:$C$1509,0),0))</f>
        <v/>
      </c>
      <c r="E658" s="101">
        <f ca="1">IF(B658="+","Unit",IF(ISERROR(OFFSET('HARGA SATUAN'!$E$6,MATCH(C658,'HARGA SATUAN'!$C$7:$C$1509,0),0)),"",OFFSET('HARGA SATUAN'!$E$6,MATCH(C658,'HARGA SATUAN'!$C$7:$C$1509,0),0)))</f>
        <v>0</v>
      </c>
      <c r="F658" s="138" t="str">
        <f t="shared" ca="1" si="32"/>
        <v/>
      </c>
      <c r="G658" s="41">
        <f ca="1">IF(ISERROR(OFFSET('HARGA SATUAN'!$I$6,MATCH(C658,'HARGA SATUAN'!$C$7:$C$1509,0),0)),"",OFFSET('HARGA SATUAN'!$I$6,MATCH(C658,'HARGA SATUAN'!$C$7:$C$1509,0),0))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SATUAN'!$C$7:$C$1509,0),0)),"",OFFSET('HARGA SATUAN'!$D$6,MATCH(C659,'HARGA SATUAN'!$C$7:$C$1509,0),0))</f>
        <v/>
      </c>
      <c r="E659" s="101">
        <f ca="1">IF(B659="+","Unit",IF(ISERROR(OFFSET('HARGA SATUAN'!$E$6,MATCH(C659,'HARGA SATUAN'!$C$7:$C$1509,0),0)),"",OFFSET('HARGA SATUAN'!$E$6,MATCH(C659,'HARGA SATUAN'!$C$7:$C$1509,0),0)))</f>
        <v>0</v>
      </c>
      <c r="F659" s="138" t="str">
        <f t="shared" ca="1" si="32"/>
        <v/>
      </c>
      <c r="G659" s="41">
        <f ca="1">IF(ISERROR(OFFSET('HARGA SATUAN'!$I$6,MATCH(C659,'HARGA SATUAN'!$C$7:$C$1509,0),0)),"",OFFSET('HARGA SATUAN'!$I$6,MATCH(C659,'HARGA SATUAN'!$C$7:$C$1509,0),0))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SATUAN'!$C$7:$C$1509,0),0)),"",OFFSET('HARGA SATUAN'!$D$6,MATCH(C660,'HARGA SATUAN'!$C$7:$C$1509,0),0))</f>
        <v/>
      </c>
      <c r="E660" s="101">
        <f ca="1">IF(B660="+","Unit",IF(ISERROR(OFFSET('HARGA SATUAN'!$E$6,MATCH(C660,'HARGA SATUAN'!$C$7:$C$1509,0),0)),"",OFFSET('HARGA SATUAN'!$E$6,MATCH(C660,'HARGA SATUAN'!$C$7:$C$1509,0),0)))</f>
        <v>0</v>
      </c>
      <c r="F660" s="138" t="str">
        <f t="shared" ca="1" si="32"/>
        <v/>
      </c>
      <c r="G660" s="41">
        <f ca="1">IF(ISERROR(OFFSET('HARGA SATUAN'!$I$6,MATCH(C660,'HARGA SATUAN'!$C$7:$C$1509,0),0)),"",OFFSET('HARGA SATUAN'!$I$6,MATCH(C660,'HARGA SATUAN'!$C$7:$C$1509,0),0))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SATUAN'!$C$7:$C$1509,0),0)),"",OFFSET('HARGA SATUAN'!$D$6,MATCH(C661,'HARGA SATUAN'!$C$7:$C$1509,0),0))</f>
        <v/>
      </c>
      <c r="E661" s="101">
        <f ca="1">IF(B661="+","Unit",IF(ISERROR(OFFSET('HARGA SATUAN'!$E$6,MATCH(C661,'HARGA SATUAN'!$C$7:$C$1509,0),0)),"",OFFSET('HARGA SATUAN'!$E$6,MATCH(C661,'HARGA SATUAN'!$C$7:$C$1509,0),0)))</f>
        <v>0</v>
      </c>
      <c r="F661" s="138" t="str">
        <f t="shared" ca="1" si="32"/>
        <v/>
      </c>
      <c r="G661" s="41">
        <f ca="1">IF(ISERROR(OFFSET('HARGA SATUAN'!$I$6,MATCH(C661,'HARGA SATUAN'!$C$7:$C$1509,0),0)),"",OFFSET('HARGA SATUAN'!$I$6,MATCH(C661,'HARGA SATUAN'!$C$7:$C$1509,0),0))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SATUAN'!$C$7:$C$1509,0),0)),"",OFFSET('HARGA SATUAN'!$D$6,MATCH(C662,'HARGA SATUAN'!$C$7:$C$1509,0),0))</f>
        <v/>
      </c>
      <c r="E662" s="101">
        <f ca="1">IF(B662="+","Unit",IF(ISERROR(OFFSET('HARGA SATUAN'!$E$6,MATCH(C662,'HARGA SATUAN'!$C$7:$C$1509,0),0)),"",OFFSET('HARGA SATUAN'!$E$6,MATCH(C662,'HARGA SATUAN'!$C$7:$C$1509,0),0)))</f>
        <v>0</v>
      </c>
      <c r="F662" s="138" t="str">
        <f t="shared" ca="1" si="32"/>
        <v/>
      </c>
      <c r="G662" s="41">
        <f ca="1">IF(ISERROR(OFFSET('HARGA SATUAN'!$I$6,MATCH(C662,'HARGA SATUAN'!$C$7:$C$1509,0),0)),"",OFFSET('HARGA SATUAN'!$I$6,MATCH(C662,'HARGA SATUAN'!$C$7:$C$1509,0),0))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SATUAN'!$C$7:$C$1509,0),0)),"",OFFSET('HARGA SATUAN'!$D$6,MATCH(C663,'HARGA SATUAN'!$C$7:$C$1509,0),0))</f>
        <v/>
      </c>
      <c r="E663" s="101">
        <f ca="1">IF(B663="+","Unit",IF(ISERROR(OFFSET('HARGA SATUAN'!$E$6,MATCH(C663,'HARGA SATUAN'!$C$7:$C$1509,0),0)),"",OFFSET('HARGA SATUAN'!$E$6,MATCH(C663,'HARGA SATUAN'!$C$7:$C$1509,0),0)))</f>
        <v>0</v>
      </c>
      <c r="F663" s="138" t="str">
        <f t="shared" ca="1" si="32"/>
        <v/>
      </c>
      <c r="G663" s="41">
        <f ca="1">IF(ISERROR(OFFSET('HARGA SATUAN'!$I$6,MATCH(C663,'HARGA SATUAN'!$C$7:$C$1509,0),0)),"",OFFSET('HARGA SATUAN'!$I$6,MATCH(C663,'HARGA SATUAN'!$C$7:$C$1509,0),0))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SATUAN'!$C$7:$C$1509,0),0)),"",OFFSET('HARGA SATUAN'!$D$6,MATCH(C664,'HARGA SATUAN'!$C$7:$C$1509,0),0))</f>
        <v/>
      </c>
      <c r="E664" s="101">
        <f ca="1">IF(B664="+","Unit",IF(ISERROR(OFFSET('HARGA SATUAN'!$E$6,MATCH(C664,'HARGA SATUAN'!$C$7:$C$1509,0),0)),"",OFFSET('HARGA SATUAN'!$E$6,MATCH(C664,'HARGA SATUAN'!$C$7:$C$1509,0),0)))</f>
        <v>0</v>
      </c>
      <c r="F664" s="138" t="str">
        <f t="shared" ca="1" si="32"/>
        <v/>
      </c>
      <c r="G664" s="41">
        <f ca="1">IF(ISERROR(OFFSET('HARGA SATUAN'!$I$6,MATCH(C664,'HARGA SATUAN'!$C$7:$C$1509,0),0)),"",OFFSET('HARGA SATUAN'!$I$6,MATCH(C664,'HARGA SATUAN'!$C$7:$C$1509,0),0))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SATUAN'!$C$7:$C$1509,0),0)),"",OFFSET('HARGA SATUAN'!$D$6,MATCH(C665,'HARGA SATUAN'!$C$7:$C$1509,0),0))</f>
        <v/>
      </c>
      <c r="E665" s="101">
        <f ca="1">IF(B665="+","Unit",IF(ISERROR(OFFSET('HARGA SATUAN'!$E$6,MATCH(C665,'HARGA SATUAN'!$C$7:$C$1509,0),0)),"",OFFSET('HARGA SATUAN'!$E$6,MATCH(C665,'HARGA SATUAN'!$C$7:$C$1509,0),0)))</f>
        <v>0</v>
      </c>
      <c r="F665" s="138" t="str">
        <f t="shared" ca="1" si="32"/>
        <v/>
      </c>
      <c r="G665" s="41">
        <f ca="1">IF(ISERROR(OFFSET('HARGA SATUAN'!$I$6,MATCH(C665,'HARGA SATUAN'!$C$7:$C$1509,0),0)),"",OFFSET('HARGA SATUAN'!$I$6,MATCH(C665,'HARGA SATUAN'!$C$7:$C$1509,0),0))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SATUAN'!$C$7:$C$1509,0),0)),"",OFFSET('HARGA SATUAN'!$D$6,MATCH(C666,'HARGA SATUAN'!$C$7:$C$1509,0),0))</f>
        <v/>
      </c>
      <c r="E666" s="101">
        <f ca="1">IF(B666="+","Unit",IF(ISERROR(OFFSET('HARGA SATUAN'!$E$6,MATCH(C666,'HARGA SATUAN'!$C$7:$C$1509,0),0)),"",OFFSET('HARGA SATUAN'!$E$6,MATCH(C666,'HARGA SATUAN'!$C$7:$C$1509,0),0)))</f>
        <v>0</v>
      </c>
      <c r="F666" s="138" t="str">
        <f t="shared" ca="1" si="32"/>
        <v/>
      </c>
      <c r="G666" s="41">
        <f ca="1">IF(ISERROR(OFFSET('HARGA SATUAN'!$I$6,MATCH(C666,'HARGA SATUAN'!$C$7:$C$1509,0),0)),"",OFFSET('HARGA SATUAN'!$I$6,MATCH(C666,'HARGA SATUAN'!$C$7:$C$1509,0),0))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SATUAN'!$C$7:$C$1509,0),0)),"",OFFSET('HARGA SATUAN'!$D$6,MATCH(C667,'HARGA SATUAN'!$C$7:$C$1509,0),0))</f>
        <v/>
      </c>
      <c r="E667" s="101">
        <f ca="1">IF(B667="+","Unit",IF(ISERROR(OFFSET('HARGA SATUAN'!$E$6,MATCH(C667,'HARGA SATUAN'!$C$7:$C$1509,0),0)),"",OFFSET('HARGA SATUAN'!$E$6,MATCH(C667,'HARGA SATUAN'!$C$7:$C$1509,0),0)))</f>
        <v>0</v>
      </c>
      <c r="F667" s="138" t="str">
        <f t="shared" ca="1" si="32"/>
        <v/>
      </c>
      <c r="G667" s="41">
        <f ca="1">IF(ISERROR(OFFSET('HARGA SATUAN'!$I$6,MATCH(C667,'HARGA SATUAN'!$C$7:$C$1509,0),0)),"",OFFSET('HARGA SATUAN'!$I$6,MATCH(C667,'HARGA SATUAN'!$C$7:$C$1509,0),0))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SATUAN'!$C$7:$C$1509,0),0)),"",OFFSET('HARGA SATUAN'!$D$6,MATCH(C668,'HARGA SATUAN'!$C$7:$C$1509,0),0))</f>
        <v/>
      </c>
      <c r="E668" s="101">
        <f ca="1">IF(B668="+","Unit",IF(ISERROR(OFFSET('HARGA SATUAN'!$E$6,MATCH(C668,'HARGA SATUAN'!$C$7:$C$1509,0),0)),"",OFFSET('HARGA SATUAN'!$E$6,MATCH(C668,'HARGA SATUAN'!$C$7:$C$1509,0),0)))</f>
        <v>0</v>
      </c>
      <c r="F668" s="138" t="str">
        <f t="shared" ca="1" si="32"/>
        <v/>
      </c>
      <c r="G668" s="41">
        <f ca="1">IF(ISERROR(OFFSET('HARGA SATUAN'!$I$6,MATCH(C668,'HARGA SATUAN'!$C$7:$C$1509,0),0)),"",OFFSET('HARGA SATUAN'!$I$6,MATCH(C668,'HARGA SATUAN'!$C$7:$C$1509,0),0))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SATUAN'!$C$7:$C$1509,0),0)),"",OFFSET('HARGA SATUAN'!$D$6,MATCH(C669,'HARGA SATUAN'!$C$7:$C$1509,0),0))</f>
        <v/>
      </c>
      <c r="E669" s="101">
        <f ca="1">IF(B669="+","Unit",IF(ISERROR(OFFSET('HARGA SATUAN'!$E$6,MATCH(C669,'HARGA SATUAN'!$C$7:$C$1509,0),0)),"",OFFSET('HARGA SATUAN'!$E$6,MATCH(C669,'HARGA SATUAN'!$C$7:$C$1509,0),0)))</f>
        <v>0</v>
      </c>
      <c r="F669" s="138" t="str">
        <f t="shared" ca="1" si="32"/>
        <v/>
      </c>
      <c r="G669" s="41">
        <f ca="1">IF(ISERROR(OFFSET('HARGA SATUAN'!$I$6,MATCH(C669,'HARGA SATUAN'!$C$7:$C$1509,0),0)),"",OFFSET('HARGA SATUAN'!$I$6,MATCH(C669,'HARGA SATUAN'!$C$7:$C$1509,0),0))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SATUAN'!$C$7:$C$1509,0),0)),"",OFFSET('HARGA SATUAN'!$D$6,MATCH(C670,'HARGA SATUAN'!$C$7:$C$1509,0),0))</f>
        <v/>
      </c>
      <c r="E670" s="101">
        <f ca="1">IF(B670="+","Unit",IF(ISERROR(OFFSET('HARGA SATUAN'!$E$6,MATCH(C670,'HARGA SATUAN'!$C$7:$C$1509,0),0)),"",OFFSET('HARGA SATUAN'!$E$6,MATCH(C670,'HARGA SATUAN'!$C$7:$C$1509,0),0)))</f>
        <v>0</v>
      </c>
      <c r="F670" s="138" t="str">
        <f t="shared" ca="1" si="32"/>
        <v/>
      </c>
      <c r="G670" s="41">
        <f ca="1">IF(ISERROR(OFFSET('HARGA SATUAN'!$I$6,MATCH(C670,'HARGA SATUAN'!$C$7:$C$1509,0),0)),"",OFFSET('HARGA SATUAN'!$I$6,MATCH(C670,'HARGA SATUAN'!$C$7:$C$1509,0),0))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SATUAN'!$C$7:$C$1509,0),0)),"",OFFSET('HARGA SATUAN'!$D$6,MATCH(C671,'HARGA SATUAN'!$C$7:$C$1509,0),0))</f>
        <v/>
      </c>
      <c r="E671" s="101">
        <f ca="1">IF(B671="+","Unit",IF(ISERROR(OFFSET('HARGA SATUAN'!$E$6,MATCH(C671,'HARGA SATUAN'!$C$7:$C$1509,0),0)),"",OFFSET('HARGA SATUAN'!$E$6,MATCH(C671,'HARGA SATUAN'!$C$7:$C$1509,0),0)))</f>
        <v>0</v>
      </c>
      <c r="F671" s="138" t="str">
        <f t="shared" ca="1" si="32"/>
        <v/>
      </c>
      <c r="G671" s="41">
        <f ca="1">IF(ISERROR(OFFSET('HARGA SATUAN'!$I$6,MATCH(C671,'HARGA SATUAN'!$C$7:$C$1509,0),0)),"",OFFSET('HARGA SATUAN'!$I$6,MATCH(C671,'HARGA SATUAN'!$C$7:$C$1509,0),0))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SATUAN'!$C$7:$C$1509,0),0)),"",OFFSET('HARGA SATUAN'!$D$6,MATCH(C672,'HARGA SATUAN'!$C$7:$C$1509,0),0))</f>
        <v/>
      </c>
      <c r="E672" s="101">
        <f ca="1">IF(B672="+","Unit",IF(ISERROR(OFFSET('HARGA SATUAN'!$E$6,MATCH(C672,'HARGA SATUAN'!$C$7:$C$1509,0),0)),"",OFFSET('HARGA SATUAN'!$E$6,MATCH(C672,'HARGA SATUAN'!$C$7:$C$1509,0),0)))</f>
        <v>0</v>
      </c>
      <c r="F672" s="138" t="str">
        <f t="shared" ca="1" si="32"/>
        <v/>
      </c>
      <c r="G672" s="41">
        <f ca="1">IF(ISERROR(OFFSET('HARGA SATUAN'!$I$6,MATCH(C672,'HARGA SATUAN'!$C$7:$C$1509,0),0)),"",OFFSET('HARGA SATUAN'!$I$6,MATCH(C672,'HARGA SATUAN'!$C$7:$C$1509,0),0))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SATUAN'!$C$7:$C$1509,0),0)),"",OFFSET('HARGA SATUAN'!$D$6,MATCH(C673,'HARGA SATUAN'!$C$7:$C$1509,0),0))</f>
        <v/>
      </c>
      <c r="E673" s="101">
        <f ca="1">IF(B673="+","Unit",IF(ISERROR(OFFSET('HARGA SATUAN'!$E$6,MATCH(C673,'HARGA SATUAN'!$C$7:$C$1509,0),0)),"",OFFSET('HARGA SATUAN'!$E$6,MATCH(C673,'HARGA SATUAN'!$C$7:$C$1509,0),0)))</f>
        <v>0</v>
      </c>
      <c r="F673" s="138" t="str">
        <f t="shared" ca="1" si="32"/>
        <v/>
      </c>
      <c r="G673" s="41">
        <f ca="1">IF(ISERROR(OFFSET('HARGA SATUAN'!$I$6,MATCH(C673,'HARGA SATUAN'!$C$7:$C$1509,0),0)),"",OFFSET('HARGA SATUAN'!$I$6,MATCH(C673,'HARGA SATUAN'!$C$7:$C$1509,0),0))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SATUAN'!$C$7:$C$1509,0),0)),"",OFFSET('HARGA SATUAN'!$D$6,MATCH(C674,'HARGA SATUAN'!$C$7:$C$1509,0),0))</f>
        <v/>
      </c>
      <c r="E674" s="101">
        <f ca="1">IF(B674="+","Unit",IF(ISERROR(OFFSET('HARGA SATUAN'!$E$6,MATCH(C674,'HARGA SATUAN'!$C$7:$C$1509,0),0)),"",OFFSET('HARGA SATUAN'!$E$6,MATCH(C674,'HARGA SATUAN'!$C$7:$C$1509,0),0)))</f>
        <v>0</v>
      </c>
      <c r="F674" s="138" t="str">
        <f t="shared" ca="1" si="32"/>
        <v/>
      </c>
      <c r="G674" s="41">
        <f ca="1">IF(ISERROR(OFFSET('HARGA SATUAN'!$I$6,MATCH(C674,'HARGA SATUAN'!$C$7:$C$1509,0),0)),"",OFFSET('HARGA SATUAN'!$I$6,MATCH(C674,'HARGA SATUAN'!$C$7:$C$1509,0),0))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SATUAN'!$C$7:$C$1509,0),0)),"",OFFSET('HARGA SATUAN'!$D$6,MATCH(C675,'HARGA SATUAN'!$C$7:$C$1509,0),0))</f>
        <v/>
      </c>
      <c r="E675" s="101">
        <f ca="1">IF(B675="+","Unit",IF(ISERROR(OFFSET('HARGA SATUAN'!$E$6,MATCH(C675,'HARGA SATUAN'!$C$7:$C$1509,0),0)),"",OFFSET('HARGA SATUAN'!$E$6,MATCH(C675,'HARGA SATUAN'!$C$7:$C$1509,0),0)))</f>
        <v>0</v>
      </c>
      <c r="F675" s="138" t="str">
        <f t="shared" ca="1" si="32"/>
        <v/>
      </c>
      <c r="G675" s="41">
        <f ca="1">IF(ISERROR(OFFSET('HARGA SATUAN'!$I$6,MATCH(C675,'HARGA SATUAN'!$C$7:$C$1509,0),0)),"",OFFSET('HARGA SATUAN'!$I$6,MATCH(C675,'HARGA SATUAN'!$C$7:$C$1509,0),0))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SATUAN'!$C$7:$C$1509,0),0)),"",OFFSET('HARGA SATUAN'!$D$6,MATCH(C676,'HARGA SATUAN'!$C$7:$C$1509,0),0))</f>
        <v/>
      </c>
      <c r="E676" s="101">
        <f ca="1">IF(B676="+","Unit",IF(ISERROR(OFFSET('HARGA SATUAN'!$E$6,MATCH(C676,'HARGA SATUAN'!$C$7:$C$1509,0),0)),"",OFFSET('HARGA SATUAN'!$E$6,MATCH(C676,'HARGA SATUAN'!$C$7:$C$1509,0),0)))</f>
        <v>0</v>
      </c>
      <c r="F676" s="138" t="str">
        <f t="shared" ca="1" si="32"/>
        <v/>
      </c>
      <c r="G676" s="41">
        <f ca="1">IF(ISERROR(OFFSET('HARGA SATUAN'!$I$6,MATCH(C676,'HARGA SATUAN'!$C$7:$C$1509,0),0)),"",OFFSET('HARGA SATUAN'!$I$6,MATCH(C676,'HARGA SATUAN'!$C$7:$C$1509,0),0))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SATUAN'!$C$7:$C$1509,0),0)),"",OFFSET('HARGA SATUAN'!$D$6,MATCH(C677,'HARGA SATUAN'!$C$7:$C$1509,0),0))</f>
        <v/>
      </c>
      <c r="E677" s="101">
        <f ca="1">IF(B677="+","Unit",IF(ISERROR(OFFSET('HARGA SATUAN'!$E$6,MATCH(C677,'HARGA SATUAN'!$C$7:$C$1509,0),0)),"",OFFSET('HARGA SATUAN'!$E$6,MATCH(C677,'HARGA SATUAN'!$C$7:$C$1509,0),0)))</f>
        <v>0</v>
      </c>
      <c r="F677" s="138" t="str">
        <f t="shared" ca="1" si="32"/>
        <v/>
      </c>
      <c r="G677" s="41">
        <f ca="1">IF(ISERROR(OFFSET('HARGA SATUAN'!$I$6,MATCH(C677,'HARGA SATUAN'!$C$7:$C$1509,0),0)),"",OFFSET('HARGA SATUAN'!$I$6,MATCH(C677,'HARGA SATUAN'!$C$7:$C$1509,0),0))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SATUAN'!$C$7:$C$1509,0),0)),"",OFFSET('HARGA SATUAN'!$D$6,MATCH(C678,'HARGA SATUAN'!$C$7:$C$1509,0),0))</f>
        <v/>
      </c>
      <c r="E678" s="101">
        <f ca="1">IF(B678="+","Unit",IF(ISERROR(OFFSET('HARGA SATUAN'!$E$6,MATCH(C678,'HARGA SATUAN'!$C$7:$C$1509,0),0)),"",OFFSET('HARGA SATUAN'!$E$6,MATCH(C678,'HARGA SATUAN'!$C$7:$C$1509,0),0)))</f>
        <v>0</v>
      </c>
      <c r="F678" s="138" t="str">
        <f t="shared" ca="1" si="32"/>
        <v/>
      </c>
      <c r="G678" s="41">
        <f ca="1">IF(ISERROR(OFFSET('HARGA SATUAN'!$I$6,MATCH(C678,'HARGA SATUAN'!$C$7:$C$1509,0),0)),"",OFFSET('HARGA SATUAN'!$I$6,MATCH(C678,'HARGA SATUAN'!$C$7:$C$1509,0),0))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SATUAN'!$C$7:$C$1509,0),0)),"",OFFSET('HARGA SATUAN'!$D$6,MATCH(C679,'HARGA SATUAN'!$C$7:$C$1509,0),0))</f>
        <v/>
      </c>
      <c r="E679" s="101">
        <f ca="1">IF(B679="+","Unit",IF(ISERROR(OFFSET('HARGA SATUAN'!$E$6,MATCH(C679,'HARGA SATUAN'!$C$7:$C$1509,0),0)),"",OFFSET('HARGA SATUAN'!$E$6,MATCH(C679,'HARGA SATUAN'!$C$7:$C$1509,0),0)))</f>
        <v>0</v>
      </c>
      <c r="F679" s="138" t="str">
        <f t="shared" ca="1" si="32"/>
        <v/>
      </c>
      <c r="G679" s="41">
        <f ca="1">IF(ISERROR(OFFSET('HARGA SATUAN'!$I$6,MATCH(C679,'HARGA SATUAN'!$C$7:$C$1509,0),0)),"",OFFSET('HARGA SATUAN'!$I$6,MATCH(C679,'HARGA SATUAN'!$C$7:$C$1509,0),0))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SATUAN'!$C$7:$C$1509,0),0)),"",OFFSET('HARGA SATUAN'!$D$6,MATCH(C680,'HARGA SATUAN'!$C$7:$C$1509,0),0))</f>
        <v/>
      </c>
      <c r="E680" s="101">
        <f ca="1">IF(B680="+","Unit",IF(ISERROR(OFFSET('HARGA SATUAN'!$E$6,MATCH(C680,'HARGA SATUAN'!$C$7:$C$1509,0),0)),"",OFFSET('HARGA SATUAN'!$E$6,MATCH(C680,'HARGA SATUAN'!$C$7:$C$1509,0),0)))</f>
        <v>0</v>
      </c>
      <c r="F680" s="138" t="str">
        <f t="shared" ca="1" si="32"/>
        <v/>
      </c>
      <c r="G680" s="41">
        <f ca="1">IF(ISERROR(OFFSET('HARGA SATUAN'!$I$6,MATCH(C680,'HARGA SATUAN'!$C$7:$C$1509,0),0)),"",OFFSET('HARGA SATUAN'!$I$6,MATCH(C680,'HARGA SATUAN'!$C$7:$C$1509,0),0))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SATUAN'!$C$7:$C$1509,0),0)),"",OFFSET('HARGA SATUAN'!$D$6,MATCH(C681,'HARGA SATUAN'!$C$7:$C$1509,0),0))</f>
        <v/>
      </c>
      <c r="E681" s="101">
        <f ca="1">IF(B681="+","Unit",IF(ISERROR(OFFSET('HARGA SATUAN'!$E$6,MATCH(C681,'HARGA SATUAN'!$C$7:$C$1509,0),0)),"",OFFSET('HARGA SATUAN'!$E$6,MATCH(C681,'HARGA SATUAN'!$C$7:$C$1509,0),0)))</f>
        <v>0</v>
      </c>
      <c r="F681" s="138" t="str">
        <f t="shared" ca="1" si="32"/>
        <v/>
      </c>
      <c r="G681" s="41">
        <f ca="1">IF(ISERROR(OFFSET('HARGA SATUAN'!$I$6,MATCH(C681,'HARGA SATUAN'!$C$7:$C$1509,0),0)),"",OFFSET('HARGA SATUAN'!$I$6,MATCH(C681,'HARGA SATUAN'!$C$7:$C$1509,0),0))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SATUAN'!$C$7:$C$1509,0),0)),"",OFFSET('HARGA SATUAN'!$D$6,MATCH(C682,'HARGA SATUAN'!$C$7:$C$1509,0),0))</f>
        <v/>
      </c>
      <c r="E682" s="101">
        <f ca="1">IF(B682="+","Unit",IF(ISERROR(OFFSET('HARGA SATUAN'!$E$6,MATCH(C682,'HARGA SATUAN'!$C$7:$C$1509,0),0)),"",OFFSET('HARGA SATUAN'!$E$6,MATCH(C682,'HARGA SATUAN'!$C$7:$C$1509,0),0)))</f>
        <v>0</v>
      </c>
      <c r="F682" s="138" t="str">
        <f t="shared" ca="1" si="32"/>
        <v/>
      </c>
      <c r="G682" s="41">
        <f ca="1">IF(ISERROR(OFFSET('HARGA SATUAN'!$I$6,MATCH(C682,'HARGA SATUAN'!$C$7:$C$1509,0),0)),"",OFFSET('HARGA SATUAN'!$I$6,MATCH(C682,'HARGA SATUAN'!$C$7:$C$1509,0),0))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SATUAN'!$C$7:$C$1509,0),0)),"",OFFSET('HARGA SATUAN'!$D$6,MATCH(C683,'HARGA SATUAN'!$C$7:$C$1509,0),0))</f>
        <v/>
      </c>
      <c r="E683" s="101">
        <f ca="1">IF(B683="+","Unit",IF(ISERROR(OFFSET('HARGA SATUAN'!$E$6,MATCH(C683,'HARGA SATUAN'!$C$7:$C$1509,0),0)),"",OFFSET('HARGA SATUAN'!$E$6,MATCH(C683,'HARGA SATUAN'!$C$7:$C$1509,0),0)))</f>
        <v>0</v>
      </c>
      <c r="F683" s="138" t="str">
        <f t="shared" ca="1" si="32"/>
        <v/>
      </c>
      <c r="G683" s="41">
        <f ca="1">IF(ISERROR(OFFSET('HARGA SATUAN'!$I$6,MATCH(C683,'HARGA SATUAN'!$C$7:$C$1509,0),0)),"",OFFSET('HARGA SATUAN'!$I$6,MATCH(C683,'HARGA SATUAN'!$C$7:$C$1509,0),0))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SATUAN'!$C$7:$C$1509,0),0)),"",OFFSET('HARGA SATUAN'!$D$6,MATCH(C684,'HARGA SATUAN'!$C$7:$C$1509,0),0))</f>
        <v/>
      </c>
      <c r="E684" s="101">
        <f ca="1">IF(B684="+","Unit",IF(ISERROR(OFFSET('HARGA SATUAN'!$E$6,MATCH(C684,'HARGA SATUAN'!$C$7:$C$1509,0),0)),"",OFFSET('HARGA SATUAN'!$E$6,MATCH(C684,'HARGA SATUAN'!$C$7:$C$1509,0),0)))</f>
        <v>0</v>
      </c>
      <c r="F684" s="138" t="str">
        <f t="shared" ca="1" si="32"/>
        <v/>
      </c>
      <c r="G684" s="41">
        <f ca="1">IF(ISERROR(OFFSET('HARGA SATUAN'!$I$6,MATCH(C684,'HARGA SATUAN'!$C$7:$C$1509,0),0)),"",OFFSET('HARGA SATUAN'!$I$6,MATCH(C684,'HARGA SATUAN'!$C$7:$C$1509,0),0))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SATUAN'!$C$7:$C$1509,0),0)),"",OFFSET('HARGA SATUAN'!$D$6,MATCH(C685,'HARGA SATUAN'!$C$7:$C$1509,0),0))</f>
        <v/>
      </c>
      <c r="E685" s="101">
        <f ca="1">IF(B685="+","Unit",IF(ISERROR(OFFSET('HARGA SATUAN'!$E$6,MATCH(C685,'HARGA SATUAN'!$C$7:$C$1509,0),0)),"",OFFSET('HARGA SATUAN'!$E$6,MATCH(C685,'HARGA SATUAN'!$C$7:$C$1509,0),0)))</f>
        <v>0</v>
      </c>
      <c r="F685" s="138" t="str">
        <f t="shared" ca="1" si="32"/>
        <v/>
      </c>
      <c r="G685" s="41">
        <f ca="1">IF(ISERROR(OFFSET('HARGA SATUAN'!$I$6,MATCH(C685,'HARGA SATUAN'!$C$7:$C$1509,0),0)),"",OFFSET('HARGA SATUAN'!$I$6,MATCH(C685,'HARGA SATUAN'!$C$7:$C$1509,0),0))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SATUAN'!$C$7:$C$1509,0),0)),"",OFFSET('HARGA SATUAN'!$D$6,MATCH(C686,'HARGA SATUAN'!$C$7:$C$1509,0),0))</f>
        <v/>
      </c>
      <c r="E686" s="101">
        <f ca="1">IF(B686="+","Unit",IF(ISERROR(OFFSET('HARGA SATUAN'!$E$6,MATCH(C686,'HARGA SATUAN'!$C$7:$C$1509,0),0)),"",OFFSET('HARGA SATUAN'!$E$6,MATCH(C686,'HARGA SATUAN'!$C$7:$C$1509,0),0)))</f>
        <v>0</v>
      </c>
      <c r="F686" s="138" t="str">
        <f t="shared" ca="1" si="32"/>
        <v/>
      </c>
      <c r="G686" s="41">
        <f ca="1">IF(ISERROR(OFFSET('HARGA SATUAN'!$I$6,MATCH(C686,'HARGA SATUAN'!$C$7:$C$1509,0),0)),"",OFFSET('HARGA SATUAN'!$I$6,MATCH(C686,'HARGA SATUAN'!$C$7:$C$1509,0),0))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SATUAN'!$C$7:$C$1509,0),0)),"",OFFSET('HARGA SATUAN'!$D$6,MATCH(C687,'HARGA SATUAN'!$C$7:$C$1509,0),0))</f>
        <v/>
      </c>
      <c r="E687" s="101">
        <f ca="1">IF(B687="+","Unit",IF(ISERROR(OFFSET('HARGA SATUAN'!$E$6,MATCH(C687,'HARGA SATUAN'!$C$7:$C$1509,0),0)),"",OFFSET('HARGA SATUAN'!$E$6,MATCH(C687,'HARGA SATUAN'!$C$7:$C$1509,0),0)))</f>
        <v>0</v>
      </c>
      <c r="F687" s="138" t="str">
        <f t="shared" ca="1" si="32"/>
        <v/>
      </c>
      <c r="G687" s="41">
        <f ca="1">IF(ISERROR(OFFSET('HARGA SATUAN'!$I$6,MATCH(C687,'HARGA SATUAN'!$C$7:$C$1509,0),0)),"",OFFSET('HARGA SATUAN'!$I$6,MATCH(C687,'HARGA SATUAN'!$C$7:$C$1509,0),0))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SATUAN'!$C$7:$C$1509,0),0)),"",OFFSET('HARGA SATUAN'!$D$6,MATCH(C688,'HARGA SATUAN'!$C$7:$C$1509,0),0))</f>
        <v/>
      </c>
      <c r="E688" s="101">
        <f ca="1">IF(B688="+","Unit",IF(ISERROR(OFFSET('HARGA SATUAN'!$E$6,MATCH(C688,'HARGA SATUAN'!$C$7:$C$1509,0),0)),"",OFFSET('HARGA SATUAN'!$E$6,MATCH(C688,'HARGA SATUAN'!$C$7:$C$1509,0),0)))</f>
        <v>0</v>
      </c>
      <c r="F688" s="138" t="str">
        <f t="shared" ca="1" si="32"/>
        <v/>
      </c>
      <c r="G688" s="41">
        <f ca="1">IF(ISERROR(OFFSET('HARGA SATUAN'!$I$6,MATCH(C688,'HARGA SATUAN'!$C$7:$C$1509,0),0)),"",OFFSET('HARGA SATUAN'!$I$6,MATCH(C688,'HARGA SATUAN'!$C$7:$C$1509,0),0))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SATUAN'!$C$7:$C$1509,0),0)),"",OFFSET('HARGA SATUAN'!$D$6,MATCH(C689,'HARGA SATUAN'!$C$7:$C$1509,0),0))</f>
        <v/>
      </c>
      <c r="E689" s="101">
        <f ca="1">IF(B689="+","Unit",IF(ISERROR(OFFSET('HARGA SATUAN'!$E$6,MATCH(C689,'HARGA SATUAN'!$C$7:$C$1509,0),0)),"",OFFSET('HARGA SATUAN'!$E$6,MATCH(C689,'HARGA SATUAN'!$C$7:$C$1509,0),0)))</f>
        <v>0</v>
      </c>
      <c r="F689" s="138" t="str">
        <f t="shared" ca="1" si="32"/>
        <v/>
      </c>
      <c r="G689" s="41">
        <f ca="1">IF(ISERROR(OFFSET('HARGA SATUAN'!$I$6,MATCH(C689,'HARGA SATUAN'!$C$7:$C$1509,0),0)),"",OFFSET('HARGA SATUAN'!$I$6,MATCH(C689,'HARGA SATUAN'!$C$7:$C$1509,0),0))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SATUAN'!$C$7:$C$1509,0),0)),"",OFFSET('HARGA SATUAN'!$D$6,MATCH(C690,'HARGA SATUAN'!$C$7:$C$1509,0),0))</f>
        <v/>
      </c>
      <c r="E690" s="101">
        <f ca="1">IF(B690="+","Unit",IF(ISERROR(OFFSET('HARGA SATUAN'!$E$6,MATCH(C690,'HARGA SATUAN'!$C$7:$C$1509,0),0)),"",OFFSET('HARGA SATUAN'!$E$6,MATCH(C690,'HARGA SATUAN'!$C$7:$C$1509,0),0)))</f>
        <v>0</v>
      </c>
      <c r="F690" s="138" t="str">
        <f t="shared" ca="1" si="32"/>
        <v/>
      </c>
      <c r="G690" s="41">
        <f ca="1">IF(ISERROR(OFFSET('HARGA SATUAN'!$I$6,MATCH(C690,'HARGA SATUAN'!$C$7:$C$1509,0),0)),"",OFFSET('HARGA SATUAN'!$I$6,MATCH(C690,'HARGA SATUAN'!$C$7:$C$1509,0),0))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SATUAN'!$C$7:$C$1509,0),0)),"",OFFSET('HARGA SATUAN'!$D$6,MATCH(C691,'HARGA SATUAN'!$C$7:$C$1509,0),0))</f>
        <v/>
      </c>
      <c r="E691" s="101">
        <f ca="1">IF(B691="+","Unit",IF(ISERROR(OFFSET('HARGA SATUAN'!$E$6,MATCH(C691,'HARGA SATUAN'!$C$7:$C$1509,0),0)),"",OFFSET('HARGA SATUAN'!$E$6,MATCH(C691,'HARGA SATUAN'!$C$7:$C$1509,0),0)))</f>
        <v>0</v>
      </c>
      <c r="F691" s="138" t="str">
        <f t="shared" ca="1" si="32"/>
        <v/>
      </c>
      <c r="G691" s="41">
        <f ca="1">IF(ISERROR(OFFSET('HARGA SATUAN'!$I$6,MATCH(C691,'HARGA SATUAN'!$C$7:$C$1509,0),0)),"",OFFSET('HARGA SATUAN'!$I$6,MATCH(C691,'HARGA SATUAN'!$C$7:$C$1509,0),0))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SATUAN'!$C$7:$C$1509,0),0)),"",OFFSET('HARGA SATUAN'!$D$6,MATCH(C692,'HARGA SATUAN'!$C$7:$C$1509,0),0))</f>
        <v/>
      </c>
      <c r="E692" s="101">
        <f ca="1">IF(B692="+","Unit",IF(ISERROR(OFFSET('HARGA SATUAN'!$E$6,MATCH(C692,'HARGA SATUAN'!$C$7:$C$1509,0),0)),"",OFFSET('HARGA SATUAN'!$E$6,MATCH(C692,'HARGA SATUAN'!$C$7:$C$1509,0),0)))</f>
        <v>0</v>
      </c>
      <c r="F692" s="138" t="str">
        <f t="shared" ca="1" si="32"/>
        <v/>
      </c>
      <c r="G692" s="41">
        <f ca="1">IF(ISERROR(OFFSET('HARGA SATUAN'!$I$6,MATCH(C692,'HARGA SATUAN'!$C$7:$C$1509,0),0)),"",OFFSET('HARGA SATUAN'!$I$6,MATCH(C692,'HARGA SATUAN'!$C$7:$C$1509,0),0))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SATUAN'!$C$7:$C$1509,0),0)),"",OFFSET('HARGA SATUAN'!$D$6,MATCH(C693,'HARGA SATUAN'!$C$7:$C$1509,0),0))</f>
        <v/>
      </c>
      <c r="E693" s="101">
        <f ca="1">IF(B693="+","Unit",IF(ISERROR(OFFSET('HARGA SATUAN'!$E$6,MATCH(C693,'HARGA SATUAN'!$C$7:$C$1509,0),0)),"",OFFSET('HARGA SATUAN'!$E$6,MATCH(C693,'HARGA SATUAN'!$C$7:$C$1509,0),0)))</f>
        <v>0</v>
      </c>
      <c r="F693" s="138" t="str">
        <f t="shared" ca="1" si="32"/>
        <v/>
      </c>
      <c r="G693" s="41">
        <f ca="1">IF(ISERROR(OFFSET('HARGA SATUAN'!$I$6,MATCH(C693,'HARGA SATUAN'!$C$7:$C$1509,0),0)),"",OFFSET('HARGA SATUAN'!$I$6,MATCH(C693,'HARGA SATUAN'!$C$7:$C$1509,0),0))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SATUAN'!$C$7:$C$1509,0),0)),"",OFFSET('HARGA SATUAN'!$D$6,MATCH(C694,'HARGA SATUAN'!$C$7:$C$1509,0),0))</f>
        <v/>
      </c>
      <c r="E694" s="101">
        <f ca="1">IF(B694="+","Unit",IF(ISERROR(OFFSET('HARGA SATUAN'!$E$6,MATCH(C694,'HARGA SATUAN'!$C$7:$C$1509,0),0)),"",OFFSET('HARGA SATUAN'!$E$6,MATCH(C694,'HARGA SATUAN'!$C$7:$C$1509,0),0)))</f>
        <v>0</v>
      </c>
      <c r="F694" s="138" t="str">
        <f t="shared" ca="1" si="32"/>
        <v/>
      </c>
      <c r="G694" s="41">
        <f ca="1">IF(ISERROR(OFFSET('HARGA SATUAN'!$I$6,MATCH(C694,'HARGA SATUAN'!$C$7:$C$1509,0),0)),"",OFFSET('HARGA SATUAN'!$I$6,MATCH(C694,'HARGA SATUAN'!$C$7:$C$1509,0),0))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SATUAN'!$C$7:$C$1509,0),0)),"",OFFSET('HARGA SATUAN'!$D$6,MATCH(C695,'HARGA SATUAN'!$C$7:$C$1509,0),0))</f>
        <v/>
      </c>
      <c r="E695" s="101">
        <f ca="1">IF(B695="+","Unit",IF(ISERROR(OFFSET('HARGA SATUAN'!$E$6,MATCH(C695,'HARGA SATUAN'!$C$7:$C$1509,0),0)),"",OFFSET('HARGA SATUAN'!$E$6,MATCH(C695,'HARGA SATUAN'!$C$7:$C$1509,0),0)))</f>
        <v>0</v>
      </c>
      <c r="F695" s="138" t="str">
        <f t="shared" ca="1" si="32"/>
        <v/>
      </c>
      <c r="G695" s="41">
        <f ca="1">IF(ISERROR(OFFSET('HARGA SATUAN'!$I$6,MATCH(C695,'HARGA SATUAN'!$C$7:$C$1509,0),0)),"",OFFSET('HARGA SATUAN'!$I$6,MATCH(C695,'HARGA SATUAN'!$C$7:$C$1509,0),0))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SATUAN'!$C$7:$C$1509,0),0)),"",OFFSET('HARGA SATUAN'!$D$6,MATCH(C696,'HARGA SATUAN'!$C$7:$C$1509,0),0))</f>
        <v/>
      </c>
      <c r="E696" s="101">
        <f ca="1">IF(B696="+","Unit",IF(ISERROR(OFFSET('HARGA SATUAN'!$E$6,MATCH(C696,'HARGA SATUAN'!$C$7:$C$1509,0),0)),"",OFFSET('HARGA SATUAN'!$E$6,MATCH(C696,'HARGA SATUAN'!$C$7:$C$1509,0),0)))</f>
        <v>0</v>
      </c>
      <c r="F696" s="138" t="str">
        <f t="shared" ca="1" si="32"/>
        <v/>
      </c>
      <c r="G696" s="41">
        <f ca="1">IF(ISERROR(OFFSET('HARGA SATUAN'!$I$6,MATCH(C696,'HARGA SATUAN'!$C$7:$C$1509,0),0)),"",OFFSET('HARGA SATUAN'!$I$6,MATCH(C696,'HARGA SATUAN'!$C$7:$C$1509,0),0))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SATUAN'!$C$7:$C$1509,0),0)),"",OFFSET('HARGA SATUAN'!$D$6,MATCH(C697,'HARGA SATUAN'!$C$7:$C$1509,0),0))</f>
        <v/>
      </c>
      <c r="E697" s="101">
        <f ca="1">IF(B697="+","Unit",IF(ISERROR(OFFSET('HARGA SATUAN'!$E$6,MATCH(C697,'HARGA SATUAN'!$C$7:$C$1509,0),0)),"",OFFSET('HARGA SATUAN'!$E$6,MATCH(C697,'HARGA SATUAN'!$C$7:$C$1509,0),0)))</f>
        <v>0</v>
      </c>
      <c r="F697" s="138" t="str">
        <f t="shared" ca="1" si="32"/>
        <v/>
      </c>
      <c r="G697" s="41">
        <f ca="1">IF(ISERROR(OFFSET('HARGA SATUAN'!$I$6,MATCH(C697,'HARGA SATUAN'!$C$7:$C$1509,0),0)),"",OFFSET('HARGA SATUAN'!$I$6,MATCH(C697,'HARGA SATUAN'!$C$7:$C$1509,0),0))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SATUAN'!$C$7:$C$1509,0),0)),"",OFFSET('HARGA SATUAN'!$D$6,MATCH(C698,'HARGA SATUAN'!$C$7:$C$1509,0),0))</f>
        <v/>
      </c>
      <c r="E698" s="101">
        <f ca="1">IF(B698="+","Unit",IF(ISERROR(OFFSET('HARGA SATUAN'!$E$6,MATCH(C698,'HARGA SATUAN'!$C$7:$C$1509,0),0)),"",OFFSET('HARGA SATUAN'!$E$6,MATCH(C698,'HARGA SATUAN'!$C$7:$C$1509,0),0)))</f>
        <v>0</v>
      </c>
      <c r="F698" s="138" t="str">
        <f t="shared" ca="1" si="32"/>
        <v/>
      </c>
      <c r="G698" s="41">
        <f ca="1">IF(ISERROR(OFFSET('HARGA SATUAN'!$I$6,MATCH(C698,'HARGA SATUAN'!$C$7:$C$1509,0),0)),"",OFFSET('HARGA SATUAN'!$I$6,MATCH(C698,'HARGA SATUAN'!$C$7:$C$1509,0),0))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SATUAN'!$C$7:$C$1509,0),0)),"",OFFSET('HARGA SATUAN'!$D$6,MATCH(C699,'HARGA SATUAN'!$C$7:$C$1509,0),0))</f>
        <v/>
      </c>
      <c r="E699" s="101">
        <f ca="1">IF(B699="+","Unit",IF(ISERROR(OFFSET('HARGA SATUAN'!$E$6,MATCH(C699,'HARGA SATUAN'!$C$7:$C$1509,0),0)),"",OFFSET('HARGA SATUAN'!$E$6,MATCH(C699,'HARGA SATUAN'!$C$7:$C$1509,0),0)))</f>
        <v>0</v>
      </c>
      <c r="F699" s="138" t="str">
        <f t="shared" ca="1" si="32"/>
        <v/>
      </c>
      <c r="G699" s="41">
        <f ca="1">IF(ISERROR(OFFSET('HARGA SATUAN'!$I$6,MATCH(C699,'HARGA SATUAN'!$C$7:$C$1509,0),0)),"",OFFSET('HARGA SATUAN'!$I$6,MATCH(C699,'HARGA SATUAN'!$C$7:$C$1509,0),0))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SATUAN'!$C$7:$C$1509,0),0)),"",OFFSET('HARGA SATUAN'!$D$6,MATCH(C700,'HARGA SATUAN'!$C$7:$C$1509,0),0))</f>
        <v/>
      </c>
      <c r="E700" s="101">
        <f ca="1">IF(B700="+","Unit",IF(ISERROR(OFFSET('HARGA SATUAN'!$E$6,MATCH(C700,'HARGA SATUAN'!$C$7:$C$1509,0),0)),"",OFFSET('HARGA SATUAN'!$E$6,MATCH(C700,'HARGA SATUAN'!$C$7:$C$1509,0),0)))</f>
        <v>0</v>
      </c>
      <c r="F700" s="138" t="str">
        <f t="shared" ca="1" si="32"/>
        <v/>
      </c>
      <c r="G700" s="41">
        <f ca="1">IF(ISERROR(OFFSET('HARGA SATUAN'!$I$6,MATCH(C700,'HARGA SATUAN'!$C$7:$C$1509,0),0)),"",OFFSET('HARGA SATUAN'!$I$6,MATCH(C700,'HARGA SATUAN'!$C$7:$C$1509,0),0))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SATUAN'!$C$7:$C$1509,0),0)),"",OFFSET('HARGA SATUAN'!$D$6,MATCH(C701,'HARGA SATUAN'!$C$7:$C$1509,0),0))</f>
        <v/>
      </c>
      <c r="E701" s="101">
        <f ca="1">IF(B701="+","Unit",IF(ISERROR(OFFSET('HARGA SATUAN'!$E$6,MATCH(C701,'HARGA SATUAN'!$C$7:$C$1509,0),0)),"",OFFSET('HARGA SATUAN'!$E$6,MATCH(C701,'HARGA SATUAN'!$C$7:$C$1509,0),0)))</f>
        <v>0</v>
      </c>
      <c r="F701" s="138" t="str">
        <f t="shared" ca="1" si="32"/>
        <v/>
      </c>
      <c r="G701" s="41">
        <f ca="1">IF(ISERROR(OFFSET('HARGA SATUAN'!$I$6,MATCH(C701,'HARGA SATUAN'!$C$7:$C$1509,0),0)),"",OFFSET('HARGA SATUAN'!$I$6,MATCH(C701,'HARGA SATUAN'!$C$7:$C$1509,0),0))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SATUAN'!$C$7:$C$1509,0),0)),"",OFFSET('HARGA SATUAN'!$D$6,MATCH(C702,'HARGA SATUAN'!$C$7:$C$1509,0),0))</f>
        <v/>
      </c>
      <c r="E702" s="101">
        <f ca="1">IF(B702="+","Unit",IF(ISERROR(OFFSET('HARGA SATUAN'!$E$6,MATCH(C702,'HARGA SATUAN'!$C$7:$C$1509,0),0)),"",OFFSET('HARGA SATUAN'!$E$6,MATCH(C702,'HARGA SATUAN'!$C$7:$C$1509,0),0)))</f>
        <v>0</v>
      </c>
      <c r="F702" s="138" t="str">
        <f t="shared" ca="1" si="32"/>
        <v/>
      </c>
      <c r="G702" s="41">
        <f ca="1">IF(ISERROR(OFFSET('HARGA SATUAN'!$I$6,MATCH(C702,'HARGA SATUAN'!$C$7:$C$1509,0),0)),"",OFFSET('HARGA SATUAN'!$I$6,MATCH(C702,'HARGA SATUAN'!$C$7:$C$1509,0),0))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SATUAN'!$C$7:$C$1509,0),0)),"",OFFSET('HARGA SATUAN'!$D$6,MATCH(C703,'HARGA SATUAN'!$C$7:$C$1509,0),0))</f>
        <v/>
      </c>
      <c r="E703" s="101">
        <f ca="1">IF(B703="+","Unit",IF(ISERROR(OFFSET('HARGA SATUAN'!$E$6,MATCH(C703,'HARGA SATUAN'!$C$7:$C$1509,0),0)),"",OFFSET('HARGA SATUAN'!$E$6,MATCH(C703,'HARGA SATUAN'!$C$7:$C$1509,0),0)))</f>
        <v>0</v>
      </c>
      <c r="F703" s="138" t="str">
        <f t="shared" ca="1" si="32"/>
        <v/>
      </c>
      <c r="G703" s="41">
        <f ca="1">IF(ISERROR(OFFSET('HARGA SATUAN'!$I$6,MATCH(C703,'HARGA SATUAN'!$C$7:$C$1509,0),0)),"",OFFSET('HARGA SATUAN'!$I$6,MATCH(C703,'HARGA SATUAN'!$C$7:$C$1509,0),0))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SATUAN'!$C$7:$C$1509,0),0)),"",OFFSET('HARGA SATUAN'!$D$6,MATCH(C704,'HARGA SATUAN'!$C$7:$C$1509,0),0))</f>
        <v/>
      </c>
      <c r="E704" s="101">
        <f ca="1">IF(B704="+","Unit",IF(ISERROR(OFFSET('HARGA SATUAN'!$E$6,MATCH(C704,'HARGA SATUAN'!$C$7:$C$1509,0),0)),"",OFFSET('HARGA SATUAN'!$E$6,MATCH(C704,'HARGA SATUAN'!$C$7:$C$1509,0),0)))</f>
        <v>0</v>
      </c>
      <c r="F704" s="138" t="str">
        <f t="shared" ca="1" si="32"/>
        <v/>
      </c>
      <c r="G704" s="41">
        <f ca="1">IF(ISERROR(OFFSET('HARGA SATUAN'!$I$6,MATCH(C704,'HARGA SATUAN'!$C$7:$C$1509,0),0)),"",OFFSET('HARGA SATUAN'!$I$6,MATCH(C704,'HARGA SATUAN'!$C$7:$C$1509,0),0))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SATUAN'!$C$7:$C$1509,0),0)),"",OFFSET('HARGA SATUAN'!$D$6,MATCH(C705,'HARGA SATUAN'!$C$7:$C$1509,0),0))</f>
        <v/>
      </c>
      <c r="E705" s="101">
        <f ca="1">IF(B705="+","Unit",IF(ISERROR(OFFSET('HARGA SATUAN'!$E$6,MATCH(C705,'HARGA SATUAN'!$C$7:$C$1509,0),0)),"",OFFSET('HARGA SATUAN'!$E$6,MATCH(C705,'HARGA SATUAN'!$C$7:$C$1509,0),0)))</f>
        <v>0</v>
      </c>
      <c r="F705" s="138" t="str">
        <f t="shared" ca="1" si="32"/>
        <v/>
      </c>
      <c r="G705" s="41">
        <f ca="1">IF(ISERROR(OFFSET('HARGA SATUAN'!$I$6,MATCH(C705,'HARGA SATUAN'!$C$7:$C$1509,0),0)),"",OFFSET('HARGA SATUAN'!$I$6,MATCH(C705,'HARGA SATUAN'!$C$7:$C$1509,0),0))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SATUAN'!$C$7:$C$1509,0),0)),"",OFFSET('HARGA SATUAN'!$D$6,MATCH(C706,'HARGA SATUAN'!$C$7:$C$1509,0),0))</f>
        <v/>
      </c>
      <c r="E706" s="101">
        <f ca="1">IF(B706="+","Unit",IF(ISERROR(OFFSET('HARGA SATUAN'!$E$6,MATCH(C706,'HARGA SATUAN'!$C$7:$C$1509,0),0)),"",OFFSET('HARGA SATUAN'!$E$6,MATCH(C706,'HARGA SATUAN'!$C$7:$C$1509,0),0)))</f>
        <v>0</v>
      </c>
      <c r="F706" s="138" t="str">
        <f t="shared" ca="1" si="32"/>
        <v/>
      </c>
      <c r="G706" s="41">
        <f ca="1">IF(ISERROR(OFFSET('HARGA SATUAN'!$I$6,MATCH(C706,'HARGA SATUAN'!$C$7:$C$1509,0),0)),"",OFFSET('HARGA SATUAN'!$I$6,MATCH(C706,'HARGA SATUAN'!$C$7:$C$1509,0),0))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SATUAN'!$C$7:$C$1509,0),0)),"",OFFSET('HARGA SATUAN'!$D$6,MATCH(C707,'HARGA SATUAN'!$C$7:$C$1509,0),0))</f>
        <v/>
      </c>
      <c r="E707" s="101">
        <f ca="1">IF(B707="+","Unit",IF(ISERROR(OFFSET('HARGA SATUAN'!$E$6,MATCH(C707,'HARGA SATUAN'!$C$7:$C$1509,0),0)),"",OFFSET('HARGA SATUAN'!$E$6,MATCH(C707,'HARGA SATUAN'!$C$7:$C$1509,0),0)))</f>
        <v>0</v>
      </c>
      <c r="F707" s="138" t="str">
        <f t="shared" ca="1" si="32"/>
        <v/>
      </c>
      <c r="G707" s="41">
        <f ca="1">IF(ISERROR(OFFSET('HARGA SATUAN'!$I$6,MATCH(C707,'HARGA SATUAN'!$C$7:$C$1509,0),0)),"",OFFSET('HARGA SATUAN'!$I$6,MATCH(C707,'HARGA SATUAN'!$C$7:$C$1509,0),0))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SATUAN'!$C$7:$C$1509,0),0)),"",OFFSET('HARGA SATUAN'!$D$6,MATCH(C708,'HARGA SATUAN'!$C$7:$C$1509,0),0))</f>
        <v/>
      </c>
      <c r="E708" s="101">
        <f ca="1">IF(B708="+","Unit",IF(ISERROR(OFFSET('HARGA SATUAN'!$E$6,MATCH(C708,'HARGA SATUAN'!$C$7:$C$1509,0),0)),"",OFFSET('HARGA SATUAN'!$E$6,MATCH(C708,'HARGA SATUAN'!$C$7:$C$1509,0),0)))</f>
        <v>0</v>
      </c>
      <c r="F708" s="138" t="str">
        <f t="shared" ca="1" si="32"/>
        <v/>
      </c>
      <c r="G708" s="41">
        <f ca="1">IF(ISERROR(OFFSET('HARGA SATUAN'!$I$6,MATCH(C708,'HARGA SATUAN'!$C$7:$C$1509,0),0)),"",OFFSET('HARGA SATUAN'!$I$6,MATCH(C708,'HARGA SATUAN'!$C$7:$C$1509,0),0))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SATUAN'!$C$7:$C$1509,0),0)),"",OFFSET('HARGA SATUAN'!$D$6,MATCH(C709,'HARGA SATUAN'!$C$7:$C$1509,0),0))</f>
        <v/>
      </c>
      <c r="E709" s="101">
        <f ca="1">IF(B709="+","Unit",IF(ISERROR(OFFSET('HARGA SATUAN'!$E$6,MATCH(C709,'HARGA SATUAN'!$C$7:$C$1509,0),0)),"",OFFSET('HARGA SATUAN'!$E$6,MATCH(C709,'HARGA SATUAN'!$C$7:$C$1509,0),0)))</f>
        <v>0</v>
      </c>
      <c r="F709" s="138" t="str">
        <f t="shared" ca="1" si="32"/>
        <v/>
      </c>
      <c r="G709" s="41">
        <f ca="1">IF(ISERROR(OFFSET('HARGA SATUAN'!$I$6,MATCH(C709,'HARGA SATUAN'!$C$7:$C$1509,0),0)),"",OFFSET('HARGA SATUAN'!$I$6,MATCH(C709,'HARGA SATUAN'!$C$7:$C$1509,0),0))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SATUAN'!$C$7:$C$1509,0),0)),"",OFFSET('HARGA SATUAN'!$D$6,MATCH(C710,'HARGA SATUAN'!$C$7:$C$1509,0),0))</f>
        <v/>
      </c>
      <c r="E710" s="101">
        <f ca="1">IF(B710="+","Unit",IF(ISERROR(OFFSET('HARGA SATUAN'!$E$6,MATCH(C710,'HARGA SATUAN'!$C$7:$C$1509,0),0)),"",OFFSET('HARGA SATUAN'!$E$6,MATCH(C710,'HARGA SATUAN'!$C$7:$C$1509,0),0)))</f>
        <v>0</v>
      </c>
      <c r="F710" s="138" t="str">
        <f t="shared" ca="1" si="32"/>
        <v/>
      </c>
      <c r="G710" s="41">
        <f ca="1">IF(ISERROR(OFFSET('HARGA SATUAN'!$I$6,MATCH(C710,'HARGA SATUAN'!$C$7:$C$1509,0),0)),"",OFFSET('HARGA SATUAN'!$I$6,MATCH(C710,'HARGA SATUAN'!$C$7:$C$1509,0),0))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SATUAN'!$C$7:$C$1509,0),0)),"",OFFSET('HARGA SATUAN'!$I$6,MATCH(C711,'HARGA SATUAN'!$C$7:$C$1509,0),0))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SATUAN'!$N$7:$N$1509,0),0)),"",OFFSET('HARGA SATUAN'!$C$6,MATCH(B714,'HARGA SATUAN'!$N$7:$N$1509,0),0))</f>
        <v>KWH MPB; 1P;230V;5(60)A;1;2W</v>
      </c>
      <c r="D714" s="139">
        <f ca="1">SUMIFS(RAB!$F$14:$F$237,RAB!$C$14:$C$237,C714)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139">
        <f ca="1">SUMIFS(RAB!$F$14:$F$237,RAB!$C$14:$C$237,C715)</f>
        <v>1</v>
      </c>
      <c r="E715" s="26">
        <f t="shared" ref="E715:E778" ca="1" si="33">IF(D715=0,0,1)</f>
        <v>1</v>
      </c>
      <c r="F715" s="26">
        <f ca="1">IF(D715=0,0,SUM($E$713:E715))</f>
        <v>1</v>
      </c>
    </row>
    <row r="716" spans="1:12" hidden="1">
      <c r="B716" s="113">
        <v>3</v>
      </c>
      <c r="C716" s="13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139">
        <f ca="1">SUMIFS(RAB!$F$14:$F$237,RAB!$C$14:$C$237,C716)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139">
        <f ca="1">SUMIFS(RAB!$F$14:$F$237,RAB!$C$14:$C$237,C717)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139">
        <f ca="1">SUMIFS(RAB!$F$14:$F$237,RAB!$C$14:$C$237,C718)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139">
        <f ca="1">SUMIFS(RAB!$F$14:$F$237,RAB!$C$14:$C$237,C719)</f>
        <v>1</v>
      </c>
      <c r="E719" s="26">
        <f t="shared" ca="1" si="33"/>
        <v>1</v>
      </c>
      <c r="F719" s="26">
        <f ca="1">IF(D719=0,0,SUM($E$713:E719))</f>
        <v>2</v>
      </c>
    </row>
    <row r="720" spans="1:12" hidden="1">
      <c r="B720" s="113">
        <v>7</v>
      </c>
      <c r="C720" s="13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139">
        <f ca="1">SUMIFS(RAB!$F$14:$F$237,RAB!$C$14:$C$237,C720)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SATUAN'!$N$7:$N$1509,0),0)),"",OFFSET('HARGA SATUAN'!$C$6,MATCH(B721,'HARGA SATUAN'!$N$7:$N$1509,0),0))</f>
        <v>MCB 1 Fasa 2 A</v>
      </c>
      <c r="D721" s="139">
        <f ca="1">SUMIFS(RAB!$F$14:$F$237,RAB!$C$14:$C$237,C721)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SATUAN'!$N$7:$N$1509,0),0)),"",OFFSET('HARGA SATUAN'!$C$6,MATCH(B722,'HARGA SATUAN'!$N$7:$N$1509,0),0))</f>
        <v>MCB 1 Fasa 4 A</v>
      </c>
      <c r="D722" s="139">
        <f ca="1">SUMIFS(RAB!$F$14:$F$237,RAB!$C$14:$C$237,C722)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SATUAN'!$N$7:$N$1509,0),0)),"",OFFSET('HARGA SATUAN'!$C$6,MATCH(B723,'HARGA SATUAN'!$N$7:$N$1509,0),0))</f>
        <v>MCB 1 Fasa 6 A</v>
      </c>
      <c r="D723" s="139">
        <f ca="1">SUMIFS(RAB!$F$14:$F$237,RAB!$C$14:$C$237,C723)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SATUAN'!$N$7:$N$1509,0),0)),"",OFFSET('HARGA SATUAN'!$C$6,MATCH(B724,'HARGA SATUAN'!$N$7:$N$1509,0),0))</f>
        <v>MCB 1 Fasa 10 A</v>
      </c>
      <c r="D724" s="139">
        <f ca="1">SUMIFS(RAB!$F$14:$F$237,RAB!$C$14:$C$237,C724)</f>
        <v>1</v>
      </c>
      <c r="E724" s="26">
        <f t="shared" ca="1" si="33"/>
        <v>1</v>
      </c>
      <c r="F724" s="26">
        <f ca="1">IF(D724=0,0,SUM($E$713:E724))</f>
        <v>3</v>
      </c>
    </row>
    <row r="725" spans="2:6" hidden="1">
      <c r="B725" s="113">
        <v>12</v>
      </c>
      <c r="C725" s="139" t="str">
        <f ca="1">IF(ISERROR(OFFSET('HARGA SATUAN'!$C$6,MATCH(B725,'HARGA SATUAN'!$N$7:$N$1509,0),0)),"",OFFSET('HARGA SATUAN'!$C$6,MATCH(B725,'HARGA SATUAN'!$N$7:$N$1509,0),0))</f>
        <v>MCB 1 Fasa 16 A</v>
      </c>
      <c r="D725" s="139">
        <f ca="1">SUMIFS(RAB!$F$14:$F$237,RAB!$C$14:$C$237,C725)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SATUAN'!$N$7:$N$1509,0),0)),"",OFFSET('HARGA SATUAN'!$C$6,MATCH(B726,'HARGA SATUAN'!$N$7:$N$1509,0),0))</f>
        <v>MCB 1 Fasa 20 A</v>
      </c>
      <c r="D726" s="139">
        <f ca="1">SUMIFS(RAB!$F$14:$F$237,RAB!$C$14:$C$237,C726)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SATUAN'!$N$7:$N$1509,0),0)),"",OFFSET('HARGA SATUAN'!$C$6,MATCH(B727,'HARGA SATUAN'!$N$7:$N$1509,0),0))</f>
        <v>MCB 1 Fasa 25 A</v>
      </c>
      <c r="D727" s="139">
        <f ca="1">SUMIFS(RAB!$F$14:$F$237,RAB!$C$14:$C$237,C727)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SATUAN'!$N$7:$N$1509,0),0)),"",OFFSET('HARGA SATUAN'!$C$6,MATCH(B728,'HARGA SATUAN'!$N$7:$N$1509,0),0))</f>
        <v>MCB 1 Fasa 35 A</v>
      </c>
      <c r="D728" s="139">
        <f ca="1">SUMIFS(RAB!$F$14:$F$237,RAB!$C$14:$C$237,C728)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SATUAN'!$N$7:$N$1509,0),0)),"",OFFSET('HARGA SATUAN'!$C$6,MATCH(B729,'HARGA SATUAN'!$N$7:$N$1509,0),0))</f>
        <v>MCB 1 Fasa 50 A</v>
      </c>
      <c r="D729" s="139">
        <f ca="1">SUMIFS(RAB!$F$14:$F$237,RAB!$C$14:$C$237,C729)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SATUAN'!$N$7:$N$1509,0),0)),"",OFFSET('HARGA SATUAN'!$C$6,MATCH(B730,'HARGA SATUAN'!$N$7:$N$1509,0),0))</f>
        <v>MCB 3 Fasa 10 A</v>
      </c>
      <c r="D730" s="139">
        <f ca="1">SUMIFS(RAB!$F$14:$F$237,RAB!$C$14:$C$237,C730)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SATUAN'!$N$7:$N$1509,0),0)),"",OFFSET('HARGA SATUAN'!$C$6,MATCH(B731,'HARGA SATUAN'!$N$7:$N$1509,0),0))</f>
        <v>MCB 3 Fasa 16 A</v>
      </c>
      <c r="D731" s="139">
        <f ca="1">SUMIFS(RAB!$F$14:$F$237,RAB!$C$14:$C$237,C731)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SATUAN'!$N$7:$N$1509,0),0)),"",OFFSET('HARGA SATUAN'!$C$6,MATCH(B732,'HARGA SATUAN'!$N$7:$N$1509,0),0))</f>
        <v>MCB 3 Fasa 20 A</v>
      </c>
      <c r="D732" s="139">
        <f ca="1">SUMIFS(RAB!$F$14:$F$237,RAB!$C$14:$C$237,C732)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SATUAN'!$N$7:$N$1509,0),0)),"",OFFSET('HARGA SATUAN'!$C$6,MATCH(B733,'HARGA SATUAN'!$N$7:$N$1509,0),0))</f>
        <v>MCB 3 Fasa 25 A</v>
      </c>
      <c r="D733" s="139">
        <f ca="1">SUMIFS(RAB!$F$14:$F$237,RAB!$C$14:$C$237,C733)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SATUAN'!$N$7:$N$1509,0),0)),"",OFFSET('HARGA SATUAN'!$C$6,MATCH(B734,'HARGA SATUAN'!$N$7:$N$1509,0),0))</f>
        <v>MCB 3 Fasa 35 A</v>
      </c>
      <c r="D734" s="139">
        <f ca="1">SUMIFS(RAB!$F$14:$F$237,RAB!$C$14:$C$237,C734)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SATUAN'!$N$7:$N$1509,0),0)),"",OFFSET('HARGA SATUAN'!$C$6,MATCH(B735,'HARGA SATUAN'!$N$7:$N$1509,0),0))</f>
        <v>CT TM Indoor Tipe Blok 10/5-5A</v>
      </c>
      <c r="D735" s="139">
        <f ca="1">SUMIFS(RAB!$F$14:$F$237,RAB!$C$14:$C$237,C735)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SATUAN'!$N$7:$N$1509,0),0)),"",OFFSET('HARGA SATUAN'!$C$6,MATCH(B736,'HARGA SATUAN'!$N$7:$N$1509,0),0))</f>
        <v>CT TM Indoor Tipe Blok 15/5-5A</v>
      </c>
      <c r="D736" s="139">
        <f ca="1">SUMIFS(RAB!$F$14:$F$237,RAB!$C$14:$C$237,C736)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SATUAN'!$N$7:$N$1509,0),0)),"",OFFSET('HARGA SATUAN'!$C$6,MATCH(B737,'HARGA SATUAN'!$N$7:$N$1509,0),0))</f>
        <v>CT TM Indoor Tipe Blok 20/5-5A</v>
      </c>
      <c r="D737" s="139">
        <f ca="1">SUMIFS(RAB!$F$14:$F$237,RAB!$C$14:$C$237,C737)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SATUAN'!$N$7:$N$1509,0),0)),"",OFFSET('HARGA SATUAN'!$C$6,MATCH(B738,'HARGA SATUAN'!$N$7:$N$1509,0),0))</f>
        <v>CT TM Indoor Tipe Blok 30/5-5A</v>
      </c>
      <c r="D738" s="139">
        <f ca="1">SUMIFS(RAB!$F$14:$F$237,RAB!$C$14:$C$237,C738)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SATUAN'!$N$7:$N$1509,0),0)),"",OFFSET('HARGA SATUAN'!$C$6,MATCH(B739,'HARGA SATUAN'!$N$7:$N$1509,0),0))</f>
        <v>CT TM Indoor Tipe Blok 40/5-5A</v>
      </c>
      <c r="D739" s="139">
        <f ca="1">SUMIFS(RAB!$F$14:$F$237,RAB!$C$14:$C$237,C739)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SATUAN'!$N$7:$N$1509,0),0)),"",OFFSET('HARGA SATUAN'!$C$6,MATCH(B740,'HARGA SATUAN'!$N$7:$N$1509,0),0))</f>
        <v>CT TM Indoor Tipe Blok 50/5-5A</v>
      </c>
      <c r="D740" s="139">
        <f ca="1">SUMIFS(RAB!$F$14:$F$237,RAB!$C$14:$C$237,C740)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SATUAN'!$N$7:$N$1509,0),0)),"",OFFSET('HARGA SATUAN'!$C$6,MATCH(B741,'HARGA SATUAN'!$N$7:$N$1509,0),0))</f>
        <v>CT TM Indoor Tipe Blok 60/5-5A</v>
      </c>
      <c r="D741" s="139">
        <f ca="1">SUMIFS(RAB!$F$14:$F$237,RAB!$C$14:$C$237,C741)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SATUAN'!$N$7:$N$1509,0),0)),"",OFFSET('HARGA SATUAN'!$C$6,MATCH(B742,'HARGA SATUAN'!$N$7:$N$1509,0),0))</f>
        <v>CT TM Indoor Tipe Blok 75/5-5A</v>
      </c>
      <c r="D742" s="139">
        <f ca="1">SUMIFS(RAB!$F$14:$F$237,RAB!$C$14:$C$237,C742)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SATUAN'!$N$7:$N$1509,0),0)),"",OFFSET('HARGA SATUAN'!$C$6,MATCH(B743,'HARGA SATUAN'!$N$7:$N$1509,0),0))</f>
        <v>CT TM Indoor Tipe Blok 80/5-5A</v>
      </c>
      <c r="D743" s="139">
        <f ca="1">SUMIFS(RAB!$F$14:$F$237,RAB!$C$14:$C$237,C743)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SATUAN'!$N$7:$N$1509,0),0)),"",OFFSET('HARGA SATUAN'!$C$6,MATCH(B744,'HARGA SATUAN'!$N$7:$N$1509,0),0))</f>
        <v>CT TM Indoor Tipe Blok 100/5-5A</v>
      </c>
      <c r="D744" s="139">
        <f ca="1">SUMIFS(RAB!$F$14:$F$237,RAB!$C$14:$C$237,C744)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SATUAN'!$N$7:$N$1509,0),0)),"",OFFSET('HARGA SATUAN'!$C$6,MATCH(B745,'HARGA SATUAN'!$N$7:$N$1509,0),0))</f>
        <v>CT TM Indoor Tipe Blok 150/5-5A</v>
      </c>
      <c r="D745" s="139">
        <f ca="1">SUMIFS(RAB!$F$14:$F$237,RAB!$C$14:$C$237,C745)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SATUAN'!$N$7:$N$1509,0),0)),"",OFFSET('HARGA SATUAN'!$C$6,MATCH(B746,'HARGA SATUAN'!$N$7:$N$1509,0),0))</f>
        <v>CT TM Indoor Tipe Blok 200/5-5A</v>
      </c>
      <c r="D746" s="139">
        <f ca="1">SUMIFS(RAB!$F$14:$F$237,RAB!$C$14:$C$237,C746)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SATUAN'!$N$7:$N$1509,0),0)),"",OFFSET('HARGA SATUAN'!$C$6,MATCH(B747,'HARGA SATUAN'!$N$7:$N$1509,0),0))</f>
        <v>CT TM Indoor Tipe Blok 250/5-5A</v>
      </c>
      <c r="D747" s="139">
        <f ca="1">SUMIFS(RAB!$F$14:$F$237,RAB!$C$14:$C$237,C747)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SATUAN'!$N$7:$N$1509,0),0)),"",OFFSET('HARGA SATUAN'!$C$6,MATCH(B748,'HARGA SATUAN'!$N$7:$N$1509,0),0))</f>
        <v>CT TM Indoor Tipe Blok 300/5-5A</v>
      </c>
      <c r="D748" s="139">
        <f ca="1">SUMIFS(RAB!$F$14:$F$237,RAB!$C$14:$C$237,C748)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SATUAN'!$N$7:$N$1509,0),0)),"",OFFSET('HARGA SATUAN'!$C$6,MATCH(B749,'HARGA SATUAN'!$N$7:$N$1509,0),0))</f>
        <v>CT TM Indoor Tipe Blok 400/5-5A</v>
      </c>
      <c r="D749" s="139">
        <f ca="1">SUMIFS(RAB!$F$14:$F$237,RAB!$C$14:$C$237,C749)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SATUAN'!$N$7:$N$1509,0),0)),"",OFFSET('HARGA SATUAN'!$C$6,MATCH(B750,'HARGA SATUAN'!$N$7:$N$1509,0),0))</f>
        <v>CT TM Indoor Tipe Blok 500/5-5A</v>
      </c>
      <c r="D750" s="139">
        <f ca="1">SUMIFS(RAB!$F$14:$F$237,RAB!$C$14:$C$237,C750)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SATUAN'!$N$7:$N$1509,0),0)),"",OFFSET('HARGA SATUAN'!$C$6,MATCH(B751,'HARGA SATUAN'!$N$7:$N$1509,0),0))</f>
        <v>CT TM Indoor Tipe Blok 600/5-5A</v>
      </c>
      <c r="D751" s="139">
        <f ca="1">SUMIFS(RAB!$F$14:$F$237,RAB!$C$14:$C$237,C751)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SATUAN'!$N$7:$N$1509,0),0)),"",OFFSET('HARGA SATUAN'!$C$6,MATCH(B752,'HARGA SATUAN'!$N$7:$N$1509,0),0))</f>
        <v>CT TM Indoor Tipe Blok 750/5-5A</v>
      </c>
      <c r="D752" s="139">
        <f ca="1">SUMIFS(RAB!$F$14:$F$237,RAB!$C$14:$C$237,C752)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SATUAN'!$N$7:$N$1509,0),0)),"",OFFSET('HARGA SATUAN'!$C$6,MATCH(B753,'HARGA SATUAN'!$N$7:$N$1509,0),0))</f>
        <v>CT TM Indoor Tipe Blok 800/5-5A</v>
      </c>
      <c r="D753" s="139">
        <f ca="1">SUMIFS(RAB!$F$14:$F$237,RAB!$C$14:$C$237,C753)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SATUAN'!$N$7:$N$1509,0),0)),"",OFFSET('HARGA SATUAN'!$C$6,MATCH(B754,'HARGA SATUAN'!$N$7:$N$1509,0),0))</f>
        <v>CT TM Indoor Tipe Blok 1000/5-5A</v>
      </c>
      <c r="D754" s="139">
        <f ca="1">SUMIFS(RAB!$F$14:$F$237,RAB!$C$14:$C$237,C754)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SATUAN'!$N$7:$N$1509,0),0)),"",OFFSET('HARGA SATUAN'!$C$6,MATCH(B755,'HARGA SATUAN'!$N$7:$N$1509,0),0))</f>
        <v>CT TM Indoor Tipe Ring 50/5-5A</v>
      </c>
      <c r="D755" s="139">
        <f ca="1">SUMIFS(RAB!$F$14:$F$237,RAB!$C$14:$C$237,C755)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SATUAN'!$N$7:$N$1509,0),0)),"",OFFSET('HARGA SATUAN'!$C$6,MATCH(B756,'HARGA SATUAN'!$N$7:$N$1509,0),0))</f>
        <v>CT TM Indoor Tipe Ring 100/5-5A</v>
      </c>
      <c r="D756" s="139">
        <f ca="1">SUMIFS(RAB!$F$14:$F$237,RAB!$C$14:$C$237,C756)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SATUAN'!$N$7:$N$1509,0),0)),"",OFFSET('HARGA SATUAN'!$C$6,MATCH(B757,'HARGA SATUAN'!$N$7:$N$1509,0),0))</f>
        <v>CT TM Outdoor  10/5</v>
      </c>
      <c r="D757" s="139">
        <f ca="1">SUMIFS(RAB!$F$14:$F$237,RAB!$C$14:$C$237,C757)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SATUAN'!$N$7:$N$1509,0),0)),"",OFFSET('HARGA SATUAN'!$C$6,MATCH(B758,'HARGA SATUAN'!$N$7:$N$1509,0),0))</f>
        <v>CT TM Outdoor  15/5</v>
      </c>
      <c r="D758" s="139">
        <f ca="1">SUMIFS(RAB!$F$14:$F$237,RAB!$C$14:$C$237,C758)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SATUAN'!$N$7:$N$1509,0),0)),"",OFFSET('HARGA SATUAN'!$C$6,MATCH(B759,'HARGA SATUAN'!$N$7:$N$1509,0),0))</f>
        <v>CT TM Outdoor  20/5</v>
      </c>
      <c r="D759" s="139">
        <f ca="1">SUMIFS(RAB!$F$14:$F$237,RAB!$C$14:$C$237,C759)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SATUAN'!$N$7:$N$1509,0),0)),"",OFFSET('HARGA SATUAN'!$C$6,MATCH(B760,'HARGA SATUAN'!$N$7:$N$1509,0),0))</f>
        <v>CT TM Outdoor  25/5</v>
      </c>
      <c r="D760" s="139">
        <f ca="1">SUMIFS(RAB!$F$14:$F$237,RAB!$C$14:$C$237,C760)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SATUAN'!$N$7:$N$1509,0),0)),"",OFFSET('HARGA SATUAN'!$C$6,MATCH(B761,'HARGA SATUAN'!$N$7:$N$1509,0),0))</f>
        <v>CT TM Outdoor  30/5</v>
      </c>
      <c r="D761" s="139">
        <f ca="1">SUMIFS(RAB!$F$14:$F$237,RAB!$C$14:$C$237,C761)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SATUAN'!$N$7:$N$1509,0),0)),"",OFFSET('HARGA SATUAN'!$C$6,MATCH(B762,'HARGA SATUAN'!$N$7:$N$1509,0),0))</f>
        <v>CT TM Outdoor  40/5</v>
      </c>
      <c r="D762" s="139">
        <f ca="1">SUMIFS(RAB!$F$14:$F$237,RAB!$C$14:$C$237,C762)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SATUAN'!$N$7:$N$1509,0),0)),"",OFFSET('HARGA SATUAN'!$C$6,MATCH(B763,'HARGA SATUAN'!$N$7:$N$1509,0),0))</f>
        <v>CT TM Outdoor  50/5</v>
      </c>
      <c r="D763" s="139">
        <f ca="1">SUMIFS(RAB!$F$14:$F$237,RAB!$C$14:$C$237,C763)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SATUAN'!$N$7:$N$1509,0),0)),"",OFFSET('HARGA SATUAN'!$C$6,MATCH(B764,'HARGA SATUAN'!$N$7:$N$1509,0),0))</f>
        <v>CT TM Outdoor  60/5</v>
      </c>
      <c r="D764" s="139">
        <f ca="1">SUMIFS(RAB!$F$14:$F$237,RAB!$C$14:$C$237,C764)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SATUAN'!$N$7:$N$1509,0),0)),"",OFFSET('HARGA SATUAN'!$C$6,MATCH(B765,'HARGA SATUAN'!$N$7:$N$1509,0),0))</f>
        <v>CT TM Outdoor  75/5</v>
      </c>
      <c r="D765" s="139">
        <f ca="1">SUMIFS(RAB!$F$14:$F$237,RAB!$C$14:$C$237,C765)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SATUAN'!$N$7:$N$1509,0),0)),"",OFFSET('HARGA SATUAN'!$C$6,MATCH(B766,'HARGA SATUAN'!$N$7:$N$1509,0),0))</f>
        <v>CT TM Outdoor 80/5</v>
      </c>
      <c r="D766" s="139">
        <f ca="1">SUMIFS(RAB!$F$14:$F$237,RAB!$C$14:$C$237,C766)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SATUAN'!$N$7:$N$1509,0),0)),"",OFFSET('HARGA SATUAN'!$C$6,MATCH(B767,'HARGA SATUAN'!$N$7:$N$1509,0),0))</f>
        <v>CT TM Outdoor 100/5</v>
      </c>
      <c r="D767" s="139">
        <f ca="1">SUMIFS(RAB!$F$14:$F$237,RAB!$C$14:$C$237,C767)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SATUAN'!$N$7:$N$1509,0),0)),"",OFFSET('HARGA SATUAN'!$C$6,MATCH(B768,'HARGA SATUAN'!$N$7:$N$1509,0),0))</f>
        <v>CT TM Outdoor 150/5</v>
      </c>
      <c r="D768" s="139">
        <f ca="1">SUMIFS(RAB!$F$14:$F$237,RAB!$C$14:$C$237,C768)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SATUAN'!$N$7:$N$1509,0),0)),"",OFFSET('HARGA SATUAN'!$C$6,MATCH(B769,'HARGA SATUAN'!$N$7:$N$1509,0),0))</f>
        <v>CT TM Outdoor 200/5</v>
      </c>
      <c r="D769" s="139">
        <f ca="1">SUMIFS(RAB!$F$14:$F$237,RAB!$C$14:$C$237,C769)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SATUAN'!$N$7:$N$1509,0),0)),"",OFFSET('HARGA SATUAN'!$C$6,MATCH(B770,'HARGA SATUAN'!$N$7:$N$1509,0),0))</f>
        <v>CT TM Outdoor 250/5</v>
      </c>
      <c r="D770" s="139">
        <f ca="1">SUMIFS(RAB!$F$14:$F$237,RAB!$C$14:$C$237,C770)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SATUAN'!$N$7:$N$1509,0),0)),"",OFFSET('HARGA SATUAN'!$C$6,MATCH(B771,'HARGA SATUAN'!$N$7:$N$1509,0),0))</f>
        <v>CT TM Outdoor 300/5</v>
      </c>
      <c r="D771" s="139">
        <f ca="1">SUMIFS(RAB!$F$14:$F$237,RAB!$C$14:$C$237,C771)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SATUAN'!$N$7:$N$1509,0),0)),"",OFFSET('HARGA SATUAN'!$C$6,MATCH(B772,'HARGA SATUAN'!$N$7:$N$1509,0),0))</f>
        <v>CT TM Outdoor 400/5</v>
      </c>
      <c r="D772" s="139">
        <f ca="1">SUMIFS(RAB!$F$14:$F$237,RAB!$C$14:$C$237,C772)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139">
        <f ca="1">SUMIFS(RAB!$F$14:$F$237,RAB!$C$14:$C$237,C773)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139">
        <f ca="1">SUMIFS(RAB!$F$14:$F$237,RAB!$C$14:$C$237,C774)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139">
        <f ca="1">SUMIFS(RAB!$F$14:$F$237,RAB!$C$14:$C$237,C775)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139">
        <f ca="1">SUMIFS(RAB!$F$14:$F$237,RAB!$C$14:$C$237,C776)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139">
        <f ca="1">SUMIFS(RAB!$F$14:$F$237,RAB!$C$14:$C$237,C777)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139">
        <f ca="1">SUMIFS(RAB!$F$14:$F$237,RAB!$C$14:$C$237,C778)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139">
        <f ca="1">SUMIFS(RAB!$F$14:$F$237,RAB!$C$14:$C$237,C779)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139">
        <f ca="1">SUMIFS(RAB!$F$14:$F$237,RAB!$C$14:$C$237,C780)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139">
        <f ca="1">SUMIFS(RAB!$F$14:$F$237,RAB!$C$14:$C$237,C781)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139">
        <f ca="1">SUMIFS(RAB!$F$14:$F$237,RAB!$C$14:$C$237,C782)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139">
        <f ca="1">SUMIFS(RAB!$F$14:$F$237,RAB!$C$14:$C$237,C783)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139">
        <f ca="1">SUMIFS(RAB!$F$14:$F$237,RAB!$C$14:$C$237,C784)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139">
        <f ca="1">SUMIFS(RAB!$F$14:$F$237,RAB!$C$14:$C$237,C785)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139">
        <f ca="1">SUMIFS(RAB!$F$14:$F$237,RAB!$C$14:$C$237,C786)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139">
        <f ca="1">SUMIFS(RAB!$F$14:$F$237,RAB!$C$14:$C$237,C787)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139">
        <f ca="1">SUMIFS(RAB!$F$14:$F$237,RAB!$C$14:$C$237,C788)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139">
        <f ca="1">SUMIFS(RAB!$F$14:$F$237,RAB!$C$14:$C$237,C789)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139">
        <f ca="1">SUMIFS(RAB!$F$14:$F$237,RAB!$C$14:$C$237,C790)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SATUAN'!$N$7:$N$1509,0),0)),"",OFFSET('HARGA SATUAN'!$C$6,MATCH(B791,'HARGA SATUAN'!$N$7:$N$1509,0),0))</f>
        <v>Smart Box Tidak Langsung Daya TM</v>
      </c>
      <c r="D791" s="139">
        <f ca="1">SUMIFS(RAB!$F$14:$F$237,RAB!$C$14:$C$237,C791)</f>
        <v>1</v>
      </c>
      <c r="E791" s="26">
        <f t="shared" ca="1" si="34"/>
        <v>1</v>
      </c>
      <c r="F791" s="26">
        <f ca="1">IF(D791=0,0,SUM($E$713:E791))</f>
        <v>4</v>
      </c>
    </row>
    <row r="792" spans="2:6" hidden="1">
      <c r="B792" s="113">
        <v>79</v>
      </c>
      <c r="C792" s="13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139">
        <f ca="1">SUMIFS(RAB!$F$14:$F$237,RAB!$C$14:$C$237,C792)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139">
        <f ca="1">SUMIFS(RAB!$F$14:$F$237,RAB!$C$14:$C$237,C793)</f>
        <v>1</v>
      </c>
      <c r="E793" s="26">
        <f t="shared" ca="1" si="34"/>
        <v>1</v>
      </c>
      <c r="F793" s="26">
        <f ca="1">IF(D793=0,0,SUM($E$713:E793))</f>
        <v>5</v>
      </c>
    </row>
    <row r="794" spans="2:6" hidden="1">
      <c r="B794" s="113">
        <v>81</v>
      </c>
      <c r="C794" s="13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139">
        <f ca="1">SUMIFS(RAB!$F$14:$F$237,RAB!$C$14:$C$237,C794)</f>
        <v>1</v>
      </c>
      <c r="E794" s="26">
        <f t="shared" ca="1" si="34"/>
        <v>1</v>
      </c>
      <c r="F794" s="26">
        <f ca="1">IF(D794=0,0,SUM($E$713:E794))</f>
        <v>6</v>
      </c>
    </row>
    <row r="795" spans="2:6" hidden="1">
      <c r="B795" s="113">
        <v>82</v>
      </c>
      <c r="C795" s="13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139">
        <f ca="1">SUMIFS(RAB!$F$14:$F$237,RAB!$C$14:$C$237,C795)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139">
        <f ca="1">SUMIFS(RAB!$F$14:$F$237,RAB!$C$14:$C$237,C796)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139">
        <f ca="1">SUMIFS(RAB!$F$14:$F$237,RAB!$C$14:$C$237,C797)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SATUAN'!$N$7:$N$1509,0),0)),"",OFFSET('HARGA SATUAN'!$C$6,MATCH(B798,'HARGA SATUAN'!$N$7:$N$1509,0),0))</f>
        <v>Automatic Change Over (ACO) TM</v>
      </c>
      <c r="D798" s="139">
        <f ca="1">SUMIFS(RAB!$F$14:$F$237,RAB!$C$14:$C$237,C798)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SATUAN'!$N$7:$N$1509,0),0)),"",OFFSET('HARGA SATUAN'!$C$6,MATCH(B799,'HARGA SATUAN'!$N$7:$N$1509,0),0))</f>
        <v>Automatic Change Over (ACO) TR</v>
      </c>
      <c r="D799" s="139">
        <f ca="1">SUMIFS(RAB!$F$14:$F$237,RAB!$C$14:$C$237,C799)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SATUAN'!$N$7:$N$1509,0),0)),"",OFFSET('HARGA SATUAN'!$C$6,MATCH(B800,'HARGA SATUAN'!$N$7:$N$1509,0),0))</f>
        <v>Metaclad;Outgoing;20kV;630A;25kA - GI</v>
      </c>
      <c r="D800" s="139">
        <f ca="1">SUMIFS(RAB!$F$14:$F$237,RAB!$C$14:$C$237,C800)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SATUAN'!$N$7:$N$1509,0),0)),"",OFFSET('HARGA SATUAN'!$C$6,MATCH(B801,'HARGA SATUAN'!$N$7:$N$1509,0),0))</f>
        <v>Metaclad;Couple;20kV;2000A;25kA - GI</v>
      </c>
      <c r="D801" s="139">
        <f ca="1">SUMIFS(RAB!$F$14:$F$237,RAB!$C$14:$C$237,C801)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SATUAN'!$N$7:$N$1509,0),0)),"",OFFSET('HARGA SATUAN'!$C$6,MATCH(B802,'HARGA SATUAN'!$N$7:$N$1509,0),0))</f>
        <v>Trafo 1 Fasa CSP 50 kVA</v>
      </c>
      <c r="D802" s="139">
        <f ca="1">SUMIFS(RAB!$F$14:$F$237,RAB!$C$14:$C$237,C802)</f>
        <v>1</v>
      </c>
      <c r="E802" s="26">
        <f t="shared" ca="1" si="34"/>
        <v>1</v>
      </c>
      <c r="F802" s="26">
        <f ca="1">IF(D802=0,0,SUM($E$713:E802))</f>
        <v>7</v>
      </c>
    </row>
    <row r="803" spans="2:6" hidden="1">
      <c r="B803" s="113">
        <v>90</v>
      </c>
      <c r="C803" s="139" t="str">
        <f ca="1">IF(ISERROR(OFFSET('HARGA SATUAN'!$C$6,MATCH(B803,'HARGA SATUAN'!$N$7:$N$1509,0),0)),"",OFFSET('HARGA SATUAN'!$C$6,MATCH(B803,'HARGA SATUAN'!$N$7:$N$1509,0),0))</f>
        <v>Trafo 3 phasa 50 kVA YNyn0</v>
      </c>
      <c r="D803" s="139">
        <f ca="1">SUMIFS(RAB!$F$14:$F$237,RAB!$C$14:$C$237,C803)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SATUAN'!$N$7:$N$1509,0),0)),"",OFFSET('HARGA SATUAN'!$C$6,MATCH(B804,'HARGA SATUAN'!$N$7:$N$1509,0),0))</f>
        <v>Trafo 3 phasa 100 kVA YNyn0</v>
      </c>
      <c r="D804" s="139">
        <f ca="1">SUMIFS(RAB!$F$14:$F$237,RAB!$C$14:$C$237,C804)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SATUAN'!$N$7:$N$1509,0),0)),"",OFFSET('HARGA SATUAN'!$C$6,MATCH(B805,'HARGA SATUAN'!$N$7:$N$1509,0),0))</f>
        <v>Trafo 3 phasa 160 kVA YNyn0</v>
      </c>
      <c r="D805" s="139">
        <f ca="1">SUMIFS(RAB!$F$14:$F$237,RAB!$C$14:$C$237,C805)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SATUAN'!$N$7:$N$1509,0),0)),"",OFFSET('HARGA SATUAN'!$C$6,MATCH(B806,'HARGA SATUAN'!$N$7:$N$1509,0),0))</f>
        <v>Trafo 3 phasa 50 kVA Yzn5</v>
      </c>
      <c r="D806" s="139">
        <f ca="1">SUMIFS(RAB!$F$14:$F$237,RAB!$C$14:$C$237,C806)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SATUAN'!$N$7:$N$1509,0),0)),"",OFFSET('HARGA SATUAN'!$C$6,MATCH(B807,'HARGA SATUAN'!$N$7:$N$1509,0),0))</f>
        <v>Trafo 3 phasa 100 kVA Yzn5</v>
      </c>
      <c r="D807" s="139">
        <f ca="1">SUMIFS(RAB!$F$14:$F$237,RAB!$C$14:$C$237,C807)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SATUAN'!$N$7:$N$1509,0),0)),"",OFFSET('HARGA SATUAN'!$C$6,MATCH(B808,'HARGA SATUAN'!$N$7:$N$1509,0),0))</f>
        <v>Trafo 3 phasa 160 kVA Yzn5</v>
      </c>
      <c r="D808" s="139">
        <f ca="1">SUMIFS(RAB!$F$14:$F$237,RAB!$C$14:$C$237,C808)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SATUAN'!$N$7:$N$1509,0),0)),"",OFFSET('HARGA SATUAN'!$C$6,MATCH(B809,'HARGA SATUAN'!$N$7:$N$1509,0),0))</f>
        <v>Trafo 3 phasa 200 kVA Dyn5</v>
      </c>
      <c r="D809" s="139">
        <f ca="1">SUMIFS(RAB!$F$14:$F$237,RAB!$C$14:$C$237,C809)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SATUAN'!$N$7:$N$1509,0),0)),"",OFFSET('HARGA SATUAN'!$C$6,MATCH(B810,'HARGA SATUAN'!$N$7:$N$1509,0),0))</f>
        <v>Trafo 3 phasa 250 kVA DYn5</v>
      </c>
      <c r="D810" s="139">
        <f ca="1">SUMIFS(RAB!$F$14:$F$237,RAB!$C$14:$C$237,C810)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SATUAN'!$N$7:$N$1509,0),0)),"",OFFSET('HARGA SATUAN'!$C$6,MATCH(B811,'HARGA SATUAN'!$N$7:$N$1509,0),0))</f>
        <v>Trafo 3 phasa 400 kVA DYn5 OD</v>
      </c>
      <c r="D811" s="139">
        <f ca="1">SUMIFS(RAB!$F$14:$F$237,RAB!$C$14:$C$237,C811)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SATUAN'!$N$7:$N$1509,0),0)),"",OFFSET('HARGA SATUAN'!$C$6,MATCH(B812,'HARGA SATUAN'!$N$7:$N$1509,0),0))</f>
        <v>LVCB 2 Jurusan 250 A MCCB</v>
      </c>
      <c r="D812" s="139">
        <f ca="1">SUMIFS(RAB!$F$14:$F$237,RAB!$C$14:$C$237,C812)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SATUAN'!$N$7:$N$1509,0),0)),"",OFFSET('HARGA SATUAN'!$C$6,MATCH(B813,'HARGA SATUAN'!$N$7:$N$1509,0),0))</f>
        <v>LVCB 2 Jurusan 250 A LBS</v>
      </c>
      <c r="D813" s="139">
        <f ca="1">SUMIFS(RAB!$F$14:$F$237,RAB!$C$14:$C$237,C813)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SATUAN'!$N$7:$N$1509,0),0)),"",OFFSET('HARGA SATUAN'!$C$6,MATCH(B814,'HARGA SATUAN'!$N$7:$N$1509,0),0))</f>
        <v>LVCB 2 Jurusan 400 A LBS</v>
      </c>
      <c r="D814" s="139">
        <f ca="1">SUMIFS(RAB!$F$14:$F$237,RAB!$C$14:$C$237,C814)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SATUAN'!$N$7:$N$1509,0),0)),"",OFFSET('HARGA SATUAN'!$C$6,MATCH(B815,'HARGA SATUAN'!$N$7:$N$1509,0),0))</f>
        <v>LVCB 4 Jurusan 400 A LBS</v>
      </c>
      <c r="D815" s="139">
        <f ca="1">SUMIFS(RAB!$F$14:$F$237,RAB!$C$14:$C$237,C815)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SATUAN'!$N$7:$N$1509,0),0)),"",OFFSET('HARGA SATUAN'!$C$6,MATCH(B816,'HARGA SATUAN'!$N$7:$N$1509,0),0))</f>
        <v>LVCB 4 Jurusan 630 A LBS</v>
      </c>
      <c r="D816" s="139">
        <f ca="1">SUMIFS(RAB!$F$14:$F$237,RAB!$C$14:$C$237,C816)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SATUAN'!$N$7:$N$1509,0),0)),"",OFFSET('HARGA SATUAN'!$C$6,MATCH(B817,'HARGA SATUAN'!$N$7:$N$1509,0),0))</f>
        <v>FCO Polymer</v>
      </c>
      <c r="D817" s="139">
        <f ca="1">SUMIFS(RAB!$F$14:$F$237,RAB!$C$14:$C$237,C817)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SATUAN'!$N$7:$N$1509,0),0)),"",OFFSET('HARGA SATUAN'!$C$6,MATCH(B818,'HARGA SATUAN'!$N$7:$N$1509,0),0))</f>
        <v>Load Break Switch</v>
      </c>
      <c r="D818" s="139">
        <f ca="1">SUMIFS(RAB!$F$14:$F$237,RAB!$C$14:$C$237,C818)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SATUAN'!$N$7:$N$1509,0),0)),"",OFFSET('HARGA SATUAN'!$C$6,MATCH(B819,'HARGA SATUAN'!$N$7:$N$1509,0),0))</f>
        <v>Recloser</v>
      </c>
      <c r="D819" s="139">
        <f ca="1">SUMIFS(RAB!$F$14:$F$237,RAB!$C$14:$C$237,C819)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SATUAN'!$N$7:$N$1509,0),0)),"",OFFSET('HARGA SATUAN'!$C$6,MATCH(B820,'HARGA SATUAN'!$N$7:$N$1509,0),0))</f>
        <v>Disconnecting Switch 20 KV - 630 A Porcelein</v>
      </c>
      <c r="D820" s="139">
        <f ca="1">SUMIFS(RAB!$F$14:$F$237,RAB!$C$14:$C$237,C820)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SATUAN'!$N$7:$N$1509,0),0)),"",OFFSET('HARGA SATUAN'!$C$6,MATCH(B821,'HARGA SATUAN'!$N$7:$N$1509,0),0))</f>
        <v>Disconnecting Switch 20 KV</v>
      </c>
      <c r="D821" s="139">
        <f ca="1">SUMIFS(RAB!$F$14:$F$237,RAB!$C$14:$C$237,C821)</f>
        <v>1</v>
      </c>
      <c r="E821" s="26">
        <f t="shared" ca="1" si="34"/>
        <v>1</v>
      </c>
      <c r="F821" s="26">
        <f ca="1">IF(D821=0,0,SUM($E$713:E821))</f>
        <v>8</v>
      </c>
    </row>
    <row r="822" spans="2:6" hidden="1">
      <c r="B822" s="113">
        <v>109</v>
      </c>
      <c r="C822" s="139" t="str">
        <f ca="1">IF(ISERROR(OFFSET('HARGA SATUAN'!$C$6,MATCH(B822,'HARGA SATUAN'!$N$7:$N$1509,0),0)),"",OFFSET('HARGA SATUAN'!$C$6,MATCH(B822,'HARGA SATUAN'!$N$7:$N$1509,0),0))</f>
        <v>Disconnecting Switch 20 KV - 630 A Polymer</v>
      </c>
      <c r="D822" s="139">
        <f ca="1">SUMIFS(RAB!$F$14:$F$237,RAB!$C$14:$C$237,C822)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SATUAN'!$N$7:$N$1509,0),0)),"",OFFSET('HARGA SATUAN'!$C$6,MATCH(B823,'HARGA SATUAN'!$N$7:$N$1509,0),0))</f>
        <v>Lightning Arester (Polymer) 21 KV, 10 KA</v>
      </c>
      <c r="D823" s="139">
        <f ca="1">SUMIFS(RAB!$F$14:$F$237,RAB!$C$14:$C$237,C823)</f>
        <v>3</v>
      </c>
      <c r="E823" s="26">
        <f t="shared" ca="1" si="34"/>
        <v>1</v>
      </c>
      <c r="F823" s="26">
        <f ca="1">IF(D823=0,0,SUM($E$713:E823))</f>
        <v>9</v>
      </c>
    </row>
    <row r="824" spans="2:6" hidden="1">
      <c r="B824" s="113">
        <v>111</v>
      </c>
      <c r="C824" s="139" t="str">
        <f ca="1">IF(ISERROR(OFFSET('HARGA SATUAN'!$C$6,MATCH(B824,'HARGA SATUAN'!$N$7:$N$1509,0),0)),"",OFFSET('HARGA SATUAN'!$C$6,MATCH(B824,'HARGA SATUAN'!$N$7:$N$1509,0),0))</f>
        <v>Lightning Arester (Polymer) 24 KV, 10 KA</v>
      </c>
      <c r="D824" s="139">
        <f ca="1">SUMIFS(RAB!$F$14:$F$237,RAB!$C$14:$C$237,C824)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SATUAN'!$N$7:$N$1509,0),0)),"",OFFSET('HARGA SATUAN'!$C$6,MATCH(B825,'HARGA SATUAN'!$N$7:$N$1509,0),0))</f>
        <v>Isolator Tumpu ( Pin Post ) 20 KV Porcelein</v>
      </c>
      <c r="D825" s="139">
        <f ca="1">SUMIFS(RAB!$F$14:$F$237,RAB!$C$14:$C$237,C825)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SATUAN'!$N$7:$N$1509,0),0)),"",OFFSET('HARGA SATUAN'!$C$6,MATCH(B826,'HARGA SATUAN'!$N$7:$N$1509,0),0))</f>
        <v>Isolator Tumpu ( Pin Post ) 20 KV</v>
      </c>
      <c r="D826" s="139">
        <f ca="1">SUMIFS(RAB!$F$14:$F$237,RAB!$C$14:$C$237,C826)</f>
        <v>21</v>
      </c>
      <c r="E826" s="26">
        <f t="shared" ca="1" si="34"/>
        <v>1</v>
      </c>
      <c r="F826" s="26">
        <f ca="1">IF(D826=0,0,SUM($E$713:E826))</f>
        <v>10</v>
      </c>
    </row>
    <row r="827" spans="2:6" hidden="1">
      <c r="B827" s="113">
        <v>114</v>
      </c>
      <c r="C827" s="139" t="str">
        <f ca="1">IF(ISERROR(OFFSET('HARGA SATUAN'!$C$6,MATCH(B827,'HARGA SATUAN'!$N$7:$N$1509,0),0)),"",OFFSET('HARGA SATUAN'!$C$6,MATCH(B827,'HARGA SATUAN'!$N$7:$N$1509,0),0))</f>
        <v>Isolator Tumpu ( Line Post ) 20 KV Polymer</v>
      </c>
      <c r="D827" s="139">
        <f ca="1">SUMIFS(RAB!$F$14:$F$237,RAB!$C$14:$C$237,C827)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SATUAN'!$N$7:$N$1509,0),0)),"",OFFSET('HARGA SATUAN'!$C$6,MATCH(B828,'HARGA SATUAN'!$N$7:$N$1509,0),0))</f>
        <v>Isolator Tumpu ( Line Post ) 20 KV</v>
      </c>
      <c r="D828" s="139">
        <f ca="1">SUMIFS(RAB!$F$14:$F$237,RAB!$C$14:$C$237,C828)</f>
        <v>10</v>
      </c>
      <c r="E828" s="26">
        <f t="shared" ca="1" si="34"/>
        <v>1</v>
      </c>
      <c r="F828" s="26">
        <f ca="1">IF(D828=0,0,SUM($E$713:E828))</f>
        <v>11</v>
      </c>
    </row>
    <row r="829" spans="2:6" hidden="1">
      <c r="B829" s="113">
        <v>116</v>
      </c>
      <c r="C829" s="139" t="str">
        <f ca="1">IF(ISERROR(OFFSET('HARGA SATUAN'!$C$6,MATCH(B829,'HARGA SATUAN'!$N$7:$N$1509,0),0)),"",OFFSET('HARGA SATUAN'!$C$6,MATCH(B829,'HARGA SATUAN'!$N$7:$N$1509,0),0))</f>
        <v>Isolator Tarik ( Strainkap Porcelain ) 20 KV</v>
      </c>
      <c r="D829" s="139">
        <f ca="1">SUMIFS(RAB!$F$14:$F$237,RAB!$C$14:$C$237,C829)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SATUAN'!$N$7:$N$1509,0),0)),"",OFFSET('HARGA SATUAN'!$C$6,MATCH(B830,'HARGA SATUAN'!$N$7:$N$1509,0),0))</f>
        <v>Isolator Tarik ( Suspension Polymer ) 20 KV</v>
      </c>
      <c r="D830" s="139">
        <f ca="1">SUMIFS(RAB!$F$14:$F$237,RAB!$C$14:$C$237,C830)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SATUAN'!$N$7:$N$1509,0),0)),"",OFFSET('HARGA SATUAN'!$C$6,MATCH(B831,'HARGA SATUAN'!$N$7:$N$1509,0),0))</f>
        <v>Isolator Tarik ( Porcelain ) 20 KV + Primary Dead End Clamp 150-240 mm²</v>
      </c>
      <c r="D831" s="139">
        <f ca="1">SUMIFS(RAB!$F$14:$F$237,RAB!$C$14:$C$237,C831)</f>
        <v>18</v>
      </c>
      <c r="E831" s="26">
        <f t="shared" ca="1" si="34"/>
        <v>1</v>
      </c>
      <c r="F831" s="26">
        <f ca="1">IF(D831=0,0,SUM($E$713:E831))</f>
        <v>12</v>
      </c>
    </row>
    <row r="832" spans="2:6" hidden="1">
      <c r="B832" s="113">
        <v>119</v>
      </c>
      <c r="C832" s="139" t="str">
        <f ca="1">IF(ISERROR(OFFSET('HARGA SATUAN'!$C$6,MATCH(B832,'HARGA SATUAN'!$N$7:$N$1509,0),0)),"",OFFSET('HARGA SATUAN'!$C$6,MATCH(B832,'HARGA SATUAN'!$N$7:$N$1509,0),0))</f>
        <v>AAAC 70 mm²</v>
      </c>
      <c r="D832" s="139">
        <f ca="1">SUMIFS(RAB!$F$14:$F$237,RAB!$C$14:$C$237,C832)</f>
        <v>1830.8</v>
      </c>
      <c r="E832" s="26">
        <f t="shared" ca="1" si="34"/>
        <v>1</v>
      </c>
      <c r="F832" s="26">
        <f ca="1">IF(D832=0,0,SUM($E$713:E832))</f>
        <v>13</v>
      </c>
    </row>
    <row r="833" spans="2:6" hidden="1">
      <c r="B833" s="113">
        <v>120</v>
      </c>
      <c r="C833" s="139" t="str">
        <f ca="1">IF(ISERROR(OFFSET('HARGA SATUAN'!$C$6,MATCH(B833,'HARGA SATUAN'!$N$7:$N$1509,0),0)),"",OFFSET('HARGA SATUAN'!$C$6,MATCH(B833,'HARGA SATUAN'!$N$7:$N$1509,0),0))</f>
        <v>AAAC 150 mm²</v>
      </c>
      <c r="D833" s="139">
        <f ca="1">SUMIFS(RAB!$F$14:$F$237,RAB!$C$14:$C$237,C833)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SATUAN'!$N$7:$N$1509,0),0)),"",OFFSET('HARGA SATUAN'!$C$6,MATCH(B834,'HARGA SATUAN'!$N$7:$N$1509,0),0))</f>
        <v>AAAC 240 mm²</v>
      </c>
      <c r="D834" s="139">
        <f ca="1">SUMIFS(RAB!$F$14:$F$237,RAB!$C$14:$C$237,C834)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SATUAN'!$N$7:$N$1509,0),0)),"",OFFSET('HARGA SATUAN'!$C$6,MATCH(B835,'HARGA SATUAN'!$N$7:$N$1509,0),0))</f>
        <v>AAAC/S 70 mm²</v>
      </c>
      <c r="D835" s="139">
        <f ca="1">SUMIFS(RAB!$F$14:$F$237,RAB!$C$14:$C$237,C835)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SATUAN'!$N$7:$N$1509,0),0)),"",OFFSET('HARGA SATUAN'!$C$6,MATCH(B836,'HARGA SATUAN'!$N$7:$N$1509,0),0))</f>
        <v>AAAC/S 150 mm²</v>
      </c>
      <c r="D836" s="139">
        <f ca="1">SUMIFS(RAB!$F$14:$F$237,RAB!$C$14:$C$237,C836)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SATUAN'!$N$7:$N$1509,0),0)),"",OFFSET('HARGA SATUAN'!$C$6,MATCH(B837,'HARGA SATUAN'!$N$7:$N$1509,0),0))</f>
        <v>AAAC/S 240 mm²</v>
      </c>
      <c r="D837" s="139">
        <f ca="1">SUMIFS(RAB!$F$14:$F$237,RAB!$C$14:$C$237,C837)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SATUAN'!$N$7:$N$1509,0),0)),"",OFFSET('HARGA SATUAN'!$C$6,MATCH(B838,'HARGA SATUAN'!$N$7:$N$1509,0),0))</f>
        <v>NFA2X-T 2 x 70 + N 50 mm²</v>
      </c>
      <c r="D838" s="139">
        <f ca="1">SUMIFS(RAB!$F$14:$F$237,RAB!$C$14:$C$237,C838)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SATUAN'!$N$7:$N$1509,0),0)),"",OFFSET('HARGA SATUAN'!$C$6,MATCH(B839,'HARGA SATUAN'!$N$7:$N$1509,0),0))</f>
        <v>NFA2X-T 2 x 70 + N 70 mm²</v>
      </c>
      <c r="D839" s="139">
        <f ca="1">SUMIFS(RAB!$F$14:$F$237,RAB!$C$14:$C$237,C839)</f>
        <v>2</v>
      </c>
      <c r="E839" s="26">
        <f t="shared" ca="1" si="34"/>
        <v>1</v>
      </c>
      <c r="F839" s="26">
        <f ca="1">IF(D839=0,0,SUM($E$713:E839))</f>
        <v>14</v>
      </c>
    </row>
    <row r="840" spans="2:6" hidden="1">
      <c r="B840" s="113">
        <v>127</v>
      </c>
      <c r="C840" s="139" t="str">
        <f ca="1">IF(ISERROR(OFFSET('HARGA SATUAN'!$C$6,MATCH(B840,'HARGA SATUAN'!$N$7:$N$1509,0),0)),"",OFFSET('HARGA SATUAN'!$C$6,MATCH(B840,'HARGA SATUAN'!$N$7:$N$1509,0),0))</f>
        <v>NFA2X-T 3x35+1x35</v>
      </c>
      <c r="D840" s="139">
        <f ca="1">SUMIFS(RAB!$F$14:$F$237,RAB!$C$14:$C$237,C840)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SATUAN'!$N$7:$N$1509,0),0)),"",OFFSET('HARGA SATUAN'!$C$6,MATCH(B841,'HARGA SATUAN'!$N$7:$N$1509,0),0))</f>
        <v>NFA2X-T 3x70+1x70</v>
      </c>
      <c r="D841" s="139">
        <f ca="1">SUMIFS(RAB!$F$14:$F$237,RAB!$C$14:$C$237,C841)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SATUAN'!$N$7:$N$1509,0),0)),"",OFFSET('HARGA SATUAN'!$C$6,MATCH(B842,'HARGA SATUAN'!$N$7:$N$1509,0),0))</f>
        <v>NFA2X 2 x 10 mm²</v>
      </c>
      <c r="D842" s="139">
        <f ca="1">SUMIFS(RAB!$F$14:$F$237,RAB!$C$14:$C$237,C842)</f>
        <v>35</v>
      </c>
      <c r="E842" s="26">
        <f t="shared" ca="1" si="34"/>
        <v>1</v>
      </c>
      <c r="F842" s="26">
        <f ca="1">IF(D842=0,0,SUM($E$713:E842))</f>
        <v>15</v>
      </c>
    </row>
    <row r="843" spans="2:6" hidden="1">
      <c r="B843" s="113">
        <v>130</v>
      </c>
      <c r="C843" s="139" t="str">
        <f ca="1">IF(ISERROR(OFFSET('HARGA SATUAN'!$C$6,MATCH(B843,'HARGA SATUAN'!$N$7:$N$1509,0),0)),"",OFFSET('HARGA SATUAN'!$C$6,MATCH(B843,'HARGA SATUAN'!$N$7:$N$1509,0),0))</f>
        <v>NFA2X 2 x 16 mm²</v>
      </c>
      <c r="D843" s="139">
        <f ca="1">SUMIFS(RAB!$F$14:$F$237,RAB!$C$14:$C$237,C843)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SATUAN'!$N$7:$N$1509,0),0)),"",OFFSET('HARGA SATUAN'!$C$6,MATCH(B844,'HARGA SATUAN'!$N$7:$N$1509,0),0))</f>
        <v>NFA2X 4 x 16 mm²</v>
      </c>
      <c r="D844" s="139">
        <f ca="1">SUMIFS(RAB!$F$14:$F$237,RAB!$C$14:$C$237,C844)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SATUAN'!$N$7:$N$1509,0),0)),"",OFFSET('HARGA SATUAN'!$C$6,MATCH(B845,'HARGA SATUAN'!$N$7:$N$1509,0),0))</f>
        <v>NFA2X 4 x 70 mm²</v>
      </c>
      <c r="D845" s="139">
        <f ca="1">SUMIFS(RAB!$F$14:$F$237,RAB!$C$14:$C$237,C845)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SATUAN'!$N$7:$N$1509,0),0)),"",OFFSET('HARGA SATUAN'!$C$6,MATCH(B846,'HARGA SATUAN'!$N$7:$N$1509,0),0))</f>
        <v>Kabel NYY 1 x 70 mm²</v>
      </c>
      <c r="D846" s="139">
        <f ca="1">SUMIFS(RAB!$F$14:$F$237,RAB!$C$14:$C$237,C846)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SATUAN'!$N$7:$N$1509,0),0)),"",OFFSET('HARGA SATUAN'!$C$6,MATCH(B847,'HARGA SATUAN'!$N$7:$N$1509,0),0))</f>
        <v>Kabel NYY 1 x 95 mm²</v>
      </c>
      <c r="D847" s="139">
        <f ca="1">SUMIFS(RAB!$F$14:$F$237,RAB!$C$14:$C$237,C847)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SATUAN'!$N$7:$N$1509,0),0)),"",OFFSET('HARGA SATUAN'!$C$6,MATCH(B848,'HARGA SATUAN'!$N$7:$N$1509,0),0))</f>
        <v>Kabel NYY 1 x 150 mm²</v>
      </c>
      <c r="D848" s="139">
        <f ca="1">SUMIFS(RAB!$F$14:$F$237,RAB!$C$14:$C$237,C848)</f>
        <v>30</v>
      </c>
      <c r="E848" s="26">
        <f t="shared" ca="1" si="35"/>
        <v>1</v>
      </c>
      <c r="F848" s="26">
        <f ca="1">IF(D848=0,0,SUM($E$713:E848))</f>
        <v>16</v>
      </c>
    </row>
    <row r="849" spans="2:6" hidden="1">
      <c r="B849" s="113">
        <v>136</v>
      </c>
      <c r="C849" s="139" t="str">
        <f ca="1">IF(ISERROR(OFFSET('HARGA SATUAN'!$C$6,MATCH(B849,'HARGA SATUAN'!$N$7:$N$1509,0),0)),"",OFFSET('HARGA SATUAN'!$C$6,MATCH(B849,'HARGA SATUAN'!$N$7:$N$1509,0),0))</f>
        <v>Kabel NYY 1 x 240 mm²</v>
      </c>
      <c r="D849" s="139">
        <f ca="1">SUMIFS(RAB!$F$14:$F$237,RAB!$C$14:$C$237,C849)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SATUAN'!$N$7:$N$1509,0),0)),"",OFFSET('HARGA SATUAN'!$C$6,MATCH(B850,'HARGA SATUAN'!$N$7:$N$1509,0),0))</f>
        <v>Kabel NYY 4 x 70 mm²</v>
      </c>
      <c r="D850" s="139">
        <f ca="1">SUMIFS(RAB!$F$14:$F$237,RAB!$C$14:$C$237,C850)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SATUAN'!$N$7:$N$1509,0),0)),"",OFFSET('HARGA SATUAN'!$C$6,MATCH(B851,'HARGA SATUAN'!$N$7:$N$1509,0),0))</f>
        <v>Kabel NA2XSEYBY 20 KV, 3 x 150 mm²</v>
      </c>
      <c r="D851" s="139">
        <f ca="1">SUMIFS(RAB!$F$14:$F$237,RAB!$C$14:$C$237,C851)</f>
        <v>30</v>
      </c>
      <c r="E851" s="26">
        <f t="shared" ca="1" si="35"/>
        <v>1</v>
      </c>
      <c r="F851" s="26">
        <f ca="1">IF(D851=0,0,SUM($E$713:E851))</f>
        <v>17</v>
      </c>
    </row>
    <row r="852" spans="2:6" hidden="1">
      <c r="B852" s="113">
        <v>139</v>
      </c>
      <c r="C852" s="139" t="str">
        <f ca="1">IF(ISERROR(OFFSET('HARGA SATUAN'!$C$6,MATCH(B852,'HARGA SATUAN'!$N$7:$N$1509,0),0)),"",OFFSET('HARGA SATUAN'!$C$6,MATCH(B852,'HARGA SATUAN'!$N$7:$N$1509,0),0))</f>
        <v>Kabel NA2XSEYBY 20 KV, 3 x 240 mm²</v>
      </c>
      <c r="D852" s="139">
        <f ca="1">SUMIFS(RAB!$F$14:$F$237,RAB!$C$14:$C$237,C852)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SATUAN'!$N$7:$N$1509,0),0)),"",OFFSET('HARGA SATUAN'!$C$6,MATCH(B853,'HARGA SATUAN'!$N$7:$N$1509,0),0))</f>
        <v>Kabel NA2XSEYBY 20 KV, 3 x 300 mm²</v>
      </c>
      <c r="D853" s="139">
        <f ca="1">SUMIFS(RAB!$F$14:$F$237,RAB!$C$14:$C$237,C853)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SATUAN'!$N$7:$N$1509,0),0)),"",OFFSET('HARGA SATUAN'!$C$6,MATCH(B854,'HARGA SATUAN'!$N$7:$N$1509,0),0))</f>
        <v>MVTIC 3 x 150 + N 95 mm²</v>
      </c>
      <c r="D854" s="139">
        <f ca="1">SUMIFS(RAB!$F$14:$F$237,RAB!$C$14:$C$237,C854)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SATUAN'!$N$7:$N$1509,0),0)),"",OFFSET('HARGA SATUAN'!$C$6,MATCH(B855,'HARGA SATUAN'!$N$7:$N$1509,0),0))</f>
        <v>MVTIC 3 x 240 + N 95 mm²</v>
      </c>
      <c r="D855" s="139">
        <f ca="1">SUMIFS(RAB!$F$14:$F$237,RAB!$C$14:$C$237,C855)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SATUAN'!$N$7:$N$1509,0),0)),"",OFFSET('HARGA SATUAN'!$C$6,MATCH(B856,'HARGA SATUAN'!$N$7:$N$1509,0),0))</f>
        <v>KWH MPB; 3P; 4W; 230/400 V; 5(80) A; Class 1</v>
      </c>
      <c r="D856" s="139">
        <f ca="1">SUMIFS(RAB!$F$14:$F$237,RAB!$C$14:$C$237,C856)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SATUAN'!$N$7:$N$1509,0),0)),"",OFFSET('HARGA SATUAN'!$C$6,MATCH(B857,'HARGA SATUAN'!$N$7:$N$1509,0),0))</f>
        <v>Modem 3G/4G</v>
      </c>
      <c r="D857" s="139">
        <f ca="1">SUMIFS(RAB!$F$14:$F$237,RAB!$C$14:$C$237,C857)</f>
        <v>1</v>
      </c>
      <c r="E857" s="26">
        <f t="shared" ca="1" si="35"/>
        <v>1</v>
      </c>
      <c r="F857" s="26">
        <f ca="1">IF(D857=0,0,SUM($E$713:E857))</f>
        <v>18</v>
      </c>
    </row>
    <row r="858" spans="2:6" hidden="1">
      <c r="B858" s="113">
        <v>145</v>
      </c>
      <c r="C858" s="139" t="str">
        <f ca="1">IF(ISERROR(OFFSET('HARGA SATUAN'!$C$6,MATCH(B858,'HARGA SATUAN'!$N$7:$N$1509,0),0)),"",OFFSET('HARGA SATUAN'!$C$6,MATCH(B858,'HARGA SATUAN'!$N$7:$N$1509,0),0))</f>
        <v>MCCB 1 Fasa 40 A</v>
      </c>
      <c r="D858" s="139">
        <f ca="1">SUMIFS(RAB!$F$14:$F$237,RAB!$C$14:$C$237,C858)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SATUAN'!$N$7:$N$1509,0),0)),"",OFFSET('HARGA SATUAN'!$C$6,MATCH(B859,'HARGA SATUAN'!$N$7:$N$1509,0),0))</f>
        <v>MCCB 1 Fasa 63 A</v>
      </c>
      <c r="D859" s="139">
        <f ca="1">SUMIFS(RAB!$F$14:$F$237,RAB!$C$14:$C$237,C859)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SATUAN'!$N$7:$N$1509,0),0)),"",OFFSET('HARGA SATUAN'!$C$6,MATCH(B860,'HARGA SATUAN'!$N$7:$N$1509,0),0))</f>
        <v>MCCB 1 Fasa 80 A</v>
      </c>
      <c r="D860" s="139">
        <f ca="1">SUMIFS(RAB!$F$14:$F$237,RAB!$C$14:$C$237,C860)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SATUAN'!$N$7:$N$1509,0),0)),"",OFFSET('HARGA SATUAN'!$C$6,MATCH(B861,'HARGA SATUAN'!$N$7:$N$1509,0),0))</f>
        <v>MCCB 1 Fasa 100 A</v>
      </c>
      <c r="D861" s="139">
        <f ca="1">SUMIFS(RAB!$F$14:$F$237,RAB!$C$14:$C$237,C861)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SATUAN'!$N$7:$N$1509,0),0)),"",OFFSET('HARGA SATUAN'!$C$6,MATCH(B862,'HARGA SATUAN'!$N$7:$N$1509,0),0))</f>
        <v>MCCB 3 Fasa 80 A</v>
      </c>
      <c r="D862" s="139">
        <f ca="1">SUMIFS(RAB!$F$14:$F$237,RAB!$C$14:$C$237,C862)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SATUAN'!$N$7:$N$1509,0),0)),"",OFFSET('HARGA SATUAN'!$C$6,MATCH(B863,'HARGA SATUAN'!$N$7:$N$1509,0),0))</f>
        <v>MCCB 3 Fasa 100 A</v>
      </c>
      <c r="D863" s="139">
        <f ca="1">SUMIFS(RAB!$F$14:$F$237,RAB!$C$14:$C$237,C863)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SATUAN'!$N$7:$N$1509,0),0)),"",OFFSET('HARGA SATUAN'!$C$6,MATCH(B864,'HARGA SATUAN'!$N$7:$N$1509,0),0))</f>
        <v>MCCB 3 Fasa 125 A</v>
      </c>
      <c r="D864" s="139">
        <f ca="1">SUMIFS(RAB!$F$14:$F$237,RAB!$C$14:$C$237,C864)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SATUAN'!$N$7:$N$1509,0),0)),"",OFFSET('HARGA SATUAN'!$C$6,MATCH(B865,'HARGA SATUAN'!$N$7:$N$1509,0),0))</f>
        <v>MCCB 3 Fasa 160 A</v>
      </c>
      <c r="D865" s="139">
        <f ca="1">SUMIFS(RAB!$F$14:$F$237,RAB!$C$14:$C$237,C865)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SATUAN'!$N$7:$N$1509,0),0)),"",OFFSET('HARGA SATUAN'!$C$6,MATCH(B866,'HARGA SATUAN'!$N$7:$N$1509,0),0))</f>
        <v>MCCB 3 Fasa 200 A</v>
      </c>
      <c r="D866" s="139">
        <f ca="1">SUMIFS(RAB!$F$14:$F$237,RAB!$C$14:$C$237,C866)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SATUAN'!$N$7:$N$1509,0),0)),"",OFFSET('HARGA SATUAN'!$C$6,MATCH(B867,'HARGA SATUAN'!$N$7:$N$1509,0),0))</f>
        <v>MCCB 3 Fasa 225 A</v>
      </c>
      <c r="D867" s="139">
        <f ca="1">SUMIFS(RAB!$F$14:$F$237,RAB!$C$14:$C$237,C867)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SATUAN'!$N$7:$N$1509,0),0)),"",OFFSET('HARGA SATUAN'!$C$6,MATCH(B868,'HARGA SATUAN'!$N$7:$N$1509,0),0))</f>
        <v>MCCB 3 Fasa 250 A</v>
      </c>
      <c r="D868" s="139">
        <f ca="1">SUMIFS(RAB!$F$14:$F$237,RAB!$C$14:$C$237,C868)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SATUAN'!$N$7:$N$1509,0),0)),"",OFFSET('HARGA SATUAN'!$C$6,MATCH(B869,'HARGA SATUAN'!$N$7:$N$1509,0),0))</f>
        <v>MCCB 3 Fasa 300 A</v>
      </c>
      <c r="D869" s="139">
        <f ca="1">SUMIFS(RAB!$F$14:$F$237,RAB!$C$14:$C$237,C869)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SATUAN'!$N$7:$N$1509,0),0)),"",OFFSET('HARGA SATUAN'!$C$6,MATCH(B870,'HARGA SATUAN'!$N$7:$N$1509,0),0))</f>
        <v xml:space="preserve">CT TR ; Burden 5 VA; 50/5 A - 300/5 A Class 0.5s </v>
      </c>
      <c r="D870" s="139">
        <f ca="1">SUMIFS(RAB!$F$14:$F$237,RAB!$C$14:$C$237,C870)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SATUAN'!$N$7:$N$1509,0),0)),"",OFFSET('HARGA SATUAN'!$C$6,MATCH(B871,'HARGA SATUAN'!$N$7:$N$1509,0),0))</f>
        <v xml:space="preserve">CT TR ; Burden 5 VA; 100/5 A Class 0.5s </v>
      </c>
      <c r="D871" s="139">
        <f ca="1">SUMIFS(RAB!$F$14:$F$237,RAB!$C$14:$C$237,C871)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SATUAN'!$N$7:$N$1509,0),0)),"",OFFSET('HARGA SATUAN'!$C$6,MATCH(B872,'HARGA SATUAN'!$N$7:$N$1509,0),0))</f>
        <v/>
      </c>
      <c r="D872" s="139">
        <f ca="1">SUMIFS(RAB!$F$14:$F$237,RAB!$C$14:$C$237,C872)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SATUAN'!$N$7:$N$1509,0),0)),"",OFFSET('HARGA SATUAN'!$C$6,MATCH(B873,'HARGA SATUAN'!$N$7:$N$1509,0),0))</f>
        <v/>
      </c>
      <c r="D873" s="139">
        <f ca="1">SUMIFS(RAB!$F$14:$F$237,RAB!$C$14:$C$237,C873)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SATUAN'!$N$7:$N$1509,0),0)),"",OFFSET('HARGA SATUAN'!$C$6,MATCH(B874,'HARGA SATUAN'!$N$7:$N$1509,0),0))</f>
        <v/>
      </c>
      <c r="D874" s="139">
        <f ca="1">SUMIFS(RAB!$F$14:$F$237,RAB!$C$14:$C$237,C874)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SATUAN'!$N$7:$N$1509,0),0)),"",OFFSET('HARGA SATUAN'!$C$6,MATCH(B875,'HARGA SATUAN'!$N$7:$N$1509,0),0))</f>
        <v/>
      </c>
      <c r="D875" s="139">
        <f ca="1">SUMIFS(RAB!$F$14:$F$237,RAB!$C$14:$C$237,C875)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SATUAN'!$N$7:$N$1509,0),0)),"",OFFSET('HARGA SATUAN'!$C$6,MATCH(B876,'HARGA SATUAN'!$N$7:$N$1509,0),0))</f>
        <v/>
      </c>
      <c r="D876" s="139">
        <f ca="1">SUMIFS(RAB!$F$14:$F$237,RAB!$C$14:$C$237,C876)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SATUAN'!$N$7:$N$1509,0),0)),"",OFFSET('HARGA SATUAN'!$C$6,MATCH(B877,'HARGA SATUAN'!$N$7:$N$1509,0),0))</f>
        <v/>
      </c>
      <c r="D877" s="139">
        <f ca="1">SUMIFS(RAB!$F$14:$F$237,RAB!$C$14:$C$237,C877)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SATUAN'!$N$7:$N$1509,0),0)),"",OFFSET('HARGA SATUAN'!$C$6,MATCH(B878,'HARGA SATUAN'!$N$7:$N$1509,0),0))</f>
        <v/>
      </c>
      <c r="D878" s="139">
        <f ca="1">SUMIFS(RAB!$F$14:$F$237,RAB!$C$14:$C$237,C878)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SATUAN'!$N$7:$N$1509,0),0)),"",OFFSET('HARGA SATUAN'!$C$6,MATCH(B879,'HARGA SATUAN'!$N$7:$N$1509,0),0))</f>
        <v/>
      </c>
      <c r="D879" s="139">
        <f ca="1">SUMIFS(RAB!$F$14:$F$237,RAB!$C$14:$C$237,C879)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SATUAN'!$N$7:$N$1509,0),0)),"",OFFSET('HARGA SATUAN'!$C$6,MATCH(B880,'HARGA SATUAN'!$N$7:$N$1509,0),0))</f>
        <v/>
      </c>
      <c r="D880" s="139">
        <f ca="1">SUMIFS(RAB!$F$14:$F$237,RAB!$C$14:$C$237,C880)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SATUAN'!$N$7:$N$1509,0),0)),"",OFFSET('HARGA SATUAN'!$C$6,MATCH(B881,'HARGA SATUAN'!$N$7:$N$1509,0),0))</f>
        <v/>
      </c>
      <c r="D881" s="139">
        <f ca="1">SUMIFS(RAB!$F$14:$F$237,RAB!$C$14:$C$237,C881)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SATUAN'!$N$7:$N$1509,0),0)),"",OFFSET('HARGA SATUAN'!$C$6,MATCH(B882,'HARGA SATUAN'!$N$7:$N$1509,0),0))</f>
        <v/>
      </c>
      <c r="D882" s="139">
        <f ca="1">SUMIFS(RAB!$F$14:$F$237,RAB!$C$14:$C$237,C882)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SATUAN'!$N$7:$N$1509,0),0)),"",OFFSET('HARGA SATUAN'!$C$6,MATCH(B883,'HARGA SATUAN'!$N$7:$N$1509,0),0))</f>
        <v/>
      </c>
      <c r="D883" s="139">
        <f ca="1">SUMIFS(RAB!$F$14:$F$237,RAB!$C$14:$C$237,C883)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SATUAN'!$N$7:$N$1509,0),0)),"",OFFSET('HARGA SATUAN'!$C$6,MATCH(B884,'HARGA SATUAN'!$N$7:$N$1509,0),0))</f>
        <v/>
      </c>
      <c r="D884" s="139">
        <f ca="1">SUMIFS(RAB!$F$14:$F$237,RAB!$C$14:$C$237,C884)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SATUAN'!$N$7:$N$1509,0),0)),"",OFFSET('HARGA SATUAN'!$C$6,MATCH(B885,'HARGA SATUAN'!$N$7:$N$1509,0),0))</f>
        <v/>
      </c>
      <c r="D885" s="139">
        <f ca="1">SUMIFS(RAB!$F$14:$F$237,RAB!$C$14:$C$237,C885)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SATUAN'!$N$7:$N$1509,0),0)),"",OFFSET('HARGA SATUAN'!$C$6,MATCH(B886,'HARGA SATUAN'!$N$7:$N$1509,0),0))</f>
        <v/>
      </c>
      <c r="D886" s="139">
        <f ca="1">SUMIFS(RAB!$F$14:$F$237,RAB!$C$14:$C$237,C886)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SATUAN'!$N$7:$N$1509,0),0)),"",OFFSET('HARGA SATUAN'!$C$6,MATCH(B887,'HARGA SATUAN'!$N$7:$N$1509,0),0))</f>
        <v/>
      </c>
      <c r="D887" s="139">
        <f ca="1">SUMIFS(RAB!$F$14:$F$237,RAB!$C$14:$C$237,C887)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SATUAN'!$N$7:$N$1509,0),0)),"",OFFSET('HARGA SATUAN'!$C$6,MATCH(B888,'HARGA SATUAN'!$N$7:$N$1509,0),0))</f>
        <v/>
      </c>
      <c r="D888" s="139">
        <f ca="1">SUMIFS(RAB!$F$14:$F$237,RAB!$C$14:$C$237,C888)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SATUAN'!$N$7:$N$1509,0),0)),"",OFFSET('HARGA SATUAN'!$C$6,MATCH(B889,'HARGA SATUAN'!$N$7:$N$1509,0),0))</f>
        <v/>
      </c>
      <c r="D889" s="139">
        <f ca="1">SUMIFS(RAB!$F$14:$F$237,RAB!$C$14:$C$237,C889)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SATUAN'!$N$7:$N$1509,0),0)),"",OFFSET('HARGA SATUAN'!$C$6,MATCH(B890,'HARGA SATUAN'!$N$7:$N$1509,0),0))</f>
        <v/>
      </c>
      <c r="D890" s="139">
        <f ca="1">SUMIFS(RAB!$F$14:$F$237,RAB!$C$14:$C$237,C890)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SATUAN'!$N$7:$N$1509,0),0)),"",OFFSET('HARGA SATUAN'!$C$6,MATCH(B891,'HARGA SATUAN'!$N$7:$N$1509,0),0))</f>
        <v/>
      </c>
      <c r="D891" s="139">
        <f ca="1">SUMIFS(RAB!$F$14:$F$237,RAB!$C$14:$C$237,C891)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SATUAN'!$N$7:$N$1509,0),0)),"",OFFSET('HARGA SATUAN'!$C$6,MATCH(B892,'HARGA SATUAN'!$N$7:$N$1509,0),0))</f>
        <v/>
      </c>
      <c r="D892" s="139">
        <f ca="1">SUMIFS(RAB!$F$14:$F$237,RAB!$C$14:$C$237,C892)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SATUAN'!$N$7:$N$1509,0),0)),"",OFFSET('HARGA SATUAN'!$C$6,MATCH(B893,'HARGA SATUAN'!$N$7:$N$1509,0),0))</f>
        <v/>
      </c>
      <c r="D893" s="139">
        <f ca="1">SUMIFS(RAB!$F$14:$F$237,RAB!$C$14:$C$237,C893)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SATUAN'!$N$7:$N$1509,0),0)),"",OFFSET('HARGA SATUAN'!$C$6,MATCH(B894,'HARGA SATUAN'!$N$7:$N$1509,0),0))</f>
        <v/>
      </c>
      <c r="D894" s="139">
        <f ca="1">SUMIFS(RAB!$F$14:$F$237,RAB!$C$14:$C$237,C894)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SATUAN'!$N$7:$N$1509,0),0)),"",OFFSET('HARGA SATUAN'!$C$6,MATCH(B895,'HARGA SATUAN'!$N$7:$N$1509,0),0))</f>
        <v/>
      </c>
      <c r="D895" s="139">
        <f ca="1">SUMIFS(RAB!$F$14:$F$237,RAB!$C$14:$C$237,C895)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SATUAN'!$N$7:$N$1509,0),0)),"",OFFSET('HARGA SATUAN'!$C$6,MATCH(B896,'HARGA SATUAN'!$N$7:$N$1509,0),0))</f>
        <v/>
      </c>
      <c r="D896" s="139">
        <f ca="1">SUMIFS(RAB!$F$14:$F$237,RAB!$C$14:$C$237,C896)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SATUAN'!$N$7:$N$1509,0),0)),"",OFFSET('HARGA SATUAN'!$C$6,MATCH(B897,'HARGA SATUAN'!$N$7:$N$1509,0),0))</f>
        <v/>
      </c>
      <c r="D897" s="139">
        <f ca="1">SUMIFS(RAB!$F$14:$F$237,RAB!$C$14:$C$237,C897)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SATUAN'!$N$7:$N$1509,0),0)),"",OFFSET('HARGA SATUAN'!$C$6,MATCH(B898,'HARGA SATUAN'!$N$7:$N$1509,0),0))</f>
        <v/>
      </c>
      <c r="D898" s="139">
        <f ca="1">SUMIFS(RAB!$F$14:$F$237,RAB!$C$14:$C$237,C898)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SATUAN'!$N$7:$N$1509,0),0)),"",OFFSET('HARGA SATUAN'!$C$6,MATCH(B899,'HARGA SATUAN'!$N$7:$N$1509,0),0))</f>
        <v/>
      </c>
      <c r="D899" s="139">
        <f ca="1">SUMIFS(RAB!$F$14:$F$237,RAB!$C$14:$C$237,C899)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SATUAN'!$N$7:$N$1509,0),0)),"",OFFSET('HARGA SATUAN'!$C$6,MATCH(B900,'HARGA SATUAN'!$N$7:$N$1509,0),0))</f>
        <v/>
      </c>
      <c r="D900" s="139">
        <f ca="1">SUMIFS(RAB!$F$14:$F$237,RAB!$C$14:$C$237,C900)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SATUAN'!$N$7:$N$1509,0),0)),"",OFFSET('HARGA SATUAN'!$C$6,MATCH(B901,'HARGA SATUAN'!$N$7:$N$1509,0),0))</f>
        <v/>
      </c>
      <c r="D901" s="139">
        <f ca="1">SUMIFS(RAB!$F$14:$F$237,RAB!$C$14:$C$237,C901)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SATUAN'!$N$7:$N$1509,0),0)),"",OFFSET('HARGA SATUAN'!$C$6,MATCH(B902,'HARGA SATUAN'!$N$7:$N$1509,0),0))</f>
        <v/>
      </c>
      <c r="D902" s="139">
        <f ca="1">SUMIFS(RAB!$F$14:$F$237,RAB!$C$14:$C$237,C902)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SATUAN'!$N$7:$N$1509,0),0)),"",OFFSET('HARGA SATUAN'!$C$6,MATCH(B903,'HARGA SATUAN'!$N$7:$N$1509,0),0))</f>
        <v/>
      </c>
      <c r="D903" s="139">
        <f ca="1">SUMIFS(RAB!$F$14:$F$237,RAB!$C$14:$C$237,C903)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SATUAN'!$N$7:$N$1509,0),0)),"",OFFSET('HARGA SATUAN'!$C$6,MATCH(B904,'HARGA SATUAN'!$N$7:$N$1509,0),0))</f>
        <v/>
      </c>
      <c r="D904" s="139">
        <f ca="1">SUMIFS(RAB!$F$14:$F$237,RAB!$C$14:$C$237,C904)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SATUAN'!$N$7:$N$1509,0),0)),"",OFFSET('HARGA SATUAN'!$C$6,MATCH(B905,'HARGA SATUAN'!$N$7:$N$1509,0),0))</f>
        <v/>
      </c>
      <c r="D905" s="139">
        <f ca="1">SUMIFS(RAB!$F$14:$F$237,RAB!$C$14:$C$237,C905)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SATUAN'!$N$7:$N$1509,0),0)),"",OFFSET('HARGA SATUAN'!$C$6,MATCH(B906,'HARGA SATUAN'!$N$7:$N$1509,0),0))</f>
        <v/>
      </c>
      <c r="D906" s="139">
        <f ca="1">SUMIFS(RAB!$F$14:$F$237,RAB!$C$14:$C$237,C906)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SATUAN'!$N$7:$N$1509,0),0)),"",OFFSET('HARGA SATUAN'!$C$6,MATCH(B907,'HARGA SATUAN'!$N$7:$N$1509,0),0))</f>
        <v/>
      </c>
      <c r="D907" s="139">
        <f ca="1">SUMIFS(RAB!$F$14:$F$237,RAB!$C$14:$C$237,C907)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SATUAN'!$N$7:$N$1509,0),0)),"",OFFSET('HARGA SATUAN'!$C$6,MATCH(B908,'HARGA SATUAN'!$N$7:$N$1509,0),0))</f>
        <v/>
      </c>
      <c r="D908" s="139">
        <f ca="1">SUMIFS(RAB!$F$14:$F$237,RAB!$C$14:$C$237,C908)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SATUAN'!$N$7:$N$1509,0),0)),"",OFFSET('HARGA SATUAN'!$C$6,MATCH(B909,'HARGA SATUAN'!$N$7:$N$1509,0),0))</f>
        <v/>
      </c>
      <c r="D909" s="139">
        <f ca="1">SUMIFS(RAB!$F$14:$F$237,RAB!$C$14:$C$237,C909)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SATUAN'!$N$7:$N$1509,0),0)),"",OFFSET('HARGA SATUAN'!$C$6,MATCH(B910,'HARGA SATUAN'!$N$7:$N$1509,0),0))</f>
        <v/>
      </c>
      <c r="D910" s="139">
        <f ca="1">SUMIFS(RAB!$F$14:$F$237,RAB!$C$14:$C$237,C910)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SATUAN'!$N$7:$N$1509,0),0)),"",OFFSET('HARGA SATUAN'!$C$6,MATCH(B911,'HARGA SATUAN'!$N$7:$N$1509,0),0))</f>
        <v/>
      </c>
      <c r="D911" s="139">
        <f ca="1">SUMIFS(RAB!$F$14:$F$237,RAB!$C$14:$C$237,C911)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SATUAN'!$N$7:$N$1509,0),0)),"",OFFSET('HARGA SATUAN'!$C$6,MATCH(B912,'HARGA SATUAN'!$N$7:$N$1509,0),0))</f>
        <v/>
      </c>
      <c r="D912" s="139">
        <f ca="1">SUMIFS(RAB!$F$14:$F$237,RAB!$C$14:$C$237,C912)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SATUAN'!$N$7:$N$1509,0),0)),"",OFFSET('HARGA SATUAN'!$C$6,MATCH(B913,'HARGA SATUAN'!$N$7:$N$1509,0),0))</f>
        <v/>
      </c>
      <c r="D913" s="139">
        <f ca="1">SUMIFS(RAB!$F$14:$F$237,RAB!$C$14:$C$237,C913)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SATUAN'!$N$7:$N$1509,0),0)),"",OFFSET('HARGA SATUAN'!$C$6,MATCH(B914,'HARGA SATUAN'!$N$7:$N$1509,0),0))</f>
        <v/>
      </c>
      <c r="D914" s="139">
        <f ca="1">SUMIFS(RAB!$F$14:$F$237,RAB!$C$14:$C$237,C914)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SATUAN'!$N$7:$N$1509,0),0)),"",OFFSET('HARGA SATUAN'!$C$6,MATCH(B915,'HARGA SATUAN'!$N$7:$N$1509,0),0))</f>
        <v/>
      </c>
      <c r="D915" s="139">
        <f ca="1">SUMIFS(RAB!$F$14:$F$237,RAB!$C$14:$C$237,C915)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SATUAN'!$N$7:$N$1509,0),0)),"",OFFSET('HARGA SATUAN'!$C$6,MATCH(B916,'HARGA SATUAN'!$N$7:$N$1509,0),0))</f>
        <v/>
      </c>
      <c r="D916" s="139">
        <f ca="1">SUMIFS(RAB!$F$14:$F$237,RAB!$C$14:$C$237,C916)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SATUAN'!$N$7:$N$1509,0),0)),"",OFFSET('HARGA SATUAN'!$C$6,MATCH(B917,'HARGA SATUAN'!$N$7:$N$1509,0),0))</f>
        <v/>
      </c>
      <c r="D917" s="139">
        <f ca="1">SUMIFS(RAB!$F$14:$F$237,RAB!$C$14:$C$237,C917)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SATUAN'!$N$7:$N$1509,0),0)),"",OFFSET('HARGA SATUAN'!$C$6,MATCH(B918,'HARGA SATUAN'!$N$7:$N$1509,0),0))</f>
        <v/>
      </c>
      <c r="D918" s="139">
        <f ca="1">SUMIFS(RAB!$F$14:$F$237,RAB!$C$14:$C$237,C918)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SATUAN'!$N$7:$N$1509,0),0)),"",OFFSET('HARGA SATUAN'!$C$6,MATCH(B919,'HARGA SATUAN'!$N$7:$N$1509,0),0))</f>
        <v/>
      </c>
      <c r="D919" s="139">
        <f ca="1">SUMIFS(RAB!$F$14:$F$237,RAB!$C$14:$C$237,C919)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SATUAN'!$N$7:$N$1509,0),0)),"",OFFSET('HARGA SATUAN'!$C$6,MATCH(B920,'HARGA SATUAN'!$N$7:$N$1509,0),0))</f>
        <v/>
      </c>
      <c r="D920" s="139">
        <f ca="1">SUMIFS(RAB!$F$14:$F$237,RAB!$C$14:$C$237,C920)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SATUAN'!$N$7:$N$1509,0),0)),"",OFFSET('HARGA SATUAN'!$C$6,MATCH(B921,'HARGA SATUAN'!$N$7:$N$1509,0),0))</f>
        <v/>
      </c>
      <c r="D921" s="139">
        <f ca="1">SUMIFS(RAB!$F$14:$F$237,RAB!$C$14:$C$237,C921)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SATUAN'!$N$7:$N$1509,0),0)),"",OFFSET('HARGA SATUAN'!$C$6,MATCH(B922,'HARGA SATUAN'!$N$7:$N$1509,0),0))</f>
        <v/>
      </c>
      <c r="D922" s="139">
        <f ca="1">SUMIFS(RAB!$F$14:$F$237,RAB!$C$14:$C$237,C922)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SATUAN'!$N$7:$N$1509,0),0)),"",OFFSET('HARGA SATUAN'!$C$6,MATCH(B923,'HARGA SATUAN'!$N$7:$N$1509,0),0))</f>
        <v/>
      </c>
      <c r="D923" s="139">
        <f ca="1">SUMIFS(RAB!$F$14:$F$237,RAB!$C$14:$C$237,C923)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SATUAN'!$N$7:$N$1509,0),0)),"",OFFSET('HARGA SATUAN'!$C$6,MATCH(B924,'HARGA SATUAN'!$N$7:$N$1509,0),0))</f>
        <v/>
      </c>
      <c r="D924" s="139">
        <f ca="1">SUMIFS(RAB!$F$14:$F$237,RAB!$C$14:$C$237,C924)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SATUAN'!$N$7:$N$1509,0),0)),"",OFFSET('HARGA SATUAN'!$C$6,MATCH(B925,'HARGA SATUAN'!$N$7:$N$1509,0),0))</f>
        <v/>
      </c>
      <c r="D925" s="139">
        <f ca="1">SUMIFS(RAB!$F$14:$F$237,RAB!$C$14:$C$237,C925)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SATUAN'!$N$7:$N$1509,0),0)),"",OFFSET('HARGA SATUAN'!$C$6,MATCH(B926,'HARGA SATUAN'!$N$7:$N$1509,0),0))</f>
        <v/>
      </c>
      <c r="D926" s="139">
        <f ca="1">SUMIFS(RAB!$F$14:$F$237,RAB!$C$14:$C$237,C926)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SATUAN'!$N$7:$N$1509,0),0)),"",OFFSET('HARGA SATUAN'!$C$6,MATCH(B927,'HARGA SATUAN'!$N$7:$N$1509,0),0))</f>
        <v/>
      </c>
      <c r="D927" s="139">
        <f ca="1">SUMIFS(RAB!$F$14:$F$237,RAB!$C$14:$C$237,C927)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SATUAN'!$N$7:$N$1509,0),0)),"",OFFSET('HARGA SATUAN'!$C$6,MATCH(B928,'HARGA SATUAN'!$N$7:$N$1509,0),0))</f>
        <v/>
      </c>
      <c r="D928" s="139">
        <f ca="1">SUMIFS(RAB!$F$14:$F$237,RAB!$C$14:$C$237,C928)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SATUAN'!$N$7:$N$1509,0),0)),"",OFFSET('HARGA SATUAN'!$C$6,MATCH(B929,'HARGA SATUAN'!$N$7:$N$1509,0),0))</f>
        <v/>
      </c>
      <c r="D929" s="139">
        <f ca="1">SUMIFS(RAB!$F$14:$F$237,RAB!$C$14:$C$237,C929)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SATUAN'!$N$7:$N$1509,0),0)),"",OFFSET('HARGA SATUAN'!$C$6,MATCH(B930,'HARGA SATUAN'!$N$7:$N$1509,0),0))</f>
        <v/>
      </c>
      <c r="D930" s="139">
        <f ca="1">SUMIFS(RAB!$F$14:$F$237,RAB!$C$14:$C$237,C930)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SATUAN'!$N$7:$N$1509,0),0)),"",OFFSET('HARGA SATUAN'!$C$6,MATCH(B931,'HARGA SATUAN'!$N$7:$N$1509,0),0))</f>
        <v/>
      </c>
      <c r="D931" s="139">
        <f ca="1">SUMIFS(RAB!$F$14:$F$237,RAB!$C$14:$C$237,C931)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SATUAN'!$N$7:$N$1509,0),0)),"",OFFSET('HARGA SATUAN'!$C$6,MATCH(B932,'HARGA SATUAN'!$N$7:$N$1509,0),0))</f>
        <v/>
      </c>
      <c r="D932" s="139">
        <f ca="1">SUMIFS(RAB!$F$14:$F$237,RAB!$C$14:$C$237,C932)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SATUAN'!$N$7:$N$1509,0),0)),"",OFFSET('HARGA SATUAN'!$C$6,MATCH(B933,'HARGA SATUAN'!$N$7:$N$1509,0),0))</f>
        <v/>
      </c>
      <c r="D933" s="139">
        <f ca="1">SUMIFS(RAB!$F$14:$F$237,RAB!$C$14:$C$237,C933)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SATUAN'!$N$7:$N$1509,0),0)),"",OFFSET('HARGA SATUAN'!$C$6,MATCH(B934,'HARGA SATUAN'!$N$7:$N$1509,0),0))</f>
        <v/>
      </c>
      <c r="D934" s="139">
        <f ca="1">SUMIFS(RAB!$F$14:$F$237,RAB!$C$14:$C$237,C934)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SATUAN'!$N$7:$N$1509,0),0)),"",OFFSET('HARGA SATUAN'!$C$6,MATCH(B935,'HARGA SATUAN'!$N$7:$N$1509,0),0))</f>
        <v/>
      </c>
      <c r="D935" s="139">
        <f ca="1">SUMIFS(RAB!$F$14:$F$237,RAB!$C$14:$C$237,C935)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SATUAN'!$N$7:$N$1509,0),0)),"",OFFSET('HARGA SATUAN'!$C$6,MATCH(B936,'HARGA SATUAN'!$N$7:$N$1509,0),0))</f>
        <v/>
      </c>
      <c r="D936" s="139">
        <f ca="1">SUMIFS(RAB!$F$14:$F$237,RAB!$C$14:$C$237,C936)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SATUAN'!$N$7:$N$1509,0),0)),"",OFFSET('HARGA SATUAN'!$C$6,MATCH(B937,'HARGA SATUAN'!$N$7:$N$1509,0),0))</f>
        <v/>
      </c>
      <c r="D937" s="139">
        <f ca="1">SUMIFS(RAB!$F$14:$F$237,RAB!$C$14:$C$237,C937)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SATUAN'!$N$7:$N$1509,0),0)),"",OFFSET('HARGA SATUAN'!$C$6,MATCH(B938,'HARGA SATUAN'!$N$7:$N$1509,0),0))</f>
        <v/>
      </c>
      <c r="D938" s="139">
        <f ca="1">SUMIFS(RAB!$F$14:$F$237,RAB!$C$14:$C$237,C938)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SATUAN'!$N$7:$N$1509,0),0)),"",OFFSET('HARGA SATUAN'!$C$6,MATCH(B939,'HARGA SATUAN'!$N$7:$N$1509,0),0))</f>
        <v/>
      </c>
      <c r="D939" s="139">
        <f ca="1">SUMIFS(RAB!$F$14:$F$237,RAB!$C$14:$C$237,C939)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SATUAN'!$N$7:$N$1509,0),0)),"",OFFSET('HARGA SATUAN'!$C$6,MATCH(B940,'HARGA SATUAN'!$N$7:$N$1509,0),0))</f>
        <v/>
      </c>
      <c r="D940" s="139">
        <f ca="1">SUMIFS(RAB!$F$14:$F$237,RAB!$C$14:$C$237,C940)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SATUAN'!$N$7:$N$1509,0),0)),"",OFFSET('HARGA SATUAN'!$C$6,MATCH(B941,'HARGA SATUAN'!$N$7:$N$1509,0),0))</f>
        <v/>
      </c>
      <c r="D941" s="139">
        <f ca="1">SUMIFS(RAB!$F$14:$F$237,RAB!$C$14:$C$237,C941)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SATUAN'!$N$7:$N$1509,0),0)),"",OFFSET('HARGA SATUAN'!$C$6,MATCH(B942,'HARGA SATUAN'!$N$7:$N$1509,0),0))</f>
        <v/>
      </c>
      <c r="D942" s="139">
        <f ca="1">SUMIFS(RAB!$F$14:$F$237,RAB!$C$14:$C$237,C942)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SATUAN'!$N$7:$N$1509,0),0)),"",OFFSET('HARGA SATUAN'!$C$6,MATCH(B943,'HARGA SATUAN'!$N$7:$N$1509,0),0))</f>
        <v/>
      </c>
      <c r="D943" s="139">
        <f ca="1">SUMIFS(RAB!$F$14:$F$237,RAB!$C$14:$C$237,C943)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SATUAN'!$N$7:$N$1509,0),0)),"",OFFSET('HARGA SATUAN'!$C$6,MATCH(B944,'HARGA SATUAN'!$N$7:$N$1509,0),0))</f>
        <v/>
      </c>
      <c r="D944" s="139">
        <f ca="1">SUMIFS(RAB!$F$14:$F$237,RAB!$C$14:$C$237,C944)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SATUAN'!$N$7:$N$1509,0),0)),"",OFFSET('HARGA SATUAN'!$C$6,MATCH(B945,'HARGA SATUAN'!$N$7:$N$1509,0),0))</f>
        <v/>
      </c>
      <c r="D945" s="139">
        <f ca="1">SUMIFS(RAB!$F$14:$F$237,RAB!$C$14:$C$237,C945)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SATUAN'!$N$7:$N$1509,0),0)),"",OFFSET('HARGA SATUAN'!$C$6,MATCH(B946,'HARGA SATUAN'!$N$7:$N$1509,0),0))</f>
        <v/>
      </c>
      <c r="D946" s="139">
        <f ca="1">SUMIFS(RAB!$F$14:$F$237,RAB!$C$14:$C$237,C946)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SATUAN'!$N$7:$N$1509,0),0)),"",OFFSET('HARGA SATUAN'!$C$6,MATCH(B947,'HARGA SATUAN'!$N$7:$N$1509,0),0))</f>
        <v/>
      </c>
      <c r="D947" s="139">
        <f ca="1">SUMIFS(RAB!$F$14:$F$237,RAB!$C$14:$C$237,C947)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SATUAN'!$N$7:$N$1509,0),0)),"",OFFSET('HARGA SATUAN'!$C$6,MATCH(B948,'HARGA SATUAN'!$N$7:$N$1509,0),0))</f>
        <v/>
      </c>
      <c r="D948" s="139">
        <f ca="1">SUMIFS(RAB!$F$14:$F$237,RAB!$C$14:$C$237,C948)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SATUAN'!$N$7:$N$1509,0),0)),"",OFFSET('HARGA SATUAN'!$C$6,MATCH(B949,'HARGA SATUAN'!$N$7:$N$1509,0),0))</f>
        <v/>
      </c>
      <c r="D949" s="139">
        <f ca="1">SUMIFS(RAB!$F$14:$F$237,RAB!$C$14:$C$237,C949)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SATUAN'!$N$7:$N$1509,0),0)),"",OFFSET('HARGA SATUAN'!$C$6,MATCH(B950,'HARGA SATUAN'!$N$7:$N$1509,0),0))</f>
        <v/>
      </c>
      <c r="D950" s="139">
        <f ca="1">SUMIFS(RAB!$F$14:$F$237,RAB!$C$14:$C$237,C950)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SATUAN'!$N$7:$N$1509,0),0)),"",OFFSET('HARGA SATUAN'!$C$6,MATCH(B951,'HARGA SATUAN'!$N$7:$N$1509,0),0))</f>
        <v/>
      </c>
      <c r="D951" s="139">
        <f ca="1">SUMIFS(RAB!$F$14:$F$237,RAB!$C$14:$C$237,C951)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SATUAN'!$N$7:$N$1509,0),0)),"",OFFSET('HARGA SATUAN'!$C$6,MATCH(B952,'HARGA SATUAN'!$N$7:$N$1509,0),0))</f>
        <v/>
      </c>
      <c r="D952" s="139">
        <f ca="1">SUMIFS(RAB!$F$14:$F$237,RAB!$C$14:$C$237,C952)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SATUAN'!$N$7:$N$1509,0),0)),"",OFFSET('HARGA SATUAN'!$C$6,MATCH(B953,'HARGA SATUAN'!$N$7:$N$1509,0),0))</f>
        <v/>
      </c>
      <c r="D953" s="139">
        <f ca="1">SUMIFS(RAB!$F$14:$F$237,RAB!$C$14:$C$237,C953)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SATUAN'!$N$7:$N$1509,0),0)),"",OFFSET('HARGA SATUAN'!$C$6,MATCH(B954,'HARGA SATUAN'!$N$7:$N$1509,0),0))</f>
        <v/>
      </c>
      <c r="D954" s="139">
        <f ca="1">SUMIFS(RAB!$F$14:$F$237,RAB!$C$14:$C$237,C954)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SATUAN'!$N$7:$N$1509,0),0)),"",OFFSET('HARGA SATUAN'!$C$6,MATCH(B955,'HARGA SATUAN'!$N$7:$N$1509,0),0))</f>
        <v/>
      </c>
      <c r="D955" s="139">
        <f ca="1">SUMIFS(RAB!$F$14:$F$237,RAB!$C$14:$C$237,C955)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SATUAN'!$N$7:$N$1509,0),0)),"",OFFSET('HARGA SATUAN'!$C$6,MATCH(B956,'HARGA SATUAN'!$N$7:$N$1509,0),0))</f>
        <v/>
      </c>
      <c r="D956" s="139">
        <f ca="1">SUMIFS(RAB!$F$14:$F$237,RAB!$C$14:$C$237,C956)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SATUAN'!$N$7:$N$1509,0),0)),"",OFFSET('HARGA SATUAN'!$C$6,MATCH(B957,'HARGA SATUAN'!$N$7:$N$1509,0),0))</f>
        <v/>
      </c>
      <c r="D957" s="139">
        <f ca="1">SUMIFS(RAB!$F$14:$F$237,RAB!$C$14:$C$237,C957)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SATUAN'!$N$7:$N$1509,0),0)),"",OFFSET('HARGA SATUAN'!$C$6,MATCH(B958,'HARGA SATUAN'!$N$7:$N$1509,0),0))</f>
        <v/>
      </c>
      <c r="D958" s="139">
        <f ca="1">SUMIFS(RAB!$F$14:$F$237,RAB!$C$14:$C$237,C958)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SATUAN'!$N$7:$N$1509,0),0)),"",OFFSET('HARGA SATUAN'!$C$6,MATCH(B959,'HARGA SATUAN'!$N$7:$N$1509,0),0))</f>
        <v/>
      </c>
      <c r="D959" s="139">
        <f ca="1">SUMIFS(RAB!$F$14:$F$237,RAB!$C$14:$C$237,C959)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SATUAN'!$N$7:$N$1509,0),0)),"",OFFSET('HARGA SATUAN'!$C$6,MATCH(B960,'HARGA SATUAN'!$N$7:$N$1509,0),0))</f>
        <v/>
      </c>
      <c r="D960" s="139">
        <f ca="1">SUMIFS(RAB!$F$14:$F$237,RAB!$C$14:$C$237,C960)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SATUAN'!$N$7:$N$1509,0),0)),"",OFFSET('HARGA SATUAN'!$C$6,MATCH(B961,'HARGA SATUAN'!$N$7:$N$1509,0),0))</f>
        <v/>
      </c>
      <c r="D961" s="139">
        <f ca="1">SUMIFS(RAB!$F$14:$F$237,RAB!$C$14:$C$237,C961)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SATUAN'!$N$7:$N$1509,0),0)),"",OFFSET('HARGA SATUAN'!$C$6,MATCH(B962,'HARGA SATUAN'!$N$7:$N$1509,0),0))</f>
        <v/>
      </c>
      <c r="D962" s="139">
        <f ca="1">SUMIFS(RAB!$F$14:$F$237,RAB!$C$14:$C$237,C962)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SATUAN'!$N$7:$N$1509,0),0)),"",OFFSET('HARGA SATUAN'!$C$6,MATCH(B963,'HARGA SATUAN'!$N$7:$N$1509,0),0))</f>
        <v/>
      </c>
      <c r="D963" s="139">
        <f ca="1">SUMIFS(RAB!$F$14:$F$237,RAB!$C$14:$C$237,C963)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SATUAN'!$N$7:$N$1509,0),0)),"",OFFSET('HARGA SATUAN'!$C$6,MATCH(B964,'HARGA SATUAN'!$N$7:$N$1509,0),0))</f>
        <v/>
      </c>
      <c r="D964" s="139">
        <f ca="1">SUMIFS(RAB!$F$14:$F$237,RAB!$C$14:$C$237,C964)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SATUAN'!$N$7:$N$1509,0),0)),"",OFFSET('HARGA SATUAN'!$C$6,MATCH(B965,'HARGA SATUAN'!$N$7:$N$1509,0),0))</f>
        <v/>
      </c>
      <c r="D965" s="139">
        <f ca="1">SUMIFS(RAB!$F$14:$F$237,RAB!$C$14:$C$237,C965)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SATUAN'!$N$7:$N$1509,0),0)),"",OFFSET('HARGA SATUAN'!$C$6,MATCH(B966,'HARGA SATUAN'!$N$7:$N$1509,0),0))</f>
        <v/>
      </c>
      <c r="D966" s="139">
        <f ca="1">SUMIFS(RAB!$F$14:$F$237,RAB!$C$14:$C$237,C966)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SATUAN'!$N$7:$N$1509,0),0)),"",OFFSET('HARGA SATUAN'!$C$6,MATCH(B967,'HARGA SATUAN'!$N$7:$N$1509,0),0))</f>
        <v/>
      </c>
      <c r="D967" s="139">
        <f ca="1">SUMIFS(RAB!$F$14:$F$237,RAB!$C$14:$C$237,C967)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SATUAN'!$N$7:$N$1509,0),0)),"",OFFSET('HARGA SATUAN'!$C$6,MATCH(B968,'HARGA SATUAN'!$N$7:$N$1509,0),0))</f>
        <v/>
      </c>
      <c r="D968" s="139">
        <f ca="1">SUMIFS(RAB!$F$14:$F$237,RAB!$C$14:$C$237,C968)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SATUAN'!$N$7:$N$1509,0),0)),"",OFFSET('HARGA SATUAN'!$C$6,MATCH(B969,'HARGA SATUAN'!$N$7:$N$1509,0),0))</f>
        <v/>
      </c>
      <c r="D969" s="139">
        <f ca="1">SUMIFS(RAB!$F$14:$F$237,RAB!$C$14:$C$237,C969)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SATUAN'!$N$7:$N$1509,0),0)),"",OFFSET('HARGA SATUAN'!$C$6,MATCH(B970,'HARGA SATUAN'!$N$7:$N$1509,0),0))</f>
        <v/>
      </c>
      <c r="D970" s="139">
        <f ca="1">SUMIFS(RAB!$F$14:$F$237,RAB!$C$14:$C$237,C970)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SATUAN'!$N$7:$N$1509,0),0)),"",OFFSET('HARGA SATUAN'!$C$6,MATCH(B971,'HARGA SATUAN'!$N$7:$N$1509,0),0))</f>
        <v/>
      </c>
      <c r="D971" s="139">
        <f ca="1">SUMIFS(RAB!$F$14:$F$237,RAB!$C$14:$C$237,C971)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SATUAN'!$N$7:$N$1509,0),0)),"",OFFSET('HARGA SATUAN'!$C$6,MATCH(B972,'HARGA SATUAN'!$N$7:$N$1509,0),0))</f>
        <v/>
      </c>
      <c r="D972" s="139">
        <f ca="1">SUMIFS(RAB!$F$14:$F$237,RAB!$C$14:$C$237,C972)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SATUAN'!$N$7:$N$1509,0),0)),"",OFFSET('HARGA SATUAN'!$C$6,MATCH(B973,'HARGA SATUAN'!$N$7:$N$1509,0),0))</f>
        <v/>
      </c>
      <c r="D973" s="139">
        <f ca="1">SUMIFS(RAB!$F$14:$F$237,RAB!$C$14:$C$237,C973)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SATUAN'!$N$7:$N$1509,0),0)),"",OFFSET('HARGA SATUAN'!$C$6,MATCH(B974,'HARGA SATUAN'!$N$7:$N$1509,0),0))</f>
        <v/>
      </c>
      <c r="D974" s="139">
        <f ca="1">SUMIFS(RAB!$F$14:$F$237,RAB!$C$14:$C$237,C974)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SATUAN'!$N$7:$N$1509,0),0)),"",OFFSET('HARGA SATUAN'!$C$6,MATCH(B975,'HARGA SATUAN'!$N$7:$N$1509,0),0))</f>
        <v/>
      </c>
      <c r="D975" s="139">
        <f ca="1">SUMIFS(RAB!$F$14:$F$237,RAB!$C$14:$C$237,C975)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SATUAN'!$N$7:$N$1509,0),0)),"",OFFSET('HARGA SATUAN'!$C$6,MATCH(B976,'HARGA SATUAN'!$N$7:$N$1509,0),0))</f>
        <v/>
      </c>
      <c r="D976" s="139">
        <f ca="1">SUMIFS(RAB!$F$14:$F$237,RAB!$C$14:$C$237,C976)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SATUAN'!$N$7:$N$1509,0),0)),"",OFFSET('HARGA SATUAN'!$C$6,MATCH(B977,'HARGA SATUAN'!$N$7:$N$1509,0),0))</f>
        <v/>
      </c>
      <c r="D977" s="139">
        <f ca="1">SUMIFS(RAB!$F$14:$F$237,RAB!$C$14:$C$237,C977)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SATUAN'!$N$7:$N$1509,0),0)),"",OFFSET('HARGA SATUAN'!$C$6,MATCH(B978,'HARGA SATUAN'!$N$7:$N$1509,0),0))</f>
        <v/>
      </c>
      <c r="D978" s="139">
        <f ca="1">SUMIFS(RAB!$F$14:$F$237,RAB!$C$14:$C$237,C978)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SATUAN'!$N$7:$N$1509,0),0)),"",OFFSET('HARGA SATUAN'!$C$6,MATCH(B979,'HARGA SATUAN'!$N$7:$N$1509,0),0))</f>
        <v/>
      </c>
      <c r="D979" s="139">
        <f ca="1">SUMIFS(RAB!$F$14:$F$237,RAB!$C$14:$C$237,C979)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SATUAN'!$N$7:$N$1509,0),0)),"",OFFSET('HARGA SATUAN'!$C$6,MATCH(B980,'HARGA SATUAN'!$N$7:$N$1509,0),0))</f>
        <v/>
      </c>
      <c r="D980" s="139">
        <f ca="1">SUMIFS(RAB!$F$14:$F$237,RAB!$C$14:$C$237,C980)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SATUAN'!$N$7:$N$1509,0),0)),"",OFFSET('HARGA SATUAN'!$C$6,MATCH(B981,'HARGA SATUAN'!$N$7:$N$1509,0),0))</f>
        <v/>
      </c>
      <c r="D981" s="139">
        <f ca="1">SUMIFS(RAB!$F$14:$F$237,RAB!$C$14:$C$237,C981)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SATUAN'!$N$7:$N$1509,0),0)),"",OFFSET('HARGA SATUAN'!$C$6,MATCH(B982,'HARGA SATUAN'!$N$7:$N$1509,0),0))</f>
        <v/>
      </c>
      <c r="D982" s="139">
        <f ca="1">SUMIFS(RAB!$F$14:$F$237,RAB!$C$14:$C$237,C982)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SATUAN'!$N$7:$N$1509,0),0)),"",OFFSET('HARGA SATUAN'!$C$6,MATCH(B983,'HARGA SATUAN'!$N$7:$N$1509,0),0))</f>
        <v/>
      </c>
      <c r="D983" s="139">
        <f ca="1">SUMIFS(RAB!$F$14:$F$237,RAB!$C$14:$C$237,C983)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SATUAN'!$N$7:$N$1509,0),0)),"",OFFSET('HARGA SATUAN'!$C$6,MATCH(B984,'HARGA SATUAN'!$N$7:$N$1509,0),0))</f>
        <v/>
      </c>
      <c r="D984" s="139">
        <f ca="1">SUMIFS(RAB!$F$14:$F$237,RAB!$C$14:$C$237,C984)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SATUAN'!$N$7:$N$1509,0),0)),"",OFFSET('HARGA SATUAN'!$C$6,MATCH(B985,'HARGA SATUAN'!$N$7:$N$1509,0),0))</f>
        <v/>
      </c>
      <c r="D985" s="139">
        <f ca="1">SUMIFS(RAB!$F$14:$F$237,RAB!$C$14:$C$237,C985)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SATUAN'!$N$7:$N$1509,0),0)),"",OFFSET('HARGA SATUAN'!$C$6,MATCH(B986,'HARGA SATUAN'!$N$7:$N$1509,0),0))</f>
        <v/>
      </c>
      <c r="D986" s="139">
        <f ca="1">SUMIFS(RAB!$F$14:$F$237,RAB!$C$14:$C$237,C986)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SATUAN'!$N$7:$N$1509,0),0)),"",OFFSET('HARGA SATUAN'!$C$6,MATCH(B987,'HARGA SATUAN'!$N$7:$N$1509,0),0))</f>
        <v/>
      </c>
      <c r="D987" s="139">
        <f ca="1">SUMIFS(RAB!$F$14:$F$237,RAB!$C$14:$C$237,C987)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SATUAN'!$N$7:$N$1509,0),0)),"",OFFSET('HARGA SATUAN'!$C$6,MATCH(B988,'HARGA SATUAN'!$N$7:$N$1509,0),0))</f>
        <v/>
      </c>
      <c r="D988" s="139">
        <f ca="1">SUMIFS(RAB!$F$14:$F$237,RAB!$C$14:$C$237,C988)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SATUAN'!$N$7:$N$1509,0),0)),"",OFFSET('HARGA SATUAN'!$C$6,MATCH(B989,'HARGA SATUAN'!$N$7:$N$1509,0),0))</f>
        <v/>
      </c>
      <c r="D989" s="139">
        <f ca="1">SUMIFS(RAB!$F$14:$F$237,RAB!$C$14:$C$237,C989)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SATUAN'!$N$7:$N$1509,0),0)),"",OFFSET('HARGA SATUAN'!$C$6,MATCH(B990,'HARGA SATUAN'!$N$7:$N$1509,0),0))</f>
        <v/>
      </c>
      <c r="D990" s="139">
        <f ca="1">SUMIFS(RAB!$F$14:$F$237,RAB!$C$14:$C$237,C990)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SATUAN'!$N$7:$N$1509,0),0)),"",OFFSET('HARGA SATUAN'!$C$6,MATCH(B991,'HARGA SATUAN'!$N$7:$N$1509,0),0))</f>
        <v/>
      </c>
      <c r="D991" s="139">
        <f ca="1">SUMIFS(RAB!$F$14:$F$237,RAB!$C$14:$C$237,C991)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SATUAN'!$N$7:$N$1509,0),0)),"",OFFSET('HARGA SATUAN'!$C$6,MATCH(B992,'HARGA SATUAN'!$N$7:$N$1509,0),0))</f>
        <v/>
      </c>
      <c r="D992" s="139">
        <f ca="1">SUMIFS(RAB!$F$14:$F$237,RAB!$C$14:$C$237,C992)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SATUAN'!$N$7:$N$1509,0),0)),"",OFFSET('HARGA SATUAN'!$C$6,MATCH(B993,'HARGA SATUAN'!$N$7:$N$1509,0),0))</f>
        <v/>
      </c>
      <c r="D993" s="139">
        <f ca="1">SUMIFS(RAB!$F$14:$F$237,RAB!$C$14:$C$237,C993)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SATUAN'!$N$7:$N$1509,0),0)),"",OFFSET('HARGA SATUAN'!$C$6,MATCH(B994,'HARGA SATUAN'!$N$7:$N$1509,0),0))</f>
        <v/>
      </c>
      <c r="D994" s="139">
        <f ca="1">SUMIFS(RAB!$F$14:$F$237,RAB!$C$14:$C$237,C994)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SATUAN'!$N$7:$N$1509,0),0)),"",OFFSET('HARGA SATUAN'!$C$6,MATCH(B995,'HARGA SATUAN'!$N$7:$N$1509,0),0))</f>
        <v/>
      </c>
      <c r="D995" s="139">
        <f ca="1">SUMIFS(RAB!$F$14:$F$237,RAB!$C$14:$C$237,C995)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SATUAN'!$N$7:$N$1509,0),0)),"",OFFSET('HARGA SATUAN'!$C$6,MATCH(B996,'HARGA SATUAN'!$N$7:$N$1509,0),0))</f>
        <v/>
      </c>
      <c r="D996" s="139">
        <f ca="1">SUMIFS(RAB!$F$14:$F$237,RAB!$C$14:$C$237,C996)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SATUAN'!$N$7:$N$1509,0),0)),"",OFFSET('HARGA SATUAN'!$C$6,MATCH(B997,'HARGA SATUAN'!$N$7:$N$1509,0),0))</f>
        <v/>
      </c>
      <c r="D997" s="139">
        <f ca="1">SUMIFS(RAB!$F$14:$F$237,RAB!$C$14:$C$237,C997)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SATUAN'!$N$7:$N$1509,0),0)),"",OFFSET('HARGA SATUAN'!$C$6,MATCH(B998,'HARGA SATUAN'!$N$7:$N$1509,0),0))</f>
        <v/>
      </c>
      <c r="D998" s="139">
        <f ca="1">SUMIFS(RAB!$F$14:$F$237,RAB!$C$14:$C$237,C998)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SATUAN'!$N$7:$N$1509,0),0)),"",OFFSET('HARGA SATUAN'!$C$6,MATCH(B999,'HARGA SATUAN'!$N$7:$N$1509,0),0))</f>
        <v/>
      </c>
      <c r="D999" s="139">
        <f ca="1">SUMIFS(RAB!$F$14:$F$237,RAB!$C$14:$C$237,C999)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SATUAN'!$N$7:$N$1509,0),0)),"",OFFSET('HARGA SATUAN'!$C$6,MATCH(B1000,'HARGA SATUAN'!$N$7:$N$1509,0),0))</f>
        <v/>
      </c>
      <c r="D1000" s="139">
        <f ca="1">SUMIFS(RAB!$F$14:$F$237,RAB!$C$14:$C$237,C1000)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SATUAN'!$N$7:$N$1509,0),0)),"",OFFSET('HARGA SATUAN'!$C$6,MATCH(B1001,'HARGA SATUAN'!$N$7:$N$1509,0),0))</f>
        <v/>
      </c>
      <c r="D1001" s="139">
        <f ca="1">SUMIFS(RAB!$F$14:$F$237,RAB!$C$14:$C$237,C1001)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SATUAN'!$N$7:$N$1509,0),0)),"",OFFSET('HARGA SATUAN'!$C$6,MATCH(B1002,'HARGA SATUAN'!$N$7:$N$1509,0),0))</f>
        <v/>
      </c>
      <c r="D1002" s="139">
        <f ca="1">SUMIFS(RAB!$F$14:$F$237,RAB!$C$14:$C$237,C1002)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SATUAN'!$N$7:$N$1509,0),0)),"",OFFSET('HARGA SATUAN'!$C$6,MATCH(B1003,'HARGA SATUAN'!$N$7:$N$1509,0),0))</f>
        <v/>
      </c>
      <c r="D1003" s="139">
        <f ca="1">SUMIFS(RAB!$F$14:$F$237,RAB!$C$14:$C$237,C1003)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SATUAN'!$N$7:$N$1509,0),0)),"",OFFSET('HARGA SATUAN'!$C$6,MATCH(B1004,'HARGA SATUAN'!$N$7:$N$1509,0),0))</f>
        <v/>
      </c>
      <c r="D1004" s="139">
        <f ca="1">SUMIFS(RAB!$F$14:$F$237,RAB!$C$14:$C$237,C1004)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SATUAN'!$N$7:$N$1509,0),0)),"",OFFSET('HARGA SATUAN'!$C$6,MATCH(B1005,'HARGA SATUAN'!$N$7:$N$1509,0),0))</f>
        <v/>
      </c>
      <c r="D1005" s="139">
        <f ca="1">SUMIFS(RAB!$F$14:$F$237,RAB!$C$14:$C$237,C1005)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SATUAN'!$N$7:$N$1509,0),0)),"",OFFSET('HARGA SATUAN'!$C$6,MATCH(B1006,'HARGA SATUAN'!$N$7:$N$1509,0),0))</f>
        <v/>
      </c>
      <c r="D1006" s="139">
        <f ca="1">SUMIFS(RAB!$F$14:$F$237,RAB!$C$14:$C$237,C1006)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SATUAN'!$N$7:$N$1509,0),0)),"",OFFSET('HARGA SATUAN'!$C$6,MATCH(B1007,'HARGA SATUAN'!$N$7:$N$1509,0),0))</f>
        <v/>
      </c>
      <c r="D1007" s="139">
        <f ca="1">SUMIFS(RAB!$F$14:$F$237,RAB!$C$14:$C$237,C1007)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SATUAN'!$N$7:$N$1509,0),0)),"",OFFSET('HARGA SATUAN'!$C$6,MATCH(B1008,'HARGA SATUAN'!$N$7:$N$1509,0),0))</f>
        <v/>
      </c>
      <c r="D1008" s="139">
        <f ca="1">SUMIFS(RAB!$F$14:$F$237,RAB!$C$14:$C$237,C1008)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SATUAN'!$N$7:$N$1509,0),0)),"",OFFSET('HARGA SATUAN'!$C$6,MATCH(B1009,'HARGA SATUAN'!$N$7:$N$1509,0),0))</f>
        <v/>
      </c>
      <c r="D1009" s="139">
        <f ca="1">SUMIFS(RAB!$F$14:$F$237,RAB!$C$14:$C$237,C1009)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SATUAN'!$N$7:$N$1509,0),0)),"",OFFSET('HARGA SATUAN'!$C$6,MATCH(B1010,'HARGA SATUAN'!$N$7:$N$1509,0),0))</f>
        <v/>
      </c>
      <c r="D1010" s="139">
        <f ca="1">SUMIFS(RAB!$F$14:$F$237,RAB!$C$14:$C$237,C1010)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SATUAN'!$N$7:$N$1509,0),0)),"",OFFSET('HARGA SATUAN'!$C$6,MATCH(B1011,'HARGA SATUAN'!$N$7:$N$1509,0),0))</f>
        <v/>
      </c>
      <c r="D1011" s="139">
        <f ca="1">SUMIFS(RAB!$F$14:$F$237,RAB!$C$14:$C$237,C1011)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SATUAN'!$N$7:$N$1509,0),0)),"",OFFSET('HARGA SATUAN'!$C$6,MATCH(B1012,'HARGA SATUAN'!$N$7:$N$1509,0),0))</f>
        <v/>
      </c>
      <c r="D1012" s="139">
        <f ca="1">SUMIFS(RAB!$F$14:$F$237,RAB!$C$14:$C$237,C1012)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SATUAN'!$N$7:$N$1509,0),0)),"",OFFSET('HARGA SATUAN'!$C$6,MATCH(B1013,'HARGA SATUAN'!$N$7:$N$1509,0),0))</f>
        <v/>
      </c>
      <c r="D1013" s="139">
        <f ca="1">SUMIFS(RAB!$F$14:$F$237,RAB!$C$14:$C$237,C1013)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SATUAN'!$N$7:$N$1509,0),0)),"",OFFSET('HARGA SATUAN'!$C$6,MATCH(B1014,'HARGA SATUAN'!$N$7:$N$1509,0),0))</f>
        <v/>
      </c>
      <c r="D1014" s="139">
        <f ca="1">SUMIFS(RAB!$F$14:$F$237,RAB!$C$14:$C$237,C1014)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SATUAN'!$N$7:$N$1509,0),0)),"",OFFSET('HARGA SATUAN'!$C$6,MATCH(B1015,'HARGA SATUAN'!$N$7:$N$1509,0),0))</f>
        <v/>
      </c>
      <c r="D1015" s="139">
        <f ca="1">SUMIFS(RAB!$F$14:$F$237,RAB!$C$14:$C$237,C1015)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SATUAN'!$N$7:$N$1509,0),0)),"",OFFSET('HARGA SATUAN'!$C$6,MATCH(B1016,'HARGA SATUAN'!$N$7:$N$1509,0),0))</f>
        <v/>
      </c>
      <c r="D1016" s="139">
        <f ca="1">SUMIFS(RAB!$F$14:$F$237,RAB!$C$14:$C$237,C1016)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SATUAN'!$N$7:$N$1509,0),0)),"",OFFSET('HARGA SATUAN'!$C$6,MATCH(B1017,'HARGA SATUAN'!$N$7:$N$1509,0),0))</f>
        <v/>
      </c>
      <c r="D1017" s="139">
        <f ca="1">SUMIFS(RAB!$F$14:$F$237,RAB!$C$14:$C$237,C1017)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SATUAN'!$N$7:$N$1509,0),0)),"",OFFSET('HARGA SATUAN'!$C$6,MATCH(B1018,'HARGA SATUAN'!$N$7:$N$1509,0),0))</f>
        <v/>
      </c>
      <c r="D1018" s="139">
        <f ca="1">SUMIFS(RAB!$F$14:$F$237,RAB!$C$14:$C$237,C1018)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SATUAN'!$N$7:$N$1509,0),0)),"",OFFSET('HARGA SATUAN'!$C$6,MATCH(B1019,'HARGA SATUAN'!$N$7:$N$1509,0),0))</f>
        <v/>
      </c>
      <c r="D1019" s="139">
        <f ca="1">SUMIFS(RAB!$F$14:$F$237,RAB!$C$14:$C$237,C1019)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SATUAN'!$N$7:$N$1509,0),0)),"",OFFSET('HARGA SATUAN'!$C$6,MATCH(B1020,'HARGA SATUAN'!$N$7:$N$1509,0),0))</f>
        <v/>
      </c>
      <c r="D1020" s="139">
        <f ca="1">SUMIFS(RAB!$F$14:$F$237,RAB!$C$14:$C$237,C1020)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SATUAN'!$N$7:$N$1509,0),0)),"",OFFSET('HARGA SATUAN'!$C$6,MATCH(B1021,'HARGA SATUAN'!$N$7:$N$1509,0),0))</f>
        <v/>
      </c>
      <c r="D1021" s="139">
        <f ca="1">SUMIFS(RAB!$F$14:$F$237,RAB!$C$14:$C$237,C1021)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SATUAN'!$N$7:$N$1509,0),0)),"",OFFSET('HARGA SATUAN'!$C$6,MATCH(B1022,'HARGA SATUAN'!$N$7:$N$1509,0),0))</f>
        <v/>
      </c>
      <c r="D1022" s="139">
        <f ca="1">SUMIFS(RAB!$F$14:$F$237,RAB!$C$14:$C$237,C1022)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SATUAN'!$N$7:$N$1509,0),0)),"",OFFSET('HARGA SATUAN'!$C$6,MATCH(B1023,'HARGA SATUAN'!$N$7:$N$1509,0),0))</f>
        <v/>
      </c>
      <c r="D1023" s="139">
        <f ca="1">SUMIFS(RAB!$F$14:$F$237,RAB!$C$14:$C$237,C1023)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SATUAN'!$N$7:$N$1509,0),0)),"",OFFSET('HARGA SATUAN'!$C$6,MATCH(B1024,'HARGA SATUAN'!$N$7:$N$1509,0),0))</f>
        <v/>
      </c>
      <c r="D1024" s="139">
        <f ca="1">SUMIFS(RAB!$F$14:$F$237,RAB!$C$14:$C$237,C1024)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SATUAN'!$N$7:$N$1509,0),0)),"",OFFSET('HARGA SATUAN'!$C$6,MATCH(B1025,'HARGA SATUAN'!$N$7:$N$1509,0),0))</f>
        <v/>
      </c>
      <c r="D1025" s="139">
        <f ca="1">SUMIFS(RAB!$F$14:$F$237,RAB!$C$14:$C$237,C1025)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SATUAN'!$N$7:$N$1509,0),0)),"",OFFSET('HARGA SATUAN'!$C$6,MATCH(B1026,'HARGA SATUAN'!$N$7:$N$1509,0),0))</f>
        <v/>
      </c>
      <c r="D1026" s="139">
        <f ca="1">SUMIFS(RAB!$F$14:$F$237,RAB!$C$14:$C$237,C1026)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SATUAN'!$N$7:$N$1509,0),0)),"",OFFSET('HARGA SATUAN'!$C$6,MATCH(B1027,'HARGA SATUAN'!$N$7:$N$1509,0),0))</f>
        <v/>
      </c>
      <c r="D1027" s="139">
        <f ca="1">SUMIFS(RAB!$F$14:$F$237,RAB!$C$14:$C$237,C1027)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SATUAN'!$N$7:$N$1509,0),0)),"",OFFSET('HARGA SATUAN'!$C$6,MATCH(B1028,'HARGA SATUAN'!$N$7:$N$1509,0),0))</f>
        <v/>
      </c>
      <c r="D1028" s="139">
        <f ca="1">SUMIFS(RAB!$F$14:$F$237,RAB!$C$14:$C$237,C1028)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SATUAN'!$N$7:$N$1509,0),0)),"",OFFSET('HARGA SATUAN'!$C$6,MATCH(B1029,'HARGA SATUAN'!$N$7:$N$1509,0),0))</f>
        <v/>
      </c>
      <c r="D1029" s="139">
        <f ca="1">SUMIFS(RAB!$F$14:$F$237,RAB!$C$14:$C$237,C1029)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SATUAN'!$N$7:$N$1509,0),0)),"",OFFSET('HARGA SATUAN'!$C$6,MATCH(B1030,'HARGA SATUAN'!$N$7:$N$1509,0),0))</f>
        <v/>
      </c>
      <c r="D1030" s="139">
        <f ca="1">SUMIFS(RAB!$F$14:$F$237,RAB!$C$14:$C$237,C1030)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SATUAN'!$N$7:$N$1509,0),0)),"",OFFSET('HARGA SATUAN'!$C$6,MATCH(B1031,'HARGA SATUAN'!$N$7:$N$1509,0),0))</f>
        <v/>
      </c>
      <c r="D1031" s="139">
        <f ca="1">SUMIFS(RAB!$F$14:$F$237,RAB!$C$14:$C$237,C1031)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SATUAN'!$N$7:$N$1509,0),0)),"",OFFSET('HARGA SATUAN'!$C$6,MATCH(B1032,'HARGA SATUAN'!$N$7:$N$1509,0),0))</f>
        <v/>
      </c>
      <c r="D1032" s="139">
        <f ca="1">SUMIFS(RAB!$F$14:$F$237,RAB!$C$14:$C$237,C1032)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SATUAN'!$N$7:$N$1509,0),0)),"",OFFSET('HARGA SATUAN'!$C$6,MATCH(B1033,'HARGA SATUAN'!$N$7:$N$1509,0),0))</f>
        <v/>
      </c>
      <c r="D1033" s="139">
        <f ca="1">SUMIFS(RAB!$F$14:$F$237,RAB!$C$14:$C$237,C1033)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SATUAN'!$N$7:$N$1509,0),0)),"",OFFSET('HARGA SATUAN'!$C$6,MATCH(B1034,'HARGA SATUAN'!$N$7:$N$1509,0),0))</f>
        <v/>
      </c>
      <c r="D1034" s="139">
        <f ca="1">SUMIFS(RAB!$F$14:$F$237,RAB!$C$14:$C$237,C1034)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SATUAN'!$N$7:$N$1509,0),0)),"",OFFSET('HARGA SATUAN'!$C$6,MATCH(B1035,'HARGA SATUAN'!$N$7:$N$1509,0),0))</f>
        <v/>
      </c>
      <c r="D1035" s="139">
        <f ca="1">SUMIFS(RAB!$F$14:$F$237,RAB!$C$14:$C$237,C1035)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SATUAN'!$N$7:$N$1509,0),0)),"",OFFSET('HARGA SATUAN'!$C$6,MATCH(B1036,'HARGA SATUAN'!$N$7:$N$1509,0),0))</f>
        <v/>
      </c>
      <c r="D1036" s="139">
        <f ca="1">SUMIFS(RAB!$F$14:$F$237,RAB!$C$14:$C$237,C1036)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SATUAN'!$N$7:$N$1509,0),0)),"",OFFSET('HARGA SATUAN'!$C$6,MATCH(B1037,'HARGA SATUAN'!$N$7:$N$1509,0),0))</f>
        <v/>
      </c>
      <c r="D1037" s="139">
        <f ca="1">SUMIFS(RAB!$F$14:$F$237,RAB!$C$14:$C$237,C1037)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SATUAN'!$N$7:$N$1509,0),0)),"",OFFSET('HARGA SATUAN'!$C$6,MATCH(B1038,'HARGA SATUAN'!$N$7:$N$1509,0),0))</f>
        <v/>
      </c>
      <c r="D1038" s="139">
        <f ca="1">SUMIFS(RAB!$F$14:$F$237,RAB!$C$14:$C$237,C1038)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SATUAN'!$N$7:$N$1509,0),0)),"",OFFSET('HARGA SATUAN'!$C$6,MATCH(B1039,'HARGA SATUAN'!$N$7:$N$1509,0),0))</f>
        <v/>
      </c>
      <c r="D1039" s="139">
        <f ca="1">SUMIFS(RAB!$F$14:$F$237,RAB!$C$14:$C$237,C1039)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SATUAN'!$N$7:$N$1509,0),0)),"",OFFSET('HARGA SATUAN'!$C$6,MATCH(B1040,'HARGA SATUAN'!$N$7:$N$1509,0),0))</f>
        <v/>
      </c>
      <c r="D1040" s="139">
        <f ca="1">SUMIFS(RAB!$F$14:$F$237,RAB!$C$14:$C$237,C1040)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SATUAN'!$N$7:$N$1509,0),0)),"",OFFSET('HARGA SATUAN'!$C$6,MATCH(B1041,'HARGA SATUAN'!$N$7:$N$1509,0),0))</f>
        <v/>
      </c>
      <c r="D1041" s="139">
        <f ca="1">SUMIFS(RAB!$F$14:$F$237,RAB!$C$14:$C$237,C1041)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SATUAN'!$N$7:$N$1509,0),0)),"",OFFSET('HARGA SATUAN'!$C$6,MATCH(B1042,'HARGA SATUAN'!$N$7:$N$1509,0),0))</f>
        <v/>
      </c>
      <c r="D1042" s="139">
        <f ca="1">SUMIFS(RAB!$F$14:$F$237,RAB!$C$14:$C$237,C1042)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SATUAN'!$N$7:$N$1509,0),0)),"",OFFSET('HARGA SATUAN'!$C$6,MATCH(B1043,'HARGA SATUAN'!$N$7:$N$1509,0),0))</f>
        <v/>
      </c>
      <c r="D1043" s="139">
        <f ca="1">SUMIFS(RAB!$F$14:$F$237,RAB!$C$14:$C$237,C1043)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SATUAN'!$N$7:$N$1509,0),0)),"",OFFSET('HARGA SATUAN'!$C$6,MATCH(B1044,'HARGA SATUAN'!$N$7:$N$1509,0),0))</f>
        <v/>
      </c>
      <c r="D1044" s="139">
        <f ca="1">SUMIFS(RAB!$F$14:$F$237,RAB!$C$14:$C$237,C1044)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SATUAN'!$N$7:$N$1509,0),0)),"",OFFSET('HARGA SATUAN'!$C$6,MATCH(B1045,'HARGA SATUAN'!$N$7:$N$1509,0),0))</f>
        <v/>
      </c>
      <c r="D1045" s="139">
        <f ca="1">SUMIFS(RAB!$F$14:$F$237,RAB!$C$14:$C$237,C1045)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SATUAN'!$N$7:$N$1509,0),0)),"",OFFSET('HARGA SATUAN'!$C$6,MATCH(B1046,'HARGA SATUAN'!$N$7:$N$1509,0),0))</f>
        <v/>
      </c>
      <c r="D1046" s="139">
        <f ca="1">SUMIFS(RAB!$F$14:$F$237,RAB!$C$14:$C$237,C1046)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SATUAN'!$N$7:$N$1509,0),0)),"",OFFSET('HARGA SATUAN'!$C$6,MATCH(B1047,'HARGA SATUAN'!$N$7:$N$1509,0),0))</f>
        <v/>
      </c>
      <c r="D1047" s="139">
        <f ca="1">SUMIFS(RAB!$F$14:$F$237,RAB!$C$14:$C$237,C1047)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SATUAN'!$N$7:$N$1509,0),0)),"",OFFSET('HARGA SATUAN'!$C$6,MATCH(B1048,'HARGA SATUAN'!$N$7:$N$1509,0),0))</f>
        <v/>
      </c>
      <c r="D1048" s="139">
        <f ca="1">SUMIFS(RAB!$F$14:$F$237,RAB!$C$14:$C$237,C1048)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SATUAN'!$N$7:$N$1509,0),0)),"",OFFSET('HARGA SATUAN'!$C$6,MATCH(B1049,'HARGA SATUAN'!$N$7:$N$1509,0),0))</f>
        <v/>
      </c>
      <c r="D1049" s="139">
        <f ca="1">SUMIFS(RAB!$F$14:$F$237,RAB!$C$14:$C$237,C1049)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SATUAN'!$N$7:$N$1509,0),0)),"",OFFSET('HARGA SATUAN'!$C$6,MATCH(B1050,'HARGA SATUAN'!$N$7:$N$1509,0),0))</f>
        <v/>
      </c>
      <c r="D1050" s="139">
        <f ca="1">SUMIFS(RAB!$F$14:$F$237,RAB!$C$14:$C$237,C1050)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SATUAN'!$N$7:$N$1509,0),0)),"",OFFSET('HARGA SATUAN'!$C$6,MATCH(B1051,'HARGA SATUAN'!$N$7:$N$1509,0),0))</f>
        <v/>
      </c>
      <c r="D1051" s="139">
        <f ca="1">SUMIFS(RAB!$F$14:$F$237,RAB!$C$14:$C$237,C1051)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SATUAN'!$N$7:$N$1509,0),0)),"",OFFSET('HARGA SATUAN'!$C$6,MATCH(B1052,'HARGA SATUAN'!$N$7:$N$1509,0),0))</f>
        <v/>
      </c>
      <c r="D1052" s="139">
        <f ca="1">SUMIFS(RAB!$F$14:$F$237,RAB!$C$14:$C$237,C1052)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SATUAN'!$N$7:$N$1509,0),0)),"",OFFSET('HARGA SATUAN'!$C$6,MATCH(B1053,'HARGA SATUAN'!$N$7:$N$1509,0),0))</f>
        <v/>
      </c>
      <c r="D1053" s="139">
        <f ca="1">SUMIFS(RAB!$F$14:$F$237,RAB!$C$14:$C$237,C1053)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SATUAN'!$N$7:$N$1509,0),0)),"",OFFSET('HARGA SATUAN'!$C$6,MATCH(B1054,'HARGA SATUAN'!$N$7:$N$1509,0),0))</f>
        <v/>
      </c>
      <c r="D1054" s="139">
        <f ca="1">SUMIFS(RAB!$F$14:$F$237,RAB!$C$14:$C$237,C1054)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SATUAN'!$N$7:$N$1509,0),0)),"",OFFSET('HARGA SATUAN'!$C$6,MATCH(B1055,'HARGA SATUAN'!$N$7:$N$1509,0),0))</f>
        <v/>
      </c>
      <c r="D1055" s="139">
        <f ca="1">SUMIFS(RAB!$F$14:$F$237,RAB!$C$14:$C$237,C1055)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SATUAN'!$N$7:$N$1509,0),0)),"",OFFSET('HARGA SATUAN'!$C$6,MATCH(B1056,'HARGA SATUAN'!$N$7:$N$1509,0),0))</f>
        <v/>
      </c>
      <c r="D1056" s="139">
        <f ca="1">SUMIFS(RAB!$F$14:$F$237,RAB!$C$14:$C$237,C1056)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SATUAN'!$N$7:$N$1509,0),0)),"",OFFSET('HARGA SATUAN'!$C$6,MATCH(B1057,'HARGA SATUAN'!$N$7:$N$1509,0),0))</f>
        <v/>
      </c>
      <c r="D1057" s="139">
        <f ca="1">SUMIFS(RAB!$F$14:$F$237,RAB!$C$14:$C$237,C1057)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SATUAN'!$N$7:$N$1509,0),0)),"",OFFSET('HARGA SATUAN'!$C$6,MATCH(B1058,'HARGA SATUAN'!$N$7:$N$1509,0),0))</f>
        <v/>
      </c>
      <c r="D1058" s="139">
        <f ca="1">SUMIFS(RAB!$F$14:$F$237,RAB!$C$14:$C$237,C1058)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SATUAN'!$N$7:$N$1509,0),0)),"",OFFSET('HARGA SATUAN'!$C$6,MATCH(B1059,'HARGA SATUAN'!$N$7:$N$1509,0),0))</f>
        <v/>
      </c>
      <c r="D1059" s="139">
        <f ca="1">SUMIFS(RAB!$F$14:$F$237,RAB!$C$14:$C$237,C1059)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SATUAN'!$N$7:$N$1509,0),0)),"",OFFSET('HARGA SATUAN'!$C$6,MATCH(B1060,'HARGA SATUAN'!$N$7:$N$1509,0),0))</f>
        <v/>
      </c>
      <c r="D1060" s="139">
        <f ca="1">SUMIFS(RAB!$F$14:$F$237,RAB!$C$14:$C$237,C1060)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SATUAN'!$N$7:$N$1509,0),0)),"",OFFSET('HARGA SATUAN'!$C$6,MATCH(B1061,'HARGA SATUAN'!$N$7:$N$1509,0),0))</f>
        <v/>
      </c>
      <c r="D1061" s="139">
        <f ca="1">SUMIFS(RAB!$F$14:$F$237,RAB!$C$14:$C$237,C1061)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SATUAN'!$N$7:$N$1509,0),0)),"",OFFSET('HARGA SATUAN'!$C$6,MATCH(B1062,'HARGA SATUAN'!$N$7:$N$1509,0),0))</f>
        <v/>
      </c>
      <c r="D1062" s="139">
        <f ca="1">SUMIFS(RAB!$F$14:$F$237,RAB!$C$14:$C$237,C1062)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SATUAN'!$N$7:$N$1509,0),0)),"",OFFSET('HARGA SATUAN'!$C$6,MATCH(B1063,'HARGA SATUAN'!$N$7:$N$1509,0),0))</f>
        <v/>
      </c>
      <c r="D1063" s="139">
        <f ca="1">SUMIFS(RAB!$F$14:$F$237,RAB!$C$14:$C$237,C1063)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SATUAN'!$N$7:$N$1509,0),0)),"",OFFSET('HARGA SATUAN'!$C$6,MATCH(B1064,'HARGA SATUAN'!$N$7:$N$1509,0),0))</f>
        <v/>
      </c>
      <c r="D1064" s="139">
        <f ca="1">SUMIFS(RAB!$F$14:$F$237,RAB!$C$14:$C$237,C1064)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SATUAN'!$N$7:$N$1509,0),0)),"",OFFSET('HARGA SATUAN'!$C$6,MATCH(B1065,'HARGA SATUAN'!$N$7:$N$1509,0),0))</f>
        <v/>
      </c>
      <c r="D1065" s="139">
        <f ca="1">SUMIFS(RAB!$F$14:$F$237,RAB!$C$14:$C$237,C1065)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SATUAN'!$N$7:$N$1509,0),0)),"",OFFSET('HARGA SATUAN'!$C$6,MATCH(B1066,'HARGA SATUAN'!$N$7:$N$1509,0),0))</f>
        <v/>
      </c>
      <c r="D1066" s="139">
        <f ca="1">SUMIFS(RAB!$F$14:$F$237,RAB!$C$14:$C$237,C1066)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SATUAN'!$N$7:$N$1509,0),0)),"",OFFSET('HARGA SATUAN'!$C$6,MATCH(B1067,'HARGA SATUAN'!$N$7:$N$1509,0),0))</f>
        <v/>
      </c>
      <c r="D1067" s="139">
        <f ca="1">SUMIFS(RAB!$F$14:$F$237,RAB!$C$14:$C$237,C1067)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SATUAN'!$N$7:$N$1509,0),0)),"",OFFSET('HARGA SATUAN'!$C$6,MATCH(B1068,'HARGA SATUAN'!$N$7:$N$1509,0),0))</f>
        <v/>
      </c>
      <c r="D1068" s="139">
        <f ca="1">SUMIFS(RAB!$F$14:$F$237,RAB!$C$14:$C$237,C1068)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SATUAN'!$N$7:$N$1509,0),0)),"",OFFSET('HARGA SATUAN'!$C$6,MATCH(B1069,'HARGA SATUAN'!$N$7:$N$1509,0),0))</f>
        <v/>
      </c>
      <c r="D1069" s="139">
        <f ca="1">SUMIFS(RAB!$F$14:$F$237,RAB!$C$14:$C$237,C1069)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SATUAN'!$N$7:$N$1509,0),0)),"",OFFSET('HARGA SATUAN'!$C$6,MATCH(B1070,'HARGA SATUAN'!$N$7:$N$1509,0),0))</f>
        <v/>
      </c>
      <c r="D1070" s="139">
        <f ca="1">SUMIFS(RAB!$F$14:$F$237,RAB!$C$14:$C$237,C1070)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SATUAN'!$N$7:$N$1509,0),0)),"",OFFSET('HARGA SATUAN'!$C$6,MATCH(B1071,'HARGA SATUAN'!$N$7:$N$1509,0),0))</f>
        <v/>
      </c>
      <c r="D1071" s="139">
        <f ca="1">SUMIFS(RAB!$F$14:$F$237,RAB!$C$14:$C$237,C1071)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SATUAN'!$N$7:$N$1509,0),0)),"",OFFSET('HARGA SATUAN'!$C$6,MATCH(B1072,'HARGA SATUAN'!$N$7:$N$1509,0),0))</f>
        <v/>
      </c>
      <c r="D1072" s="139">
        <f ca="1">SUMIFS(RAB!$F$14:$F$237,RAB!$C$14:$C$237,C1072)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SATUAN'!$N$7:$N$1509,0),0)),"",OFFSET('HARGA SATUAN'!$C$6,MATCH(B1073,'HARGA SATUAN'!$N$7:$N$1509,0),0))</f>
        <v/>
      </c>
      <c r="D1073" s="139">
        <f ca="1">SUMIFS(RAB!$F$14:$F$237,RAB!$C$14:$C$237,C1073)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SATUAN'!$N$7:$N$1509,0),0)),"",OFFSET('HARGA SATUAN'!$C$6,MATCH(B1074,'HARGA SATUAN'!$N$7:$N$1509,0),0))</f>
        <v/>
      </c>
      <c r="D1074" s="139">
        <f ca="1">SUMIFS(RAB!$F$14:$F$237,RAB!$C$14:$C$237,C1074)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SATUAN'!$N$7:$N$1509,0),0)),"",OFFSET('HARGA SATUAN'!$C$6,MATCH(B1075,'HARGA SATUAN'!$N$7:$N$1509,0),0))</f>
        <v/>
      </c>
      <c r="D1075" s="139">
        <f ca="1">SUMIFS(RAB!$F$14:$F$237,RAB!$C$14:$C$237,C1075)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SATUAN'!$N$7:$N$1509,0),0)),"",OFFSET('HARGA SATUAN'!$C$6,MATCH(B1076,'HARGA SATUAN'!$N$7:$N$1509,0),0))</f>
        <v/>
      </c>
      <c r="D1076" s="139">
        <f ca="1">SUMIFS(RAB!$F$14:$F$237,RAB!$C$14:$C$237,C1076)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SATUAN'!$N$7:$N$1509,0),0)),"",OFFSET('HARGA SATUAN'!$C$6,MATCH(B1077,'HARGA SATUAN'!$N$7:$N$1509,0),0))</f>
        <v/>
      </c>
      <c r="D1077" s="139">
        <f ca="1">SUMIFS(RAB!$F$14:$F$237,RAB!$C$14:$C$237,C1077)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SATUAN'!$N$7:$N$1509,0),0)),"",OFFSET('HARGA SATUAN'!$C$6,MATCH(B1078,'HARGA SATUAN'!$N$7:$N$1509,0),0))</f>
        <v/>
      </c>
      <c r="D1078" s="139">
        <f ca="1">SUMIFS(RAB!$F$14:$F$237,RAB!$C$14:$C$237,C1078)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SATUAN'!$N$7:$N$1509,0),0)),"",OFFSET('HARGA SATUAN'!$C$6,MATCH(B1079,'HARGA SATUAN'!$N$7:$N$1509,0),0))</f>
        <v/>
      </c>
      <c r="D1079" s="139">
        <f ca="1">SUMIFS(RAB!$F$14:$F$237,RAB!$C$14:$C$237,C1079)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SATUAN'!$N$7:$N$1509,0),0)),"",OFFSET('HARGA SATUAN'!$C$6,MATCH(B1080,'HARGA SATUAN'!$N$7:$N$1509,0),0))</f>
        <v/>
      </c>
      <c r="D1080" s="139">
        <f ca="1">SUMIFS(RAB!$F$14:$F$237,RAB!$C$14:$C$237,C1080)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SATUAN'!$N$7:$N$1509,0),0)),"",OFFSET('HARGA SATUAN'!$C$6,MATCH(B1081,'HARGA SATUAN'!$N$7:$N$1509,0),0))</f>
        <v/>
      </c>
      <c r="D1081" s="139">
        <f ca="1">SUMIFS(RAB!$F$14:$F$237,RAB!$C$14:$C$237,C1081)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SATUAN'!$N$7:$N$1509,0),0)),"",OFFSET('HARGA SATUAN'!$C$6,MATCH(B1082,'HARGA SATUAN'!$N$7:$N$1509,0),0))</f>
        <v/>
      </c>
      <c r="D1082" s="139">
        <f ca="1">SUMIFS(RAB!$F$14:$F$237,RAB!$C$14:$C$237,C1082)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SATUAN'!$N$7:$N$1509,0),0)),"",OFFSET('HARGA SATUAN'!$C$6,MATCH(B1083,'HARGA SATUAN'!$N$7:$N$1509,0),0))</f>
        <v/>
      </c>
      <c r="D1083" s="139">
        <f ca="1">SUMIFS(RAB!$F$14:$F$237,RAB!$C$14:$C$237,C1083)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SATUAN'!$N$7:$N$1509,0),0)),"",OFFSET('HARGA SATUAN'!$C$6,MATCH(B1084,'HARGA SATUAN'!$N$7:$N$1509,0),0))</f>
        <v/>
      </c>
      <c r="D1084" s="139">
        <f ca="1">SUMIFS(RAB!$F$14:$F$237,RAB!$C$14:$C$237,C1084)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SATUAN'!$N$7:$N$1509,0),0)),"",OFFSET('HARGA SATUAN'!$C$6,MATCH(B1085,'HARGA SATUAN'!$N$7:$N$1509,0),0))</f>
        <v/>
      </c>
      <c r="D1085" s="139">
        <f ca="1">SUMIFS(RAB!$F$14:$F$237,RAB!$C$14:$C$237,C1085)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SATUAN'!$N$7:$N$1509,0),0)),"",OFFSET('HARGA SATUAN'!$C$6,MATCH(B1086,'HARGA SATUAN'!$N$7:$N$1509,0),0))</f>
        <v/>
      </c>
      <c r="D1086" s="139">
        <f ca="1">SUMIFS(RAB!$F$14:$F$237,RAB!$C$14:$C$237,C1086)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SATUAN'!$N$7:$N$1509,0),0)),"",OFFSET('HARGA SATUAN'!$C$6,MATCH(B1087,'HARGA SATUAN'!$N$7:$N$1509,0),0))</f>
        <v/>
      </c>
      <c r="D1087" s="139">
        <f ca="1">SUMIFS(RAB!$F$14:$F$237,RAB!$C$14:$C$237,C1087)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SATUAN'!$N$7:$N$1509,0),0)),"",OFFSET('HARGA SATUAN'!$C$6,MATCH(B1088,'HARGA SATUAN'!$N$7:$N$1509,0),0))</f>
        <v/>
      </c>
      <c r="D1088" s="139">
        <f ca="1">SUMIFS(RAB!$F$14:$F$237,RAB!$C$14:$C$237,C1088)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SATUAN'!$N$7:$N$1509,0),0)),"",OFFSET('HARGA SATUAN'!$C$6,MATCH(B1089,'HARGA SATUAN'!$N$7:$N$1509,0),0))</f>
        <v/>
      </c>
      <c r="D1089" s="139">
        <f ca="1">SUMIFS(RAB!$F$14:$F$237,RAB!$C$14:$C$237,C1089)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SATUAN'!$N$7:$N$1509,0),0)),"",OFFSET('HARGA SATUAN'!$C$6,MATCH(B1090,'HARGA SATUAN'!$N$7:$N$1509,0),0))</f>
        <v/>
      </c>
      <c r="D1090" s="139">
        <f ca="1">SUMIFS(RAB!$F$14:$F$237,RAB!$C$14:$C$237,C1090)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SATUAN'!$N$7:$N$1509,0),0)),"",OFFSET('HARGA SATUAN'!$C$6,MATCH(B1091,'HARGA SATUAN'!$N$7:$N$1509,0),0))</f>
        <v/>
      </c>
      <c r="D1091" s="139">
        <f ca="1">SUMIFS(RAB!$F$14:$F$237,RAB!$C$14:$C$237,C1091)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SATUAN'!$N$7:$N$1509,0),0)),"",OFFSET('HARGA SATUAN'!$C$6,MATCH(B1092,'HARGA SATUAN'!$N$7:$N$1509,0),0))</f>
        <v/>
      </c>
      <c r="D1092" s="139">
        <f ca="1">SUMIFS(RAB!$F$14:$F$237,RAB!$C$14:$C$237,C1092)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SATUAN'!$N$7:$N$1509,0),0)),"",OFFSET('HARGA SATUAN'!$C$6,MATCH(B1093,'HARGA SATUAN'!$N$7:$N$1509,0),0))</f>
        <v/>
      </c>
      <c r="D1093" s="139">
        <f ca="1">SUMIFS(RAB!$F$14:$F$237,RAB!$C$14:$C$237,C1093)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SATUAN'!$N$7:$N$1509,0),0)),"",OFFSET('HARGA SATUAN'!$C$6,MATCH(B1094,'HARGA SATUAN'!$N$7:$N$1509,0),0))</f>
        <v/>
      </c>
      <c r="D1094" s="139">
        <f ca="1">SUMIFS(RAB!$F$14:$F$237,RAB!$C$14:$C$237,C1094)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SATUAN'!$N$7:$N$1509,0),0)),"",OFFSET('HARGA SATUAN'!$C$6,MATCH(B1095,'HARGA SATUAN'!$N$7:$N$1509,0),0))</f>
        <v/>
      </c>
      <c r="D1095" s="139">
        <f ca="1">SUMIFS(RAB!$F$14:$F$237,RAB!$C$14:$C$237,C1095)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SATUAN'!$N$7:$N$1509,0),0)),"",OFFSET('HARGA SATUAN'!$C$6,MATCH(B1096,'HARGA SATUAN'!$N$7:$N$1509,0),0))</f>
        <v/>
      </c>
      <c r="D1096" s="139">
        <f ca="1">SUMIFS(RAB!$F$14:$F$237,RAB!$C$14:$C$237,C1096)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SATUAN'!$N$7:$N$1509,0),0)),"",OFFSET('HARGA SATUAN'!$C$6,MATCH(B1097,'HARGA SATUAN'!$N$7:$N$1509,0),0))</f>
        <v/>
      </c>
      <c r="D1097" s="139">
        <f ca="1">SUMIFS(RAB!$F$14:$F$237,RAB!$C$14:$C$237,C1097)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SATUAN'!$N$7:$N$1509,0),0)),"",OFFSET('HARGA SATUAN'!$C$6,MATCH(B1098,'HARGA SATUAN'!$N$7:$N$1509,0),0))</f>
        <v/>
      </c>
      <c r="D1098" s="139">
        <f ca="1">SUMIFS(RAB!$F$14:$F$237,RAB!$C$14:$C$237,C1098)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SATUAN'!$N$7:$N$1509,0),0)),"",OFFSET('HARGA SATUAN'!$C$6,MATCH(B1099,'HARGA SATUAN'!$N$7:$N$1509,0),0))</f>
        <v/>
      </c>
      <c r="D1099" s="139">
        <f ca="1">SUMIFS(RAB!$F$14:$F$237,RAB!$C$14:$C$237,C1099)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SATUAN'!$N$7:$N$1509,0),0)),"",OFFSET('HARGA SATUAN'!$C$6,MATCH(B1100,'HARGA SATUAN'!$N$7:$N$1509,0),0))</f>
        <v/>
      </c>
      <c r="D1100" s="139">
        <f ca="1">SUMIFS(RAB!$F$14:$F$237,RAB!$C$14:$C$237,C1100)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SATUAN'!$N$7:$N$1509,0),0)),"",OFFSET('HARGA SATUAN'!$C$6,MATCH(B1101,'HARGA SATUAN'!$N$7:$N$1509,0),0))</f>
        <v/>
      </c>
      <c r="D1101" s="139">
        <f ca="1">SUMIFS(RAB!$F$14:$F$237,RAB!$C$14:$C$237,C1101)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SATUAN'!$N$7:$N$1509,0),0)),"",OFFSET('HARGA SATUAN'!$C$6,MATCH(B1102,'HARGA SATUAN'!$N$7:$N$1509,0),0))</f>
        <v/>
      </c>
      <c r="D1102" s="139">
        <f ca="1">SUMIFS(RAB!$F$14:$F$237,RAB!$C$14:$C$237,C1102)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SATUAN'!$N$7:$N$1509,0),0)),"",OFFSET('HARGA SATUAN'!$C$6,MATCH(B1103,'HARGA SATUAN'!$N$7:$N$1509,0),0))</f>
        <v/>
      </c>
      <c r="D1103" s="139">
        <f ca="1">SUMIFS(RAB!$F$14:$F$237,RAB!$C$14:$C$237,C1103)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SATUAN'!$N$7:$N$1509,0),0)),"",OFFSET('HARGA SATUAN'!$C$6,MATCH(B1104,'HARGA SATUAN'!$N$7:$N$1509,0),0))</f>
        <v/>
      </c>
      <c r="D1104" s="139">
        <f ca="1">SUMIFS(RAB!$F$14:$F$237,RAB!$C$14:$C$237,C1104)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SATUAN'!$N$7:$N$1509,0),0)),"",OFFSET('HARGA SATUAN'!$C$6,MATCH(B1105,'HARGA SATUAN'!$N$7:$N$1509,0),0))</f>
        <v/>
      </c>
      <c r="D1105" s="139">
        <f ca="1">SUMIFS(RAB!$F$14:$F$237,RAB!$C$14:$C$237,C1105)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SATUAN'!$N$7:$N$1509,0),0)),"",OFFSET('HARGA SATUAN'!$C$6,MATCH(B1106,'HARGA SATUAN'!$N$7:$N$1509,0),0))</f>
        <v/>
      </c>
      <c r="D1106" s="139">
        <f ca="1">SUMIFS(RAB!$F$14:$F$237,RAB!$C$14:$C$237,C1106)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SATUAN'!$N$7:$N$1509,0),0)),"",OFFSET('HARGA SATUAN'!$C$6,MATCH(B1107,'HARGA SATUAN'!$N$7:$N$1509,0),0))</f>
        <v/>
      </c>
      <c r="D1107" s="139">
        <f ca="1">SUMIFS(RAB!$F$14:$F$237,RAB!$C$14:$C$237,C1107)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SATUAN'!$N$7:$N$1509,0),0)),"",OFFSET('HARGA SATUAN'!$C$6,MATCH(B1108,'HARGA SATUAN'!$N$7:$N$1509,0),0))</f>
        <v/>
      </c>
      <c r="D1108" s="139">
        <f ca="1">SUMIFS(RAB!$F$14:$F$237,RAB!$C$14:$C$237,C1108)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SATUAN'!$N$7:$N$1509,0),0)),"",OFFSET('HARGA SATUAN'!$C$6,MATCH(B1109,'HARGA SATUAN'!$N$7:$N$1509,0),0))</f>
        <v/>
      </c>
      <c r="D1109" s="139">
        <f ca="1">SUMIFS(RAB!$F$14:$F$237,RAB!$C$14:$C$237,C1109)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SATUAN'!$N$7:$N$1509,0),0)),"",OFFSET('HARGA SATUAN'!$C$6,MATCH(B1110,'HARGA SATUAN'!$N$7:$N$1509,0),0))</f>
        <v/>
      </c>
      <c r="D1110" s="139">
        <f ca="1">SUMIFS(RAB!$F$14:$F$237,RAB!$C$14:$C$237,C1110)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SATUAN'!$N$7:$N$1509,0),0)),"",OFFSET('HARGA SATUAN'!$C$6,MATCH(B1111,'HARGA SATUAN'!$N$7:$N$1509,0),0))</f>
        <v/>
      </c>
      <c r="D1111" s="139">
        <f ca="1">SUMIFS(RAB!$F$14:$F$237,RAB!$C$14:$C$237,C1111)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SATUAN'!$N$7:$N$1509,0),0)),"",OFFSET('HARGA SATUAN'!$C$6,MATCH(B1112,'HARGA SATUAN'!$N$7:$N$1509,0),0))</f>
        <v/>
      </c>
      <c r="D1112" s="139">
        <f ca="1">SUMIFS(RAB!$F$14:$F$237,RAB!$C$14:$C$237,C1112)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SATUAN'!$N$7:$N$1509,0),0)),"",OFFSET('HARGA SATUAN'!$C$6,MATCH(B1113,'HARGA SATUAN'!$N$7:$N$1509,0),0))</f>
        <v/>
      </c>
      <c r="D1113" s="139">
        <f ca="1">SUMIFS(RAB!$F$14:$F$237,RAB!$C$14:$C$237,C1113)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SATUAN'!$N$7:$N$1509,0),0)),"",OFFSET('HARGA SATUAN'!$C$6,MATCH(B1114,'HARGA SATUAN'!$N$7:$N$1509,0),0))</f>
        <v/>
      </c>
      <c r="D1114" s="139">
        <f ca="1">SUMIFS(RAB!$F$14:$F$237,RAB!$C$14:$C$237,C1114)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SATUAN'!$N$7:$N$1509,0),0)),"",OFFSET('HARGA SATUAN'!$C$6,MATCH(B1115,'HARGA SATUAN'!$N$7:$N$1509,0),0))</f>
        <v/>
      </c>
      <c r="D1115" s="139">
        <f ca="1">SUMIFS(RAB!$F$14:$F$237,RAB!$C$14:$C$237,C1115)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SATUAN'!$N$7:$N$1509,0),0)),"",OFFSET('HARGA SATUAN'!$C$6,MATCH(B1116,'HARGA SATUAN'!$N$7:$N$1509,0),0))</f>
        <v/>
      </c>
      <c r="D1116" s="139">
        <f ca="1">SUMIFS(RAB!$F$14:$F$237,RAB!$C$14:$C$237,C1116)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SATUAN'!$N$7:$N$1509,0),0)),"",OFFSET('HARGA SATUAN'!$C$6,MATCH(B1117,'HARGA SATUAN'!$N$7:$N$1509,0),0))</f>
        <v/>
      </c>
      <c r="D1117" s="139">
        <f ca="1">SUMIFS(RAB!$F$14:$F$237,RAB!$C$14:$C$237,C1117)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SATUAN'!$N$7:$N$1509,0),0)),"",OFFSET('HARGA SATUAN'!$C$6,MATCH(B1118,'HARGA SATUAN'!$N$7:$N$1509,0),0))</f>
        <v/>
      </c>
      <c r="D1118" s="139">
        <f ca="1">SUMIFS(RAB!$F$14:$F$237,RAB!$C$14:$C$237,C1118)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SATUAN'!$N$7:$N$1509,0),0)),"",OFFSET('HARGA SATUAN'!$C$6,MATCH(B1119,'HARGA SATUAN'!$N$7:$N$1509,0),0))</f>
        <v/>
      </c>
      <c r="D1119" s="139">
        <f ca="1">SUMIFS(RAB!$F$14:$F$237,RAB!$C$14:$C$237,C1119)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SATUAN'!$N$7:$N$1509,0),0)),"",OFFSET('HARGA SATUAN'!$C$6,MATCH(B1120,'HARGA SATUAN'!$N$7:$N$1509,0),0))</f>
        <v/>
      </c>
      <c r="D1120" s="139">
        <f ca="1">SUMIFS(RAB!$F$14:$F$237,RAB!$C$14:$C$237,C1120)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SATUAN'!$N$7:$N$1509,0),0)),"",OFFSET('HARGA SATUAN'!$C$6,MATCH(B1121,'HARGA SATUAN'!$N$7:$N$1509,0),0))</f>
        <v/>
      </c>
      <c r="D1121" s="139">
        <f ca="1">SUMIFS(RAB!$F$14:$F$237,RAB!$C$14:$C$237,C1121)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SATUAN'!$N$7:$N$1509,0),0)),"",OFFSET('HARGA SATUAN'!$C$6,MATCH(B1122,'HARGA SATUAN'!$N$7:$N$1509,0),0))</f>
        <v/>
      </c>
      <c r="D1122" s="139">
        <f ca="1">SUMIFS(RAB!$F$14:$F$237,RAB!$C$14:$C$237,C1122)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SATUAN'!$N$7:$N$1509,0),0)),"",OFFSET('HARGA SATUAN'!$C$6,MATCH(B1123,'HARGA SATUAN'!$N$7:$N$1509,0),0))</f>
        <v/>
      </c>
      <c r="D1123" s="139">
        <f ca="1">SUMIFS(RAB!$F$14:$F$237,RAB!$C$14:$C$237,C1123)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SATUAN'!$N$7:$N$1509,0),0)),"",OFFSET('HARGA SATUAN'!$C$6,MATCH(B1124,'HARGA SATUAN'!$N$7:$N$1509,0),0))</f>
        <v/>
      </c>
      <c r="D1124" s="139">
        <f ca="1">SUMIFS(RAB!$F$14:$F$237,RAB!$C$14:$C$237,C1124)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SATUAN'!$N$7:$N$1509,0),0)),"",OFFSET('HARGA SATUAN'!$C$6,MATCH(B1125,'HARGA SATUAN'!$N$7:$N$1509,0),0))</f>
        <v/>
      </c>
      <c r="D1125" s="139">
        <f ca="1">SUMIFS(RAB!$F$14:$F$237,RAB!$C$14:$C$237,C1125)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SATUAN'!$N$7:$N$1509,0),0)),"",OFFSET('HARGA SATUAN'!$C$6,MATCH(B1126,'HARGA SATUAN'!$N$7:$N$1509,0),0))</f>
        <v/>
      </c>
      <c r="D1126" s="139">
        <f ca="1">SUMIFS(RAB!$F$14:$F$237,RAB!$C$14:$C$237,C1126)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SATUAN'!$N$7:$N$1509,0),0)),"",OFFSET('HARGA SATUAN'!$C$6,MATCH(B1127,'HARGA SATUAN'!$N$7:$N$1509,0),0))</f>
        <v/>
      </c>
      <c r="D1127" s="139">
        <f ca="1">SUMIFS(RAB!$F$14:$F$237,RAB!$C$14:$C$237,C1127)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SATUAN'!$N$7:$N$1509,0),0)),"",OFFSET('HARGA SATUAN'!$C$6,MATCH(B1128,'HARGA SATUAN'!$N$7:$N$1509,0),0))</f>
        <v/>
      </c>
      <c r="D1128" s="139">
        <f ca="1">SUMIFS(RAB!$F$14:$F$237,RAB!$C$14:$C$237,C1128)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SATUAN'!$N$7:$N$1509,0),0)),"",OFFSET('HARGA SATUAN'!$C$6,MATCH(B1129,'HARGA SATUAN'!$N$7:$N$1509,0),0))</f>
        <v/>
      </c>
      <c r="D1129" s="139">
        <f ca="1">SUMIFS(RAB!$F$14:$F$237,RAB!$C$14:$C$237,C1129)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SATUAN'!$N$7:$N$1509,0),0)),"",OFFSET('HARGA SATUAN'!$C$6,MATCH(B1130,'HARGA SATUAN'!$N$7:$N$1509,0),0))</f>
        <v/>
      </c>
      <c r="D1130" s="139">
        <f ca="1">SUMIFS(RAB!$F$14:$F$237,RAB!$C$14:$C$237,C1130)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SATUAN'!$N$7:$N$1509,0),0)),"",OFFSET('HARGA SATUAN'!$C$6,MATCH(B1131,'HARGA SATUAN'!$N$7:$N$1509,0),0))</f>
        <v/>
      </c>
      <c r="D1131" s="139">
        <f ca="1">SUMIFS(RAB!$F$14:$F$237,RAB!$C$14:$C$237,C1131)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SATUAN'!$N$7:$N$1509,0),0)),"",OFFSET('HARGA SATUAN'!$C$6,MATCH(B1132,'HARGA SATUAN'!$N$7:$N$1509,0),0))</f>
        <v/>
      </c>
      <c r="D1132" s="139">
        <f ca="1">SUMIFS(RAB!$F$14:$F$237,RAB!$C$14:$C$237,C1132)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SATUAN'!$N$7:$N$1509,0),0)),"",OFFSET('HARGA SATUAN'!$C$6,MATCH(B1133,'HARGA SATUAN'!$N$7:$N$1509,0),0))</f>
        <v/>
      </c>
      <c r="D1133" s="139">
        <f ca="1">SUMIFS(RAB!$F$14:$F$237,RAB!$C$14:$C$237,C1133)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SATUAN'!$N$7:$N$1509,0),0)),"",OFFSET('HARGA SATUAN'!$C$6,MATCH(B1134,'HARGA SATUAN'!$N$7:$N$1509,0),0))</f>
        <v/>
      </c>
      <c r="D1134" s="139">
        <f ca="1">SUMIFS(RAB!$F$14:$F$237,RAB!$C$14:$C$237,C1134)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SATUAN'!$N$7:$N$1509,0),0)),"",OFFSET('HARGA SATUAN'!$C$6,MATCH(B1135,'HARGA SATUAN'!$N$7:$N$1509,0),0))</f>
        <v/>
      </c>
      <c r="D1135" s="139">
        <f ca="1">SUMIFS(RAB!$F$14:$F$237,RAB!$C$14:$C$237,C1135)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SATUAN'!$N$7:$N$1509,0),0)),"",OFFSET('HARGA SATUAN'!$C$6,MATCH(B1136,'HARGA SATUAN'!$N$7:$N$1509,0),0))</f>
        <v/>
      </c>
      <c r="D1136" s="139">
        <f ca="1">SUMIFS(RAB!$F$14:$F$237,RAB!$C$14:$C$237,C1136)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SATUAN'!$N$7:$N$1509,0),0)),"",OFFSET('HARGA SATUAN'!$C$6,MATCH(B1137,'HARGA SATUAN'!$N$7:$N$1509,0),0))</f>
        <v/>
      </c>
      <c r="D1137" s="139">
        <f ca="1">SUMIFS(RAB!$F$14:$F$237,RAB!$C$14:$C$237,C1137)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SATUAN'!$N$7:$N$1509,0),0)),"",OFFSET('HARGA SATUAN'!$C$6,MATCH(B1138,'HARGA SATUAN'!$N$7:$N$1509,0),0))</f>
        <v/>
      </c>
      <c r="D1138" s="139">
        <f ca="1">SUMIFS(RAB!$F$14:$F$237,RAB!$C$14:$C$237,C1138)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SATUAN'!$N$7:$N$1509,0),0)),"",OFFSET('HARGA SATUAN'!$C$6,MATCH(B1139,'HARGA SATUAN'!$N$7:$N$1509,0),0))</f>
        <v/>
      </c>
      <c r="D1139" s="139">
        <f ca="1">SUMIFS(RAB!$F$14:$F$237,RAB!$C$14:$C$237,C1139)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SATUAN'!$N$7:$N$1509,0),0)),"",OFFSET('HARGA SATUAN'!$C$6,MATCH(B1140,'HARGA SATUAN'!$N$7:$N$1509,0),0))</f>
        <v/>
      </c>
      <c r="D1140" s="139">
        <f ca="1">SUMIFS(RAB!$F$14:$F$237,RAB!$C$14:$C$237,C1140)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SATUAN'!$N$7:$N$1509,0),0)),"",OFFSET('HARGA SATUAN'!$C$6,MATCH(B1141,'HARGA SATUAN'!$N$7:$N$1509,0),0))</f>
        <v/>
      </c>
      <c r="D1141" s="139">
        <f ca="1">SUMIFS(RAB!$F$14:$F$237,RAB!$C$14:$C$237,C1141)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SATUAN'!$N$7:$N$1509,0),0)),"",OFFSET('HARGA SATUAN'!$C$6,MATCH(B1142,'HARGA SATUAN'!$N$7:$N$1509,0),0))</f>
        <v/>
      </c>
      <c r="D1142" s="139">
        <f ca="1">SUMIFS(RAB!$F$14:$F$237,RAB!$C$14:$C$237,C1142)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SATUAN'!$N$7:$N$1509,0),0)),"",OFFSET('HARGA SATUAN'!$C$6,MATCH(B1143,'HARGA SATUAN'!$N$7:$N$1509,0),0))</f>
        <v/>
      </c>
      <c r="D1143" s="139">
        <f ca="1">SUMIFS(RAB!$F$14:$F$237,RAB!$C$14:$C$237,C1143)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SATUAN'!$N$7:$N$1509,0),0)),"",OFFSET('HARGA SATUAN'!$C$6,MATCH(B1144,'HARGA SATUAN'!$N$7:$N$1509,0),0))</f>
        <v/>
      </c>
      <c r="D1144" s="139">
        <f ca="1">SUMIFS(RAB!$F$14:$F$237,RAB!$C$14:$C$237,C1144)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SATUAN'!$N$7:$N$1509,0),0)),"",OFFSET('HARGA SATUAN'!$C$6,MATCH(B1145,'HARGA SATUAN'!$N$7:$N$1509,0),0))</f>
        <v/>
      </c>
      <c r="D1145" s="139">
        <f ca="1">SUMIFS(RAB!$F$14:$F$237,RAB!$C$14:$C$237,C1145)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SATUAN'!$N$7:$N$1509,0),0)),"",OFFSET('HARGA SATUAN'!$C$6,MATCH(B1146,'HARGA SATUAN'!$N$7:$N$1509,0),0))</f>
        <v/>
      </c>
      <c r="D1146" s="139">
        <f ca="1">SUMIFS(RAB!$F$14:$F$237,RAB!$C$14:$C$237,C1146)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SATUAN'!$N$7:$N$1509,0),0)),"",OFFSET('HARGA SATUAN'!$C$6,MATCH(B1147,'HARGA SATUAN'!$N$7:$N$1509,0),0))</f>
        <v/>
      </c>
      <c r="D1147" s="139">
        <f ca="1">SUMIFS(RAB!$F$14:$F$237,RAB!$C$14:$C$237,C1147)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SATUAN'!$N$7:$N$1509,0),0)),"",OFFSET('HARGA SATUAN'!$C$6,MATCH(B1148,'HARGA SATUAN'!$N$7:$N$1509,0),0))</f>
        <v/>
      </c>
      <c r="D1148" s="139">
        <f ca="1">SUMIFS(RAB!$F$14:$F$237,RAB!$C$14:$C$237,C1148)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SATUAN'!$N$7:$N$1509,0),0)),"",OFFSET('HARGA SATUAN'!$C$6,MATCH(B1149,'HARGA SATUAN'!$N$7:$N$1509,0),0))</f>
        <v/>
      </c>
      <c r="D1149" s="139">
        <f ca="1">SUMIFS(RAB!$F$14:$F$237,RAB!$C$14:$C$237,C1149)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SATUAN'!$N$7:$N$1509,0),0)),"",OFFSET('HARGA SATUAN'!$C$6,MATCH(B1150,'HARGA SATUAN'!$N$7:$N$1509,0),0))</f>
        <v/>
      </c>
      <c r="D1150" s="139">
        <f ca="1">SUMIFS(RAB!$F$14:$F$237,RAB!$C$14:$C$237,C1150)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SATUAN'!$N$7:$N$1509,0),0)),"",OFFSET('HARGA SATUAN'!$C$6,MATCH(B1151,'HARGA SATUAN'!$N$7:$N$1509,0),0))</f>
        <v/>
      </c>
      <c r="D1151" s="139">
        <f ca="1">SUMIFS(RAB!$F$14:$F$237,RAB!$C$14:$C$237,C1151)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SATUAN'!$N$7:$N$1509,0),0)),"",OFFSET('HARGA SATUAN'!$C$6,MATCH(B1152,'HARGA SATUAN'!$N$7:$N$1509,0),0))</f>
        <v/>
      </c>
      <c r="D1152" s="139">
        <f ca="1">SUMIFS(RAB!$F$14:$F$237,RAB!$C$14:$C$237,C1152)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SATUAN'!$N$7:$N$1509,0),0)),"",OFFSET('HARGA SATUAN'!$C$6,MATCH(B1153,'HARGA SATUAN'!$N$7:$N$1509,0),0))</f>
        <v/>
      </c>
      <c r="D1153" s="139">
        <f ca="1">SUMIFS(RAB!$F$14:$F$237,RAB!$C$14:$C$237,C1153)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SATUAN'!$N$7:$N$1509,0),0)),"",OFFSET('HARGA SATUAN'!$C$6,MATCH(B1154,'HARGA SATUAN'!$N$7:$N$1509,0),0))</f>
        <v/>
      </c>
      <c r="D1154" s="139">
        <f ca="1">SUMIFS(RAB!$F$14:$F$237,RAB!$C$14:$C$237,C1154)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SATUAN'!$N$7:$N$1509,0),0)),"",OFFSET('HARGA SATUAN'!$C$6,MATCH(B1155,'HARGA SATUAN'!$N$7:$N$1509,0),0))</f>
        <v/>
      </c>
      <c r="D1155" s="139">
        <f ca="1">SUMIFS(RAB!$F$14:$F$237,RAB!$C$14:$C$237,C1155)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SATUAN'!$N$7:$N$1509,0),0)),"",OFFSET('HARGA SATUAN'!$C$6,MATCH(B1156,'HARGA SATUAN'!$N$7:$N$1509,0),0))</f>
        <v/>
      </c>
      <c r="D1156" s="139">
        <f ca="1">SUMIFS(RAB!$F$14:$F$237,RAB!$C$14:$C$237,C1156)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SATUAN'!$N$7:$N$1509,0),0)),"",OFFSET('HARGA SATUAN'!$C$6,MATCH(B1157,'HARGA SATUAN'!$N$7:$N$1509,0),0))</f>
        <v/>
      </c>
      <c r="D1157" s="139">
        <f ca="1">SUMIFS(RAB!$F$14:$F$237,RAB!$C$14:$C$237,C1157)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SATUAN'!$N$7:$N$1509,0),0)),"",OFFSET('HARGA SATUAN'!$C$6,MATCH(B1158,'HARGA SATUAN'!$N$7:$N$1509,0),0))</f>
        <v/>
      </c>
      <c r="D1158" s="139">
        <f ca="1">SUMIFS(RAB!$F$14:$F$237,RAB!$C$14:$C$237,C1158)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SATUAN'!$N$7:$N$1509,0),0)),"",OFFSET('HARGA SATUAN'!$C$6,MATCH(B1159,'HARGA SATUAN'!$N$7:$N$1509,0),0))</f>
        <v/>
      </c>
      <c r="D1159" s="139">
        <f ca="1">SUMIFS(RAB!$F$14:$F$237,RAB!$C$14:$C$237,C1159)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SATUAN'!$N$7:$N$1509,0),0)),"",OFFSET('HARGA SATUAN'!$C$6,MATCH(B1160,'HARGA SATUAN'!$N$7:$N$1509,0),0))</f>
        <v/>
      </c>
      <c r="D1160" s="139">
        <f ca="1">SUMIFS(RAB!$F$14:$F$237,RAB!$C$14:$C$237,C1160)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SATUAN'!$N$7:$N$1509,0),0)),"",OFFSET('HARGA SATUAN'!$C$6,MATCH(B1161,'HARGA SATUAN'!$N$7:$N$1509,0),0))</f>
        <v/>
      </c>
      <c r="D1161" s="139">
        <f ca="1">SUMIFS(RAB!$F$14:$F$237,RAB!$C$14:$C$237,C1161)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SATUAN'!$N$7:$N$1509,0),0)),"",OFFSET('HARGA SATUAN'!$C$6,MATCH(B1162,'HARGA SATUAN'!$N$7:$N$1509,0),0))</f>
        <v/>
      </c>
      <c r="D1162" s="139">
        <f ca="1">SUMIFS(RAB!$F$14:$F$237,RAB!$C$14:$C$237,C1162)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SATUAN'!$N$7:$N$1509,0),0)),"",OFFSET('HARGA SATUAN'!$C$6,MATCH(B1163,'HARGA SATUAN'!$N$7:$N$1509,0),0))</f>
        <v/>
      </c>
      <c r="D1163" s="139">
        <f ca="1">SUMIFS(RAB!$F$14:$F$237,RAB!$C$14:$C$237,C1163)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SATUAN'!$N$7:$N$1509,0),0)),"",OFFSET('HARGA SATUAN'!$C$6,MATCH(B1164,'HARGA SATUAN'!$N$7:$N$1509,0),0))</f>
        <v/>
      </c>
      <c r="D1164" s="139">
        <f ca="1">SUMIFS(RAB!$F$14:$F$237,RAB!$C$14:$C$237,C1164)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SATUAN'!$N$7:$N$1509,0),0)),"",OFFSET('HARGA SATUAN'!$C$6,MATCH(B1165,'HARGA SATUAN'!$N$7:$N$1509,0),0))</f>
        <v/>
      </c>
      <c r="D1165" s="139">
        <f ca="1">SUMIFS(RAB!$F$14:$F$237,RAB!$C$14:$C$237,C1165)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SATUAN'!$N$7:$N$1509,0),0)),"",OFFSET('HARGA SATUAN'!$C$6,MATCH(B1166,'HARGA SATUAN'!$N$7:$N$1509,0),0))</f>
        <v/>
      </c>
      <c r="D1166" s="139">
        <f ca="1">SUMIFS(RAB!$F$14:$F$237,RAB!$C$14:$C$237,C1166)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SATUAN'!$N$7:$N$1509,0),0)),"",OFFSET('HARGA SATUAN'!$C$6,MATCH(B1167,'HARGA SATUAN'!$N$7:$N$1509,0),0))</f>
        <v/>
      </c>
      <c r="D1167" s="139">
        <f ca="1">SUMIFS(RAB!$F$14:$F$237,RAB!$C$14:$C$237,C1167)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SATUAN'!$N$7:$N$1509,0),0)),"",OFFSET('HARGA SATUAN'!$C$6,MATCH(B1168,'HARGA SATUAN'!$N$7:$N$1509,0),0))</f>
        <v/>
      </c>
      <c r="D1168" s="139">
        <f ca="1">SUMIFS(RAB!$F$14:$F$237,RAB!$C$14:$C$237,C1168)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SATUAN'!$N$7:$N$1509,0),0)),"",OFFSET('HARGA SATUAN'!$C$6,MATCH(B1169,'HARGA SATUAN'!$N$7:$N$1509,0),0))</f>
        <v/>
      </c>
      <c r="D1169" s="139">
        <f ca="1">SUMIFS(RAB!$F$14:$F$237,RAB!$C$14:$C$237,C1169)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SATUAN'!$N$7:$N$1509,0),0)),"",OFFSET('HARGA SATUAN'!$C$6,MATCH(B1170,'HARGA SATUAN'!$N$7:$N$1509,0),0))</f>
        <v/>
      </c>
      <c r="D1170" s="139">
        <f ca="1">SUMIFS(RAB!$F$14:$F$237,RAB!$C$14:$C$237,C1170)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SATUAN'!$N$7:$N$1509,0),0)),"",OFFSET('HARGA SATUAN'!$C$6,MATCH(B1171,'HARGA SATUAN'!$N$7:$N$1509,0),0))</f>
        <v/>
      </c>
      <c r="D1171" s="139">
        <f ca="1">SUMIFS(RAB!$F$14:$F$237,RAB!$C$14:$C$237,C1171)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SATUAN'!$N$7:$N$1509,0),0)),"",OFFSET('HARGA SATUAN'!$C$6,MATCH(B1172,'HARGA SATUAN'!$N$7:$N$1509,0),0))</f>
        <v/>
      </c>
      <c r="D1172" s="139">
        <f ca="1">SUMIFS(RAB!$F$14:$F$237,RAB!$C$14:$C$237,C1172)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SATUAN'!$N$7:$N$1509,0),0)),"",OFFSET('HARGA SATUAN'!$C$6,MATCH(B1173,'HARGA SATUAN'!$N$7:$N$1509,0),0))</f>
        <v/>
      </c>
      <c r="D1173" s="139">
        <f ca="1">SUMIFS(RAB!$F$14:$F$237,RAB!$C$14:$C$237,C1173)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SATUAN'!$N$7:$N$1509,0),0)),"",OFFSET('HARGA SATUAN'!$C$6,MATCH(B1174,'HARGA SATUAN'!$N$7:$N$1509,0),0))</f>
        <v/>
      </c>
      <c r="D1174" s="139">
        <f ca="1">SUMIFS(RAB!$F$14:$F$237,RAB!$C$14:$C$237,C1174)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SATUAN'!$N$7:$N$1509,0),0)),"",OFFSET('HARGA SATUAN'!$C$6,MATCH(B1175,'HARGA SATUAN'!$N$7:$N$1509,0),0))</f>
        <v/>
      </c>
      <c r="D1175" s="139">
        <f ca="1">SUMIFS(RAB!$F$14:$F$237,RAB!$C$14:$C$237,C1175)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SATUAN'!$N$7:$N$1509,0),0)),"",OFFSET('HARGA SATUAN'!$C$6,MATCH(B1176,'HARGA SATUAN'!$N$7:$N$1509,0),0))</f>
        <v/>
      </c>
      <c r="D1176" s="139">
        <f ca="1">SUMIFS(RAB!$F$14:$F$237,RAB!$C$14:$C$237,C1176)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SATUAN'!$N$7:$N$1509,0),0)),"",OFFSET('HARGA SATUAN'!$C$6,MATCH(B1177,'HARGA SATUAN'!$N$7:$N$1509,0),0))</f>
        <v/>
      </c>
      <c r="D1177" s="139">
        <f ca="1">SUMIFS(RAB!$F$14:$F$237,RAB!$C$14:$C$237,C1177)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SATUAN'!$N$7:$N$1509,0),0)),"",OFFSET('HARGA SATUAN'!$C$6,MATCH(B1178,'HARGA SATUAN'!$N$7:$N$1509,0),0))</f>
        <v/>
      </c>
      <c r="D1178" s="139">
        <f ca="1">SUMIFS(RAB!$F$14:$F$237,RAB!$C$14:$C$237,C1178)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SATUAN'!$N$7:$N$1509,0),0)),"",OFFSET('HARGA SATUAN'!$C$6,MATCH(B1179,'HARGA SATUAN'!$N$7:$N$1509,0),0))</f>
        <v/>
      </c>
      <c r="D1179" s="139">
        <f ca="1">SUMIFS(RAB!$F$14:$F$237,RAB!$C$14:$C$237,C1179)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SATUAN'!$N$7:$N$1509,0),0)),"",OFFSET('HARGA SATUAN'!$C$6,MATCH(B1180,'HARGA SATUAN'!$N$7:$N$1509,0),0))</f>
        <v/>
      </c>
      <c r="D1180" s="139">
        <f ca="1">SUMIFS(RAB!$F$14:$F$237,RAB!$C$14:$C$237,C1180)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SATUAN'!$N$7:$N$1509,0),0)),"",OFFSET('HARGA SATUAN'!$C$6,MATCH(B1181,'HARGA SATUAN'!$N$7:$N$1509,0),0))</f>
        <v/>
      </c>
      <c r="D1181" s="139">
        <f ca="1">SUMIFS(RAB!$F$14:$F$237,RAB!$C$14:$C$237,C1181)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SATUAN'!$N$7:$N$1509,0),0)),"",OFFSET('HARGA SATUAN'!$C$6,MATCH(B1182,'HARGA SATUAN'!$N$7:$N$1509,0),0))</f>
        <v/>
      </c>
      <c r="D1182" s="139">
        <f ca="1">SUMIFS(RAB!$F$14:$F$237,RAB!$C$14:$C$237,C1182)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SATUAN'!$N$7:$N$1509,0),0)),"",OFFSET('HARGA SATUAN'!$C$6,MATCH(B1183,'HARGA SATUAN'!$N$7:$N$1509,0),0))</f>
        <v/>
      </c>
      <c r="D1183" s="139">
        <f ca="1">SUMIFS(RAB!$F$14:$F$237,RAB!$C$14:$C$237,C1183)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SATUAN'!$N$7:$N$1509,0),0)),"",OFFSET('HARGA SATUAN'!$C$6,MATCH(B1184,'HARGA SATUAN'!$N$7:$N$1509,0),0))</f>
        <v/>
      </c>
      <c r="D1184" s="139">
        <f ca="1">SUMIFS(RAB!$F$14:$F$237,RAB!$C$14:$C$237,C1184)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SATUAN'!$N$7:$N$1509,0),0)),"",OFFSET('HARGA SATUAN'!$C$6,MATCH(B1185,'HARGA SATUAN'!$N$7:$N$1509,0),0))</f>
        <v/>
      </c>
      <c r="D1185" s="139">
        <f ca="1">SUMIFS(RAB!$F$14:$F$237,RAB!$C$14:$C$237,C1185)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SATUAN'!$N$7:$N$1509,0),0)),"",OFFSET('HARGA SATUAN'!$C$6,MATCH(B1186,'HARGA SATUAN'!$N$7:$N$1509,0),0))</f>
        <v/>
      </c>
      <c r="D1186" s="139">
        <f ca="1">SUMIFS(RAB!$F$14:$F$237,RAB!$C$14:$C$237,C1186)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SATUAN'!$N$7:$N$1509,0),0)),"",OFFSET('HARGA SATUAN'!$C$6,MATCH(B1187,'HARGA SATUAN'!$N$7:$N$1509,0),0))</f>
        <v/>
      </c>
      <c r="D1187" s="139">
        <f ca="1">SUMIFS(RAB!$F$14:$F$237,RAB!$C$14:$C$237,C1187)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SATUAN'!$N$7:$N$1509,0),0)),"",OFFSET('HARGA SATUAN'!$C$6,MATCH(B1188,'HARGA SATUAN'!$N$7:$N$1509,0),0))</f>
        <v/>
      </c>
      <c r="D1188" s="139">
        <f ca="1">SUMIFS(RAB!$F$14:$F$237,RAB!$C$14:$C$237,C1188)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SATUAN'!$N$7:$N$1509,0),0)),"",OFFSET('HARGA SATUAN'!$C$6,MATCH(B1189,'HARGA SATUAN'!$N$7:$N$1509,0),0))</f>
        <v/>
      </c>
      <c r="D1189" s="139">
        <f ca="1">SUMIFS(RAB!$F$14:$F$237,RAB!$C$14:$C$237,C1189)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SATUAN'!$N$7:$N$1509,0),0)),"",OFFSET('HARGA SATUAN'!$C$6,MATCH(B1190,'HARGA SATUAN'!$N$7:$N$1509,0),0))</f>
        <v/>
      </c>
      <c r="D1190" s="139">
        <f ca="1">SUMIFS(RAB!$F$14:$F$237,RAB!$C$14:$C$237,C1190)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SATUAN'!$N$7:$N$1509,0),0)),"",OFFSET('HARGA SATUAN'!$C$6,MATCH(B1191,'HARGA SATUAN'!$N$7:$N$1509,0),0))</f>
        <v/>
      </c>
      <c r="D1191" s="139">
        <f ca="1">SUMIFS(RAB!$F$14:$F$237,RAB!$C$14:$C$237,C1191)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SATUAN'!$N$7:$N$1509,0),0)),"",OFFSET('HARGA SATUAN'!$C$6,MATCH(B1192,'HARGA SATUAN'!$N$7:$N$1509,0),0))</f>
        <v/>
      </c>
      <c r="D1192" s="139">
        <f ca="1">SUMIFS(RAB!$F$14:$F$237,RAB!$C$14:$C$237,C1192)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SATUAN'!$N$7:$N$1509,0),0)),"",OFFSET('HARGA SATUAN'!$C$6,MATCH(B1193,'HARGA SATUAN'!$N$7:$N$1509,0),0))</f>
        <v/>
      </c>
      <c r="D1193" s="139">
        <f ca="1">SUMIFS(RAB!$F$14:$F$237,RAB!$C$14:$C$237,C1193)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SATUAN'!$N$7:$N$1509,0),0)),"",OFFSET('HARGA SATUAN'!$C$6,MATCH(B1194,'HARGA SATUAN'!$N$7:$N$1509,0),0))</f>
        <v/>
      </c>
      <c r="D1194" s="139">
        <f ca="1">SUMIFS(RAB!$F$14:$F$237,RAB!$C$14:$C$237,C1194)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SATUAN'!$N$7:$N$1509,0),0)),"",OFFSET('HARGA SATUAN'!$C$6,MATCH(B1195,'HARGA SATUAN'!$N$7:$N$1509,0),0))</f>
        <v/>
      </c>
      <c r="D1195" s="139">
        <f ca="1">SUMIFS(RAB!$F$14:$F$237,RAB!$C$14:$C$237,C1195)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SATUAN'!$N$7:$N$1509,0),0)),"",OFFSET('HARGA SATUAN'!$C$6,MATCH(B1196,'HARGA SATUAN'!$N$7:$N$1509,0),0))</f>
        <v/>
      </c>
      <c r="D1196" s="139">
        <f ca="1">SUMIFS(RAB!$F$14:$F$237,RAB!$C$14:$C$237,C1196)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SATUAN'!$N$7:$N$1509,0),0)),"",OFFSET('HARGA SATUAN'!$C$6,MATCH(B1197,'HARGA SATUAN'!$N$7:$N$1509,0),0))</f>
        <v/>
      </c>
      <c r="D1197" s="139">
        <f ca="1">SUMIFS(RAB!$F$14:$F$237,RAB!$C$14:$C$237,C1197)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SATUAN'!$N$7:$N$1509,0),0)),"",OFFSET('HARGA SATUAN'!$C$6,MATCH(B1198,'HARGA SATUAN'!$N$7:$N$1509,0),0))</f>
        <v/>
      </c>
      <c r="D1198" s="139">
        <f ca="1">SUMIFS(RAB!$F$14:$F$237,RAB!$C$14:$C$237,C1198)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SATUAN'!$N$7:$N$1509,0),0)),"",OFFSET('HARGA SATUAN'!$C$6,MATCH(B1199,'HARGA SATUAN'!$N$7:$N$1509,0),0))</f>
        <v/>
      </c>
      <c r="D1199" s="139">
        <f ca="1">SUMIFS(RAB!$F$14:$F$237,RAB!$C$14:$C$237,C1199)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SATUAN'!$N$7:$N$1509,0),0)),"",OFFSET('HARGA SATUAN'!$C$6,MATCH(B1200,'HARGA SATUAN'!$N$7:$N$1509,0),0))</f>
        <v/>
      </c>
      <c r="D1200" s="139">
        <f ca="1">SUMIFS(RAB!$F$14:$F$237,RAB!$C$14:$C$237,C1200)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SATUAN'!$N$7:$N$1509,0),0)),"",OFFSET('HARGA SATUAN'!$C$6,MATCH(B1201,'HARGA SATUAN'!$N$7:$N$1509,0),0))</f>
        <v/>
      </c>
      <c r="D1201" s="139">
        <f ca="1">SUMIFS(RAB!$F$14:$F$237,RAB!$C$14:$C$237,C1201)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SATUAN'!$N$7:$N$1509,0),0)),"",OFFSET('HARGA SATUAN'!$C$6,MATCH(B1202,'HARGA SATUAN'!$N$7:$N$1509,0),0))</f>
        <v/>
      </c>
      <c r="D1202" s="139">
        <f ca="1">SUMIFS(RAB!$F$14:$F$237,RAB!$C$14:$C$237,C1202)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SATUAN'!$N$7:$N$1509,0),0)),"",OFFSET('HARGA SATUAN'!$C$6,MATCH(B1203,'HARGA SATUAN'!$N$7:$N$1509,0),0))</f>
        <v/>
      </c>
      <c r="D1203" s="139">
        <f ca="1">SUMIFS(RAB!$F$14:$F$237,RAB!$C$14:$C$237,C1203)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SATUAN'!$N$7:$N$1509,0),0)),"",OFFSET('HARGA SATUAN'!$C$6,MATCH(B1204,'HARGA SATUAN'!$N$7:$N$1509,0),0))</f>
        <v/>
      </c>
      <c r="D1204" s="139">
        <f ca="1">SUMIFS(RAB!$F$14:$F$237,RAB!$C$14:$C$237,C1204)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SATUAN'!$N$7:$N$1509,0),0)),"",OFFSET('HARGA SATUAN'!$C$6,MATCH(B1205,'HARGA SATUAN'!$N$7:$N$1509,0),0))</f>
        <v/>
      </c>
      <c r="D1205" s="139">
        <f ca="1">SUMIFS(RAB!$F$14:$F$237,RAB!$C$14:$C$237,C1205)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SATUAN'!$N$7:$N$1509,0),0)),"",OFFSET('HARGA SATUAN'!$C$6,MATCH(B1206,'HARGA SATUAN'!$N$7:$N$1509,0),0))</f>
        <v/>
      </c>
      <c r="D1206" s="139">
        <f ca="1">SUMIFS(RAB!$F$14:$F$237,RAB!$C$14:$C$237,C1206)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SATUAN'!$N$7:$N$1509,0),0)),"",OFFSET('HARGA SATUAN'!$C$6,MATCH(B1207,'HARGA SATUAN'!$N$7:$N$1509,0),0))</f>
        <v/>
      </c>
      <c r="D1207" s="139">
        <f ca="1">SUMIFS(RAB!$F$14:$F$237,RAB!$C$14:$C$237,C1207)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SATUAN'!$N$7:$N$1509,0),0)),"",OFFSET('HARGA SATUAN'!$C$6,MATCH(B1208,'HARGA SATUAN'!$N$7:$N$1509,0),0))</f>
        <v/>
      </c>
      <c r="D1208" s="139">
        <f ca="1">SUMIFS(RAB!$F$14:$F$237,RAB!$C$14:$C$237,C1208)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SATUAN'!$N$7:$N$1509,0),0)),"",OFFSET('HARGA SATUAN'!$C$6,MATCH(B1209,'HARGA SATUAN'!$N$7:$N$1509,0),0))</f>
        <v/>
      </c>
      <c r="D1209" s="139">
        <f ca="1">SUMIFS(RAB!$F$14:$F$237,RAB!$C$14:$C$237,C1209)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SATUAN'!$N$7:$N$1509,0),0)),"",OFFSET('HARGA SATUAN'!$C$6,MATCH(B1210,'HARGA SATUAN'!$N$7:$N$1509,0),0))</f>
        <v/>
      </c>
      <c r="D1210" s="139">
        <f ca="1">SUMIFS(RAB!$F$14:$F$237,RAB!$C$14:$C$237,C1210)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SATUAN'!$N$7:$N$1509,0),0)),"",OFFSET('HARGA SATUAN'!$C$6,MATCH(B1211,'HARGA SATUAN'!$N$7:$N$1509,0),0))</f>
        <v/>
      </c>
      <c r="D1211" s="139">
        <f ca="1">SUMIFS(RAB!$F$14:$F$237,RAB!$C$14:$C$237,C1211)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SATUAN'!$N$7:$N$1509,0),0)),"",OFFSET('HARGA SATUAN'!$C$6,MATCH(B1212,'HARGA SATUAN'!$N$7:$N$1509,0),0))</f>
        <v/>
      </c>
      <c r="D1212" s="139">
        <f ca="1">SUMIFS(RAB!$F$14:$F$237,RAB!$C$14:$C$237,C1212)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SATUAN'!$N$7:$N$1509,0),0)),"",OFFSET('HARGA SATUAN'!$C$6,MATCH(B1213,'HARGA SATUAN'!$N$7:$N$1509,0),0))</f>
        <v/>
      </c>
      <c r="D1213" s="139">
        <f ca="1">SUMIFS(RAB!$F$14:$F$237,RAB!$C$14:$C$237,C1213)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SATUAN'!$N$7:$N$1509,0),0)),"",OFFSET('HARGA SATUAN'!$C$6,MATCH(B1214,'HARGA SATUAN'!$N$7:$N$1509,0),0))</f>
        <v/>
      </c>
      <c r="D1214" s="139">
        <f ca="1">SUMIFS(RAB!$F$14:$F$237,RAB!$C$14:$C$237,C1214)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SATUAN'!$N$7:$N$1509,0),0)),"",OFFSET('HARGA SATUAN'!$C$6,MATCH(B1215,'HARGA SATUAN'!$N$7:$N$1509,0),0))</f>
        <v/>
      </c>
      <c r="D1215" s="139">
        <f ca="1">SUMIFS(RAB!$F$14:$F$237,RAB!$C$14:$C$237,C1215)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SATUAN'!$N$7:$N$1509,0),0)),"",OFFSET('HARGA SATUAN'!$C$6,MATCH(B1216,'HARGA SATUAN'!$N$7:$N$1509,0),0))</f>
        <v/>
      </c>
      <c r="D1216" s="139">
        <f ca="1">SUMIFS(RAB!$F$14:$F$237,RAB!$C$14:$C$237,C1216)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SATUAN'!$N$7:$N$1509,0),0)),"",OFFSET('HARGA SATUAN'!$C$6,MATCH(B1217,'HARGA SATUAN'!$N$7:$N$1509,0),0))</f>
        <v/>
      </c>
      <c r="D1217" s="139">
        <f ca="1">SUMIFS(RAB!$F$14:$F$237,RAB!$C$14:$C$237,C1217)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SATUAN'!$N$7:$N$1509,0),0)),"",OFFSET('HARGA SATUAN'!$C$6,MATCH(B1218,'HARGA SATUAN'!$N$7:$N$1509,0),0))</f>
        <v/>
      </c>
      <c r="D1218" s="139">
        <f ca="1">SUMIFS(RAB!$F$14:$F$237,RAB!$C$14:$C$237,C1218)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SATUAN'!$N$7:$N$1509,0),0)),"",OFFSET('HARGA SATUAN'!$C$6,MATCH(B1219,'HARGA SATUAN'!$N$7:$N$1509,0),0))</f>
        <v/>
      </c>
      <c r="D1219" s="139">
        <f ca="1">SUMIFS(RAB!$F$14:$F$237,RAB!$C$14:$C$237,C1219)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SATUAN'!$N$7:$N$1509,0),0)),"",OFFSET('HARGA SATUAN'!$C$6,MATCH(B1220,'HARGA SATUAN'!$N$7:$N$1509,0),0))</f>
        <v/>
      </c>
      <c r="D1220" s="139">
        <f ca="1">SUMIFS(RAB!$F$14:$F$237,RAB!$C$14:$C$237,C1220)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SATUAN'!$N$7:$N$1509,0),0)),"",OFFSET('HARGA SATUAN'!$C$6,MATCH(B1221,'HARGA SATUAN'!$N$7:$N$1509,0),0))</f>
        <v/>
      </c>
      <c r="D1221" s="139">
        <f ca="1">SUMIFS(RAB!$F$14:$F$237,RAB!$C$14:$C$237,C1221)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SATUAN'!$N$7:$N$1509,0),0)),"",OFFSET('HARGA SATUAN'!$C$6,MATCH(B1222,'HARGA SATUAN'!$N$7:$N$1509,0),0))</f>
        <v/>
      </c>
      <c r="D1222" s="139">
        <f ca="1">SUMIFS(RAB!$F$14:$F$237,RAB!$C$14:$C$237,C1222)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SATUAN'!$N$7:$N$1509,0),0)),"",OFFSET('HARGA SATUAN'!$C$6,MATCH(B1223,'HARGA SATUAN'!$N$7:$N$1509,0),0))</f>
        <v/>
      </c>
      <c r="D1223" s="139">
        <f ca="1">SUMIFS(RAB!$F$14:$F$237,RAB!$C$14:$C$237,C1223)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SATUAN'!$N$7:$N$1509,0),0)),"",OFFSET('HARGA SATUAN'!$C$6,MATCH(B1224,'HARGA SATUAN'!$N$7:$N$1509,0),0))</f>
        <v/>
      </c>
      <c r="D1224" s="139">
        <f ca="1">SUMIFS(RAB!$F$14:$F$237,RAB!$C$14:$C$237,C1224)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SATUAN'!$N$7:$N$1509,0),0)),"",OFFSET('HARGA SATUAN'!$C$6,MATCH(B1225,'HARGA SATUAN'!$N$7:$N$1509,0),0))</f>
        <v/>
      </c>
      <c r="D1225" s="139">
        <f ca="1">SUMIFS(RAB!$F$14:$F$237,RAB!$C$14:$C$237,C1225)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SATUAN'!$N$7:$N$1509,0),0)),"",OFFSET('HARGA SATUAN'!$C$6,MATCH(B1226,'HARGA SATUAN'!$N$7:$N$1509,0),0))</f>
        <v/>
      </c>
      <c r="D1226" s="139">
        <f ca="1">SUMIFS(RAB!$F$14:$F$237,RAB!$C$14:$C$237,C1226)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SATUAN'!$N$7:$N$1509,0),0)),"",OFFSET('HARGA SATUAN'!$C$6,MATCH(B1227,'HARGA SATUAN'!$N$7:$N$1509,0),0))</f>
        <v/>
      </c>
      <c r="D1227" s="139">
        <f ca="1">SUMIFS(RAB!$F$14:$F$237,RAB!$C$14:$C$237,C1227)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SATUAN'!$N$7:$N$1509,0),0)),"",OFFSET('HARGA SATUAN'!$C$6,MATCH(B1228,'HARGA SATUAN'!$N$7:$N$1509,0),0))</f>
        <v/>
      </c>
      <c r="D1228" s="139">
        <f ca="1">SUMIFS(RAB!$F$14:$F$237,RAB!$C$14:$C$237,C1228)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SATUAN'!$N$7:$N$1509,0),0)),"",OFFSET('HARGA SATUAN'!$C$6,MATCH(B1229,'HARGA SATUAN'!$N$7:$N$1509,0),0))</f>
        <v/>
      </c>
      <c r="D1229" s="139">
        <f ca="1">SUMIFS(RAB!$F$14:$F$237,RAB!$C$14:$C$237,C1229)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SATUAN'!$N$7:$N$1509,0),0)),"",OFFSET('HARGA SATUAN'!$C$6,MATCH(B1230,'HARGA SATUAN'!$N$7:$N$1509,0),0))</f>
        <v/>
      </c>
      <c r="D1230" s="139">
        <f ca="1">SUMIFS(RAB!$F$14:$F$237,RAB!$C$14:$C$237,C1230)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SATUAN'!$N$7:$N$1509,0),0)),"",OFFSET('HARGA SATUAN'!$C$6,MATCH(B1231,'HARGA SATUAN'!$N$7:$N$1509,0),0))</f>
        <v/>
      </c>
      <c r="D1231" s="139">
        <f ca="1">SUMIFS(RAB!$F$14:$F$237,RAB!$C$14:$C$237,C1231)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SATUAN'!$N$7:$N$1509,0),0)),"",OFFSET('HARGA SATUAN'!$C$6,MATCH(B1232,'HARGA SATUAN'!$N$7:$N$1509,0),0))</f>
        <v/>
      </c>
      <c r="D1232" s="139">
        <f ca="1">SUMIFS(RAB!$F$14:$F$237,RAB!$C$14:$C$237,C1232)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SATUAN'!$N$7:$N$1509,0),0)),"",OFFSET('HARGA SATUAN'!$C$6,MATCH(B1233,'HARGA SATUAN'!$N$7:$N$1509,0),0))</f>
        <v/>
      </c>
      <c r="D1233" s="139">
        <f ca="1">SUMIFS(RAB!$F$14:$F$237,RAB!$C$14:$C$237,C1233)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SATUAN'!$N$7:$N$1509,0),0)),"",OFFSET('HARGA SATUAN'!$C$6,MATCH(B1234,'HARGA SATUAN'!$N$7:$N$1509,0),0))</f>
        <v/>
      </c>
      <c r="D1234" s="139">
        <f ca="1">SUMIFS(RAB!$F$14:$F$237,RAB!$C$14:$C$237,C1234)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SATUAN'!$N$7:$N$1509,0),0)),"",OFFSET('HARGA SATUAN'!$C$6,MATCH(B1235,'HARGA SATUAN'!$N$7:$N$1509,0),0))</f>
        <v/>
      </c>
      <c r="D1235" s="139">
        <f ca="1">SUMIFS(RAB!$F$14:$F$237,RAB!$C$14:$C$237,C1235)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SATUAN'!$N$7:$N$1509,0),0)),"",OFFSET('HARGA SATUAN'!$C$6,MATCH(B1236,'HARGA SATUAN'!$N$7:$N$1509,0),0))</f>
        <v/>
      </c>
      <c r="D1236" s="139">
        <f ca="1">SUMIFS(RAB!$F$14:$F$237,RAB!$C$14:$C$237,C1236)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SATUAN'!$N$7:$N$1509,0),0)),"",OFFSET('HARGA SATUAN'!$C$6,MATCH(B1237,'HARGA SATUAN'!$N$7:$N$1509,0),0))</f>
        <v/>
      </c>
      <c r="D1237" s="139">
        <f ca="1">SUMIFS(RAB!$F$14:$F$237,RAB!$C$14:$C$237,C1237)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SATUAN'!$N$7:$N$1509,0),0)),"",OFFSET('HARGA SATUAN'!$C$6,MATCH(B1238,'HARGA SATUAN'!$N$7:$N$1509,0),0))</f>
        <v/>
      </c>
      <c r="D1238" s="139">
        <f ca="1">SUMIFS(RAB!$F$14:$F$237,RAB!$C$14:$C$237,C1238)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SATUAN'!$N$7:$N$1509,0),0)),"",OFFSET('HARGA SATUAN'!$C$6,MATCH(B1239,'HARGA SATUAN'!$N$7:$N$1509,0),0))</f>
        <v/>
      </c>
      <c r="D1239" s="139">
        <f ca="1">SUMIFS(RAB!$F$14:$F$237,RAB!$C$14:$C$237,C1239)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SATUAN'!$N$7:$N$1509,0),0)),"",OFFSET('HARGA SATUAN'!$C$6,MATCH(B1240,'HARGA SATUAN'!$N$7:$N$1509,0),0))</f>
        <v/>
      </c>
      <c r="D1240" s="139">
        <f ca="1">SUMIFS(RAB!$F$14:$F$237,RAB!$C$14:$C$237,C1240)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SATUAN'!$N$7:$N$1509,0),0)),"",OFFSET('HARGA SATUAN'!$C$6,MATCH(B1241,'HARGA SATUAN'!$N$7:$N$1509,0),0))</f>
        <v/>
      </c>
      <c r="D1241" s="139">
        <f ca="1">SUMIFS(RAB!$F$14:$F$237,RAB!$C$14:$C$237,C1241)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SATUAN'!$N$7:$N$1509,0),0)),"",OFFSET('HARGA SATUAN'!$C$6,MATCH(B1242,'HARGA SATUAN'!$N$7:$N$1509,0),0))</f>
        <v/>
      </c>
      <c r="D1242" s="139">
        <f ca="1">SUMIFS(RAB!$F$14:$F$237,RAB!$C$14:$C$237,C1242)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SATUAN'!$N$7:$N$1509,0),0)),"",OFFSET('HARGA SATUAN'!$C$6,MATCH(B1243,'HARGA SATUAN'!$N$7:$N$1509,0),0))</f>
        <v/>
      </c>
      <c r="D1243" s="139">
        <f ca="1">SUMIFS(RAB!$F$14:$F$237,RAB!$C$14:$C$237,C1243)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SATUAN'!$N$7:$N$1509,0),0)),"",OFFSET('HARGA SATUAN'!$C$6,MATCH(B1244,'HARGA SATUAN'!$N$7:$N$1509,0),0))</f>
        <v/>
      </c>
      <c r="D1244" s="139">
        <f ca="1">SUMIFS(RAB!$F$14:$F$237,RAB!$C$14:$C$237,C1244)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SATUAN'!$N$7:$N$1509,0),0)),"",OFFSET('HARGA SATUAN'!$C$6,MATCH(B1245,'HARGA SATUAN'!$N$7:$N$1509,0),0))</f>
        <v/>
      </c>
      <c r="D1245" s="139">
        <f ca="1">SUMIFS(RAB!$F$14:$F$237,RAB!$C$14:$C$237,C1245)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SATUAN'!$N$7:$N$1509,0),0)),"",OFFSET('HARGA SATUAN'!$C$6,MATCH(B1246,'HARGA SATUAN'!$N$7:$N$1509,0),0))</f>
        <v/>
      </c>
      <c r="D1246" s="139">
        <f ca="1">SUMIFS(RAB!$F$14:$F$237,RAB!$C$14:$C$237,C1246)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SATUAN'!$N$7:$N$1509,0),0)),"",OFFSET('HARGA SATUAN'!$C$6,MATCH(B1247,'HARGA SATUAN'!$N$7:$N$1509,0),0))</f>
        <v/>
      </c>
      <c r="D1247" s="139">
        <f ca="1">SUMIFS(RAB!$F$14:$F$237,RAB!$C$14:$C$237,C1247)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SATUAN'!$N$7:$N$1509,0),0)),"",OFFSET('HARGA SATUAN'!$C$6,MATCH(B1248,'HARGA SATUAN'!$N$7:$N$1509,0),0))</f>
        <v/>
      </c>
      <c r="D1248" s="139">
        <f ca="1">SUMIFS(RAB!$F$14:$F$237,RAB!$C$14:$C$237,C1248)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SATUAN'!$N$7:$N$1509,0),0)),"",OFFSET('HARGA SATUAN'!$C$6,MATCH(B1249,'HARGA SATUAN'!$N$7:$N$1509,0),0))</f>
        <v/>
      </c>
      <c r="D1249" s="139">
        <f ca="1">SUMIFS(RAB!$F$14:$F$237,RAB!$C$14:$C$237,C1249)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SATUAN'!$N$7:$N$1509,0),0)),"",OFFSET('HARGA SATUAN'!$C$6,MATCH(B1250,'HARGA SATUAN'!$N$7:$N$1509,0),0))</f>
        <v/>
      </c>
      <c r="D1250" s="139">
        <f ca="1">SUMIFS(RAB!$F$14:$F$237,RAB!$C$14:$C$237,C1250)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SATUAN'!$N$7:$N$1509,0),0)),"",OFFSET('HARGA SATUAN'!$C$6,MATCH(B1251,'HARGA SATUAN'!$N$7:$N$1509,0),0))</f>
        <v/>
      </c>
      <c r="D1251" s="139">
        <f ca="1">SUMIFS(RAB!$F$14:$F$237,RAB!$C$14:$C$237,C1251)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SATUAN'!$N$7:$N$1509,0),0)),"",OFFSET('HARGA SATUAN'!$C$6,MATCH(B1252,'HARGA SATUAN'!$N$7:$N$1509,0),0))</f>
        <v/>
      </c>
      <c r="D1252" s="139">
        <f ca="1">SUMIFS(RAB!$F$14:$F$237,RAB!$C$14:$C$237,C1252)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SATUAN'!$N$7:$N$1509,0),0)),"",OFFSET('HARGA SATUAN'!$C$6,MATCH(B1253,'HARGA SATUAN'!$N$7:$N$1509,0),0))</f>
        <v/>
      </c>
      <c r="D1253" s="139">
        <f ca="1">SUMIFS(RAB!$F$14:$F$237,RAB!$C$14:$C$237,C1253)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SATUAN'!$N$7:$N$1509,0),0)),"",OFFSET('HARGA SATUAN'!$C$6,MATCH(B1254,'HARGA SATUAN'!$N$7:$N$1509,0),0))</f>
        <v/>
      </c>
      <c r="D1254" s="139">
        <f ca="1">SUMIFS(RAB!$F$14:$F$237,RAB!$C$14:$C$237,C1254)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SATUAN'!$N$7:$N$1509,0),0)),"",OFFSET('HARGA SATUAN'!$C$6,MATCH(B1255,'HARGA SATUAN'!$N$7:$N$1509,0),0))</f>
        <v/>
      </c>
      <c r="D1255" s="139">
        <f ca="1">SUMIFS(RAB!$F$14:$F$237,RAB!$C$14:$C$237,C1255)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SATUAN'!$N$7:$N$1509,0),0)),"",OFFSET('HARGA SATUAN'!$C$6,MATCH(B1256,'HARGA SATUAN'!$N$7:$N$1509,0),0))</f>
        <v/>
      </c>
      <c r="D1256" s="139">
        <f ca="1">SUMIFS(RAB!$F$14:$F$237,RAB!$C$14:$C$237,C1256)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SATUAN'!$N$7:$N$1509,0),0)),"",OFFSET('HARGA SATUAN'!$C$6,MATCH(B1257,'HARGA SATUAN'!$N$7:$N$1509,0),0))</f>
        <v/>
      </c>
      <c r="D1257" s="139">
        <f ca="1">SUMIFS(RAB!$F$14:$F$237,RAB!$C$14:$C$237,C1257)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SATUAN'!$N$7:$N$1509,0),0)),"",OFFSET('HARGA SATUAN'!$C$6,MATCH(B1258,'HARGA SATUAN'!$N$7:$N$1509,0),0))</f>
        <v/>
      </c>
      <c r="D1258" s="139">
        <f ca="1">SUMIFS(RAB!$F$14:$F$237,RAB!$C$14:$C$237,C1258)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SATUAN'!$N$7:$N$1509,0),0)),"",OFFSET('HARGA SATUAN'!$C$6,MATCH(B1259,'HARGA SATUAN'!$N$7:$N$1509,0),0))</f>
        <v/>
      </c>
      <c r="D1259" s="139">
        <f ca="1">SUMIFS(RAB!$F$14:$F$237,RAB!$C$14:$C$237,C1259)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SATUAN'!$N$7:$N$1509,0),0)),"",OFFSET('HARGA SATUAN'!$C$6,MATCH(B1260,'HARGA SATUAN'!$N$7:$N$1509,0),0))</f>
        <v/>
      </c>
      <c r="D1260" s="139">
        <f ca="1">SUMIFS(RAB!$F$14:$F$237,RAB!$C$14:$C$237,C1260)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SATUAN'!$N$7:$N$1509,0),0)),"",OFFSET('HARGA SATUAN'!$C$6,MATCH(B1261,'HARGA SATUAN'!$N$7:$N$1509,0),0))</f>
        <v/>
      </c>
      <c r="D1261" s="139">
        <f ca="1">SUMIFS(RAB!$F$14:$F$237,RAB!$C$14:$C$237,C1261)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SATUAN'!$N$7:$N$1509,0),0)),"",OFFSET('HARGA SATUAN'!$C$6,MATCH(B1262,'HARGA SATUAN'!$N$7:$N$1509,0),0))</f>
        <v/>
      </c>
      <c r="D1262" s="139">
        <f ca="1">SUMIFS(RAB!$F$14:$F$237,RAB!$C$14:$C$237,C1262)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SATUAN'!$N$7:$N$1509,0),0)),"",OFFSET('HARGA SATUAN'!$C$6,MATCH(B1263,'HARGA SATUAN'!$N$7:$N$1509,0),0))</f>
        <v/>
      </c>
      <c r="D1263" s="139">
        <f ca="1">SUMIFS(RAB!$F$14:$F$237,RAB!$C$14:$C$237,C1263)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SATUAN'!$N$7:$N$1509,0),0)),"",OFFSET('HARGA SATUAN'!$C$6,MATCH(B1264,'HARGA SATUAN'!$N$7:$N$1509,0),0))</f>
        <v/>
      </c>
      <c r="D1264" s="139">
        <f ca="1">SUMIFS(RAB!$F$14:$F$237,RAB!$C$14:$C$237,C1264)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SATUAN'!$N$7:$N$1509,0),0)),"",OFFSET('HARGA SATUAN'!$C$6,MATCH(B1265,'HARGA SATUAN'!$N$7:$N$1509,0),0))</f>
        <v/>
      </c>
      <c r="D1265" s="139">
        <f ca="1">SUMIFS(RAB!$F$14:$F$237,RAB!$C$14:$C$237,C1265)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SATUAN'!$N$7:$N$1509,0),0)),"",OFFSET('HARGA SATUAN'!$C$6,MATCH(B1266,'HARGA SATUAN'!$N$7:$N$1509,0),0))</f>
        <v/>
      </c>
      <c r="D1266" s="139">
        <f ca="1">SUMIFS(RAB!$F$14:$F$237,RAB!$C$14:$C$237,C1266)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SATUAN'!$N$7:$N$1509,0),0)),"",OFFSET('HARGA SATUAN'!$C$6,MATCH(B1267,'HARGA SATUAN'!$N$7:$N$1509,0),0))</f>
        <v/>
      </c>
      <c r="D1267" s="139">
        <f ca="1">SUMIFS(RAB!$F$14:$F$237,RAB!$C$14:$C$237,C1267)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SATUAN'!$N$7:$N$1509,0),0)),"",OFFSET('HARGA SATUAN'!$C$6,MATCH(B1268,'HARGA SATUAN'!$N$7:$N$1509,0),0))</f>
        <v/>
      </c>
      <c r="D1268" s="139">
        <f ca="1">SUMIFS(RAB!$F$14:$F$237,RAB!$C$14:$C$237,C1268)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SATUAN'!$N$7:$N$1509,0),0)),"",OFFSET('HARGA SATUAN'!$C$6,MATCH(B1269,'HARGA SATUAN'!$N$7:$N$1509,0),0))</f>
        <v/>
      </c>
      <c r="D1269" s="139">
        <f ca="1">SUMIFS(RAB!$F$14:$F$237,RAB!$C$14:$C$237,C1269)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SATUAN'!$N$7:$N$1509,0),0)),"",OFFSET('HARGA SATUAN'!$C$6,MATCH(B1270,'HARGA SATUAN'!$N$7:$N$1509,0),0))</f>
        <v/>
      </c>
      <c r="D1270" s="139">
        <f ca="1">SUMIFS(RAB!$F$14:$F$237,RAB!$C$14:$C$237,C1270)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SATUAN'!$N$7:$N$1509,0),0)),"",OFFSET('HARGA SATUAN'!$C$6,MATCH(B1271,'HARGA SATUAN'!$N$7:$N$1509,0),0))</f>
        <v/>
      </c>
      <c r="D1271" s="139">
        <f ca="1">SUMIFS(RAB!$F$14:$F$237,RAB!$C$14:$C$237,C1271)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SATUAN'!$N$7:$N$1509,0),0)),"",OFFSET('HARGA SATUAN'!$C$6,MATCH(B1272,'HARGA SATUAN'!$N$7:$N$1509,0),0))</f>
        <v/>
      </c>
      <c r="D1272" s="139">
        <f ca="1">SUMIFS(RAB!$F$14:$F$237,RAB!$C$14:$C$237,C1272)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SATUAN'!$N$7:$N$1509,0),0)),"",OFFSET('HARGA SATUAN'!$C$6,MATCH(B1273,'HARGA SATUAN'!$N$7:$N$1509,0),0))</f>
        <v/>
      </c>
      <c r="D1273" s="139">
        <f ca="1">SUMIFS(RAB!$F$14:$F$237,RAB!$C$14:$C$237,C1273)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SATUAN'!$N$7:$N$1509,0),0)),"",OFFSET('HARGA SATUAN'!$C$6,MATCH(B1274,'HARGA SATUAN'!$N$7:$N$1509,0),0))</f>
        <v/>
      </c>
      <c r="D1274" s="139">
        <f ca="1">SUMIFS(RAB!$F$14:$F$237,RAB!$C$14:$C$237,C1274)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SATUAN'!$N$7:$N$1509,0),0)),"",OFFSET('HARGA SATUAN'!$C$6,MATCH(B1275,'HARGA SATUAN'!$N$7:$N$1509,0),0))</f>
        <v/>
      </c>
      <c r="D1275" s="139">
        <f ca="1">SUMIFS(RAB!$F$14:$F$237,RAB!$C$14:$C$237,C1275)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SATUAN'!$N$7:$N$1509,0),0)),"",OFFSET('HARGA SATUAN'!$C$6,MATCH(B1276,'HARGA SATUAN'!$N$7:$N$1509,0),0))</f>
        <v/>
      </c>
      <c r="D1276" s="139">
        <f ca="1">SUMIFS(RAB!$F$14:$F$237,RAB!$C$14:$C$237,C1276)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SATUAN'!$N$7:$N$1509,0),0)),"",OFFSET('HARGA SATUAN'!$C$6,MATCH(B1277,'HARGA SATUAN'!$N$7:$N$1509,0),0))</f>
        <v/>
      </c>
      <c r="D1277" s="139">
        <f ca="1">SUMIFS(RAB!$F$14:$F$237,RAB!$C$14:$C$237,C1277)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SATUAN'!$N$7:$N$1509,0),0)),"",OFFSET('HARGA SATUAN'!$C$6,MATCH(B1278,'HARGA SATUAN'!$N$7:$N$1509,0),0))</f>
        <v/>
      </c>
      <c r="D1278" s="139">
        <f ca="1">SUMIFS(RAB!$F$14:$F$237,RAB!$C$14:$C$237,C1278)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SATUAN'!$N$7:$N$1509,0),0)),"",OFFSET('HARGA SATUAN'!$C$6,MATCH(B1279,'HARGA SATUAN'!$N$7:$N$1509,0),0))</f>
        <v/>
      </c>
      <c r="D1279" s="139">
        <f ca="1">SUMIFS(RAB!$F$14:$F$237,RAB!$C$14:$C$237,C1279)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SATUAN'!$N$7:$N$1509,0),0)),"",OFFSET('HARGA SATUAN'!$C$6,MATCH(B1280,'HARGA SATUAN'!$N$7:$N$1509,0),0))</f>
        <v/>
      </c>
      <c r="D1280" s="139">
        <f ca="1">SUMIFS(RAB!$F$14:$F$237,RAB!$C$14:$C$237,C1280)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SATUAN'!$N$7:$N$1509,0),0)),"",OFFSET('HARGA SATUAN'!$C$6,MATCH(B1281,'HARGA SATUAN'!$N$7:$N$1509,0),0))</f>
        <v/>
      </c>
      <c r="D1281" s="139">
        <f ca="1">SUMIFS(RAB!$F$14:$F$237,RAB!$C$14:$C$237,C1281)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SATUAN'!$N$7:$N$1509,0),0)),"",OFFSET('HARGA SATUAN'!$C$6,MATCH(B1282,'HARGA SATUAN'!$N$7:$N$1509,0),0))</f>
        <v/>
      </c>
      <c r="D1282" s="139">
        <f ca="1">SUMIFS(RAB!$F$14:$F$237,RAB!$C$14:$C$237,C1282)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SATUAN'!$N$7:$N$1509,0),0)),"",OFFSET('HARGA SATUAN'!$C$6,MATCH(B1283,'HARGA SATUAN'!$N$7:$N$1509,0),0))</f>
        <v/>
      </c>
      <c r="D1283" s="139">
        <f ca="1">SUMIFS(RAB!$F$14:$F$237,RAB!$C$14:$C$237,C1283)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SATUAN'!$N$7:$N$1509,0),0)),"",OFFSET('HARGA SATUAN'!$C$6,MATCH(B1284,'HARGA SATUAN'!$N$7:$N$1509,0),0))</f>
        <v/>
      </c>
      <c r="D1284" s="139">
        <f ca="1">SUMIFS(RAB!$F$14:$F$237,RAB!$C$14:$C$237,C1284)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SATUAN'!$N$7:$N$1509,0),0)),"",OFFSET('HARGA SATUAN'!$C$6,MATCH(B1285,'HARGA SATUAN'!$N$7:$N$1509,0),0))</f>
        <v/>
      </c>
      <c r="D1285" s="139">
        <f ca="1">SUMIFS(RAB!$F$14:$F$237,RAB!$C$14:$C$237,C1285)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SATUAN'!$N$7:$N$1509,0),0)),"",OFFSET('HARGA SATUAN'!$C$6,MATCH(B1286,'HARGA SATUAN'!$N$7:$N$1509,0),0))</f>
        <v/>
      </c>
      <c r="D1286" s="139">
        <f ca="1">SUMIFS(RAB!$F$14:$F$237,RAB!$C$14:$C$237,C1286)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SATUAN'!$N$7:$N$1509,0),0)),"",OFFSET('HARGA SATUAN'!$C$6,MATCH(B1287,'HARGA SATUAN'!$N$7:$N$1509,0),0))</f>
        <v/>
      </c>
      <c r="D1287" s="139">
        <f ca="1">SUMIFS(RAB!$F$14:$F$237,RAB!$C$14:$C$237,C1287)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SATUAN'!$N$7:$N$1509,0),0)),"",OFFSET('HARGA SATUAN'!$C$6,MATCH(B1288,'HARGA SATUAN'!$N$7:$N$1509,0),0))</f>
        <v/>
      </c>
      <c r="D1288" s="139">
        <f ca="1">SUMIFS(RAB!$F$14:$F$237,RAB!$C$14:$C$237,C1288)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SATUAN'!$N$7:$N$1509,0),0)),"",OFFSET('HARGA SATUAN'!$C$6,MATCH(B1289,'HARGA SATUAN'!$N$7:$N$1509,0),0))</f>
        <v/>
      </c>
      <c r="D1289" s="139">
        <f ca="1">SUMIFS(RAB!$F$14:$F$237,RAB!$C$14:$C$237,C1289)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SATUAN'!$N$7:$N$1509,0),0)),"",OFFSET('HARGA SATUAN'!$C$6,MATCH(B1290,'HARGA SATUAN'!$N$7:$N$1509,0),0))</f>
        <v/>
      </c>
      <c r="D1290" s="139">
        <f ca="1">SUMIFS(RAB!$F$14:$F$237,RAB!$C$14:$C$237,C1290)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SATUAN'!$N$7:$N$1509,0),0)),"",OFFSET('HARGA SATUAN'!$C$6,MATCH(B1291,'HARGA SATUAN'!$N$7:$N$1509,0),0))</f>
        <v/>
      </c>
      <c r="D1291" s="139">
        <f ca="1">SUMIFS(RAB!$F$14:$F$237,RAB!$C$14:$C$237,C1291)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SATUAN'!$N$7:$N$1509,0),0)),"",OFFSET('HARGA SATUAN'!$C$6,MATCH(B1292,'HARGA SATUAN'!$N$7:$N$1509,0),0))</f>
        <v/>
      </c>
      <c r="D1292" s="139">
        <f ca="1">SUMIFS(RAB!$F$14:$F$237,RAB!$C$14:$C$237,C1292)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SATUAN'!$N$7:$N$1509,0),0)),"",OFFSET('HARGA SATUAN'!$C$6,MATCH(B1293,'HARGA SATUAN'!$N$7:$N$1509,0),0))</f>
        <v/>
      </c>
      <c r="D1293" s="139">
        <f ca="1">SUMIFS(RAB!$F$14:$F$237,RAB!$C$14:$C$237,C1293)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SATUAN'!$N$7:$N$1509,0),0)),"",OFFSET('HARGA SATUAN'!$C$6,MATCH(B1294,'HARGA SATUAN'!$N$7:$N$1509,0),0))</f>
        <v/>
      </c>
      <c r="D1294" s="139">
        <f ca="1">SUMIFS(RAB!$F$14:$F$237,RAB!$C$14:$C$237,C1294)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SATUAN'!$N$7:$N$1509,0),0)),"",OFFSET('HARGA SATUAN'!$C$6,MATCH(B1295,'HARGA SATUAN'!$N$7:$N$1509,0),0))</f>
        <v/>
      </c>
      <c r="D1295" s="139">
        <f ca="1">SUMIFS(RAB!$F$14:$F$237,RAB!$C$14:$C$237,C1295)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SATUAN'!$N$7:$N$1509,0),0)),"",OFFSET('HARGA SATUAN'!$C$6,MATCH(B1296,'HARGA SATUAN'!$N$7:$N$1509,0),0))</f>
        <v/>
      </c>
      <c r="D1296" s="139">
        <f ca="1">SUMIFS(RAB!$F$14:$F$237,RAB!$C$14:$C$237,C1296)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SATUAN'!$N$7:$N$1509,0),0)),"",OFFSET('HARGA SATUAN'!$C$6,MATCH(B1297,'HARGA SATUAN'!$N$7:$N$1509,0),0))</f>
        <v/>
      </c>
      <c r="D1297" s="139">
        <f ca="1">SUMIFS(RAB!$F$14:$F$237,RAB!$C$14:$C$237,C1297)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SATUAN'!$N$7:$N$1509,0),0)),"",OFFSET('HARGA SATUAN'!$C$6,MATCH(B1298,'HARGA SATUAN'!$N$7:$N$1509,0),0))</f>
        <v/>
      </c>
      <c r="D1298" s="139">
        <f ca="1">SUMIFS(RAB!$F$14:$F$237,RAB!$C$14:$C$237,C1298)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SATUAN'!$N$7:$N$1509,0),0)),"",OFFSET('HARGA SATUAN'!$C$6,MATCH(B1299,'HARGA SATUAN'!$N$7:$N$1509,0),0))</f>
        <v/>
      </c>
      <c r="D1299" s="139">
        <f ca="1">SUMIFS(RAB!$F$14:$F$237,RAB!$C$14:$C$237,C1299)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SATUAN'!$N$7:$N$1509,0),0)),"",OFFSET('HARGA SATUAN'!$C$6,MATCH(B1300,'HARGA SATUAN'!$N$7:$N$1509,0),0))</f>
        <v/>
      </c>
      <c r="D1300" s="139">
        <f ca="1">SUMIFS(RAB!$F$14:$F$237,RAB!$C$14:$C$237,C1300)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SATUAN'!$N$7:$N$1509,0),0)),"",OFFSET('HARGA SATUAN'!$C$6,MATCH(B1301,'HARGA SATUAN'!$N$7:$N$1509,0),0))</f>
        <v/>
      </c>
      <c r="D1301" s="139">
        <f ca="1">SUMIFS(RAB!$F$14:$F$237,RAB!$C$14:$C$237,C1301)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SATUAN'!$N$7:$N$1509,0),0)),"",OFFSET('HARGA SATUAN'!$C$6,MATCH(B1302,'HARGA SATUAN'!$N$7:$N$1509,0),0))</f>
        <v/>
      </c>
      <c r="D1302" s="139">
        <f ca="1">SUMIFS(RAB!$F$14:$F$237,RAB!$C$14:$C$237,C1302)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SATUAN'!$N$7:$N$1509,0),0)),"",OFFSET('HARGA SATUAN'!$C$6,MATCH(B1303,'HARGA SATUAN'!$N$7:$N$1509,0),0))</f>
        <v/>
      </c>
      <c r="D1303" s="139">
        <f ca="1">SUMIFS(RAB!$F$14:$F$237,RAB!$C$14:$C$237,C1303)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SATUAN'!$N$7:$N$1509,0),0)),"",OFFSET('HARGA SATUAN'!$C$6,MATCH(B1304,'HARGA SATUAN'!$N$7:$N$1509,0),0))</f>
        <v/>
      </c>
      <c r="D1304" s="139">
        <f ca="1">SUMIFS(RAB!$F$14:$F$237,RAB!$C$14:$C$237,C1304)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SATUAN'!$N$7:$N$1509,0),0)),"",OFFSET('HARGA SATUAN'!$C$6,MATCH(B1305,'HARGA SATUAN'!$N$7:$N$1509,0),0))</f>
        <v/>
      </c>
      <c r="D1305" s="139">
        <f ca="1">SUMIFS(RAB!$F$14:$F$237,RAB!$C$14:$C$237,C1305)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SATUAN'!$N$7:$N$1509,0),0)),"",OFFSET('HARGA SATUAN'!$C$6,MATCH(B1306,'HARGA SATUAN'!$N$7:$N$1509,0),0))</f>
        <v/>
      </c>
      <c r="D1306" s="139">
        <f ca="1">SUMIFS(RAB!$F$14:$F$237,RAB!$C$14:$C$237,C1306)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SATUAN'!$N$7:$N$1509,0),0)),"",OFFSET('HARGA SATUAN'!$C$6,MATCH(B1307,'HARGA SATUAN'!$N$7:$N$1509,0),0))</f>
        <v/>
      </c>
      <c r="D1307" s="139">
        <f ca="1">SUMIFS(RAB!$F$14:$F$237,RAB!$C$14:$C$237,C1307)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SATUAN'!$N$7:$N$1509,0),0)),"",OFFSET('HARGA SATUAN'!$C$6,MATCH(B1308,'HARGA SATUAN'!$N$7:$N$1509,0),0))</f>
        <v/>
      </c>
      <c r="D1308" s="139">
        <f ca="1">SUMIFS(RAB!$F$14:$F$237,RAB!$C$14:$C$237,C1308)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SATUAN'!$N$7:$N$1509,0),0)),"",OFFSET('HARGA SATUAN'!$C$6,MATCH(B1309,'HARGA SATUAN'!$N$7:$N$1509,0),0))</f>
        <v/>
      </c>
      <c r="D1309" s="139">
        <f ca="1">SUMIFS(RAB!$F$14:$F$237,RAB!$C$14:$C$237,C1309)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SATUAN'!$N$7:$N$1509,0),0)),"",OFFSET('HARGA SATUAN'!$C$6,MATCH(B1310,'HARGA SATUAN'!$N$7:$N$1509,0),0))</f>
        <v/>
      </c>
      <c r="D1310" s="139">
        <f ca="1">SUMIFS(RAB!$F$14:$F$237,RAB!$C$14:$C$237,C1310)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SATUAN'!$N$7:$N$1509,0),0)),"",OFFSET('HARGA SATUAN'!$C$6,MATCH(B1311,'HARGA SATUAN'!$N$7:$N$1509,0),0))</f>
        <v/>
      </c>
      <c r="D1311" s="139">
        <f ca="1">SUMIFS(RAB!$F$14:$F$237,RAB!$C$14:$C$237,C1311)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SATUAN'!$N$7:$N$1509,0),0)),"",OFFSET('HARGA SATUAN'!$C$6,MATCH(B1312,'HARGA SATUAN'!$N$7:$N$1509,0),0))</f>
        <v/>
      </c>
      <c r="D1312" s="139">
        <f ca="1">SUMIFS(RAB!$F$14:$F$237,RAB!$C$14:$C$237,C1312)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SATUAN'!$N$7:$N$1509,0),0)),"",OFFSET('HARGA SATUAN'!$C$6,MATCH(B1313,'HARGA SATUAN'!$N$7:$N$1509,0),0))</f>
        <v/>
      </c>
      <c r="D1313" s="139">
        <f ca="1">SUMIFS(RAB!$F$14:$F$237,RAB!$C$14:$C$237,C1313)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SATUAN'!$N$7:$N$1509,0),0)),"",OFFSET('HARGA SATUAN'!$C$6,MATCH(B1314,'HARGA SATUAN'!$N$7:$N$1509,0),0))</f>
        <v/>
      </c>
      <c r="D1314" s="139">
        <f ca="1">SUMIFS(RAB!$F$14:$F$237,RAB!$C$14:$C$237,C1314)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SATUAN'!$N$7:$N$1509,0),0)),"",OFFSET('HARGA SATUAN'!$C$6,MATCH(B1315,'HARGA SATUAN'!$N$7:$N$1509,0),0))</f>
        <v/>
      </c>
      <c r="D1315" s="139">
        <f ca="1">SUMIFS(RAB!$F$14:$F$237,RAB!$C$14:$C$237,C1315)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SATUAN'!$N$7:$N$1509,0),0)),"",OFFSET('HARGA SATUAN'!$C$6,MATCH(B1316,'HARGA SATUAN'!$N$7:$N$1509,0),0))</f>
        <v/>
      </c>
      <c r="D1316" s="139">
        <f ca="1">SUMIFS(RAB!$F$14:$F$237,RAB!$C$14:$C$237,C1316)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SATUAN'!$N$7:$N$1509,0),0)),"",OFFSET('HARGA SATUAN'!$C$6,MATCH(B1317,'HARGA SATUAN'!$N$7:$N$1509,0),0))</f>
        <v/>
      </c>
      <c r="D1317" s="139">
        <f ca="1">SUMIFS(RAB!$F$14:$F$237,RAB!$C$14:$C$237,C1317)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SATUAN'!$N$7:$N$1509,0),0)),"",OFFSET('HARGA SATUAN'!$C$6,MATCH(B1318,'HARGA SATUAN'!$N$7:$N$1509,0),0))</f>
        <v/>
      </c>
      <c r="D1318" s="139">
        <f ca="1">SUMIFS(RAB!$F$14:$F$237,RAB!$C$14:$C$237,C1318)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SATUAN'!$N$7:$N$1509,0),0)),"",OFFSET('HARGA SATUAN'!$C$6,MATCH(B1319,'HARGA SATUAN'!$N$7:$N$1509,0),0))</f>
        <v/>
      </c>
      <c r="D1319" s="139">
        <f ca="1">SUMIFS(RAB!$F$14:$F$237,RAB!$C$14:$C$237,C1319)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SATUAN'!$N$7:$N$1509,0),0)),"",OFFSET('HARGA SATUAN'!$C$6,MATCH(B1320,'HARGA SATUAN'!$N$7:$N$1509,0),0))</f>
        <v/>
      </c>
      <c r="D1320" s="139">
        <f ca="1">SUMIFS(RAB!$F$14:$F$237,RAB!$C$14:$C$237,C1320)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E1:E3 E712:E713 H10:H11 H7 E1321:E65536 G712:G65536 E6:E11 G1:G11 F10:F711">
    <cfRule type="cellIs" dxfId="338" priority="69" stopIfTrue="1" operator="equal">
      <formula>0</formula>
    </cfRule>
  </conditionalFormatting>
  <conditionalFormatting sqref="A8:G9 F11:H11 A10:H10 B12 A1:J7 A712:H713 A1321:H65536 G714:H1320 M1:IV1048576 A714:D1320 F12:F711">
    <cfRule type="cellIs" dxfId="337" priority="68" operator="equal">
      <formula>0</formula>
    </cfRule>
  </conditionalFormatting>
  <conditionalFormatting sqref="A11:E11 A12:B12 A13:A711">
    <cfRule type="cellIs" dxfId="336" priority="67" operator="equal">
      <formula>0</formula>
    </cfRule>
  </conditionalFormatting>
  <conditionalFormatting sqref="H12:H711">
    <cfRule type="cellIs" dxfId="335" priority="49" operator="equal">
      <formula>0</formula>
    </cfRule>
  </conditionalFormatting>
  <conditionalFormatting sqref="C12:C711">
    <cfRule type="cellIs" dxfId="334" priority="66" stopIfTrue="1" operator="equal">
      <formula>0</formula>
    </cfRule>
  </conditionalFormatting>
  <conditionalFormatting sqref="C12:C711">
    <cfRule type="cellIs" dxfId="333" priority="65" operator="equal">
      <formula>0</formula>
    </cfRule>
  </conditionalFormatting>
  <conditionalFormatting sqref="H12:H711">
    <cfRule type="cellIs" dxfId="332" priority="50" stopIfTrue="1" operator="equal">
      <formula>0</formula>
    </cfRule>
  </conditionalFormatting>
  <conditionalFormatting sqref="B13:B711">
    <cfRule type="cellIs" dxfId="331" priority="46" operator="equal">
      <formula>0</formula>
    </cfRule>
  </conditionalFormatting>
  <conditionalFormatting sqref="D711:E711 B13:B711">
    <cfRule type="cellIs" dxfId="330" priority="45" operator="equal">
      <formula>0</formula>
    </cfRule>
  </conditionalFormatting>
  <conditionalFormatting sqref="I10:I11 I7">
    <cfRule type="cellIs" dxfId="329" priority="28" stopIfTrue="1" operator="equal">
      <formula>0</formula>
    </cfRule>
  </conditionalFormatting>
  <conditionalFormatting sqref="I712:I65536 I10:I11">
    <cfRule type="cellIs" dxfId="328" priority="27" operator="equal">
      <formula>0</formula>
    </cfRule>
  </conditionalFormatting>
  <conditionalFormatting sqref="I12:I711">
    <cfRule type="cellIs" dxfId="327" priority="25" operator="equal">
      <formula>0</formula>
    </cfRule>
  </conditionalFormatting>
  <conditionalFormatting sqref="I12:I711">
    <cfRule type="cellIs" dxfId="326" priority="26" stopIfTrue="1" operator="equal">
      <formula>0</formula>
    </cfRule>
  </conditionalFormatting>
  <conditionalFormatting sqref="J10:J11 J7">
    <cfRule type="cellIs" dxfId="325" priority="22" stopIfTrue="1" operator="equal">
      <formula>0</formula>
    </cfRule>
  </conditionalFormatting>
  <conditionalFormatting sqref="J712:J65536 J10:J11">
    <cfRule type="cellIs" dxfId="324" priority="21" operator="equal">
      <formula>0</formula>
    </cfRule>
  </conditionalFormatting>
  <conditionalFormatting sqref="J12:J711">
    <cfRule type="cellIs" dxfId="323" priority="19" operator="equal">
      <formula>0</formula>
    </cfRule>
  </conditionalFormatting>
  <conditionalFormatting sqref="J12:J711">
    <cfRule type="cellIs" dxfId="322" priority="20" stopIfTrue="1" operator="equal">
      <formula>0</formula>
    </cfRule>
  </conditionalFormatting>
  <conditionalFormatting sqref="E714:E1320">
    <cfRule type="cellIs" dxfId="321" priority="16" stopIfTrue="1" operator="equal">
      <formula>0</formula>
    </cfRule>
  </conditionalFormatting>
  <conditionalFormatting sqref="E714:F1320">
    <cfRule type="cellIs" dxfId="320" priority="15" operator="equal">
      <formula>0</formula>
    </cfRule>
  </conditionalFormatting>
  <conditionalFormatting sqref="D12:E710">
    <cfRule type="cellIs" dxfId="319" priority="14" operator="equal">
      <formula>0</formula>
    </cfRule>
  </conditionalFormatting>
  <conditionalFormatting sqref="G12:G711">
    <cfRule type="cellIs" dxfId="318" priority="12" stopIfTrue="1" operator="equal">
      <formula>0</formula>
    </cfRule>
  </conditionalFormatting>
  <conditionalFormatting sqref="G12:G711">
    <cfRule type="cellIs" dxfId="317" priority="11" operator="equal">
      <formula>0</formula>
    </cfRule>
  </conditionalFormatting>
  <conditionalFormatting sqref="L1:L6">
    <cfRule type="cellIs" dxfId="316" priority="10" operator="equal">
      <formula>0</formula>
    </cfRule>
  </conditionalFormatting>
  <conditionalFormatting sqref="L10:L11">
    <cfRule type="cellIs" dxfId="315" priority="9" stopIfTrue="1" operator="equal">
      <formula>0</formula>
    </cfRule>
  </conditionalFormatting>
  <conditionalFormatting sqref="L712:L65536 L10:L11">
    <cfRule type="cellIs" dxfId="314" priority="8" operator="equal">
      <formula>0</formula>
    </cfRule>
  </conditionalFormatting>
  <conditionalFormatting sqref="L12:L711">
    <cfRule type="cellIs" dxfId="313" priority="6" operator="equal">
      <formula>0</formula>
    </cfRule>
  </conditionalFormatting>
  <conditionalFormatting sqref="L12:L711">
    <cfRule type="cellIs" dxfId="312" priority="7" stopIfTrue="1" operator="equal">
      <formula>0</formula>
    </cfRule>
  </conditionalFormatting>
  <conditionalFormatting sqref="K1:K7">
    <cfRule type="cellIs" dxfId="311" priority="5" operator="equal">
      <formula>0</formula>
    </cfRule>
  </conditionalFormatting>
  <conditionalFormatting sqref="K10:K11 K7">
    <cfRule type="cellIs" dxfId="310" priority="4" stopIfTrue="1" operator="equal">
      <formula>0</formula>
    </cfRule>
  </conditionalFormatting>
  <conditionalFormatting sqref="K712:K65536 K10:K11">
    <cfRule type="cellIs" dxfId="309" priority="3" operator="equal">
      <formula>0</formula>
    </cfRule>
  </conditionalFormatting>
  <conditionalFormatting sqref="K12:K711">
    <cfRule type="cellIs" dxfId="308" priority="1" operator="equal">
      <formula>0</formula>
    </cfRule>
  </conditionalFormatting>
  <conditionalFormatting sqref="K12:K711">
    <cfRule type="cellIs" dxfId="307" priority="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4" t="s">
        <v>1101</v>
      </c>
      <c r="C4" s="554"/>
      <c r="D4" s="554"/>
      <c r="E4" s="554"/>
      <c r="F4" s="554"/>
      <c r="G4" s="554"/>
      <c r="H4" s="554"/>
      <c r="I4" s="554"/>
      <c r="J4" s="554"/>
      <c r="K4" s="55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1011</v>
      </c>
      <c r="F6" s="144" t="s">
        <v>9</v>
      </c>
      <c r="G6" s="547" t="str">
        <f>RAB!G6</f>
        <v>PEKERJAAN PD PT. ANUNIKA DAYA 345 KVA</v>
      </c>
      <c r="H6" s="547"/>
      <c r="I6" s="547"/>
      <c r="J6" s="547"/>
      <c r="K6" s="547"/>
      <c r="S6" s="73"/>
      <c r="T6" s="82"/>
      <c r="U6" s="73"/>
    </row>
    <row r="7" spans="1:21">
      <c r="C7" s="31"/>
      <c r="D7" s="25"/>
      <c r="E7" s="106" t="s">
        <v>1012</v>
      </c>
      <c r="F7" s="144" t="s">
        <v>9</v>
      </c>
      <c r="G7" s="106" t="str">
        <f>RAB!G7</f>
        <v>TEGOWANU</v>
      </c>
      <c r="H7" s="107"/>
      <c r="S7" s="73"/>
      <c r="T7" s="82"/>
      <c r="U7" s="73"/>
    </row>
    <row r="8" spans="1:21">
      <c r="C8" s="31"/>
      <c r="D8" s="25"/>
      <c r="E8" s="106" t="s">
        <v>1013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1014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5" t="s">
        <v>0</v>
      </c>
      <c r="C11" s="557" t="s">
        <v>1</v>
      </c>
      <c r="D11" s="560" t="s">
        <v>34</v>
      </c>
      <c r="E11" s="560" t="s">
        <v>35</v>
      </c>
      <c r="F11" s="560" t="s">
        <v>2</v>
      </c>
      <c r="G11" s="561" t="s">
        <v>33</v>
      </c>
      <c r="H11" s="560" t="s">
        <v>3</v>
      </c>
      <c r="I11" s="560"/>
      <c r="J11" s="560"/>
      <c r="K11" s="564"/>
      <c r="M11" s="33"/>
      <c r="N11" s="33"/>
      <c r="O11" s="33"/>
      <c r="P11" s="33"/>
      <c r="R11" s="34"/>
      <c r="S11" s="74"/>
      <c r="T11" s="74"/>
    </row>
    <row r="12" spans="1:21" ht="15" customHeight="1">
      <c r="B12" s="556"/>
      <c r="C12" s="558"/>
      <c r="D12" s="550"/>
      <c r="E12" s="550"/>
      <c r="F12" s="550"/>
      <c r="G12" s="562"/>
      <c r="H12" s="552" t="s">
        <v>38</v>
      </c>
      <c r="I12" s="552" t="s">
        <v>5</v>
      </c>
      <c r="J12" s="550" t="s">
        <v>39</v>
      </c>
      <c r="K12" s="55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6"/>
      <c r="C13" s="559"/>
      <c r="D13" s="550"/>
      <c r="E13" s="550"/>
      <c r="F13" s="550"/>
      <c r="G13" s="563"/>
      <c r="H13" s="553"/>
      <c r="I13" s="553"/>
      <c r="J13" s="550"/>
      <c r="K13" s="55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1009</v>
      </c>
      <c r="C15" s="76" t="s">
        <v>1102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SATUAN'!$C$7:$C$1509,0),0)),"",OFFSET('HARGA SATUAN'!$D$6,MATCH(C16,'HARGA SATUAN'!$C$7:$C$1509,0),0))</f>
        <v>HDW</v>
      </c>
      <c r="E16" s="101" t="str">
        <f ca="1">IF(B16="+","Unit",IF(ISERROR(OFFSET('HARGA SATUAN'!$E$6,MATCH(C16,'HARGA SATUAN'!$C$7:$C$1509,0),0)),"",OFFSET('HARGA SATUAN'!$E$6,MATCH(C16,'HARGA SATUAN'!$C$7:$C$1509,0),0)))</f>
        <v>Btg</v>
      </c>
      <c r="F16" s="101">
        <f t="shared" ref="F16:F36" ca="1" si="5">IF(ISERROR(OFFSET($D$56,MATCH(A16,$F$57:$F$76,0),0)),"",OFFSET($D$56,MATCH(A16,$F$57:$F$76,0),0))</f>
        <v>9</v>
      </c>
      <c r="G16" s="41">
        <f ca="1">IF(ISERROR(OFFSET('HARGA SATUAN'!$I$6,MATCH(C16,'HARGA SATUAN'!$C$7:$C$1509,0),0)),"",OFFSET('HARGA SATUAN'!$I$6,MATCH(C16,'HARGA SATUAN'!$C$7:$C$1509,0),0))</f>
        <v>5800000</v>
      </c>
      <c r="H16" s="42">
        <f t="shared" ca="1" si="1"/>
        <v>0</v>
      </c>
      <c r="I16" s="42">
        <f t="shared" ca="1" si="2"/>
        <v>52200000</v>
      </c>
      <c r="J16" s="42">
        <f t="shared" ca="1" si="3"/>
        <v>0</v>
      </c>
      <c r="K16" s="43">
        <f t="shared" ca="1" si="0"/>
        <v>52200000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SATUAN'!$C$7:$C$1509,0),0)),"",OFFSET('HARGA SATUAN'!$D$6,MATCH(C17,'HARGA SATUAN'!$C$7:$C$1509,0),0))</f>
        <v>HDW</v>
      </c>
      <c r="E17" s="101" t="str">
        <f ca="1">IF(B17="+","Unit",IF(ISERROR(OFFSET('HARGA SATUAN'!$E$6,MATCH(C17,'HARGA SATUAN'!$C$7:$C$1509,0),0)),"",OFFSET('HARGA SATUAN'!$E$6,MATCH(C17,'HARGA SATUAN'!$C$7:$C$1509,0),0)))</f>
        <v>Btg</v>
      </c>
      <c r="F17" s="101">
        <f t="shared" ca="1" si="5"/>
        <v>1</v>
      </c>
      <c r="G17" s="41">
        <f ca="1">IF(ISERROR(OFFSET('HARGA SATUAN'!$I$6,MATCH(C17,'HARGA SATUAN'!$C$7:$C$1509,0),0)),"",OFFSET('HARGA SATUAN'!$I$6,MATCH(C17,'HARGA SATUAN'!$C$7:$C$1509,0),0))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SATUAN'!$C$7:$C$1509,0),0)),"",OFFSET('HARGA SATUAN'!$D$6,MATCH(C18,'HARGA SATUAN'!$C$7:$C$1509,0),0))</f>
        <v/>
      </c>
      <c r="E18" s="101">
        <f ca="1">IF(B18="+","Unit",IF(ISERROR(OFFSET('HARGA SATUAN'!$E$6,MATCH(C18,'HARGA SATUAN'!$C$7:$C$1509,0),0)),"",OFFSET('HARGA SATUAN'!$E$6,MATCH(C18,'HARGA SATUAN'!$C$7:$C$1509,0),0)))</f>
        <v>0</v>
      </c>
      <c r="F18" s="101" t="str">
        <f t="shared" ca="1" si="5"/>
        <v/>
      </c>
      <c r="G18" s="41">
        <f ca="1">IF(ISERROR(OFFSET('HARGA SATUAN'!$I$6,MATCH(C18,'HARGA SATUAN'!$C$7:$C$1509,0),0)),"",OFFSET('HARGA SATUAN'!$I$6,MATCH(C18,'HARGA SATUAN'!$C$7:$C$1509,0),0))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01" t="str">
        <f t="shared" ca="1" si="5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01" t="str">
        <f t="shared" ca="1" si="5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01" t="str">
        <f t="shared" ca="1" si="5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 t="str">
        <f t="shared" ca="1" si="5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ca="1" si="5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5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5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5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5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5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5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5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5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5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5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5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5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SATUAN'!$C$7:$C$1509,0),0)),"",OFFSET('HARGA SATUAN'!$D$6,MATCH(C36,'HARGA SATUAN'!$C$7:$C$1509,0),0))</f>
        <v/>
      </c>
      <c r="E36" s="101" t="str">
        <f ca="1">IF(B36="+","Unit",IF(ISERROR(OFFSET('HARGA SATUAN'!$E$6,MATCH(C36,'HARGA SATUAN'!$C$7:$C$1509,0),0)),"",OFFSET('HARGA SATUAN'!$E$6,MATCH(C36,'HARGA SATUAN'!$C$7:$C$1509,0),0)))</f>
        <v/>
      </c>
      <c r="F36" s="101">
        <f t="shared" ca="1" si="5"/>
        <v>0</v>
      </c>
      <c r="G36" s="41" t="str">
        <f ca="1">IF(ISERROR(OFFSET('HARGA SATUAN'!$I$6,MATCH(C36,'HARGA SATUAN'!$C$7:$C$1509,0),0)),"",OFFSET('HARGA SATUAN'!$I$6,MATCH(C36,'HARGA SATUAN'!$C$7:$C$1509,0),0))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8" t="s">
        <v>984</v>
      </c>
      <c r="D38" s="548"/>
      <c r="E38" s="548"/>
      <c r="F38" s="548"/>
      <c r="G38" s="77" t="s">
        <v>9</v>
      </c>
      <c r="H38" s="55">
        <f ca="1">SUM(H14:H37)</f>
        <v>0</v>
      </c>
      <c r="I38" s="55">
        <f ca="1">SUM(I14:I37)</f>
        <v>58274400</v>
      </c>
      <c r="J38" s="55">
        <f ca="1">SUM(J14:J37)</f>
        <v>0</v>
      </c>
      <c r="K38" s="55">
        <f ca="1">SUM(K14:K37)</f>
        <v>58274400</v>
      </c>
      <c r="L38" s="44"/>
      <c r="R38" s="99"/>
      <c r="S38" s="99"/>
      <c r="T38" s="99"/>
    </row>
    <row r="39" spans="1:20" s="36" customFormat="1">
      <c r="A39" s="30"/>
      <c r="B39" s="56"/>
      <c r="C39" s="549" t="s">
        <v>455</v>
      </c>
      <c r="D39" s="549"/>
      <c r="E39" s="549"/>
      <c r="F39" s="549"/>
      <c r="G39" s="59" t="s">
        <v>9</v>
      </c>
      <c r="H39" s="60">
        <f ca="1">H38*0.1</f>
        <v>0</v>
      </c>
      <c r="I39" s="60">
        <f ca="1">I38*0.1</f>
        <v>5827440</v>
      </c>
      <c r="J39" s="60">
        <f ca="1">J38*0.1</f>
        <v>0</v>
      </c>
      <c r="K39" s="60">
        <f ca="1">K38*0.1</f>
        <v>5827440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8" t="s">
        <v>456</v>
      </c>
      <c r="D40" s="538"/>
      <c r="E40" s="538"/>
      <c r="F40" s="538"/>
      <c r="G40" s="61" t="s">
        <v>9</v>
      </c>
      <c r="H40" s="78">
        <f ca="1">SUM(H38:H39)</f>
        <v>0</v>
      </c>
      <c r="I40" s="78">
        <f ca="1">SUM(I38:I39)</f>
        <v>64101840</v>
      </c>
      <c r="J40" s="61">
        <f ca="1">SUM(J38:J39)</f>
        <v>0</v>
      </c>
      <c r="K40" s="61">
        <f ca="1">SUM(K38:K39)</f>
        <v>64101840</v>
      </c>
      <c r="L40" s="44"/>
      <c r="R40" s="99"/>
      <c r="S40" s="99"/>
      <c r="T40" s="99"/>
    </row>
    <row r="41" spans="1:20" s="36" customFormat="1">
      <c r="A41" s="30"/>
      <c r="B41" s="541" t="e">
        <f ca="1">"Terbilang : ( "&amp;L42&amp;" Rupiah )"</f>
        <v>#NAME?</v>
      </c>
      <c r="C41" s="542"/>
      <c r="D41" s="542"/>
      <c r="E41" s="542"/>
      <c r="F41" s="542"/>
      <c r="G41" s="542"/>
      <c r="H41" s="542"/>
      <c r="I41" s="542"/>
      <c r="J41" s="542"/>
      <c r="K41" s="543"/>
      <c r="L41" s="44"/>
      <c r="R41" s="58"/>
      <c r="S41" s="58"/>
      <c r="T41" s="58"/>
    </row>
    <row r="42" spans="1:20" s="36" customFormat="1">
      <c r="A42" s="30"/>
      <c r="B42" s="544"/>
      <c r="C42" s="545"/>
      <c r="D42" s="545"/>
      <c r="E42" s="545"/>
      <c r="F42" s="545"/>
      <c r="G42" s="545"/>
      <c r="H42" s="545"/>
      <c r="I42" s="545"/>
      <c r="J42" s="545"/>
      <c r="K42" s="546"/>
      <c r="L42" s="62" t="e">
        <f ca="1">PROPER([161]!terbilang(K40))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9"/>
      <c r="I45" s="539"/>
      <c r="J45" s="540"/>
      <c r="K45" s="54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9"/>
      <c r="I46" s="539"/>
      <c r="J46" s="540"/>
      <c r="K46" s="54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9"/>
      <c r="I47" s="539"/>
      <c r="J47" s="540"/>
      <c r="K47" s="54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9"/>
      <c r="I52" s="539"/>
      <c r="J52" s="540"/>
      <c r="K52" s="54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1112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72">
        <f ca="1">SUMIFS(RAB!$F$14:$F$237,RAB!$C$14:$C$237,'REKAP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72">
        <f ca="1">SUMIFS(RAB!$F$14:$F$237,RAB!$C$14:$C$237,'REKAP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72">
        <f ca="1">SUMIFS(RAB!$F$14:$F$237,RAB!$C$14:$C$237,'REKAP TIANG'!C59)</f>
        <v>9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72">
        <f ca="1">SUMIFS(RAB!$F$14:$F$237,RAB!$C$14:$C$237,'REKAP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72">
        <f ca="1">SUMIFS(RAB!$F$14:$F$237,RAB!$C$14:$C$237,'REKAP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72">
        <f ca="1">SUMIFS(RAB!$F$14:$F$237,RAB!$C$14:$C$237,'REKAP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SATUAN'!$P$7:$P$1472,0),0)),"",OFFSET('HARGA SATUAN'!$C$6,MATCH('REKAP TIANG'!B63,'HARGA SATUAN'!$P$7:$P$1472,0),0))</f>
        <v/>
      </c>
      <c r="D63" s="72">
        <f ca="1">SUMIFS(RAB!$F$14:$F$237,RAB!$C$14:$C$237,'REKAP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SATUAN'!$P$7:$P$1472,0),0)),"",OFFSET('HARGA SATUAN'!$C$6,MATCH('REKAP TIANG'!B64,'HARGA SATUAN'!$P$7:$P$1472,0),0))</f>
        <v/>
      </c>
      <c r="D64" s="72">
        <f ca="1">SUMIFS(RAB!$F$14:$F$237,RAB!$C$14:$C$237,'REKAP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SATUAN'!$P$7:$P$1472,0),0)),"",OFFSET('HARGA SATUAN'!$C$6,MATCH('REKAP TIANG'!B65,'HARGA SATUAN'!$P$7:$P$1472,0),0))</f>
        <v/>
      </c>
      <c r="D65" s="72">
        <f ca="1">SUMIFS(RAB!$F$14:$F$237,RAB!$C$14:$C$237,'REKAP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SATUAN'!$P$7:$P$1472,0),0)),"",OFFSET('HARGA SATUAN'!$C$6,MATCH('REKAP TIANG'!B66,'HARGA SATUAN'!$P$7:$P$1472,0),0))</f>
        <v/>
      </c>
      <c r="D66" s="72">
        <f ca="1">SUMIFS(RAB!$F$14:$F$237,RAB!$C$14:$C$237,'REKAP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SATUAN'!$P$7:$P$1472,0),0)),"",OFFSET('HARGA SATUAN'!$C$6,MATCH('REKAP TIANG'!B67,'HARGA SATUAN'!$P$7:$P$1472,0),0))</f>
        <v/>
      </c>
      <c r="D67" s="72">
        <f ca="1">SUMIFS(RAB!$F$14:$F$237,RAB!$C$14:$C$237,'REKAP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SATUAN'!$P$7:$P$1472,0),0)),"",OFFSET('HARGA SATUAN'!$C$6,MATCH('REKAP TIANG'!B68,'HARGA SATUAN'!$P$7:$P$1472,0),0))</f>
        <v/>
      </c>
      <c r="D68" s="72">
        <f ca="1">SUMIFS(RAB!$F$14:$F$237,RAB!$C$14:$C$237,'REKAP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SATUAN'!$P$7:$P$1472,0),0)),"",OFFSET('HARGA SATUAN'!$C$6,MATCH('REKAP TIANG'!B69,'HARGA SATUAN'!$P$7:$P$1472,0),0))</f>
        <v/>
      </c>
      <c r="D69" s="72">
        <f ca="1">SUMIFS(RAB!$F$14:$F$237,RAB!$C$14:$C$237,'REKAP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SATUAN'!$P$7:$P$1472,0),0)),"",OFFSET('HARGA SATUAN'!$C$6,MATCH('REKAP TIANG'!B70,'HARGA SATUAN'!$P$7:$P$1472,0),0))</f>
        <v/>
      </c>
      <c r="D70" s="72">
        <f ca="1">SUMIFS(RAB!$F$14:$F$237,RAB!$C$14:$C$237,'REKAP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SATUAN'!$P$7:$P$1472,0),0)),"",OFFSET('HARGA SATUAN'!$C$6,MATCH('REKAP TIANG'!B71,'HARGA SATUAN'!$P$7:$P$1472,0),0))</f>
        <v/>
      </c>
      <c r="D71" s="72">
        <f ca="1">SUMIFS(RAB!$F$14:$F$237,RAB!$C$14:$C$237,'REKAP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SATUAN'!$P$7:$P$1472,0),0)),"",OFFSET('HARGA SATUAN'!$C$6,MATCH('REKAP TIANG'!B72,'HARGA SATUAN'!$P$7:$P$1472,0),0))</f>
        <v/>
      </c>
      <c r="D72" s="72">
        <f ca="1">SUMIFS(RAB!$F$14:$F$237,RAB!$C$14:$C$237,'REKAP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SATUAN'!$P$7:$P$1472,0),0)),"",OFFSET('HARGA SATUAN'!$C$6,MATCH('REKAP TIANG'!B73,'HARGA SATUAN'!$P$7:$P$1472,0),0))</f>
        <v/>
      </c>
      <c r="D73" s="72">
        <f ca="1">SUMIFS(RAB!$F$14:$F$237,RAB!$C$14:$C$237,'REKAP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SATUAN'!$P$7:$P$1472,0),0)),"",OFFSET('HARGA SATUAN'!$C$6,MATCH('REKAP TIANG'!B74,'HARGA SATUAN'!$P$7:$P$1472,0),0))</f>
        <v/>
      </c>
      <c r="D74" s="72">
        <f ca="1">SUMIFS(RAB!$F$14:$F$237,RAB!$C$14:$C$237,'REKAP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SATUAN'!$P$7:$P$1472,0),0)),"",OFFSET('HARGA SATUAN'!$C$6,MATCH('REKAP TIANG'!B75,'HARGA SATUAN'!$P$7:$P$1472,0),0))</f>
        <v/>
      </c>
      <c r="D75" s="72">
        <f ca="1">SUMIFS(RAB!$F$14:$F$237,RAB!$C$14:$C$237,'REKAP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SATUAN'!$P$7:$P$1472,0),0)),"",OFFSET('HARGA SATUAN'!$C$6,MATCH('REKAP TIANG'!B76,'HARGA SATUAN'!$P$7:$P$1472,0),0))</f>
        <v/>
      </c>
      <c r="D76" s="72">
        <f ca="1">SUMIFS(RAB!$F$14:$F$237,RAB!$C$14:$C$237,'REKAP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E37:F37 H37:K37 F36:K36 N13 H12:I12 F14:F15 E1:E3 F17:F35 H14:K35 C16:C35 R14:T36 G37:G65536 E41:E65536 G1:G35 E6:E15">
    <cfRule type="cellIs" dxfId="306" priority="4" stopIfTrue="1" operator="equal">
      <formula>0</formula>
    </cfRule>
  </conditionalFormatting>
  <conditionalFormatting sqref="G7:IV9 G6 L6:IV6 A10:XFD65536 A6:E9 A1:XFD5">
    <cfRule type="cellIs" dxfId="305" priority="2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4"/>
  <sheetViews>
    <sheetView showGridLines="0" tabSelected="1" zoomScale="85" zoomScaleNormal="85" workbookViewId="0">
      <pane xSplit="2" ySplit="13" topLeftCell="C20" activePane="bottomRight" state="frozen"/>
      <selection activeCell="D209" sqref="D209"/>
      <selection pane="topRight" activeCell="D209" sqref="D209"/>
      <selection pane="bottomLeft" activeCell="D209" sqref="D209"/>
      <selection pane="bottomRight" activeCell="C27" sqref="C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4" t="s">
        <v>1008</v>
      </c>
      <c r="C4" s="554"/>
      <c r="D4" s="554"/>
      <c r="E4" s="554"/>
      <c r="F4" s="554"/>
      <c r="G4" s="554"/>
      <c r="H4" s="554"/>
      <c r="I4" s="554"/>
      <c r="J4" s="554"/>
      <c r="K4" s="55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1011</v>
      </c>
      <c r="F6" s="144" t="s">
        <v>9</v>
      </c>
      <c r="G6" s="547" t="str">
        <f>RAB!G6</f>
        <v>PEKERJAAN PD PT. ANUNIKA DAYA 345 KVA</v>
      </c>
      <c r="H6" s="547"/>
      <c r="I6" s="547"/>
      <c r="J6" s="547"/>
      <c r="K6" s="547"/>
      <c r="S6" s="73"/>
      <c r="T6" s="82"/>
      <c r="U6" s="73"/>
    </row>
    <row r="7" spans="1:21">
      <c r="C7" s="31"/>
      <c r="D7" s="25"/>
      <c r="E7" s="106" t="s">
        <v>1012</v>
      </c>
      <c r="F7" s="144" t="s">
        <v>9</v>
      </c>
      <c r="G7" s="106" t="str">
        <f>RAB!G7</f>
        <v>TEGOWANU</v>
      </c>
      <c r="H7" s="107"/>
      <c r="S7" s="73"/>
      <c r="T7" s="82"/>
      <c r="U7" s="73"/>
    </row>
    <row r="8" spans="1:21">
      <c r="C8" s="31"/>
      <c r="D8" s="25"/>
      <c r="E8" s="106" t="s">
        <v>1013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1014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5" t="s">
        <v>0</v>
      </c>
      <c r="C11" s="557" t="s">
        <v>1</v>
      </c>
      <c r="D11" s="560" t="s">
        <v>34</v>
      </c>
      <c r="E11" s="560" t="s">
        <v>35</v>
      </c>
      <c r="F11" s="560" t="s">
        <v>2</v>
      </c>
      <c r="G11" s="561" t="s">
        <v>33</v>
      </c>
      <c r="H11" s="560" t="s">
        <v>3</v>
      </c>
      <c r="I11" s="560"/>
      <c r="J11" s="560"/>
      <c r="K11" s="564"/>
      <c r="M11" s="33"/>
      <c r="N11" s="33"/>
      <c r="O11" s="33"/>
      <c r="P11" s="33"/>
      <c r="R11" s="34"/>
      <c r="S11" s="74"/>
      <c r="T11" s="74"/>
    </row>
    <row r="12" spans="1:21" ht="15" customHeight="1">
      <c r="B12" s="556"/>
      <c r="C12" s="558"/>
      <c r="D12" s="550"/>
      <c r="E12" s="550"/>
      <c r="F12" s="550"/>
      <c r="G12" s="562"/>
      <c r="H12" s="552" t="s">
        <v>38</v>
      </c>
      <c r="I12" s="552" t="s">
        <v>5</v>
      </c>
      <c r="J12" s="550" t="s">
        <v>39</v>
      </c>
      <c r="K12" s="55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6"/>
      <c r="C13" s="559"/>
      <c r="D13" s="550"/>
      <c r="E13" s="550"/>
      <c r="F13" s="550"/>
      <c r="G13" s="563"/>
      <c r="H13" s="553"/>
      <c r="I13" s="553"/>
      <c r="J13" s="550"/>
      <c r="K13" s="55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4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1009</v>
      </c>
      <c r="C15" s="76" t="s">
        <v>1008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77" si="1">IF(OR(D15="MDU",D15="MDU-KD"),G15*F15,0)</f>
        <v>0</v>
      </c>
      <c r="I15" s="42">
        <f t="shared" ref="I15:I77" si="2">IF(D15="HDW",G15*F15,0)</f>
        <v>0</v>
      </c>
      <c r="J15" s="42">
        <f t="shared" ref="J15:J77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IF(ISERROR(OFFSET($C$222,MATCH(A16,$F$223:$F$372,0),0)),"",OFFSET($C$222,MATCH(A16,$F$223:$F$372,0),0))</f>
        <v>KWH Elektronik; 1P; 2W; 230 V; 5(40) A; kls 1 (combo); register drum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01">
        <f ca="1">IF(ISERROR(OFFSET($D$222,MATCH(A16,$F$223:$F$372,0),0)),"",OFFSET($D$222,MATCH(A16,$F$223:$F$372,0),0))</f>
        <v>1</v>
      </c>
      <c r="G16" s="41">
        <f ca="1">IF(ISERROR(OFFSET('HARGA SATUAN'!$I$6,MATCH(C16,'HARGA SATUAN'!$C$7:$C$1509,0),0)),"",OFFSET('HARGA SATUAN'!$I$6,MATCH(C16,'HARGA SATUAN'!$C$7:$C$1509,0),0))</f>
        <v>168200</v>
      </c>
      <c r="H16" s="42">
        <f t="shared" ca="1" si="1"/>
        <v>168200</v>
      </c>
      <c r="I16" s="42">
        <f t="shared" ca="1" si="2"/>
        <v>0</v>
      </c>
      <c r="J16" s="42">
        <f t="shared" ca="1" si="3"/>
        <v>0</v>
      </c>
      <c r="K16" s="43">
        <f t="shared" ca="1" si="0"/>
        <v>168200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79" ca="1" si="4">IF(C17="","",A17)</f>
        <v>2</v>
      </c>
      <c r="C17" s="109" t="str">
        <f ca="1">IF(ISERROR(OFFSET($C$222,MATCH(A17,$F$223:$F$372,0),0)),"",OFFSET($C$222,MATCH(A17,$F$223:$F$372,0),0))</f>
        <v>KWH Elektronik; 3P; 4W; 57.7-100V/220-400V; 5(10) A; kls 0.5 (Pengukuran Tidak Langsung)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Bh</v>
      </c>
      <c r="F17" s="101">
        <f ca="1">IF(ISERROR(OFFSET($D$222,MATCH(A17,$F$223:$F$372,0),0)),"",OFFSET($D$222,MATCH(A17,$F$223:$F$372,0),0))</f>
        <v>1</v>
      </c>
      <c r="G17" s="41">
        <f ca="1">IF(ISERROR(OFFSET('HARGA SATUAN'!$I$6,MATCH(C17,'HARGA SATUAN'!$C$7:$C$1509,0),0)),"",OFFSET('HARGA SATUAN'!$I$6,MATCH(C17,'HARGA SATUAN'!$C$7:$C$1509,0),0))</f>
        <v>1497600</v>
      </c>
      <c r="H17" s="42">
        <f t="shared" ca="1" si="1"/>
        <v>1497600</v>
      </c>
      <c r="I17" s="42">
        <f t="shared" ca="1" si="2"/>
        <v>0</v>
      </c>
      <c r="J17" s="42">
        <f t="shared" ca="1" si="3"/>
        <v>0</v>
      </c>
      <c r="K17" s="43">
        <f t="shared" ca="1" si="0"/>
        <v>1497600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ca="1">IF(ISERROR(OFFSET($C$222,MATCH(A18,$F$223:$F$372,0),0)),"",OFFSET($C$222,MATCH(A18,$F$223:$F$372,0),0))</f>
        <v>MCB 1 Fasa 10 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01">
        <f ca="1">IF(ISERROR(OFFSET($D$222,MATCH(A18,$F$223:$F$372,0),0)),"",OFFSET($D$222,MATCH(A18,$F$223:$F$372,0),0))</f>
        <v>1</v>
      </c>
      <c r="G18" s="41">
        <f ca="1">IF(ISERROR(OFFSET('HARGA SATUAN'!$I$6,MATCH(C18,'HARGA SATUAN'!$C$7:$C$1509,0),0)),"",OFFSET('HARGA SATUAN'!$I$6,MATCH(C18,'HARGA SATUAN'!$C$7:$C$1509,0),0))</f>
        <v>39000</v>
      </c>
      <c r="H18" s="42">
        <f t="shared" ca="1" si="1"/>
        <v>39000</v>
      </c>
      <c r="I18" s="42">
        <f t="shared" ca="1" si="2"/>
        <v>0</v>
      </c>
      <c r="J18" s="42">
        <f t="shared" ca="1" si="3"/>
        <v>0</v>
      </c>
      <c r="K18" s="43">
        <f t="shared" ca="1" si="0"/>
        <v>39000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ca="1">IF(ISERROR(OFFSET($C$222,MATCH(A19,$F$223:$F$372,0),0)),"",OFFSET($C$222,MATCH(A19,$F$223:$F$372,0),0))</f>
        <v>Smart Box Tidak Langsung Daya TM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Unit</v>
      </c>
      <c r="F19" s="101">
        <f ca="1">IF(ISERROR(OFFSET($D$222,MATCH(A19,$F$223:$F$372,0),0)),"",OFFSET($D$222,MATCH(A19,$F$223:$F$372,0),0))</f>
        <v>1</v>
      </c>
      <c r="G19" s="41">
        <f ca="1">IF(ISERROR(OFFSET('HARGA SATUAN'!$I$6,MATCH(C19,'HARGA SATUAN'!$C$7:$C$1509,0),0)),"",OFFSET('HARGA SATUAN'!$I$6,MATCH(C19,'HARGA SATUAN'!$C$7:$C$1509,0),0))</f>
        <v>3050000</v>
      </c>
      <c r="H19" s="42">
        <f t="shared" ca="1" si="1"/>
        <v>3050000</v>
      </c>
      <c r="I19" s="42">
        <f t="shared" ca="1" si="2"/>
        <v>0</v>
      </c>
      <c r="J19" s="42">
        <f t="shared" ca="1" si="3"/>
        <v>0</v>
      </c>
      <c r="K19" s="43">
        <f t="shared" ca="1" si="0"/>
        <v>3050000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ca="1">IF(ISERROR(OFFSET($C$222,MATCH(A20,$F$223:$F$372,0),0)),"",OFFSET($C$222,MATCH(A20,$F$223:$F$372,0),0))</f>
        <v>Air Insulated LBS Motorized;24KV;630A;Min-16KA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Cell</v>
      </c>
      <c r="F20" s="101">
        <f ca="1">IF(ISERROR(OFFSET($D$222,MATCH(A20,$F$223:$F$372,0),0)),"",OFFSET($D$222,MATCH(A20,$F$223:$F$372,0),0))</f>
        <v>1</v>
      </c>
      <c r="G20" s="41">
        <f ca="1">IF(ISERROR(OFFSET('HARGA SATUAN'!$I$6,MATCH(C20,'HARGA SATUAN'!$C$7:$C$1509,0),0)),"",OFFSET('HARGA SATUAN'!$I$6,MATCH(C20,'HARGA SATUAN'!$C$7:$C$1509,0),0))</f>
        <v>34969900</v>
      </c>
      <c r="H20" s="42">
        <f t="shared" ca="1" si="1"/>
        <v>34969900</v>
      </c>
      <c r="I20" s="42">
        <f t="shared" ca="1" si="2"/>
        <v>0</v>
      </c>
      <c r="J20" s="42">
        <f t="shared" ca="1" si="3"/>
        <v>0</v>
      </c>
      <c r="K20" s="43">
        <f t="shared" ca="1" si="0"/>
        <v>34969900</v>
      </c>
      <c r="L20" s="46"/>
      <c r="Q20" s="36"/>
      <c r="R20" s="45"/>
      <c r="S20" s="45"/>
      <c r="T20" s="45"/>
    </row>
    <row r="21" spans="1:20" s="47" customFormat="1" ht="30">
      <c r="A21" s="30">
        <v>6</v>
      </c>
      <c r="B21" s="100">
        <f t="shared" ca="1" si="4"/>
        <v>6</v>
      </c>
      <c r="C21" s="109" t="str">
        <f ca="1">IF(ISERROR(OFFSET($C$222,MATCH(A21,$F$223:$F$372,0),0)),"",OFFSET($C$222,MATCH(A21,$F$223:$F$372,0),0))</f>
        <v>Air Insulated CBOG Motorized+Metering;20KV;630A;Min-16KA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Cell</v>
      </c>
      <c r="F21" s="101">
        <f ca="1">IF(ISERROR(OFFSET($D$222,MATCH(A21,$F$223:$F$372,0),0)),"",OFFSET($D$222,MATCH(A21,$F$223:$F$372,0),0))</f>
        <v>1</v>
      </c>
      <c r="G21" s="41">
        <f ca="1">IF(ISERROR(OFFSET('HARGA SATUAN'!$I$6,MATCH(C21,'HARGA SATUAN'!$C$7:$C$1509,0),0)),"",OFFSET('HARGA SATUAN'!$I$6,MATCH(C21,'HARGA SATUAN'!$C$7:$C$1509,0),0))</f>
        <v>145312800</v>
      </c>
      <c r="H21" s="42">
        <f t="shared" ca="1" si="1"/>
        <v>145312800</v>
      </c>
      <c r="I21" s="42">
        <f t="shared" ca="1" si="2"/>
        <v>0</v>
      </c>
      <c r="J21" s="42">
        <f t="shared" ca="1" si="3"/>
        <v>0</v>
      </c>
      <c r="K21" s="43">
        <f t="shared" ca="1" si="0"/>
        <v>145312800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ca="1">IF(ISERROR(OFFSET($C$222,MATCH(A22,$F$223:$F$372,0),0)),"",OFFSET($C$222,MATCH(A22,$F$223:$F$372,0),0))</f>
        <v>Trafo 1 Fasa CSP 50 kVA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Bh</v>
      </c>
      <c r="F22" s="101">
        <f ca="1">IF(ISERROR(OFFSET($D$222,MATCH(A22,$F$223:$F$372,0),0)),"",OFFSET($D$222,MATCH(A22,$F$223:$F$372,0),0))</f>
        <v>1</v>
      </c>
      <c r="G22" s="41">
        <f ca="1">IF(ISERROR(OFFSET('HARGA SATUAN'!$I$6,MATCH(C22,'HARGA SATUAN'!$C$7:$C$1509,0),0)),"",OFFSET('HARGA SATUAN'!$I$6,MATCH(C22,'HARGA SATUAN'!$C$7:$C$1509,0),0))</f>
        <v>27845400</v>
      </c>
      <c r="H22" s="42">
        <f t="shared" ca="1" si="1"/>
        <v>27845400</v>
      </c>
      <c r="I22" s="42">
        <f t="shared" ca="1" si="2"/>
        <v>0</v>
      </c>
      <c r="J22" s="42">
        <f t="shared" ca="1" si="3"/>
        <v>0</v>
      </c>
      <c r="K22" s="43">
        <f t="shared" ca="1" si="0"/>
        <v>27845400</v>
      </c>
      <c r="L22" s="46"/>
      <c r="Q22" s="36"/>
      <c r="R22" s="45"/>
      <c r="S22" s="45"/>
      <c r="T22" s="45"/>
    </row>
    <row r="23" spans="1:20" s="47" customFormat="1">
      <c r="A23" s="30">
        <v>9</v>
      </c>
      <c r="B23" s="100">
        <f t="shared" ca="1" si="4"/>
        <v>9</v>
      </c>
      <c r="C23" s="109" t="str">
        <f ca="1">IF(ISERROR(OFFSET($C$222,MATCH(A23,$F$223:$F$372,0),0)),"",OFFSET($C$222,MATCH(A23,$F$223:$F$372,0),0))</f>
        <v>Lightning Arester (Polymer) 21 KV, 10 KA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Bh</v>
      </c>
      <c r="F23" s="101">
        <f ca="1">IF(ISERROR(OFFSET($D$222,MATCH(A23,$F$223:$F$372,0),0)),"",OFFSET($D$222,MATCH(A23,$F$223:$F$372,0),0))</f>
        <v>3</v>
      </c>
      <c r="G23" s="41">
        <f ca="1">IF(ISERROR(OFFSET('HARGA SATUAN'!$I$6,MATCH(C23,'HARGA SATUAN'!$C$7:$C$1509,0),0)),"",OFFSET('HARGA SATUAN'!$I$6,MATCH(C23,'HARGA SATUAN'!$C$7:$C$1509,0),0))</f>
        <v>725900</v>
      </c>
      <c r="H23" s="42">
        <f t="shared" ca="1" si="1"/>
        <v>2177700</v>
      </c>
      <c r="I23" s="42">
        <f t="shared" ca="1" si="2"/>
        <v>0</v>
      </c>
      <c r="J23" s="42">
        <f t="shared" ca="1" si="3"/>
        <v>0</v>
      </c>
      <c r="K23" s="43">
        <f t="shared" ca="1" si="0"/>
        <v>2177700</v>
      </c>
      <c r="L23" s="46"/>
      <c r="Q23" s="36"/>
      <c r="R23" s="45"/>
      <c r="S23" s="45"/>
      <c r="T23" s="45"/>
    </row>
    <row r="24" spans="1:20" s="47" customFormat="1">
      <c r="A24" s="30">
        <v>10</v>
      </c>
      <c r="B24" s="100">
        <f t="shared" ca="1" si="4"/>
        <v>10</v>
      </c>
      <c r="C24" s="109" t="str">
        <f ca="1">IF(ISERROR(OFFSET($C$222,MATCH(A24,$F$223:$F$372,0),0)),"",OFFSET($C$222,MATCH(A24,$F$223:$F$372,0),0))</f>
        <v>Isolator Tumpu ( Pin Post ) 20 KV</v>
      </c>
      <c r="D24" s="101" t="str">
        <f ca="1">IF(ISERROR(OFFSET('HARGA SATUAN'!$D$6,MATCH(C24,'HARGA SATUAN'!$C$7:$C$1509,0),0)),"",OFFSET('HARGA SATUAN'!$D$6,MATCH(C24,'HARGA SATUAN'!$C$7:$C$1509,0),0))</f>
        <v>MDU-KD</v>
      </c>
      <c r="E24" s="101" t="str">
        <f ca="1">IF(B24="+","Unit",IF(ISERROR(OFFSET('HARGA SATUAN'!$E$6,MATCH(C24,'HARGA SATUAN'!$C$7:$C$1509,0),0)),"",OFFSET('HARGA SATUAN'!$E$6,MATCH(C24,'HARGA SATUAN'!$C$7:$C$1509,0),0)))</f>
        <v>Bh</v>
      </c>
      <c r="F24" s="101">
        <f ca="1">IF(ISERROR(OFFSET($D$222,MATCH(A24,$F$223:$F$372,0),0)),"",OFFSET($D$222,MATCH(A24,$F$223:$F$372,0),0))</f>
        <v>21</v>
      </c>
      <c r="G24" s="41">
        <f ca="1">IF(ISERROR(OFFSET('HARGA SATUAN'!$I$6,MATCH(C24,'HARGA SATUAN'!$C$7:$C$1509,0),0)),"",OFFSET('HARGA SATUAN'!$I$6,MATCH(C24,'HARGA SATUAN'!$C$7:$C$1509,0),0))</f>
        <v>235900</v>
      </c>
      <c r="H24" s="42">
        <f t="shared" ca="1" si="1"/>
        <v>4953900</v>
      </c>
      <c r="I24" s="42">
        <f t="shared" ca="1" si="2"/>
        <v>0</v>
      </c>
      <c r="J24" s="42">
        <f t="shared" ca="1" si="3"/>
        <v>0</v>
      </c>
      <c r="K24" s="43">
        <f t="shared" ca="1" si="0"/>
        <v>4953900</v>
      </c>
      <c r="L24" s="46"/>
      <c r="Q24" s="36"/>
      <c r="R24" s="45"/>
      <c r="S24" s="45"/>
      <c r="T24" s="45"/>
    </row>
    <row r="25" spans="1:20" s="47" customFormat="1">
      <c r="A25" s="30">
        <v>11</v>
      </c>
      <c r="B25" s="100">
        <f t="shared" ca="1" si="4"/>
        <v>11</v>
      </c>
      <c r="C25" s="109" t="str">
        <f ca="1">IF(ISERROR(OFFSET($C$222,MATCH(A25,$F$223:$F$372,0),0)),"",OFFSET($C$222,MATCH(A25,$F$223:$F$372,0),0))</f>
        <v>Isolator Tumpu ( Line Post ) 20 KV</v>
      </c>
      <c r="D25" s="101" t="str">
        <f ca="1">IF(ISERROR(OFFSET('HARGA SATUAN'!$D$6,MATCH(C25,'HARGA SATUAN'!$C$7:$C$1509,0),0)),"",OFFSET('HARGA SATUAN'!$D$6,MATCH(C25,'HARGA SATUAN'!$C$7:$C$1509,0),0))</f>
        <v>MDU-KD</v>
      </c>
      <c r="E25" s="101" t="str">
        <f ca="1">IF(B25="+","Unit",IF(ISERROR(OFFSET('HARGA SATUAN'!$E$6,MATCH(C25,'HARGA SATUAN'!$C$7:$C$1509,0),0)),"",OFFSET('HARGA SATUAN'!$E$6,MATCH(C25,'HARGA SATUAN'!$C$7:$C$1509,0),0)))</f>
        <v>Bh</v>
      </c>
      <c r="F25" s="101">
        <f ca="1">IF(ISERROR(OFFSET($D$222,MATCH(A25,$F$223:$F$372,0),0)),"",OFFSET($D$222,MATCH(A25,$F$223:$F$372,0),0))</f>
        <v>10</v>
      </c>
      <c r="G25" s="41">
        <f ca="1">IF(ISERROR(OFFSET('HARGA SATUAN'!$I$6,MATCH(C25,'HARGA SATUAN'!$C$7:$C$1509,0),0)),"",OFFSET('HARGA SATUAN'!$I$6,MATCH(C25,'HARGA SATUAN'!$C$7:$C$1509,0),0))</f>
        <v>176900</v>
      </c>
      <c r="H25" s="42">
        <f t="shared" ca="1" si="1"/>
        <v>1769000</v>
      </c>
      <c r="I25" s="42">
        <f t="shared" ca="1" si="2"/>
        <v>0</v>
      </c>
      <c r="J25" s="42">
        <f t="shared" ca="1" si="3"/>
        <v>0</v>
      </c>
      <c r="K25" s="43">
        <f t="shared" ca="1" si="0"/>
        <v>1769000</v>
      </c>
      <c r="L25" s="46"/>
      <c r="Q25" s="36"/>
      <c r="R25" s="45"/>
      <c r="S25" s="45"/>
      <c r="T25" s="45"/>
    </row>
    <row r="26" spans="1:20" s="47" customFormat="1" ht="30">
      <c r="A26" s="30">
        <v>12</v>
      </c>
      <c r="B26" s="100">
        <f t="shared" ca="1" si="4"/>
        <v>12</v>
      </c>
      <c r="C26" s="109" t="str">
        <f ca="1">IF(ISERROR(OFFSET($C$222,MATCH(A26,$F$223:$F$372,0),0)),"",OFFSET($C$222,MATCH(A26,$F$223:$F$372,0),0))</f>
        <v>Isolator Tarik ( Porcelain ) 20 KV + Primary Dead End Clamp 150-240 mm²</v>
      </c>
      <c r="D26" s="101" t="str">
        <f ca="1">IF(ISERROR(OFFSET('HARGA SATUAN'!$D$6,MATCH(C26,'HARGA SATUAN'!$C$7:$C$1509,0),0)),"",OFFSET('HARGA SATUAN'!$D$6,MATCH(C26,'HARGA SATUAN'!$C$7:$C$1509,0),0))</f>
        <v>MDU-KD</v>
      </c>
      <c r="E26" s="101" t="str">
        <f ca="1">IF(B26="+","Unit",IF(ISERROR(OFFSET('HARGA SATUAN'!$E$6,MATCH(C26,'HARGA SATUAN'!$C$7:$C$1509,0),0)),"",OFFSET('HARGA SATUAN'!$E$6,MATCH(C26,'HARGA SATUAN'!$C$7:$C$1509,0),0)))</f>
        <v>Set</v>
      </c>
      <c r="F26" s="101">
        <f ca="1">IF(ISERROR(OFFSET($D$222,MATCH(A26,$F$223:$F$372,0),0)),"",OFFSET($D$222,MATCH(A26,$F$223:$F$372,0),0))</f>
        <v>18</v>
      </c>
      <c r="G26" s="41">
        <f ca="1">IF(ISERROR(OFFSET('HARGA SATUAN'!$I$6,MATCH(C26,'HARGA SATUAN'!$C$7:$C$1509,0),0)),"",OFFSET('HARGA SATUAN'!$I$6,MATCH(C26,'HARGA SATUAN'!$C$7:$C$1509,0),0))</f>
        <v>430000</v>
      </c>
      <c r="H26" s="42">
        <f t="shared" ca="1" si="1"/>
        <v>7740000</v>
      </c>
      <c r="I26" s="42">
        <f t="shared" ca="1" si="2"/>
        <v>0</v>
      </c>
      <c r="J26" s="42">
        <f t="shared" ca="1" si="3"/>
        <v>0</v>
      </c>
      <c r="K26" s="43">
        <f t="shared" ca="1" si="0"/>
        <v>7740000</v>
      </c>
      <c r="L26" s="46"/>
      <c r="Q26" s="36"/>
      <c r="R26" s="45"/>
      <c r="S26" s="45"/>
      <c r="T26" s="45"/>
    </row>
    <row r="27" spans="1:20" s="47" customFormat="1">
      <c r="A27" s="30">
        <v>13</v>
      </c>
      <c r="B27" s="100">
        <f t="shared" ca="1" si="4"/>
        <v>13</v>
      </c>
      <c r="C27" s="109" t="str">
        <f ca="1">IF(ISERROR(OFFSET($C$222,MATCH(A27,$F$223:$F$372,0),0)),"",OFFSET($C$222,MATCH(A27,$F$223:$F$372,0),0))</f>
        <v>AAAC 70 mm²</v>
      </c>
      <c r="D27" s="101" t="str">
        <f ca="1">IF(ISERROR(OFFSET('HARGA SATUAN'!$D$6,MATCH(C27,'HARGA SATUAN'!$C$7:$C$1509,0),0)),"",OFFSET('HARGA SATUAN'!$D$6,MATCH(C27,'HARGA SATUAN'!$C$7:$C$1509,0),0))</f>
        <v>MDU-KD</v>
      </c>
      <c r="E27" s="101" t="str">
        <f ca="1">IF(B27="+","Unit",IF(ISERROR(OFFSET('HARGA SATUAN'!$E$6,MATCH(C27,'HARGA SATUAN'!$C$7:$C$1509,0),0)),"",OFFSET('HARGA SATUAN'!$E$6,MATCH(C27,'HARGA SATUAN'!$C$7:$C$1509,0),0)))</f>
        <v>Mtr</v>
      </c>
      <c r="F27" s="101">
        <f ca="1">IF(ISERROR(OFFSET($D$222,MATCH(A27,$F$223:$F$372,0),0)),"",OFFSET($D$222,MATCH(A27,$F$223:$F$372,0),0))</f>
        <v>1830.8</v>
      </c>
      <c r="G27" s="41">
        <f ca="1">IF(ISERROR(OFFSET('HARGA SATUAN'!$I$6,MATCH(C27,'HARGA SATUAN'!$C$7:$C$1509,0),0)),"",OFFSET('HARGA SATUAN'!$I$6,MATCH(C27,'HARGA SATUAN'!$C$7:$C$1509,0),0))</f>
        <v>14200</v>
      </c>
      <c r="H27" s="42">
        <f t="shared" ca="1" si="1"/>
        <v>25997360</v>
      </c>
      <c r="I27" s="42">
        <f t="shared" ca="1" si="2"/>
        <v>0</v>
      </c>
      <c r="J27" s="42">
        <f t="shared" ca="1" si="3"/>
        <v>0</v>
      </c>
      <c r="K27" s="43">
        <f t="shared" ca="1" si="0"/>
        <v>25997360</v>
      </c>
      <c r="L27" s="46"/>
      <c r="Q27" s="36"/>
      <c r="R27" s="45"/>
      <c r="S27" s="45"/>
      <c r="T27" s="45"/>
    </row>
    <row r="28" spans="1:20" s="47" customFormat="1">
      <c r="A28" s="30">
        <v>14</v>
      </c>
      <c r="B28" s="100">
        <f t="shared" ca="1" si="4"/>
        <v>14</v>
      </c>
      <c r="C28" s="109" t="str">
        <f ca="1">IF(ISERROR(OFFSET($C$222,MATCH(A28,$F$223:$F$372,0),0)),"",OFFSET($C$222,MATCH(A28,$F$223:$F$372,0),0))</f>
        <v>NFA2X-T 2 x 70 + N 70 mm²</v>
      </c>
      <c r="D28" s="101" t="str">
        <f ca="1">IF(ISERROR(OFFSET('HARGA SATUAN'!$D$6,MATCH(C28,'HARGA SATUAN'!$C$7:$C$1509,0),0)),"",OFFSET('HARGA SATUAN'!$D$6,MATCH(C28,'HARGA SATUAN'!$C$7:$C$1509,0),0))</f>
        <v>MDU-KD</v>
      </c>
      <c r="E28" s="101" t="str">
        <f ca="1">IF(B28="+","Unit",IF(ISERROR(OFFSET('HARGA SATUAN'!$E$6,MATCH(C28,'HARGA SATUAN'!$C$7:$C$1509,0),0)),"",OFFSET('HARGA SATUAN'!$E$6,MATCH(C28,'HARGA SATUAN'!$C$7:$C$1509,0),0)))</f>
        <v>Mtr</v>
      </c>
      <c r="F28" s="101">
        <f ca="1">IF(ISERROR(OFFSET($D$222,MATCH(A28,$F$223:$F$372,0),0)),"",OFFSET($D$222,MATCH(A28,$F$223:$F$372,0),0))</f>
        <v>2</v>
      </c>
      <c r="G28" s="41">
        <f ca="1">IF(ISERROR(OFFSET('HARGA SATUAN'!$I$6,MATCH(C28,'HARGA SATUAN'!$C$7:$C$1509,0),0)),"",OFFSET('HARGA SATUAN'!$I$6,MATCH(C28,'HARGA SATUAN'!$C$7:$C$1509,0),0))</f>
        <v>53300</v>
      </c>
      <c r="H28" s="42">
        <f t="shared" ca="1" si="1"/>
        <v>106600</v>
      </c>
      <c r="I28" s="42">
        <f t="shared" ca="1" si="2"/>
        <v>0</v>
      </c>
      <c r="J28" s="42">
        <f t="shared" ca="1" si="3"/>
        <v>0</v>
      </c>
      <c r="K28" s="43">
        <f t="shared" ca="1" si="0"/>
        <v>106600</v>
      </c>
      <c r="L28" s="46"/>
      <c r="Q28" s="36"/>
      <c r="R28" s="45"/>
      <c r="S28" s="45"/>
      <c r="T28" s="45"/>
    </row>
    <row r="29" spans="1:20" s="47" customFormat="1">
      <c r="A29" s="30">
        <v>15</v>
      </c>
      <c r="B29" s="100">
        <f t="shared" ca="1" si="4"/>
        <v>15</v>
      </c>
      <c r="C29" s="109" t="str">
        <f ca="1">IF(ISERROR(OFFSET($C$222,MATCH(A29,$F$223:$F$372,0),0)),"",OFFSET($C$222,MATCH(A29,$F$223:$F$372,0),0))</f>
        <v>NFA2X 2 x 10 mm²</v>
      </c>
      <c r="D29" s="101" t="str">
        <f ca="1">IF(ISERROR(OFFSET('HARGA SATUAN'!$D$6,MATCH(C29,'HARGA SATUAN'!$C$7:$C$1509,0),0)),"",OFFSET('HARGA SATUAN'!$D$6,MATCH(C29,'HARGA SATUAN'!$C$7:$C$1509,0),0))</f>
        <v>MDU-KD</v>
      </c>
      <c r="E29" s="101" t="str">
        <f ca="1">IF(B29="+","Unit",IF(ISERROR(OFFSET('HARGA SATUAN'!$E$6,MATCH(C29,'HARGA SATUAN'!$C$7:$C$1509,0),0)),"",OFFSET('HARGA SATUAN'!$E$6,MATCH(C29,'HARGA SATUAN'!$C$7:$C$1509,0),0)))</f>
        <v>Mtr</v>
      </c>
      <c r="F29" s="101">
        <f ca="1">IF(ISERROR(OFFSET($D$222,MATCH(A29,$F$223:$F$372,0),0)),"",OFFSET($D$222,MATCH(A29,$F$223:$F$372,0),0))</f>
        <v>35</v>
      </c>
      <c r="G29" s="41">
        <f ca="1">IF(ISERROR(OFFSET('HARGA SATUAN'!$I$6,MATCH(C29,'HARGA SATUAN'!$C$7:$C$1509,0),0)),"",OFFSET('HARGA SATUAN'!$I$6,MATCH(C29,'HARGA SATUAN'!$C$7:$C$1509,0),0))</f>
        <v>4300</v>
      </c>
      <c r="H29" s="42">
        <f t="shared" ca="1" si="1"/>
        <v>150500</v>
      </c>
      <c r="I29" s="42">
        <f t="shared" ca="1" si="2"/>
        <v>0</v>
      </c>
      <c r="J29" s="42">
        <f t="shared" ca="1" si="3"/>
        <v>0</v>
      </c>
      <c r="K29" s="43">
        <f t="shared" ca="1" si="0"/>
        <v>150500</v>
      </c>
      <c r="L29" s="46"/>
      <c r="Q29" s="36"/>
      <c r="R29" s="45"/>
      <c r="S29" s="45"/>
      <c r="T29" s="45"/>
    </row>
    <row r="30" spans="1:20" s="47" customFormat="1">
      <c r="A30" s="30">
        <v>16</v>
      </c>
      <c r="B30" s="100">
        <f t="shared" ca="1" si="4"/>
        <v>16</v>
      </c>
      <c r="C30" s="109" t="str">
        <f ca="1">IF(ISERROR(OFFSET($C$222,MATCH(A30,$F$223:$F$372,0),0)),"",OFFSET($C$222,MATCH(A30,$F$223:$F$372,0),0))</f>
        <v>Kabel NYY 1 x 150 mm²</v>
      </c>
      <c r="D30" s="101" t="str">
        <f ca="1">IF(ISERROR(OFFSET('HARGA SATUAN'!$D$6,MATCH(C30,'HARGA SATUAN'!$C$7:$C$1509,0),0)),"",OFFSET('HARGA SATUAN'!$D$6,MATCH(C30,'HARGA SATUAN'!$C$7:$C$1509,0),0))</f>
        <v>MDU-KD</v>
      </c>
      <c r="E30" s="101" t="str">
        <f ca="1">IF(B30="+","Unit",IF(ISERROR(OFFSET('HARGA SATUAN'!$E$6,MATCH(C30,'HARGA SATUAN'!$C$7:$C$1509,0),0)),"",OFFSET('HARGA SATUAN'!$E$6,MATCH(C30,'HARGA SATUAN'!$C$7:$C$1509,0),0)))</f>
        <v>Mtr</v>
      </c>
      <c r="F30" s="101">
        <f ca="1">IF(ISERROR(OFFSET($D$222,MATCH(A30,$F$223:$F$372,0),0)),"",OFFSET($D$222,MATCH(A30,$F$223:$F$372,0),0))</f>
        <v>30</v>
      </c>
      <c r="G30" s="41">
        <f ca="1">IF(ISERROR(OFFSET('HARGA SATUAN'!$I$6,MATCH(C30,'HARGA SATUAN'!$C$7:$C$1509,0),0)),"",OFFSET('HARGA SATUAN'!$I$6,MATCH(C30,'HARGA SATUAN'!$C$7:$C$1509,0),0))</f>
        <v>218600</v>
      </c>
      <c r="H30" s="42">
        <f t="shared" ca="1" si="1"/>
        <v>6558000</v>
      </c>
      <c r="I30" s="42">
        <f t="shared" ca="1" si="2"/>
        <v>0</v>
      </c>
      <c r="J30" s="42">
        <f t="shared" ca="1" si="3"/>
        <v>0</v>
      </c>
      <c r="K30" s="43">
        <f t="shared" ca="1" si="0"/>
        <v>6558000</v>
      </c>
      <c r="L30" s="46"/>
      <c r="Q30" s="36"/>
      <c r="R30" s="45"/>
      <c r="S30" s="45"/>
      <c r="T30" s="45"/>
    </row>
    <row r="31" spans="1:20" s="47" customFormat="1">
      <c r="A31" s="30">
        <v>17</v>
      </c>
      <c r="B31" s="100">
        <f t="shared" ca="1" si="4"/>
        <v>17</v>
      </c>
      <c r="C31" s="109" t="str">
        <f ca="1">IF(ISERROR(OFFSET($C$222,MATCH(A31,$F$223:$F$372,0),0)),"",OFFSET($C$222,MATCH(A31,$F$223:$F$372,0),0))</f>
        <v>Kabel NA2XSEYBY 20 KV, 3 x 150 mm²</v>
      </c>
      <c r="D31" s="101" t="str">
        <f ca="1">IF(ISERROR(OFFSET('HARGA SATUAN'!$D$6,MATCH(C31,'HARGA SATUAN'!$C$7:$C$1509,0),0)),"",OFFSET('HARGA SATUAN'!$D$6,MATCH(C31,'HARGA SATUAN'!$C$7:$C$1509,0),0))</f>
        <v>MDU-KD</v>
      </c>
      <c r="E31" s="101" t="str">
        <f ca="1">IF(B31="+","Unit",IF(ISERROR(OFFSET('HARGA SATUAN'!$E$6,MATCH(C31,'HARGA SATUAN'!$C$7:$C$1509,0),0)),"",OFFSET('HARGA SATUAN'!$E$6,MATCH(C31,'HARGA SATUAN'!$C$7:$C$1509,0),0)))</f>
        <v>Mtr</v>
      </c>
      <c r="F31" s="101">
        <f ca="1">IF(ISERROR(OFFSET($D$222,MATCH(A31,$F$223:$F$372,0),0)),"",OFFSET($D$222,MATCH(A31,$F$223:$F$372,0),0))</f>
        <v>30</v>
      </c>
      <c r="G31" s="41">
        <f ca="1">IF(ISERROR(OFFSET('HARGA SATUAN'!$I$6,MATCH(C31,'HARGA SATUAN'!$C$7:$C$1509,0),0)),"",OFFSET('HARGA SATUAN'!$I$6,MATCH(C31,'HARGA SATUAN'!$C$7:$C$1509,0),0))</f>
        <v>403400</v>
      </c>
      <c r="H31" s="42">
        <f t="shared" ca="1" si="1"/>
        <v>12102000</v>
      </c>
      <c r="I31" s="42">
        <f t="shared" ca="1" si="2"/>
        <v>0</v>
      </c>
      <c r="J31" s="42">
        <f t="shared" ca="1" si="3"/>
        <v>0</v>
      </c>
      <c r="K31" s="43">
        <f t="shared" ca="1" si="0"/>
        <v>12102000</v>
      </c>
      <c r="L31" s="46"/>
      <c r="Q31" s="36"/>
      <c r="R31" s="45"/>
      <c r="S31" s="45"/>
      <c r="T31" s="45"/>
    </row>
    <row r="32" spans="1:20" s="47" customFormat="1">
      <c r="A32" s="30">
        <v>18</v>
      </c>
      <c r="B32" s="100" t="str">
        <f t="shared" ca="1" si="4"/>
        <v/>
      </c>
      <c r="C32" s="109" t="str">
        <f ca="1">IF(ISERROR(OFFSET($C$222,MATCH(A32,$F$223:$F$372,0),0)),"",OFFSET($C$222,MATCH(A32,$F$223:$F$372,0),0))</f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ca="1">IF(ISERROR(OFFSET($D$222,MATCH(A32,$F$223:$F$372,0),0)),"",OFFSET($D$222,MATCH(A32,$F$223:$F$372,0),0))</f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19</v>
      </c>
      <c r="B33" s="100" t="str">
        <f t="shared" ca="1" si="4"/>
        <v/>
      </c>
      <c r="C33" s="109" t="str">
        <f ca="1">IF(ISERROR(OFFSET($C$222,MATCH(A33,$F$223:$F$372,0),0)),"",OFFSET($C$222,MATCH(A33,$F$223:$F$372,0),0))</f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ca="1">IF(ISERROR(OFFSET($D$222,MATCH(A33,$F$223:$F$372,0),0)),"",OFFSET($D$222,MATCH(A33,$F$223:$F$372,0),0))</f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20</v>
      </c>
      <c r="B34" s="100" t="str">
        <f t="shared" ca="1" si="4"/>
        <v/>
      </c>
      <c r="C34" s="109" t="str">
        <f ca="1">IF(ISERROR(OFFSET($C$222,MATCH(A34,$F$223:$F$372,0),0)),"",OFFSET($C$222,MATCH(A34,$F$223:$F$372,0),0))</f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ca="1">IF(ISERROR(OFFSET($D$222,MATCH(A34,$F$223:$F$372,0),0)),"",OFFSET($D$222,MATCH(A34,$F$223:$F$372,0),0))</f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21</v>
      </c>
      <c r="B35" s="100" t="str">
        <f t="shared" ca="1" si="4"/>
        <v/>
      </c>
      <c r="C35" s="109" t="str">
        <f ca="1">IF(ISERROR(OFFSET($C$222,MATCH(A35,$F$223:$F$372,0),0)),"",OFFSET($C$222,MATCH(A35,$F$223:$F$372,0),0))</f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ca="1">IF(ISERROR(OFFSET($D$222,MATCH(A35,$F$223:$F$372,0),0)),"",OFFSET($D$222,MATCH(A35,$F$223:$F$372,0),0))</f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22</v>
      </c>
      <c r="B36" s="100" t="str">
        <f t="shared" ca="1" si="4"/>
        <v/>
      </c>
      <c r="C36" s="109" t="str">
        <f ca="1">IF(ISERROR(OFFSET($C$222,MATCH(A36,$F$223:$F$372,0),0)),"",OFFSET($C$222,MATCH(A36,$F$223:$F$372,0),0))</f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01" t="str">
        <f ca="1">IF(ISERROR(OFFSET($D$222,MATCH(A36,$F$223:$F$372,0),0)),"",OFFSET($D$222,MATCH(A36,$F$223:$F$372,0),0))</f>
        <v/>
      </c>
      <c r="G36" s="41">
        <f ca="1">IF(ISERROR(OFFSET('HARGA SATUAN'!$I$6,MATCH(C36,'HARGA SATUAN'!$C$7:$C$1509,0),0)),"",OFFSET('HARGA SATUAN'!$I$6,MATCH(C36,'HARGA SATUAN'!$C$7:$C$1509,0),0))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23</v>
      </c>
      <c r="B37" s="100" t="str">
        <f t="shared" ca="1" si="4"/>
        <v/>
      </c>
      <c r="C37" s="109" t="str">
        <f ca="1">IF(ISERROR(OFFSET($C$222,MATCH(A37,$F$223:$F$372,0),0)),"",OFFSET($C$222,MATCH(A37,$F$223:$F$372,0),0))</f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01" t="str">
        <f ca="1">IF(ISERROR(OFFSET($D$222,MATCH(A37,$F$223:$F$372,0),0)),"",OFFSET($D$222,MATCH(A37,$F$223:$F$372,0),0))</f>
        <v/>
      </c>
      <c r="G37" s="41">
        <f ca="1">IF(ISERROR(OFFSET('HARGA SATUAN'!$I$6,MATCH(C37,'HARGA SATUAN'!$C$7:$C$1509,0),0)),"",OFFSET('HARGA SATUAN'!$I$6,MATCH(C37,'HARGA SATUAN'!$C$7:$C$1509,0),0))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24</v>
      </c>
      <c r="B38" s="100" t="str">
        <f t="shared" ca="1" si="4"/>
        <v/>
      </c>
      <c r="C38" s="109" t="str">
        <f ca="1">IF(ISERROR(OFFSET($C$222,MATCH(A38,$F$223:$F$372,0),0)),"",OFFSET($C$222,MATCH(A38,$F$223:$F$372,0),0))</f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01" t="str">
        <f ca="1">IF(ISERROR(OFFSET($D$222,MATCH(A38,$F$223:$F$372,0),0)),"",OFFSET($D$222,MATCH(A38,$F$223:$F$372,0),0))</f>
        <v/>
      </c>
      <c r="G38" s="41">
        <f ca="1">IF(ISERROR(OFFSET('HARGA SATUAN'!$I$6,MATCH(C38,'HARGA SATUAN'!$C$7:$C$1509,0),0)),"",OFFSET('HARGA SATUAN'!$I$6,MATCH(C38,'HARGA SATUAN'!$C$7:$C$1509,0),0))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25</v>
      </c>
      <c r="B39" s="100" t="str">
        <f t="shared" ca="1" si="4"/>
        <v/>
      </c>
      <c r="C39" s="109" t="str">
        <f ca="1">IF(ISERROR(OFFSET($C$222,MATCH(A39,$F$223:$F$372,0),0)),"",OFFSET($C$222,MATCH(A39,$F$223:$F$372,0),0))</f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01" t="str">
        <f ca="1">IF(ISERROR(OFFSET($D$222,MATCH(A39,$F$223:$F$372,0),0)),"",OFFSET($D$222,MATCH(A39,$F$223:$F$372,0),0))</f>
        <v/>
      </c>
      <c r="G39" s="41">
        <f ca="1">IF(ISERROR(OFFSET('HARGA SATUAN'!$I$6,MATCH(C39,'HARGA SATUAN'!$C$7:$C$1509,0),0)),"",OFFSET('HARGA SATUAN'!$I$6,MATCH(C39,'HARGA SATUAN'!$C$7:$C$1509,0),0))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26</v>
      </c>
      <c r="B40" s="100" t="str">
        <f t="shared" ca="1" si="4"/>
        <v/>
      </c>
      <c r="C40" s="109" t="str">
        <f ca="1">IF(ISERROR(OFFSET($C$222,MATCH(A40,$F$223:$F$372,0),0)),"",OFFSET($C$222,MATCH(A40,$F$223:$F$372,0),0))</f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01" t="str">
        <f ca="1">IF(ISERROR(OFFSET($D$222,MATCH(A40,$F$223:$F$372,0),0)),"",OFFSET($D$222,MATCH(A40,$F$223:$F$372,0),0))</f>
        <v/>
      </c>
      <c r="G40" s="41">
        <f ca="1">IF(ISERROR(OFFSET('HARGA SATUAN'!$I$6,MATCH(C40,'HARGA SATUAN'!$C$7:$C$1509,0),0)),"",OFFSET('HARGA SATUAN'!$I$6,MATCH(C40,'HARGA SATUAN'!$C$7:$C$1509,0),0))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27</v>
      </c>
      <c r="B41" s="100" t="str">
        <f t="shared" ca="1" si="4"/>
        <v/>
      </c>
      <c r="C41" s="109" t="str">
        <f ca="1">IF(ISERROR(OFFSET($C$222,MATCH(A41,$F$223:$F$372,0),0)),"",OFFSET($C$222,MATCH(A41,$F$223:$F$372,0),0))</f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01" t="str">
        <f ca="1">IF(ISERROR(OFFSET($D$222,MATCH(A41,$F$223:$F$372,0),0)),"",OFFSET($D$222,MATCH(A41,$F$223:$F$372,0),0))</f>
        <v/>
      </c>
      <c r="G41" s="41">
        <f ca="1">IF(ISERROR(OFFSET('HARGA SATUAN'!$I$6,MATCH(C41,'HARGA SATUAN'!$C$7:$C$1509,0),0)),"",OFFSET('HARGA SATUAN'!$I$6,MATCH(C41,'HARGA SATUAN'!$C$7:$C$1509,0),0))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28</v>
      </c>
      <c r="B42" s="100" t="str">
        <f t="shared" ca="1" si="4"/>
        <v/>
      </c>
      <c r="C42" s="109" t="str">
        <f ca="1">IF(ISERROR(OFFSET($C$222,MATCH(A42,$F$223:$F$372,0),0)),"",OFFSET($C$222,MATCH(A42,$F$223:$F$372,0),0))</f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01" t="str">
        <f ca="1">IF(ISERROR(OFFSET($D$222,MATCH(A42,$F$223:$F$372,0),0)),"",OFFSET($D$222,MATCH(A42,$F$223:$F$372,0),0))</f>
        <v/>
      </c>
      <c r="G42" s="41">
        <f ca="1">IF(ISERROR(OFFSET('HARGA SATUAN'!$I$6,MATCH(C42,'HARGA SATUAN'!$C$7:$C$1509,0),0)),"",OFFSET('HARGA SATUAN'!$I$6,MATCH(C42,'HARGA SATUAN'!$C$7:$C$1509,0),0))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29</v>
      </c>
      <c r="B43" s="100" t="str">
        <f t="shared" ca="1" si="4"/>
        <v/>
      </c>
      <c r="C43" s="109" t="str">
        <f ca="1">IF(ISERROR(OFFSET($C$222,MATCH(A43,$F$223:$F$372,0),0)),"",OFFSET($C$222,MATCH(A43,$F$223:$F$372,0),0))</f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01" t="str">
        <f ca="1">IF(ISERROR(OFFSET($D$222,MATCH(A43,$F$223:$F$372,0),0)),"",OFFSET($D$222,MATCH(A43,$F$223:$F$372,0),0))</f>
        <v/>
      </c>
      <c r="G43" s="41">
        <f ca="1">IF(ISERROR(OFFSET('HARGA SATUAN'!$I$6,MATCH(C43,'HARGA SATUAN'!$C$7:$C$1509,0),0)),"",OFFSET('HARGA SATUAN'!$I$6,MATCH(C43,'HARGA SATUAN'!$C$7:$C$1509,0),0))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30</v>
      </c>
      <c r="B44" s="100" t="str">
        <f t="shared" ca="1" si="4"/>
        <v/>
      </c>
      <c r="C44" s="109" t="str">
        <f ca="1">IF(ISERROR(OFFSET($C$222,MATCH(A44,$F$223:$F$372,0),0)),"",OFFSET($C$222,MATCH(A44,$F$223:$F$372,0),0))</f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01" t="str">
        <f ca="1">IF(ISERROR(OFFSET($D$222,MATCH(A44,$F$223:$F$372,0),0)),"",OFFSET($D$222,MATCH(A44,$F$223:$F$372,0),0))</f>
        <v/>
      </c>
      <c r="G44" s="41">
        <f ca="1">IF(ISERROR(OFFSET('HARGA SATUAN'!$I$6,MATCH(C44,'HARGA SATUAN'!$C$7:$C$1509,0),0)),"",OFFSET('HARGA SATUAN'!$I$6,MATCH(C44,'HARGA SATUAN'!$C$7:$C$1509,0),0))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31</v>
      </c>
      <c r="B45" s="100" t="str">
        <f t="shared" ca="1" si="4"/>
        <v/>
      </c>
      <c r="C45" s="109" t="str">
        <f ca="1">IF(ISERROR(OFFSET($C$222,MATCH(A45,$F$223:$F$372,0),0)),"",OFFSET($C$222,MATCH(A45,$F$223:$F$372,0),0))</f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01" t="str">
        <f ca="1">IF(ISERROR(OFFSET($D$222,MATCH(A45,$F$223:$F$372,0),0)),"",OFFSET($D$222,MATCH(A45,$F$223:$F$372,0),0))</f>
        <v/>
      </c>
      <c r="G45" s="41">
        <f ca="1">IF(ISERROR(OFFSET('HARGA SATUAN'!$I$6,MATCH(C45,'HARGA SATUAN'!$C$7:$C$1509,0),0)),"",OFFSET('HARGA SATUAN'!$I$6,MATCH(C45,'HARGA SATUAN'!$C$7:$C$1509,0),0))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32</v>
      </c>
      <c r="B46" s="100" t="str">
        <f t="shared" ca="1" si="4"/>
        <v/>
      </c>
      <c r="C46" s="109" t="str">
        <f ca="1">IF(ISERROR(OFFSET($C$222,MATCH(A46,$F$223:$F$372,0),0)),"",OFFSET($C$222,MATCH(A46,$F$223:$F$372,0),0))</f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01" t="str">
        <f ca="1">IF(ISERROR(OFFSET($D$222,MATCH(A46,$F$223:$F$372,0),0)),"",OFFSET($D$222,MATCH(A46,$F$223:$F$372,0),0))</f>
        <v/>
      </c>
      <c r="G46" s="41">
        <f ca="1">IF(ISERROR(OFFSET('HARGA SATUAN'!$I$6,MATCH(C46,'HARGA SATUAN'!$C$7:$C$1509,0),0)),"",OFFSET('HARGA SATUAN'!$I$6,MATCH(C46,'HARGA SATUAN'!$C$7:$C$1509,0),0))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33</v>
      </c>
      <c r="B47" s="100" t="str">
        <f t="shared" ca="1" si="4"/>
        <v/>
      </c>
      <c r="C47" s="109" t="str">
        <f ca="1">IF(ISERROR(OFFSET($C$222,MATCH(A47,$F$223:$F$372,0),0)),"",OFFSET($C$222,MATCH(A47,$F$223:$F$372,0),0))</f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01" t="str">
        <f ca="1">IF(ISERROR(OFFSET($D$222,MATCH(A47,$F$223:$F$372,0),0)),"",OFFSET($D$222,MATCH(A47,$F$223:$F$372,0),0))</f>
        <v/>
      </c>
      <c r="G47" s="41">
        <f ca="1">IF(ISERROR(OFFSET('HARGA SATUAN'!$I$6,MATCH(C47,'HARGA SATUAN'!$C$7:$C$1509,0),0)),"",OFFSET('HARGA SATUAN'!$I$6,MATCH(C47,'HARGA SATUAN'!$C$7:$C$1509,0),0))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34</v>
      </c>
      <c r="B48" s="100" t="str">
        <f t="shared" ca="1" si="4"/>
        <v/>
      </c>
      <c r="C48" s="109" t="str">
        <f ca="1">IF(ISERROR(OFFSET($C$222,MATCH(A48,$F$223:$F$372,0),0)),"",OFFSET($C$222,MATCH(A48,$F$223:$F$372,0),0))</f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01" t="str">
        <f ca="1">IF(ISERROR(OFFSET($D$222,MATCH(A48,$F$223:$F$372,0),0)),"",OFFSET($D$222,MATCH(A48,$F$223:$F$372,0),0))</f>
        <v/>
      </c>
      <c r="G48" s="41">
        <f ca="1">IF(ISERROR(OFFSET('HARGA SATUAN'!$I$6,MATCH(C48,'HARGA SATUAN'!$C$7:$C$1509,0),0)),"",OFFSET('HARGA SATUAN'!$I$6,MATCH(C48,'HARGA SATUAN'!$C$7:$C$1509,0),0))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35</v>
      </c>
      <c r="B49" s="100" t="str">
        <f t="shared" ca="1" si="4"/>
        <v/>
      </c>
      <c r="C49" s="109" t="str">
        <f ca="1">IF(ISERROR(OFFSET($C$222,MATCH(A49,$F$223:$F$372,0),0)),"",OFFSET($C$222,MATCH(A49,$F$223:$F$372,0),0))</f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01" t="str">
        <f ca="1">IF(ISERROR(OFFSET($D$222,MATCH(A49,$F$223:$F$372,0),0)),"",OFFSET($D$222,MATCH(A49,$F$223:$F$372,0),0))</f>
        <v/>
      </c>
      <c r="G49" s="41">
        <f ca="1">IF(ISERROR(OFFSET('HARGA SATUAN'!$I$6,MATCH(C49,'HARGA SATUAN'!$C$7:$C$1509,0),0)),"",OFFSET('HARGA SATUAN'!$I$6,MATCH(C49,'HARGA SATUAN'!$C$7:$C$1509,0),0))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36</v>
      </c>
      <c r="B50" s="100" t="str">
        <f t="shared" ca="1" si="4"/>
        <v/>
      </c>
      <c r="C50" s="109" t="str">
        <f ca="1">IF(ISERROR(OFFSET($C$222,MATCH(A50,$F$223:$F$372,0),0)),"",OFFSET($C$222,MATCH(A50,$F$223:$F$372,0),0))</f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01" t="str">
        <f ca="1">IF(ISERROR(OFFSET($D$222,MATCH(A50,$F$223:$F$372,0),0)),"",OFFSET($D$222,MATCH(A50,$F$223:$F$372,0),0))</f>
        <v/>
      </c>
      <c r="G50" s="41">
        <f ca="1">IF(ISERROR(OFFSET('HARGA SATUAN'!$I$6,MATCH(C50,'HARGA SATUAN'!$C$7:$C$1509,0),0)),"",OFFSET('HARGA SATUAN'!$I$6,MATCH(C50,'HARGA SATUAN'!$C$7:$C$1509,0),0))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37</v>
      </c>
      <c r="B51" s="100" t="str">
        <f t="shared" ca="1" si="4"/>
        <v/>
      </c>
      <c r="C51" s="109" t="str">
        <f ca="1">IF(ISERROR(OFFSET($C$222,MATCH(A51,$F$223:$F$372,0),0)),"",OFFSET($C$222,MATCH(A51,$F$223:$F$372,0),0))</f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01" t="str">
        <f ca="1">IF(ISERROR(OFFSET($D$222,MATCH(A51,$F$223:$F$372,0),0)),"",OFFSET($D$222,MATCH(A51,$F$223:$F$372,0),0))</f>
        <v/>
      </c>
      <c r="G51" s="41">
        <f ca="1">IF(ISERROR(OFFSET('HARGA SATUAN'!$I$6,MATCH(C51,'HARGA SATUAN'!$C$7:$C$1509,0),0)),"",OFFSET('HARGA SATUAN'!$I$6,MATCH(C51,'HARGA SATUAN'!$C$7:$C$1509,0),0))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38</v>
      </c>
      <c r="B52" s="100" t="str">
        <f t="shared" ca="1" si="4"/>
        <v/>
      </c>
      <c r="C52" s="109" t="str">
        <f ca="1">IF(ISERROR(OFFSET($C$222,MATCH(A52,$F$223:$F$372,0),0)),"",OFFSET($C$222,MATCH(A52,$F$223:$F$372,0),0))</f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01" t="str">
        <f ca="1">IF(ISERROR(OFFSET($D$222,MATCH(A52,$F$223:$F$372,0),0)),"",OFFSET($D$222,MATCH(A52,$F$223:$F$372,0),0))</f>
        <v/>
      </c>
      <c r="G52" s="41">
        <f ca="1">IF(ISERROR(OFFSET('HARGA SATUAN'!$I$6,MATCH(C52,'HARGA SATUAN'!$C$7:$C$1509,0),0)),"",OFFSET('HARGA SATUAN'!$I$6,MATCH(C52,'HARGA SATUAN'!$C$7:$C$1509,0),0))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39</v>
      </c>
      <c r="B53" s="100" t="str">
        <f t="shared" ca="1" si="4"/>
        <v/>
      </c>
      <c r="C53" s="109" t="str">
        <f ca="1">IF(ISERROR(OFFSET($C$222,MATCH(A53,$F$223:$F$372,0),0)),"",OFFSET($C$222,MATCH(A53,$F$223:$F$372,0),0))</f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01" t="str">
        <f ca="1">IF(ISERROR(OFFSET($D$222,MATCH(A53,$F$223:$F$372,0),0)),"",OFFSET($D$222,MATCH(A53,$F$223:$F$372,0),0))</f>
        <v/>
      </c>
      <c r="G53" s="41">
        <f ca="1">IF(ISERROR(OFFSET('HARGA SATUAN'!$I$6,MATCH(C53,'HARGA SATUAN'!$C$7:$C$1509,0),0)),"",OFFSET('HARGA SATUAN'!$I$6,MATCH(C53,'HARGA SATUAN'!$C$7:$C$1509,0),0))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40</v>
      </c>
      <c r="B54" s="100" t="str">
        <f t="shared" ca="1" si="4"/>
        <v/>
      </c>
      <c r="C54" s="109" t="str">
        <f ca="1">IF(ISERROR(OFFSET($C$222,MATCH(A54,$F$223:$F$372,0),0)),"",OFFSET($C$222,MATCH(A54,$F$223:$F$372,0),0))</f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01" t="str">
        <f ca="1">IF(ISERROR(OFFSET($D$222,MATCH(A54,$F$223:$F$372,0),0)),"",OFFSET($D$222,MATCH(A54,$F$223:$F$372,0),0))</f>
        <v/>
      </c>
      <c r="G54" s="41">
        <f ca="1">IF(ISERROR(OFFSET('HARGA SATUAN'!$I$6,MATCH(C54,'HARGA SATUAN'!$C$7:$C$1509,0),0)),"",OFFSET('HARGA SATUAN'!$I$6,MATCH(C54,'HARGA SATUAN'!$C$7:$C$1509,0),0))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41</v>
      </c>
      <c r="B55" s="100" t="str">
        <f t="shared" ca="1" si="4"/>
        <v/>
      </c>
      <c r="C55" s="109" t="str">
        <f ca="1">IF(ISERROR(OFFSET($C$222,MATCH(A55,$F$223:$F$372,0),0)),"",OFFSET($C$222,MATCH(A55,$F$223:$F$372,0),0))</f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01" t="str">
        <f ca="1">IF(ISERROR(OFFSET($D$222,MATCH(A55,$F$223:$F$372,0),0)),"",OFFSET($D$222,MATCH(A55,$F$223:$F$372,0),0))</f>
        <v/>
      </c>
      <c r="G55" s="41">
        <f ca="1">IF(ISERROR(OFFSET('HARGA SATUAN'!$I$6,MATCH(C55,'HARGA SATUAN'!$C$7:$C$1509,0),0)),"",OFFSET('HARGA SATUAN'!$I$6,MATCH(C55,'HARGA SATUAN'!$C$7:$C$1509,0),0))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42</v>
      </c>
      <c r="B56" s="100" t="str">
        <f t="shared" ca="1" si="4"/>
        <v/>
      </c>
      <c r="C56" s="109" t="str">
        <f ca="1">IF(ISERROR(OFFSET($C$222,MATCH(A56,$F$223:$F$372,0),0)),"",OFFSET($C$222,MATCH(A56,$F$223:$F$372,0),0))</f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01" t="str">
        <f ca="1">IF(ISERROR(OFFSET($D$222,MATCH(A56,$F$223:$F$372,0),0)),"",OFFSET($D$222,MATCH(A56,$F$223:$F$372,0),0))</f>
        <v/>
      </c>
      <c r="G56" s="41">
        <f ca="1">IF(ISERROR(OFFSET('HARGA SATUAN'!$I$6,MATCH(C56,'HARGA SATUAN'!$C$7:$C$1509,0),0)),"",OFFSET('HARGA SATUAN'!$I$6,MATCH(C56,'HARGA SATUAN'!$C$7:$C$1509,0),0))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43</v>
      </c>
      <c r="B57" s="100" t="str">
        <f t="shared" ca="1" si="4"/>
        <v/>
      </c>
      <c r="C57" s="109" t="str">
        <f ca="1">IF(ISERROR(OFFSET($C$222,MATCH(A57,$F$223:$F$372,0),0)),"",OFFSET($C$222,MATCH(A57,$F$223:$F$372,0),0))</f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01" t="str">
        <f ca="1">IF(ISERROR(OFFSET($D$222,MATCH(A57,$F$223:$F$372,0),0)),"",OFFSET($D$222,MATCH(A57,$F$223:$F$372,0),0))</f>
        <v/>
      </c>
      <c r="G57" s="41">
        <f ca="1">IF(ISERROR(OFFSET('HARGA SATUAN'!$I$6,MATCH(C57,'HARGA SATUAN'!$C$7:$C$1509,0),0)),"",OFFSET('HARGA SATUAN'!$I$6,MATCH(C57,'HARGA SATUAN'!$C$7:$C$1509,0),0))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44</v>
      </c>
      <c r="B58" s="100" t="str">
        <f t="shared" ca="1" si="4"/>
        <v/>
      </c>
      <c r="C58" s="109" t="str">
        <f ca="1">IF(ISERROR(OFFSET($C$222,MATCH(A58,$F$223:$F$372,0),0)),"",OFFSET($C$222,MATCH(A58,$F$223:$F$372,0),0))</f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01" t="str">
        <f ca="1">IF(ISERROR(OFFSET($D$222,MATCH(A58,$F$223:$F$372,0),0)),"",OFFSET($D$222,MATCH(A58,$F$223:$F$372,0),0))</f>
        <v/>
      </c>
      <c r="G58" s="41">
        <f ca="1">IF(ISERROR(OFFSET('HARGA SATUAN'!$I$6,MATCH(C58,'HARGA SATUAN'!$C$7:$C$1509,0),0)),"",OFFSET('HARGA SATUAN'!$I$6,MATCH(C58,'HARGA SATUAN'!$C$7:$C$1509,0),0))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45</v>
      </c>
      <c r="B59" s="100" t="str">
        <f t="shared" ca="1" si="4"/>
        <v/>
      </c>
      <c r="C59" s="109" t="str">
        <f ca="1">IF(ISERROR(OFFSET($C$222,MATCH(A59,$F$223:$F$372,0),0)),"",OFFSET($C$222,MATCH(A59,$F$223:$F$372,0),0))</f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01" t="str">
        <f ca="1">IF(ISERROR(OFFSET($D$222,MATCH(A59,$F$223:$F$372,0),0)),"",OFFSET($D$222,MATCH(A59,$F$223:$F$372,0),0))</f>
        <v/>
      </c>
      <c r="G59" s="41">
        <f ca="1">IF(ISERROR(OFFSET('HARGA SATUAN'!$I$6,MATCH(C59,'HARGA SATUAN'!$C$7:$C$1509,0),0)),"",OFFSET('HARGA SATUAN'!$I$6,MATCH(C59,'HARGA SATUAN'!$C$7:$C$1509,0),0))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46</v>
      </c>
      <c r="B60" s="100" t="str">
        <f t="shared" ca="1" si="4"/>
        <v/>
      </c>
      <c r="C60" s="109" t="str">
        <f ca="1">IF(ISERROR(OFFSET($C$222,MATCH(A60,$F$223:$F$372,0),0)),"",OFFSET($C$222,MATCH(A60,$F$223:$F$372,0),0))</f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01" t="str">
        <f ca="1">IF(ISERROR(OFFSET($D$222,MATCH(A60,$F$223:$F$372,0),0)),"",OFFSET($D$222,MATCH(A60,$F$223:$F$372,0),0))</f>
        <v/>
      </c>
      <c r="G60" s="41">
        <f ca="1">IF(ISERROR(OFFSET('HARGA SATUAN'!$I$6,MATCH(C60,'HARGA SATUAN'!$C$7:$C$1509,0),0)),"",OFFSET('HARGA SATUAN'!$I$6,MATCH(C60,'HARGA SATUAN'!$C$7:$C$1509,0),0))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47</v>
      </c>
      <c r="B61" s="100" t="str">
        <f t="shared" ca="1" si="4"/>
        <v/>
      </c>
      <c r="C61" s="109" t="str">
        <f ca="1">IF(ISERROR(OFFSET($C$222,MATCH(A61,$F$223:$F$372,0),0)),"",OFFSET($C$222,MATCH(A61,$F$223:$F$372,0),0))</f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01" t="str">
        <f ca="1">IF(ISERROR(OFFSET($D$222,MATCH(A61,$F$223:$F$372,0),0)),"",OFFSET($D$222,MATCH(A61,$F$223:$F$372,0),0))</f>
        <v/>
      </c>
      <c r="G61" s="41">
        <f ca="1">IF(ISERROR(OFFSET('HARGA SATUAN'!$I$6,MATCH(C61,'HARGA SATUAN'!$C$7:$C$1509,0),0)),"",OFFSET('HARGA SATUAN'!$I$6,MATCH(C61,'HARGA SATUAN'!$C$7:$C$1509,0),0))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48</v>
      </c>
      <c r="B62" s="100" t="str">
        <f t="shared" ca="1" si="4"/>
        <v/>
      </c>
      <c r="C62" s="109" t="str">
        <f ca="1">IF(ISERROR(OFFSET($C$222,MATCH(A62,$F$223:$F$372,0),0)),"",OFFSET($C$222,MATCH(A62,$F$223:$F$372,0),0))</f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01" t="str">
        <f ca="1">IF(ISERROR(OFFSET($D$222,MATCH(A62,$F$223:$F$372,0),0)),"",OFFSET($D$222,MATCH(A62,$F$223:$F$372,0),0))</f>
        <v/>
      </c>
      <c r="G62" s="41">
        <f ca="1">IF(ISERROR(OFFSET('HARGA SATUAN'!$I$6,MATCH(C62,'HARGA SATUAN'!$C$7:$C$1509,0),0)),"",OFFSET('HARGA SATUAN'!$I$6,MATCH(C62,'HARGA SATUAN'!$C$7:$C$1509,0),0))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49</v>
      </c>
      <c r="B63" s="100" t="str">
        <f t="shared" ca="1" si="4"/>
        <v/>
      </c>
      <c r="C63" s="109" t="str">
        <f ca="1">IF(ISERROR(OFFSET($C$222,MATCH(A63,$F$223:$F$372,0),0)),"",OFFSET($C$222,MATCH(A63,$F$223:$F$372,0),0))</f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01" t="str">
        <f ca="1">IF(ISERROR(OFFSET($D$222,MATCH(A63,$F$223:$F$372,0),0)),"",OFFSET($D$222,MATCH(A63,$F$223:$F$372,0),0))</f>
        <v/>
      </c>
      <c r="G63" s="41">
        <f ca="1">IF(ISERROR(OFFSET('HARGA SATUAN'!$I$6,MATCH(C63,'HARGA SATUAN'!$C$7:$C$1509,0),0)),"",OFFSET('HARGA SATUAN'!$I$6,MATCH(C63,'HARGA SATUAN'!$C$7:$C$1509,0),0))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50</v>
      </c>
      <c r="B64" s="100" t="str">
        <f t="shared" ca="1" si="4"/>
        <v/>
      </c>
      <c r="C64" s="109" t="str">
        <f ca="1">IF(ISERROR(OFFSET($C$222,MATCH(A64,$F$223:$F$372,0),0)),"",OFFSET($C$222,MATCH(A64,$F$223:$F$372,0),0))</f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01" t="str">
        <f ca="1">IF(ISERROR(OFFSET($D$222,MATCH(A64,$F$223:$F$372,0),0)),"",OFFSET($D$222,MATCH(A64,$F$223:$F$372,0),0))</f>
        <v/>
      </c>
      <c r="G64" s="41">
        <f ca="1">IF(ISERROR(OFFSET('HARGA SATUAN'!$I$6,MATCH(C64,'HARGA SATUAN'!$C$7:$C$1509,0),0)),"",OFFSET('HARGA SATUAN'!$I$6,MATCH(C64,'HARGA SATUAN'!$C$7:$C$1509,0),0))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51</v>
      </c>
      <c r="B65" s="100" t="str">
        <f t="shared" ca="1" si="4"/>
        <v/>
      </c>
      <c r="C65" s="109" t="str">
        <f ca="1">IF(ISERROR(OFFSET($C$222,MATCH(A65,$F$223:$F$372,0),0)),"",OFFSET($C$222,MATCH(A65,$F$223:$F$372,0),0))</f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01" t="str">
        <f ca="1">IF(ISERROR(OFFSET($D$222,MATCH(A65,$F$223:$F$372,0),0)),"",OFFSET($D$222,MATCH(A65,$F$223:$F$372,0),0))</f>
        <v/>
      </c>
      <c r="G65" s="41">
        <f ca="1">IF(ISERROR(OFFSET('HARGA SATUAN'!$I$6,MATCH(C65,'HARGA SATUAN'!$C$7:$C$1509,0),0)),"",OFFSET('HARGA SATUAN'!$I$6,MATCH(C65,'HARGA SATUAN'!$C$7:$C$1509,0),0))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52</v>
      </c>
      <c r="B66" s="100" t="str">
        <f t="shared" ca="1" si="4"/>
        <v/>
      </c>
      <c r="C66" s="109" t="str">
        <f ca="1">IF(ISERROR(OFFSET($C$222,MATCH(A66,$F$223:$F$372,0),0)),"",OFFSET($C$222,MATCH(A66,$F$223:$F$372,0),0))</f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01" t="str">
        <f ca="1">IF(ISERROR(OFFSET($D$222,MATCH(A66,$F$223:$F$372,0),0)),"",OFFSET($D$222,MATCH(A66,$F$223:$F$372,0),0))</f>
        <v/>
      </c>
      <c r="G66" s="41">
        <f ca="1">IF(ISERROR(OFFSET('HARGA SATUAN'!$I$6,MATCH(C66,'HARGA SATUAN'!$C$7:$C$1509,0),0)),"",OFFSET('HARGA SATUAN'!$I$6,MATCH(C66,'HARGA SATUAN'!$C$7:$C$1509,0),0))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ref="K66:K103" ca="1" si="5">SUM(H66:J66)</f>
        <v>0</v>
      </c>
      <c r="L66" s="46"/>
      <c r="Q66" s="36"/>
      <c r="R66" s="45"/>
      <c r="S66" s="45"/>
      <c r="T66" s="45"/>
    </row>
    <row r="67" spans="1:20" s="47" customFormat="1">
      <c r="A67" s="30">
        <v>53</v>
      </c>
      <c r="B67" s="100" t="str">
        <f t="shared" ca="1" si="4"/>
        <v/>
      </c>
      <c r="C67" s="109" t="str">
        <f ca="1">IF(ISERROR(OFFSET($C$222,MATCH(A67,$F$223:$F$372,0),0)),"",OFFSET($C$222,MATCH(A67,$F$223:$F$372,0),0))</f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01" t="str">
        <f ca="1">IF(ISERROR(OFFSET($D$222,MATCH(A67,$F$223:$F$372,0),0)),"",OFFSET($D$222,MATCH(A67,$F$223:$F$372,0),0))</f>
        <v/>
      </c>
      <c r="G67" s="41">
        <f ca="1">IF(ISERROR(OFFSET('HARGA SATUAN'!$I$6,MATCH(C67,'HARGA SATUAN'!$C$7:$C$1509,0),0)),"",OFFSET('HARGA SATUAN'!$I$6,MATCH(C67,'HARGA SATUAN'!$C$7:$C$1509,0),0))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ca="1" si="5"/>
        <v>0</v>
      </c>
      <c r="L67" s="46"/>
      <c r="Q67" s="36"/>
      <c r="R67" s="45"/>
      <c r="S67" s="45"/>
      <c r="T67" s="45"/>
    </row>
    <row r="68" spans="1:20" s="47" customFormat="1">
      <c r="A68" s="30">
        <v>54</v>
      </c>
      <c r="B68" s="100" t="str">
        <f t="shared" ca="1" si="4"/>
        <v/>
      </c>
      <c r="C68" s="109" t="str">
        <f ca="1">IF(ISERROR(OFFSET($C$222,MATCH(A68,$F$223:$F$372,0),0)),"",OFFSET($C$222,MATCH(A68,$F$223:$F$372,0),0))</f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01" t="str">
        <f ca="1">IF(ISERROR(OFFSET($D$222,MATCH(A68,$F$223:$F$372,0),0)),"",OFFSET($D$222,MATCH(A68,$F$223:$F$372,0),0))</f>
        <v/>
      </c>
      <c r="G68" s="41">
        <f ca="1">IF(ISERROR(OFFSET('HARGA SATUAN'!$I$6,MATCH(C68,'HARGA SATUAN'!$C$7:$C$1509,0),0)),"",OFFSET('HARGA SATUAN'!$I$6,MATCH(C68,'HARGA SATUAN'!$C$7:$C$1509,0),0))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5"/>
        <v>0</v>
      </c>
      <c r="L68" s="46"/>
      <c r="Q68" s="36"/>
      <c r="R68" s="45"/>
      <c r="S68" s="45"/>
      <c r="T68" s="45"/>
    </row>
    <row r="69" spans="1:20" s="47" customFormat="1">
      <c r="A69" s="30">
        <v>55</v>
      </c>
      <c r="B69" s="100" t="str">
        <f t="shared" ca="1" si="4"/>
        <v/>
      </c>
      <c r="C69" s="109" t="str">
        <f ca="1">IF(ISERROR(OFFSET($C$222,MATCH(A69,$F$223:$F$372,0),0)),"",OFFSET($C$222,MATCH(A69,$F$223:$F$372,0),0))</f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01" t="str">
        <f ca="1">IF(ISERROR(OFFSET($D$222,MATCH(A69,$F$223:$F$372,0),0)),"",OFFSET($D$222,MATCH(A69,$F$223:$F$372,0),0))</f>
        <v/>
      </c>
      <c r="G69" s="41">
        <f ca="1">IF(ISERROR(OFFSET('HARGA SATUAN'!$I$6,MATCH(C69,'HARGA SATUAN'!$C$7:$C$1509,0),0)),"",OFFSET('HARGA SATUAN'!$I$6,MATCH(C69,'HARGA SATUAN'!$C$7:$C$1509,0),0))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5"/>
        <v>0</v>
      </c>
      <c r="L69" s="46"/>
      <c r="Q69" s="36"/>
      <c r="R69" s="45"/>
      <c r="S69" s="45"/>
      <c r="T69" s="45"/>
    </row>
    <row r="70" spans="1:20" s="47" customFormat="1">
      <c r="A70" s="30">
        <v>56</v>
      </c>
      <c r="B70" s="100" t="str">
        <f t="shared" ca="1" si="4"/>
        <v/>
      </c>
      <c r="C70" s="109" t="str">
        <f ca="1">IF(ISERROR(OFFSET($C$222,MATCH(A70,$F$223:$F$372,0),0)),"",OFFSET($C$222,MATCH(A70,$F$223:$F$372,0),0))</f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01" t="str">
        <f ca="1">IF(ISERROR(OFFSET($D$222,MATCH(A70,$F$223:$F$372,0),0)),"",OFFSET($D$222,MATCH(A70,$F$223:$F$372,0),0))</f>
        <v/>
      </c>
      <c r="G70" s="41">
        <f ca="1">IF(ISERROR(OFFSET('HARGA SATUAN'!$I$6,MATCH(C70,'HARGA SATUAN'!$C$7:$C$1509,0),0)),"",OFFSET('HARGA SATUAN'!$I$6,MATCH(C70,'HARGA SATUAN'!$C$7:$C$1509,0),0))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5"/>
        <v>0</v>
      </c>
      <c r="L70" s="46"/>
      <c r="Q70" s="36"/>
      <c r="R70" s="45"/>
      <c r="S70" s="45"/>
      <c r="T70" s="45"/>
    </row>
    <row r="71" spans="1:20" s="47" customFormat="1">
      <c r="A71" s="30">
        <v>57</v>
      </c>
      <c r="B71" s="100" t="str">
        <f t="shared" ca="1" si="4"/>
        <v/>
      </c>
      <c r="C71" s="109" t="str">
        <f ca="1">IF(ISERROR(OFFSET($C$222,MATCH(A71,$F$223:$F$372,0),0)),"",OFFSET($C$222,MATCH(A71,$F$223:$F$372,0),0))</f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01" t="str">
        <f ca="1">IF(ISERROR(OFFSET($D$222,MATCH(A71,$F$223:$F$372,0),0)),"",OFFSET($D$222,MATCH(A71,$F$223:$F$372,0),0))</f>
        <v/>
      </c>
      <c r="G71" s="41">
        <f ca="1">IF(ISERROR(OFFSET('HARGA SATUAN'!$I$6,MATCH(C71,'HARGA SATUAN'!$C$7:$C$1509,0),0)),"",OFFSET('HARGA SATUAN'!$I$6,MATCH(C71,'HARGA SATUAN'!$C$7:$C$1509,0),0))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5"/>
        <v>0</v>
      </c>
      <c r="L71" s="46"/>
      <c r="Q71" s="36"/>
      <c r="R71" s="45"/>
      <c r="S71" s="45"/>
      <c r="T71" s="45"/>
    </row>
    <row r="72" spans="1:20" s="47" customFormat="1">
      <c r="A72" s="30">
        <v>58</v>
      </c>
      <c r="B72" s="100" t="str">
        <f t="shared" ca="1" si="4"/>
        <v/>
      </c>
      <c r="C72" s="109" t="str">
        <f ca="1">IF(ISERROR(OFFSET($C$222,MATCH(A72,$F$223:$F$372,0),0)),"",OFFSET($C$222,MATCH(A72,$F$223:$F$372,0),0))</f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01" t="str">
        <f ca="1">IF(ISERROR(OFFSET($D$222,MATCH(A72,$F$223:$F$372,0),0)),"",OFFSET($D$222,MATCH(A72,$F$223:$F$372,0),0))</f>
        <v/>
      </c>
      <c r="G72" s="41">
        <f ca="1">IF(ISERROR(OFFSET('HARGA SATUAN'!$I$6,MATCH(C72,'HARGA SATUAN'!$C$7:$C$1509,0),0)),"",OFFSET('HARGA SATUAN'!$I$6,MATCH(C72,'HARGA SATUAN'!$C$7:$C$1509,0),0))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5"/>
        <v>0</v>
      </c>
      <c r="L72" s="46"/>
      <c r="Q72" s="36"/>
      <c r="R72" s="45"/>
      <c r="S72" s="45"/>
      <c r="T72" s="45"/>
    </row>
    <row r="73" spans="1:20" s="47" customFormat="1">
      <c r="A73" s="30">
        <v>59</v>
      </c>
      <c r="B73" s="100" t="str">
        <f t="shared" ca="1" si="4"/>
        <v/>
      </c>
      <c r="C73" s="109" t="str">
        <f ca="1">IF(ISERROR(OFFSET($C$222,MATCH(A73,$F$223:$F$372,0),0)),"",OFFSET($C$222,MATCH(A73,$F$223:$F$372,0),0))</f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01" t="str">
        <f ca="1">IF(ISERROR(OFFSET($D$222,MATCH(A73,$F$223:$F$372,0),0)),"",OFFSET($D$222,MATCH(A73,$F$223:$F$372,0),0))</f>
        <v/>
      </c>
      <c r="G73" s="41">
        <f ca="1">IF(ISERROR(OFFSET('HARGA SATUAN'!$I$6,MATCH(C73,'HARGA SATUAN'!$C$7:$C$1509,0),0)),"",OFFSET('HARGA SATUAN'!$I$6,MATCH(C73,'HARGA SATUAN'!$C$7:$C$1509,0),0))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5"/>
        <v>0</v>
      </c>
      <c r="L73" s="46"/>
      <c r="Q73" s="36"/>
      <c r="R73" s="45"/>
      <c r="S73" s="45"/>
      <c r="T73" s="45"/>
    </row>
    <row r="74" spans="1:20" s="47" customFormat="1">
      <c r="A74" s="30">
        <v>60</v>
      </c>
      <c r="B74" s="100" t="str">
        <f t="shared" ca="1" si="4"/>
        <v/>
      </c>
      <c r="C74" s="109" t="str">
        <f ca="1">IF(ISERROR(OFFSET($C$222,MATCH(A74,$F$223:$F$372,0),0)),"",OFFSET($C$222,MATCH(A74,$F$223:$F$372,0),0))</f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01" t="str">
        <f ca="1">IF(ISERROR(OFFSET($D$222,MATCH(A74,$F$223:$F$372,0),0)),"",OFFSET($D$222,MATCH(A74,$F$223:$F$372,0),0))</f>
        <v/>
      </c>
      <c r="G74" s="41">
        <f ca="1">IF(ISERROR(OFFSET('HARGA SATUAN'!$I$6,MATCH(C74,'HARGA SATUAN'!$C$7:$C$1509,0),0)),"",OFFSET('HARGA SATUAN'!$I$6,MATCH(C74,'HARGA SATUAN'!$C$7:$C$1509,0),0))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5"/>
        <v>0</v>
      </c>
      <c r="L74" s="46"/>
      <c r="Q74" s="36"/>
      <c r="R74" s="45"/>
      <c r="S74" s="45"/>
      <c r="T74" s="45"/>
    </row>
    <row r="75" spans="1:20" s="47" customFormat="1">
      <c r="A75" s="30">
        <v>61</v>
      </c>
      <c r="B75" s="100" t="str">
        <f t="shared" ca="1" si="4"/>
        <v/>
      </c>
      <c r="C75" s="109" t="str">
        <f ca="1">IF(ISERROR(OFFSET($C$222,MATCH(A75,$F$223:$F$372,0),0)),"",OFFSET($C$222,MATCH(A75,$F$223:$F$372,0),0))</f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01" t="str">
        <f ca="1">IF(ISERROR(OFFSET($D$222,MATCH(A75,$F$223:$F$372,0),0)),"",OFFSET($D$222,MATCH(A75,$F$223:$F$372,0),0))</f>
        <v/>
      </c>
      <c r="G75" s="41">
        <f ca="1">IF(ISERROR(OFFSET('HARGA SATUAN'!$I$6,MATCH(C75,'HARGA SATUAN'!$C$7:$C$1509,0),0)),"",OFFSET('HARGA SATUAN'!$I$6,MATCH(C75,'HARGA SATUAN'!$C$7:$C$1509,0),0))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5"/>
        <v>0</v>
      </c>
      <c r="L75" s="46"/>
      <c r="Q75" s="36"/>
      <c r="R75" s="45"/>
      <c r="S75" s="45"/>
      <c r="T75" s="45"/>
    </row>
    <row r="76" spans="1:20" s="47" customFormat="1">
      <c r="A76" s="30">
        <v>62</v>
      </c>
      <c r="B76" s="100" t="str">
        <f t="shared" ca="1" si="4"/>
        <v/>
      </c>
      <c r="C76" s="109" t="str">
        <f ca="1">IF(ISERROR(OFFSET($C$222,MATCH(A76,$F$223:$F$372,0),0)),"",OFFSET($C$222,MATCH(A76,$F$223:$F$372,0),0))</f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01" t="str">
        <f ca="1">IF(ISERROR(OFFSET($D$222,MATCH(A76,$F$223:$F$372,0),0)),"",OFFSET($D$222,MATCH(A76,$F$223:$F$372,0),0))</f>
        <v/>
      </c>
      <c r="G76" s="41">
        <f ca="1">IF(ISERROR(OFFSET('HARGA SATUAN'!$I$6,MATCH(C76,'HARGA SATUAN'!$C$7:$C$1509,0),0)),"",OFFSET('HARGA SATUAN'!$I$6,MATCH(C76,'HARGA SATUAN'!$C$7:$C$1509,0),0))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5"/>
        <v>0</v>
      </c>
      <c r="L76" s="46"/>
      <c r="Q76" s="36"/>
      <c r="R76" s="45"/>
      <c r="S76" s="45"/>
      <c r="T76" s="45"/>
    </row>
    <row r="77" spans="1:20" s="47" customFormat="1">
      <c r="A77" s="30">
        <v>63</v>
      </c>
      <c r="B77" s="100" t="str">
        <f t="shared" ca="1" si="4"/>
        <v/>
      </c>
      <c r="C77" s="109" t="str">
        <f ca="1">IF(ISERROR(OFFSET($C$222,MATCH(A77,$F$223:$F$372,0),0)),"",OFFSET($C$222,MATCH(A77,$F$223:$F$372,0),0))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01" t="str">
        <f ca="1">IF(ISERROR(OFFSET($D$222,MATCH(A77,$F$223:$F$372,0),0)),"",OFFSET($D$222,MATCH(A77,$F$223:$F$372,0),0))</f>
        <v/>
      </c>
      <c r="G77" s="41">
        <f ca="1">IF(ISERROR(OFFSET('HARGA SATUAN'!$I$6,MATCH(C77,'HARGA SATUAN'!$C$7:$C$1509,0),0)),"",OFFSET('HARGA SATUAN'!$I$6,MATCH(C77,'HARGA SATUAN'!$C$7:$C$1509,0),0))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5"/>
        <v>0</v>
      </c>
      <c r="L77" s="46"/>
      <c r="Q77" s="36"/>
      <c r="R77" s="45"/>
      <c r="S77" s="45"/>
      <c r="T77" s="45"/>
    </row>
    <row r="78" spans="1:20" s="47" customFormat="1">
      <c r="A78" s="30">
        <v>64</v>
      </c>
      <c r="B78" s="100" t="str">
        <f t="shared" ca="1" si="4"/>
        <v/>
      </c>
      <c r="C78" s="109" t="str">
        <f ca="1">IF(ISERROR(OFFSET($C$222,MATCH(A78,$F$223:$F$372,0),0)),"",OFFSET($C$222,MATCH(A78,$F$223:$F$372,0),0))</f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01" t="str">
        <f ca="1">IF(ISERROR(OFFSET($D$222,MATCH(A78,$F$223:$F$372,0),0)),"",OFFSET($D$222,MATCH(A78,$F$223:$F$372,0),0))</f>
        <v/>
      </c>
      <c r="G78" s="41">
        <f ca="1">IF(ISERROR(OFFSET('HARGA SATUAN'!$I$6,MATCH(C78,'HARGA SATUAN'!$C$7:$C$1509,0),0)),"",OFFSET('HARGA SATUAN'!$I$6,MATCH(C78,'HARGA SATUAN'!$C$7:$C$1509,0),0))</f>
        <v>0</v>
      </c>
      <c r="H78" s="42">
        <f t="shared" ref="H78:H114" ca="1" si="6">IF(OR(D78="MDU",D78="MDU-KD"),G78*F78,0)</f>
        <v>0</v>
      </c>
      <c r="I78" s="42">
        <f t="shared" ref="I78:I114" ca="1" si="7">IF(D78="HDW",G78*F78,0)</f>
        <v>0</v>
      </c>
      <c r="J78" s="42">
        <f t="shared" ref="J78:J114" ca="1" si="8">IF(D78="JASA",G78*F78,0)</f>
        <v>0</v>
      </c>
      <c r="K78" s="43">
        <f t="shared" ca="1" si="5"/>
        <v>0</v>
      </c>
      <c r="L78" s="46"/>
      <c r="Q78" s="36"/>
      <c r="R78" s="45"/>
      <c r="S78" s="45"/>
      <c r="T78" s="45"/>
    </row>
    <row r="79" spans="1:20" s="47" customFormat="1">
      <c r="A79" s="30">
        <v>65</v>
      </c>
      <c r="B79" s="100" t="str">
        <f t="shared" ca="1" si="4"/>
        <v/>
      </c>
      <c r="C79" s="109" t="str">
        <f ca="1">IF(ISERROR(OFFSET($C$222,MATCH(A79,$F$223:$F$372,0),0)),"",OFFSET($C$222,MATCH(A79,$F$223:$F$372,0),0))</f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01" t="str">
        <f ca="1">IF(ISERROR(OFFSET($D$222,MATCH(A79,$F$223:$F$372,0),0)),"",OFFSET($D$222,MATCH(A79,$F$223:$F$372,0),0))</f>
        <v/>
      </c>
      <c r="G79" s="41">
        <f ca="1">IF(ISERROR(OFFSET('HARGA SATUAN'!$I$6,MATCH(C79,'HARGA SATUAN'!$C$7:$C$1509,0),0)),"",OFFSET('HARGA SATUAN'!$I$6,MATCH(C79,'HARGA SATUAN'!$C$7:$C$1509,0),0))</f>
        <v>0</v>
      </c>
      <c r="H79" s="42">
        <f t="shared" ca="1" si="6"/>
        <v>0</v>
      </c>
      <c r="I79" s="42">
        <f t="shared" ca="1" si="7"/>
        <v>0</v>
      </c>
      <c r="J79" s="42">
        <f t="shared" ca="1" si="8"/>
        <v>0</v>
      </c>
      <c r="K79" s="43">
        <f t="shared" ca="1" si="5"/>
        <v>0</v>
      </c>
      <c r="L79" s="46"/>
      <c r="Q79" s="36"/>
      <c r="R79" s="45"/>
      <c r="S79" s="45"/>
      <c r="T79" s="45"/>
    </row>
    <row r="80" spans="1:20" s="47" customFormat="1">
      <c r="A80" s="30">
        <v>66</v>
      </c>
      <c r="B80" s="100" t="str">
        <f t="shared" ref="B80:B164" ca="1" si="9">IF(C80="","",A80)</f>
        <v/>
      </c>
      <c r="C80" s="109" t="str">
        <f t="shared" ref="C80:C143" ca="1" si="10">IF(ISERROR(OFFSET($C$222,MATCH(A80,$F$223:$F$372,0),0)),"",OFFSET($C$222,MATCH(A80,$F$223:$F$372,0),0))</f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01" t="str">
        <f t="shared" ref="F80:F143" ca="1" si="11">IF(ISERROR(OFFSET($D$222,MATCH(A80,$F$223:$F$372,0),0)),"",OFFSET($D$222,MATCH(A80,$F$223:$F$372,0),0))</f>
        <v/>
      </c>
      <c r="G80" s="41">
        <f ca="1">IF(ISERROR(OFFSET('HARGA SATUAN'!$I$6,MATCH(C80,'HARGA SATUAN'!$C$7:$C$1509,0),0)),"",OFFSET('HARGA SATUAN'!$I$6,MATCH(C80,'HARGA SATUAN'!$C$7:$C$1509,0),0))</f>
        <v>0</v>
      </c>
      <c r="H80" s="42">
        <f t="shared" ca="1" si="6"/>
        <v>0</v>
      </c>
      <c r="I80" s="42">
        <f t="shared" ca="1" si="7"/>
        <v>0</v>
      </c>
      <c r="J80" s="42">
        <f t="shared" ca="1" si="8"/>
        <v>0</v>
      </c>
      <c r="K80" s="43">
        <f t="shared" ca="1" si="5"/>
        <v>0</v>
      </c>
      <c r="L80" s="46"/>
      <c r="Q80" s="36"/>
      <c r="R80" s="45"/>
      <c r="S80" s="45"/>
      <c r="T80" s="45"/>
    </row>
    <row r="81" spans="1:20" s="47" customFormat="1">
      <c r="A81" s="30">
        <v>67</v>
      </c>
      <c r="B81" s="100" t="str">
        <f t="shared" ca="1" si="9"/>
        <v/>
      </c>
      <c r="C81" s="109" t="str">
        <f t="shared" ca="1" si="10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01" t="str">
        <f t="shared" ca="1" si="11"/>
        <v/>
      </c>
      <c r="G81" s="41">
        <f ca="1">IF(ISERROR(OFFSET('HARGA SATUAN'!$I$6,MATCH(C81,'HARGA SATUAN'!$C$7:$C$1509,0),0)),"",OFFSET('HARGA SATUAN'!$I$6,MATCH(C81,'HARGA SATUAN'!$C$7:$C$1509,0),0))</f>
        <v>0</v>
      </c>
      <c r="H81" s="42">
        <f t="shared" ca="1" si="6"/>
        <v>0</v>
      </c>
      <c r="I81" s="42">
        <f t="shared" ca="1" si="7"/>
        <v>0</v>
      </c>
      <c r="J81" s="42">
        <f t="shared" ca="1" si="8"/>
        <v>0</v>
      </c>
      <c r="K81" s="43">
        <f t="shared" ca="1" si="5"/>
        <v>0</v>
      </c>
      <c r="L81" s="46"/>
      <c r="Q81" s="36"/>
      <c r="R81" s="45"/>
      <c r="S81" s="45"/>
      <c r="T81" s="45"/>
    </row>
    <row r="82" spans="1:20" s="47" customFormat="1">
      <c r="A82" s="30">
        <v>68</v>
      </c>
      <c r="B82" s="100" t="str">
        <f t="shared" ca="1" si="9"/>
        <v/>
      </c>
      <c r="C82" s="109" t="str">
        <f t="shared" ca="1" si="10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01" t="str">
        <f t="shared" ca="1" si="11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42">
        <f t="shared" ca="1" si="6"/>
        <v>0</v>
      </c>
      <c r="I82" s="42">
        <f t="shared" ca="1" si="7"/>
        <v>0</v>
      </c>
      <c r="J82" s="42">
        <f t="shared" ca="1" si="8"/>
        <v>0</v>
      </c>
      <c r="K82" s="43">
        <f t="shared" ca="1" si="5"/>
        <v>0</v>
      </c>
      <c r="L82" s="46"/>
      <c r="Q82" s="36"/>
      <c r="R82" s="45"/>
      <c r="S82" s="45"/>
      <c r="T82" s="45"/>
    </row>
    <row r="83" spans="1:20" s="47" customFormat="1">
      <c r="A83" s="30">
        <v>69</v>
      </c>
      <c r="B83" s="100" t="str">
        <f t="shared" ca="1" si="9"/>
        <v/>
      </c>
      <c r="C83" s="109" t="str">
        <f t="shared" ca="1" si="10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01" t="str">
        <f t="shared" ca="1" si="11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42">
        <f t="shared" ca="1" si="6"/>
        <v>0</v>
      </c>
      <c r="I83" s="42">
        <f t="shared" ca="1" si="7"/>
        <v>0</v>
      </c>
      <c r="J83" s="42">
        <f t="shared" ca="1" si="8"/>
        <v>0</v>
      </c>
      <c r="K83" s="43">
        <f t="shared" ca="1" si="5"/>
        <v>0</v>
      </c>
      <c r="L83" s="46"/>
      <c r="Q83" s="36"/>
      <c r="R83" s="45"/>
      <c r="S83" s="45"/>
      <c r="T83" s="45"/>
    </row>
    <row r="84" spans="1:20" s="47" customFormat="1">
      <c r="A84" s="30">
        <v>70</v>
      </c>
      <c r="B84" s="100" t="str">
        <f t="shared" ca="1" si="9"/>
        <v/>
      </c>
      <c r="C84" s="109" t="str">
        <f t="shared" ca="1" si="10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01" t="str">
        <f t="shared" ca="1" si="11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42">
        <f t="shared" ca="1" si="6"/>
        <v>0</v>
      </c>
      <c r="I84" s="42">
        <f t="shared" ca="1" si="7"/>
        <v>0</v>
      </c>
      <c r="J84" s="42">
        <f t="shared" ca="1" si="8"/>
        <v>0</v>
      </c>
      <c r="K84" s="43">
        <f t="shared" ca="1" si="5"/>
        <v>0</v>
      </c>
      <c r="L84" s="46"/>
      <c r="Q84" s="36"/>
      <c r="R84" s="45"/>
      <c r="S84" s="45"/>
      <c r="T84" s="45"/>
    </row>
    <row r="85" spans="1:20" s="47" customFormat="1">
      <c r="A85" s="30">
        <v>71</v>
      </c>
      <c r="B85" s="100" t="str">
        <f t="shared" ca="1" si="9"/>
        <v/>
      </c>
      <c r="C85" s="109" t="str">
        <f t="shared" ca="1" si="10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01" t="str">
        <f t="shared" ca="1" si="11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42">
        <f t="shared" ca="1" si="6"/>
        <v>0</v>
      </c>
      <c r="I85" s="42">
        <f t="shared" ca="1" si="7"/>
        <v>0</v>
      </c>
      <c r="J85" s="42">
        <f t="shared" ca="1" si="8"/>
        <v>0</v>
      </c>
      <c r="K85" s="43">
        <f t="shared" ca="1" si="5"/>
        <v>0</v>
      </c>
      <c r="L85" s="46"/>
      <c r="Q85" s="36"/>
      <c r="R85" s="45"/>
      <c r="S85" s="45"/>
      <c r="T85" s="45"/>
    </row>
    <row r="86" spans="1:20" s="47" customFormat="1">
      <c r="A86" s="30">
        <v>72</v>
      </c>
      <c r="B86" s="100" t="str">
        <f t="shared" ca="1" si="9"/>
        <v/>
      </c>
      <c r="C86" s="109" t="str">
        <f t="shared" ca="1" si="10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01" t="str">
        <f t="shared" ca="1" si="11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42">
        <f t="shared" ca="1" si="6"/>
        <v>0</v>
      </c>
      <c r="I86" s="42">
        <f t="shared" ca="1" si="7"/>
        <v>0</v>
      </c>
      <c r="J86" s="42">
        <f t="shared" ca="1" si="8"/>
        <v>0</v>
      </c>
      <c r="K86" s="43">
        <f t="shared" ca="1" si="5"/>
        <v>0</v>
      </c>
      <c r="L86" s="46"/>
      <c r="Q86" s="36"/>
      <c r="R86" s="45"/>
      <c r="S86" s="45"/>
      <c r="T86" s="45"/>
    </row>
    <row r="87" spans="1:20" s="47" customFormat="1">
      <c r="A87" s="30">
        <v>73</v>
      </c>
      <c r="B87" s="100" t="str">
        <f t="shared" ca="1" si="9"/>
        <v/>
      </c>
      <c r="C87" s="109" t="str">
        <f t="shared" ca="1" si="10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01" t="str">
        <f t="shared" ca="1" si="11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42">
        <f t="shared" ca="1" si="6"/>
        <v>0</v>
      </c>
      <c r="I87" s="42">
        <f t="shared" ca="1" si="7"/>
        <v>0</v>
      </c>
      <c r="J87" s="42">
        <f t="shared" ca="1" si="8"/>
        <v>0</v>
      </c>
      <c r="K87" s="43">
        <f t="shared" ca="1" si="5"/>
        <v>0</v>
      </c>
      <c r="L87" s="46"/>
      <c r="Q87" s="36"/>
      <c r="R87" s="45"/>
      <c r="S87" s="45"/>
      <c r="T87" s="45"/>
    </row>
    <row r="88" spans="1:20" s="47" customFormat="1">
      <c r="A88" s="30">
        <v>74</v>
      </c>
      <c r="B88" s="100" t="str">
        <f t="shared" ca="1" si="9"/>
        <v/>
      </c>
      <c r="C88" s="109" t="str">
        <f t="shared" ca="1" si="10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01" t="str">
        <f t="shared" ca="1" si="11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42">
        <f t="shared" ca="1" si="6"/>
        <v>0</v>
      </c>
      <c r="I88" s="42">
        <f t="shared" ca="1" si="7"/>
        <v>0</v>
      </c>
      <c r="J88" s="42">
        <f t="shared" ca="1" si="8"/>
        <v>0</v>
      </c>
      <c r="K88" s="43">
        <f t="shared" ca="1" si="5"/>
        <v>0</v>
      </c>
      <c r="L88" s="46"/>
      <c r="Q88" s="36"/>
      <c r="R88" s="45"/>
      <c r="S88" s="45"/>
      <c r="T88" s="45"/>
    </row>
    <row r="89" spans="1:20" s="47" customFormat="1">
      <c r="A89" s="30">
        <v>75</v>
      </c>
      <c r="B89" s="100" t="str">
        <f t="shared" ca="1" si="9"/>
        <v/>
      </c>
      <c r="C89" s="109" t="str">
        <f t="shared" ca="1" si="10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01" t="str">
        <f t="shared" ca="1" si="11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42">
        <f t="shared" ca="1" si="6"/>
        <v>0</v>
      </c>
      <c r="I89" s="42">
        <f t="shared" ca="1" si="7"/>
        <v>0</v>
      </c>
      <c r="J89" s="42">
        <f t="shared" ca="1" si="8"/>
        <v>0</v>
      </c>
      <c r="K89" s="43">
        <f t="shared" ca="1" si="5"/>
        <v>0</v>
      </c>
      <c r="L89" s="46"/>
      <c r="Q89" s="36"/>
      <c r="R89" s="45"/>
      <c r="S89" s="45"/>
      <c r="T89" s="45"/>
    </row>
    <row r="90" spans="1:20" s="47" customFormat="1">
      <c r="A90" s="30">
        <v>76</v>
      </c>
      <c r="B90" s="100" t="str">
        <f t="shared" ca="1" si="9"/>
        <v/>
      </c>
      <c r="C90" s="109" t="str">
        <f t="shared" ca="1" si="10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01" t="str">
        <f t="shared" ca="1" si="11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42">
        <f t="shared" ca="1" si="6"/>
        <v>0</v>
      </c>
      <c r="I90" s="42">
        <f t="shared" ca="1" si="7"/>
        <v>0</v>
      </c>
      <c r="J90" s="42">
        <f t="shared" ca="1" si="8"/>
        <v>0</v>
      </c>
      <c r="K90" s="43">
        <f t="shared" ca="1" si="5"/>
        <v>0</v>
      </c>
      <c r="L90" s="46"/>
      <c r="Q90" s="36"/>
      <c r="R90" s="45"/>
      <c r="S90" s="45"/>
      <c r="T90" s="45"/>
    </row>
    <row r="91" spans="1:20" s="47" customFormat="1">
      <c r="A91" s="30">
        <v>77</v>
      </c>
      <c r="B91" s="100" t="str">
        <f t="shared" ca="1" si="9"/>
        <v/>
      </c>
      <c r="C91" s="109" t="str">
        <f t="shared" ca="1" si="10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01" t="str">
        <f t="shared" ca="1" si="11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42">
        <f t="shared" ca="1" si="6"/>
        <v>0</v>
      </c>
      <c r="I91" s="42">
        <f t="shared" ca="1" si="7"/>
        <v>0</v>
      </c>
      <c r="J91" s="42">
        <f t="shared" ca="1" si="8"/>
        <v>0</v>
      </c>
      <c r="K91" s="43">
        <f t="shared" ca="1" si="5"/>
        <v>0</v>
      </c>
      <c r="L91" s="46"/>
      <c r="Q91" s="36"/>
      <c r="R91" s="45"/>
      <c r="S91" s="45"/>
      <c r="T91" s="45"/>
    </row>
    <row r="92" spans="1:20" s="47" customFormat="1">
      <c r="A92" s="30">
        <v>78</v>
      </c>
      <c r="B92" s="100" t="str">
        <f t="shared" ca="1" si="9"/>
        <v/>
      </c>
      <c r="C92" s="109" t="str">
        <f t="shared" ca="1" si="10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01" t="str">
        <f t="shared" ca="1" si="11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42">
        <f t="shared" ca="1" si="6"/>
        <v>0</v>
      </c>
      <c r="I92" s="42">
        <f t="shared" ca="1" si="7"/>
        <v>0</v>
      </c>
      <c r="J92" s="42">
        <f t="shared" ca="1" si="8"/>
        <v>0</v>
      </c>
      <c r="K92" s="43">
        <f t="shared" ca="1" si="5"/>
        <v>0</v>
      </c>
      <c r="L92" s="46"/>
      <c r="Q92" s="36"/>
      <c r="R92" s="45"/>
      <c r="S92" s="45"/>
      <c r="T92" s="45"/>
    </row>
    <row r="93" spans="1:20" s="47" customFormat="1">
      <c r="A93" s="30">
        <v>79</v>
      </c>
      <c r="B93" s="100" t="str">
        <f t="shared" ca="1" si="9"/>
        <v/>
      </c>
      <c r="C93" s="109" t="str">
        <f t="shared" ca="1" si="10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01" t="str">
        <f t="shared" ca="1" si="11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42">
        <f t="shared" ca="1" si="6"/>
        <v>0</v>
      </c>
      <c r="I93" s="42">
        <f t="shared" ca="1" si="7"/>
        <v>0</v>
      </c>
      <c r="J93" s="42">
        <f t="shared" ca="1" si="8"/>
        <v>0</v>
      </c>
      <c r="K93" s="43">
        <f t="shared" ca="1" si="5"/>
        <v>0</v>
      </c>
      <c r="L93" s="46"/>
      <c r="Q93" s="36"/>
      <c r="R93" s="45"/>
      <c r="S93" s="45"/>
      <c r="T93" s="45"/>
    </row>
    <row r="94" spans="1:20" s="47" customFormat="1">
      <c r="A94" s="30">
        <v>80</v>
      </c>
      <c r="B94" s="100" t="str">
        <f t="shared" ca="1" si="9"/>
        <v/>
      </c>
      <c r="C94" s="109" t="str">
        <f t="shared" ca="1" si="10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01" t="str">
        <f t="shared" ca="1" si="11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42">
        <f t="shared" ca="1" si="6"/>
        <v>0</v>
      </c>
      <c r="I94" s="42">
        <f t="shared" ca="1" si="7"/>
        <v>0</v>
      </c>
      <c r="J94" s="42">
        <f t="shared" ca="1" si="8"/>
        <v>0</v>
      </c>
      <c r="K94" s="43">
        <f t="shared" ca="1" si="5"/>
        <v>0</v>
      </c>
      <c r="L94" s="46"/>
      <c r="Q94" s="36"/>
      <c r="R94" s="45"/>
      <c r="S94" s="45"/>
      <c r="T94" s="45"/>
    </row>
    <row r="95" spans="1:20" s="47" customFormat="1">
      <c r="A95" s="30">
        <v>81</v>
      </c>
      <c r="B95" s="100" t="str">
        <f t="shared" ca="1" si="9"/>
        <v/>
      </c>
      <c r="C95" s="109" t="str">
        <f t="shared" ca="1" si="10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01" t="str">
        <f t="shared" ca="1" si="11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42">
        <f t="shared" ca="1" si="6"/>
        <v>0</v>
      </c>
      <c r="I95" s="42">
        <f t="shared" ca="1" si="7"/>
        <v>0</v>
      </c>
      <c r="J95" s="42">
        <f t="shared" ca="1" si="8"/>
        <v>0</v>
      </c>
      <c r="K95" s="43">
        <f t="shared" ca="1" si="5"/>
        <v>0</v>
      </c>
      <c r="L95" s="46"/>
      <c r="Q95" s="36"/>
      <c r="R95" s="45"/>
      <c r="S95" s="45"/>
      <c r="T95" s="45"/>
    </row>
    <row r="96" spans="1:20" s="47" customFormat="1">
      <c r="A96" s="30">
        <v>82</v>
      </c>
      <c r="B96" s="100" t="str">
        <f t="shared" ca="1" si="9"/>
        <v/>
      </c>
      <c r="C96" s="109" t="str">
        <f t="shared" ca="1" si="10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01" t="str">
        <f t="shared" ca="1" si="11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42">
        <f t="shared" ca="1" si="6"/>
        <v>0</v>
      </c>
      <c r="I96" s="42">
        <f t="shared" ca="1" si="7"/>
        <v>0</v>
      </c>
      <c r="J96" s="42">
        <f t="shared" ca="1" si="8"/>
        <v>0</v>
      </c>
      <c r="K96" s="43">
        <f t="shared" ca="1" si="5"/>
        <v>0</v>
      </c>
      <c r="L96" s="46"/>
      <c r="Q96" s="36"/>
      <c r="R96" s="45"/>
      <c r="S96" s="45"/>
      <c r="T96" s="45"/>
    </row>
    <row r="97" spans="1:20" s="47" customFormat="1">
      <c r="A97" s="30">
        <v>83</v>
      </c>
      <c r="B97" s="100" t="str">
        <f t="shared" ca="1" si="9"/>
        <v/>
      </c>
      <c r="C97" s="109" t="str">
        <f t="shared" ca="1" si="10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01" t="str">
        <f t="shared" ca="1" si="11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42">
        <f t="shared" ca="1" si="6"/>
        <v>0</v>
      </c>
      <c r="I97" s="42">
        <f t="shared" ca="1" si="7"/>
        <v>0</v>
      </c>
      <c r="J97" s="42">
        <f t="shared" ca="1" si="8"/>
        <v>0</v>
      </c>
      <c r="K97" s="43">
        <f t="shared" ca="1" si="5"/>
        <v>0</v>
      </c>
      <c r="L97" s="46"/>
      <c r="Q97" s="36"/>
      <c r="R97" s="45"/>
      <c r="S97" s="45"/>
      <c r="T97" s="45"/>
    </row>
    <row r="98" spans="1:20" s="47" customFormat="1">
      <c r="A98" s="30">
        <v>84</v>
      </c>
      <c r="B98" s="100" t="str">
        <f t="shared" ca="1" si="9"/>
        <v/>
      </c>
      <c r="C98" s="109" t="str">
        <f t="shared" ca="1" si="10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01" t="str">
        <f t="shared" ca="1" si="11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42">
        <f t="shared" ca="1" si="6"/>
        <v>0</v>
      </c>
      <c r="I98" s="42">
        <f t="shared" ca="1" si="7"/>
        <v>0</v>
      </c>
      <c r="J98" s="42">
        <f t="shared" ca="1" si="8"/>
        <v>0</v>
      </c>
      <c r="K98" s="43">
        <f t="shared" ca="1" si="5"/>
        <v>0</v>
      </c>
      <c r="L98" s="46"/>
      <c r="Q98" s="36"/>
      <c r="R98" s="45"/>
      <c r="S98" s="45"/>
      <c r="T98" s="45"/>
    </row>
    <row r="99" spans="1:20" s="47" customFormat="1">
      <c r="A99" s="30">
        <v>85</v>
      </c>
      <c r="B99" s="100" t="str">
        <f t="shared" ca="1" si="9"/>
        <v/>
      </c>
      <c r="C99" s="109" t="str">
        <f t="shared" ca="1" si="10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01" t="str">
        <f t="shared" ca="1" si="11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42">
        <f t="shared" ca="1" si="6"/>
        <v>0</v>
      </c>
      <c r="I99" s="42">
        <f t="shared" ca="1" si="7"/>
        <v>0</v>
      </c>
      <c r="J99" s="42">
        <f t="shared" ca="1" si="8"/>
        <v>0</v>
      </c>
      <c r="K99" s="43">
        <f t="shared" ca="1" si="5"/>
        <v>0</v>
      </c>
      <c r="L99" s="46"/>
      <c r="Q99" s="36"/>
      <c r="R99" s="45"/>
      <c r="S99" s="45"/>
      <c r="T99" s="45"/>
    </row>
    <row r="100" spans="1:20" s="47" customFormat="1">
      <c r="A100" s="30">
        <v>86</v>
      </c>
      <c r="B100" s="100" t="str">
        <f t="shared" ca="1" si="9"/>
        <v/>
      </c>
      <c r="C100" s="109" t="str">
        <f t="shared" ca="1" si="10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01" t="str">
        <f t="shared" ca="1" si="11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42">
        <f t="shared" ca="1" si="6"/>
        <v>0</v>
      </c>
      <c r="I100" s="42">
        <f t="shared" ca="1" si="7"/>
        <v>0</v>
      </c>
      <c r="J100" s="42">
        <f t="shared" ca="1" si="8"/>
        <v>0</v>
      </c>
      <c r="K100" s="43">
        <f t="shared" ca="1" si="5"/>
        <v>0</v>
      </c>
      <c r="L100" s="46"/>
      <c r="Q100" s="36"/>
      <c r="R100" s="45"/>
      <c r="S100" s="45"/>
      <c r="T100" s="45"/>
    </row>
    <row r="101" spans="1:20" s="47" customFormat="1">
      <c r="A101" s="30">
        <v>87</v>
      </c>
      <c r="B101" s="100" t="str">
        <f t="shared" ca="1" si="9"/>
        <v/>
      </c>
      <c r="C101" s="109" t="str">
        <f t="shared" ca="1" si="10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01" t="str">
        <f t="shared" ca="1" si="11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42">
        <f t="shared" ca="1" si="6"/>
        <v>0</v>
      </c>
      <c r="I101" s="42">
        <f t="shared" ca="1" si="7"/>
        <v>0</v>
      </c>
      <c r="J101" s="42">
        <f t="shared" ca="1" si="8"/>
        <v>0</v>
      </c>
      <c r="K101" s="43">
        <f t="shared" ca="1" si="5"/>
        <v>0</v>
      </c>
      <c r="L101" s="46"/>
      <c r="Q101" s="36"/>
      <c r="R101" s="45"/>
      <c r="S101" s="45"/>
      <c r="T101" s="45"/>
    </row>
    <row r="102" spans="1:20" s="47" customFormat="1">
      <c r="A102" s="30">
        <v>88</v>
      </c>
      <c r="B102" s="100" t="str">
        <f t="shared" ca="1" si="9"/>
        <v/>
      </c>
      <c r="C102" s="109" t="str">
        <f t="shared" ca="1" si="10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01" t="str">
        <f t="shared" ca="1" si="11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42">
        <f t="shared" ca="1" si="6"/>
        <v>0</v>
      </c>
      <c r="I102" s="42">
        <f t="shared" ca="1" si="7"/>
        <v>0</v>
      </c>
      <c r="J102" s="42">
        <f t="shared" ca="1" si="8"/>
        <v>0</v>
      </c>
      <c r="K102" s="43">
        <f t="shared" ca="1" si="5"/>
        <v>0</v>
      </c>
      <c r="L102" s="46"/>
      <c r="Q102" s="36"/>
      <c r="R102" s="45"/>
      <c r="S102" s="45"/>
      <c r="T102" s="45"/>
    </row>
    <row r="103" spans="1:20" s="47" customFormat="1">
      <c r="A103" s="30">
        <v>89</v>
      </c>
      <c r="B103" s="100" t="str">
        <f t="shared" ca="1" si="9"/>
        <v/>
      </c>
      <c r="C103" s="109" t="str">
        <f t="shared" ca="1" si="10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01" t="str">
        <f t="shared" ca="1" si="11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42">
        <f t="shared" ca="1" si="6"/>
        <v>0</v>
      </c>
      <c r="I103" s="42">
        <f t="shared" ca="1" si="7"/>
        <v>0</v>
      </c>
      <c r="J103" s="42">
        <f t="shared" ca="1" si="8"/>
        <v>0</v>
      </c>
      <c r="K103" s="43">
        <f t="shared" ca="1" si="5"/>
        <v>0</v>
      </c>
      <c r="L103" s="46"/>
      <c r="Q103" s="36"/>
      <c r="R103" s="45"/>
      <c r="S103" s="45"/>
      <c r="T103" s="45"/>
    </row>
    <row r="104" spans="1:20" s="47" customFormat="1">
      <c r="A104" s="30">
        <v>90</v>
      </c>
      <c r="B104" s="100" t="str">
        <f t="shared" ca="1" si="9"/>
        <v/>
      </c>
      <c r="C104" s="109" t="str">
        <f t="shared" ca="1" si="10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01" t="str">
        <f t="shared" ca="1" si="11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42">
        <f t="shared" ca="1" si="6"/>
        <v>0</v>
      </c>
      <c r="I104" s="42">
        <f t="shared" ca="1" si="7"/>
        <v>0</v>
      </c>
      <c r="J104" s="42">
        <f t="shared" ca="1" si="8"/>
        <v>0</v>
      </c>
      <c r="K104" s="43">
        <f t="shared" ca="1" si="0"/>
        <v>0</v>
      </c>
      <c r="L104" s="46"/>
      <c r="Q104" s="36"/>
      <c r="R104" s="45"/>
      <c r="S104" s="45"/>
      <c r="T104" s="45"/>
    </row>
    <row r="105" spans="1:20" s="47" customFormat="1">
      <c r="A105" s="30">
        <v>91</v>
      </c>
      <c r="B105" s="100" t="str">
        <f t="shared" ca="1" si="9"/>
        <v/>
      </c>
      <c r="C105" s="109" t="str">
        <f t="shared" ca="1" si="10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01" t="str">
        <f t="shared" ca="1" si="11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42">
        <f t="shared" ca="1" si="6"/>
        <v>0</v>
      </c>
      <c r="I105" s="42">
        <f t="shared" ca="1" si="7"/>
        <v>0</v>
      </c>
      <c r="J105" s="42">
        <f t="shared" ca="1" si="8"/>
        <v>0</v>
      </c>
      <c r="K105" s="43">
        <f t="shared" ref="K105:K113" ca="1" si="12">SUM(H105:J105)</f>
        <v>0</v>
      </c>
      <c r="L105" s="46"/>
      <c r="Q105" s="36"/>
      <c r="R105" s="45"/>
      <c r="S105" s="45"/>
      <c r="T105" s="45"/>
    </row>
    <row r="106" spans="1:20" s="47" customFormat="1">
      <c r="A106" s="30">
        <v>92</v>
      </c>
      <c r="B106" s="100" t="str">
        <f t="shared" ca="1" si="9"/>
        <v/>
      </c>
      <c r="C106" s="109" t="str">
        <f t="shared" ca="1" si="10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01" t="str">
        <f t="shared" ca="1" si="11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42">
        <f t="shared" ca="1" si="6"/>
        <v>0</v>
      </c>
      <c r="I106" s="42">
        <f t="shared" ca="1" si="7"/>
        <v>0</v>
      </c>
      <c r="J106" s="42">
        <f t="shared" ca="1" si="8"/>
        <v>0</v>
      </c>
      <c r="K106" s="43">
        <f t="shared" ca="1" si="12"/>
        <v>0</v>
      </c>
      <c r="L106" s="46"/>
      <c r="Q106" s="36"/>
      <c r="R106" s="45"/>
      <c r="S106" s="45"/>
      <c r="T106" s="45"/>
    </row>
    <row r="107" spans="1:20" s="47" customFormat="1">
      <c r="A107" s="30">
        <v>93</v>
      </c>
      <c r="B107" s="100" t="str">
        <f t="shared" ca="1" si="9"/>
        <v/>
      </c>
      <c r="C107" s="109" t="str">
        <f t="shared" ca="1" si="10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01" t="str">
        <f t="shared" ca="1" si="11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42">
        <f t="shared" ca="1" si="6"/>
        <v>0</v>
      </c>
      <c r="I107" s="42">
        <f t="shared" ca="1" si="7"/>
        <v>0</v>
      </c>
      <c r="J107" s="42">
        <f t="shared" ca="1" si="8"/>
        <v>0</v>
      </c>
      <c r="K107" s="43">
        <f t="shared" ca="1" si="12"/>
        <v>0</v>
      </c>
      <c r="L107" s="46"/>
      <c r="Q107" s="36"/>
      <c r="R107" s="45"/>
      <c r="S107" s="45"/>
      <c r="T107" s="45"/>
    </row>
    <row r="108" spans="1:20" s="47" customFormat="1">
      <c r="A108" s="30">
        <v>94</v>
      </c>
      <c r="B108" s="100" t="str">
        <f t="shared" ca="1" si="9"/>
        <v/>
      </c>
      <c r="C108" s="109" t="str">
        <f t="shared" ca="1" si="10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01" t="str">
        <f t="shared" ca="1" si="11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42">
        <f t="shared" ca="1" si="6"/>
        <v>0</v>
      </c>
      <c r="I108" s="42">
        <f t="shared" ca="1" si="7"/>
        <v>0</v>
      </c>
      <c r="J108" s="42">
        <f t="shared" ca="1" si="8"/>
        <v>0</v>
      </c>
      <c r="K108" s="43">
        <f t="shared" ca="1" si="12"/>
        <v>0</v>
      </c>
      <c r="L108" s="46"/>
      <c r="Q108" s="36"/>
      <c r="R108" s="45"/>
      <c r="S108" s="45"/>
      <c r="T108" s="45"/>
    </row>
    <row r="109" spans="1:20" s="47" customFormat="1">
      <c r="A109" s="30">
        <v>95</v>
      </c>
      <c r="B109" s="100" t="str">
        <f t="shared" ca="1" si="9"/>
        <v/>
      </c>
      <c r="C109" s="109" t="str">
        <f t="shared" ca="1" si="10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01" t="str">
        <f t="shared" ca="1" si="11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42">
        <f t="shared" ca="1" si="6"/>
        <v>0</v>
      </c>
      <c r="I109" s="42">
        <f t="shared" ca="1" si="7"/>
        <v>0</v>
      </c>
      <c r="J109" s="42">
        <f t="shared" ca="1" si="8"/>
        <v>0</v>
      </c>
      <c r="K109" s="43">
        <f t="shared" ca="1" si="12"/>
        <v>0</v>
      </c>
      <c r="L109" s="46"/>
      <c r="Q109" s="36"/>
      <c r="R109" s="45"/>
      <c r="S109" s="45"/>
      <c r="T109" s="45"/>
    </row>
    <row r="110" spans="1:20" s="47" customFormat="1">
      <c r="A110" s="30">
        <v>96</v>
      </c>
      <c r="B110" s="100" t="str">
        <f t="shared" ca="1" si="9"/>
        <v/>
      </c>
      <c r="C110" s="109" t="str">
        <f t="shared" ca="1" si="10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01" t="str">
        <f t="shared" ca="1" si="11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42">
        <f t="shared" ca="1" si="6"/>
        <v>0</v>
      </c>
      <c r="I110" s="42">
        <f t="shared" ca="1" si="7"/>
        <v>0</v>
      </c>
      <c r="J110" s="42">
        <f t="shared" ca="1" si="8"/>
        <v>0</v>
      </c>
      <c r="K110" s="43">
        <f t="shared" ca="1" si="12"/>
        <v>0</v>
      </c>
      <c r="L110" s="46"/>
      <c r="Q110" s="36"/>
      <c r="R110" s="45"/>
      <c r="S110" s="45"/>
      <c r="T110" s="45"/>
    </row>
    <row r="111" spans="1:20" s="47" customFormat="1">
      <c r="A111" s="30">
        <v>97</v>
      </c>
      <c r="B111" s="100" t="str">
        <f t="shared" ca="1" si="9"/>
        <v/>
      </c>
      <c r="C111" s="109" t="str">
        <f t="shared" ca="1" si="10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01" t="str">
        <f t="shared" ca="1" si="11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42">
        <f t="shared" ca="1" si="6"/>
        <v>0</v>
      </c>
      <c r="I111" s="42">
        <f t="shared" ca="1" si="7"/>
        <v>0</v>
      </c>
      <c r="J111" s="42">
        <f t="shared" ca="1" si="8"/>
        <v>0</v>
      </c>
      <c r="K111" s="43">
        <f t="shared" ca="1" si="12"/>
        <v>0</v>
      </c>
      <c r="L111" s="46"/>
      <c r="Q111" s="36"/>
      <c r="R111" s="45"/>
      <c r="S111" s="45"/>
      <c r="T111" s="45"/>
    </row>
    <row r="112" spans="1:20" s="47" customFormat="1">
      <c r="A112" s="30">
        <v>98</v>
      </c>
      <c r="B112" s="100" t="str">
        <f t="shared" ca="1" si="9"/>
        <v/>
      </c>
      <c r="C112" s="109" t="str">
        <f t="shared" ca="1" si="10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01" t="str">
        <f t="shared" ca="1" si="11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42">
        <f t="shared" ca="1" si="6"/>
        <v>0</v>
      </c>
      <c r="I112" s="42">
        <f t="shared" ca="1" si="7"/>
        <v>0</v>
      </c>
      <c r="J112" s="42">
        <f t="shared" ca="1" si="8"/>
        <v>0</v>
      </c>
      <c r="K112" s="43">
        <f t="shared" ca="1" si="12"/>
        <v>0</v>
      </c>
      <c r="L112" s="46"/>
      <c r="Q112" s="36"/>
      <c r="R112" s="45"/>
      <c r="S112" s="45"/>
      <c r="T112" s="45"/>
    </row>
    <row r="113" spans="1:20" s="47" customFormat="1">
      <c r="A113" s="30">
        <v>99</v>
      </c>
      <c r="B113" s="100" t="str">
        <f t="shared" ca="1" si="9"/>
        <v/>
      </c>
      <c r="C113" s="109" t="str">
        <f t="shared" ca="1" si="10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01" t="str">
        <f t="shared" ca="1" si="11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42">
        <f t="shared" ca="1" si="6"/>
        <v>0</v>
      </c>
      <c r="I113" s="42">
        <f t="shared" ca="1" si="7"/>
        <v>0</v>
      </c>
      <c r="J113" s="42">
        <f t="shared" ca="1" si="8"/>
        <v>0</v>
      </c>
      <c r="K113" s="43">
        <f t="shared" ca="1" si="12"/>
        <v>0</v>
      </c>
      <c r="L113" s="46"/>
      <c r="Q113" s="36"/>
      <c r="R113" s="45"/>
      <c r="S113" s="45"/>
      <c r="T113" s="45"/>
    </row>
    <row r="114" spans="1:20" s="47" customFormat="1">
      <c r="A114" s="30">
        <v>100</v>
      </c>
      <c r="B114" s="100" t="str">
        <f t="shared" ca="1" si="9"/>
        <v/>
      </c>
      <c r="C114" s="109" t="str">
        <f t="shared" ca="1" si="10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01" t="str">
        <f t="shared" ca="1" si="11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42">
        <f t="shared" ca="1" si="6"/>
        <v>0</v>
      </c>
      <c r="I114" s="42">
        <f t="shared" ca="1" si="7"/>
        <v>0</v>
      </c>
      <c r="J114" s="42">
        <f t="shared" ca="1" si="8"/>
        <v>0</v>
      </c>
      <c r="K114" s="43">
        <f t="shared" ca="1" si="0"/>
        <v>0</v>
      </c>
      <c r="L114" s="46"/>
      <c r="Q114" s="36"/>
      <c r="R114" s="45"/>
      <c r="S114" s="45"/>
      <c r="T114" s="45"/>
    </row>
    <row r="115" spans="1:20" s="47" customFormat="1">
      <c r="A115" s="30">
        <v>101</v>
      </c>
      <c r="B115" s="100" t="str">
        <f t="shared" ca="1" si="9"/>
        <v/>
      </c>
      <c r="C115" s="109" t="str">
        <f t="shared" ca="1" si="10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01" t="str">
        <f t="shared" ca="1" si="11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42">
        <f t="shared" ref="H115:H164" ca="1" si="13">IF(OR(D115="MDU",D115="MDU-KD"),G115*F115,0)</f>
        <v>0</v>
      </c>
      <c r="I115" s="42">
        <f t="shared" ref="I115:I164" ca="1" si="14">IF(D115="HDW",G115*F115,0)</f>
        <v>0</v>
      </c>
      <c r="J115" s="42">
        <f t="shared" ref="J115:J164" ca="1" si="15">IF(D115="JASA",G115*F115,0)</f>
        <v>0</v>
      </c>
      <c r="K115" s="43">
        <f t="shared" ref="K115:K164" ca="1" si="16">SUM(H115:J115)</f>
        <v>0</v>
      </c>
      <c r="L115" s="46"/>
      <c r="Q115" s="36"/>
      <c r="R115" s="45"/>
      <c r="S115" s="45"/>
      <c r="T115" s="45"/>
    </row>
    <row r="116" spans="1:20" s="47" customFormat="1">
      <c r="A116" s="30">
        <v>102</v>
      </c>
      <c r="B116" s="100" t="str">
        <f t="shared" ca="1" si="9"/>
        <v/>
      </c>
      <c r="C116" s="109" t="str">
        <f t="shared" ca="1" si="10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01" t="str">
        <f t="shared" ca="1" si="11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42">
        <f t="shared" ca="1" si="13"/>
        <v>0</v>
      </c>
      <c r="I116" s="42">
        <f t="shared" ca="1" si="14"/>
        <v>0</v>
      </c>
      <c r="J116" s="42">
        <f t="shared" ca="1" si="15"/>
        <v>0</v>
      </c>
      <c r="K116" s="43">
        <f t="shared" ca="1" si="16"/>
        <v>0</v>
      </c>
      <c r="L116" s="46"/>
      <c r="Q116" s="36"/>
      <c r="R116" s="45"/>
      <c r="S116" s="45"/>
      <c r="T116" s="45"/>
    </row>
    <row r="117" spans="1:20" s="47" customFormat="1">
      <c r="A117" s="30">
        <v>103</v>
      </c>
      <c r="B117" s="100" t="str">
        <f t="shared" ca="1" si="9"/>
        <v/>
      </c>
      <c r="C117" s="109" t="str">
        <f t="shared" ca="1" si="10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01" t="str">
        <f t="shared" ca="1" si="11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42">
        <f t="shared" ca="1" si="13"/>
        <v>0</v>
      </c>
      <c r="I117" s="42">
        <f t="shared" ca="1" si="14"/>
        <v>0</v>
      </c>
      <c r="J117" s="42">
        <f t="shared" ca="1" si="15"/>
        <v>0</v>
      </c>
      <c r="K117" s="43">
        <f t="shared" ca="1" si="16"/>
        <v>0</v>
      </c>
      <c r="L117" s="46"/>
      <c r="Q117" s="36"/>
      <c r="R117" s="45"/>
      <c r="S117" s="45"/>
      <c r="T117" s="45"/>
    </row>
    <row r="118" spans="1:20" s="47" customFormat="1">
      <c r="A118" s="30">
        <v>104</v>
      </c>
      <c r="B118" s="100" t="str">
        <f t="shared" ca="1" si="9"/>
        <v/>
      </c>
      <c r="C118" s="109" t="str">
        <f t="shared" ca="1" si="10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01" t="str">
        <f t="shared" ca="1" si="11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42">
        <f t="shared" ca="1" si="13"/>
        <v>0</v>
      </c>
      <c r="I118" s="42">
        <f t="shared" ca="1" si="14"/>
        <v>0</v>
      </c>
      <c r="J118" s="42">
        <f t="shared" ca="1" si="15"/>
        <v>0</v>
      </c>
      <c r="K118" s="43">
        <f t="shared" ca="1" si="16"/>
        <v>0</v>
      </c>
      <c r="L118" s="46"/>
      <c r="Q118" s="36"/>
      <c r="R118" s="45"/>
      <c r="S118" s="45"/>
      <c r="T118" s="45"/>
    </row>
    <row r="119" spans="1:20" s="47" customFormat="1">
      <c r="A119" s="30">
        <v>105</v>
      </c>
      <c r="B119" s="100" t="str">
        <f t="shared" ca="1" si="9"/>
        <v/>
      </c>
      <c r="C119" s="109" t="str">
        <f t="shared" ca="1" si="10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01" t="str">
        <f t="shared" ca="1" si="11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42">
        <f t="shared" ca="1" si="13"/>
        <v>0</v>
      </c>
      <c r="I119" s="42">
        <f t="shared" ca="1" si="14"/>
        <v>0</v>
      </c>
      <c r="J119" s="42">
        <f t="shared" ca="1" si="15"/>
        <v>0</v>
      </c>
      <c r="K119" s="43">
        <f t="shared" ca="1" si="16"/>
        <v>0</v>
      </c>
      <c r="L119" s="46"/>
      <c r="Q119" s="36"/>
      <c r="R119" s="45"/>
      <c r="S119" s="45"/>
      <c r="T119" s="45"/>
    </row>
    <row r="120" spans="1:20" s="47" customFormat="1">
      <c r="A120" s="30">
        <v>106</v>
      </c>
      <c r="B120" s="100" t="str">
        <f t="shared" ca="1" si="9"/>
        <v/>
      </c>
      <c r="C120" s="109" t="str">
        <f t="shared" ca="1" si="10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01" t="str">
        <f t="shared" ca="1" si="11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42">
        <f t="shared" ca="1" si="13"/>
        <v>0</v>
      </c>
      <c r="I120" s="42">
        <f t="shared" ca="1" si="14"/>
        <v>0</v>
      </c>
      <c r="J120" s="42">
        <f t="shared" ca="1" si="15"/>
        <v>0</v>
      </c>
      <c r="K120" s="43">
        <f t="shared" ca="1" si="16"/>
        <v>0</v>
      </c>
      <c r="L120" s="46"/>
      <c r="Q120" s="36"/>
      <c r="R120" s="45"/>
      <c r="S120" s="45"/>
      <c r="T120" s="45"/>
    </row>
    <row r="121" spans="1:20" s="47" customFormat="1">
      <c r="A121" s="30">
        <v>107</v>
      </c>
      <c r="B121" s="100" t="str">
        <f t="shared" ca="1" si="9"/>
        <v/>
      </c>
      <c r="C121" s="109" t="str">
        <f t="shared" ca="1" si="10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01" t="str">
        <f t="shared" ca="1" si="11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42">
        <f t="shared" ca="1" si="13"/>
        <v>0</v>
      </c>
      <c r="I121" s="42">
        <f t="shared" ca="1" si="14"/>
        <v>0</v>
      </c>
      <c r="J121" s="42">
        <f t="shared" ca="1" si="15"/>
        <v>0</v>
      </c>
      <c r="K121" s="43">
        <f t="shared" ca="1" si="16"/>
        <v>0</v>
      </c>
      <c r="L121" s="46"/>
      <c r="Q121" s="36"/>
      <c r="R121" s="45"/>
      <c r="S121" s="45"/>
      <c r="T121" s="45"/>
    </row>
    <row r="122" spans="1:20" s="47" customFormat="1">
      <c r="A122" s="30">
        <v>108</v>
      </c>
      <c r="B122" s="100" t="str">
        <f t="shared" ca="1" si="9"/>
        <v/>
      </c>
      <c r="C122" s="109" t="str">
        <f t="shared" ca="1" si="10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01" t="str">
        <f t="shared" ca="1" si="11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42">
        <f t="shared" ca="1" si="13"/>
        <v>0</v>
      </c>
      <c r="I122" s="42">
        <f t="shared" ca="1" si="14"/>
        <v>0</v>
      </c>
      <c r="J122" s="42">
        <f t="shared" ca="1" si="15"/>
        <v>0</v>
      </c>
      <c r="K122" s="43">
        <f t="shared" ca="1" si="16"/>
        <v>0</v>
      </c>
      <c r="L122" s="46"/>
      <c r="Q122" s="36"/>
      <c r="R122" s="45"/>
      <c r="S122" s="45"/>
      <c r="T122" s="45"/>
    </row>
    <row r="123" spans="1:20" s="47" customFormat="1">
      <c r="A123" s="30">
        <v>109</v>
      </c>
      <c r="B123" s="100" t="str">
        <f t="shared" ca="1" si="9"/>
        <v/>
      </c>
      <c r="C123" s="109" t="str">
        <f t="shared" ca="1" si="10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01" t="str">
        <f t="shared" ca="1" si="11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42">
        <f t="shared" ca="1" si="13"/>
        <v>0</v>
      </c>
      <c r="I123" s="42">
        <f t="shared" ca="1" si="14"/>
        <v>0</v>
      </c>
      <c r="J123" s="42">
        <f t="shared" ca="1" si="15"/>
        <v>0</v>
      </c>
      <c r="K123" s="43">
        <f t="shared" ca="1" si="16"/>
        <v>0</v>
      </c>
      <c r="L123" s="46"/>
      <c r="Q123" s="36"/>
      <c r="R123" s="45"/>
      <c r="S123" s="45"/>
      <c r="T123" s="45"/>
    </row>
    <row r="124" spans="1:20" s="47" customFormat="1">
      <c r="A124" s="30">
        <v>110</v>
      </c>
      <c r="B124" s="100" t="str">
        <f t="shared" ca="1" si="9"/>
        <v/>
      </c>
      <c r="C124" s="109" t="str">
        <f t="shared" ca="1" si="10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01" t="str">
        <f t="shared" ca="1" si="11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42">
        <f t="shared" ca="1" si="13"/>
        <v>0</v>
      </c>
      <c r="I124" s="42">
        <f t="shared" ca="1" si="14"/>
        <v>0</v>
      </c>
      <c r="J124" s="42">
        <f t="shared" ca="1" si="15"/>
        <v>0</v>
      </c>
      <c r="K124" s="43">
        <f t="shared" ca="1" si="16"/>
        <v>0</v>
      </c>
      <c r="L124" s="46"/>
      <c r="Q124" s="36"/>
      <c r="R124" s="45"/>
      <c r="S124" s="45"/>
      <c r="T124" s="45"/>
    </row>
    <row r="125" spans="1:20" s="47" customFormat="1">
      <c r="A125" s="30">
        <v>111</v>
      </c>
      <c r="B125" s="100" t="str">
        <f t="shared" ca="1" si="9"/>
        <v/>
      </c>
      <c r="C125" s="109" t="str">
        <f t="shared" ca="1" si="10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01" t="str">
        <f t="shared" ca="1" si="11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42">
        <f t="shared" ca="1" si="13"/>
        <v>0</v>
      </c>
      <c r="I125" s="42">
        <f t="shared" ca="1" si="14"/>
        <v>0</v>
      </c>
      <c r="J125" s="42">
        <f t="shared" ca="1" si="15"/>
        <v>0</v>
      </c>
      <c r="K125" s="43">
        <f t="shared" ca="1" si="16"/>
        <v>0</v>
      </c>
      <c r="L125" s="46"/>
      <c r="Q125" s="36"/>
      <c r="R125" s="45"/>
      <c r="S125" s="45"/>
      <c r="T125" s="45"/>
    </row>
    <row r="126" spans="1:20" s="47" customFormat="1">
      <c r="A126" s="30">
        <v>112</v>
      </c>
      <c r="B126" s="100" t="str">
        <f t="shared" ca="1" si="9"/>
        <v/>
      </c>
      <c r="C126" s="109" t="str">
        <f t="shared" ca="1" si="10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01" t="str">
        <f t="shared" ca="1" si="11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42">
        <f t="shared" ca="1" si="13"/>
        <v>0</v>
      </c>
      <c r="I126" s="42">
        <f t="shared" ca="1" si="14"/>
        <v>0</v>
      </c>
      <c r="J126" s="42">
        <f t="shared" ca="1" si="15"/>
        <v>0</v>
      </c>
      <c r="K126" s="43">
        <f t="shared" ca="1" si="16"/>
        <v>0</v>
      </c>
      <c r="L126" s="46"/>
      <c r="Q126" s="36"/>
      <c r="R126" s="45"/>
      <c r="S126" s="45"/>
      <c r="T126" s="45"/>
    </row>
    <row r="127" spans="1:20" s="47" customFormat="1">
      <c r="A127" s="30">
        <v>113</v>
      </c>
      <c r="B127" s="100" t="str">
        <f t="shared" ca="1" si="9"/>
        <v/>
      </c>
      <c r="C127" s="109" t="str">
        <f t="shared" ca="1" si="10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01" t="str">
        <f t="shared" ca="1" si="11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42">
        <f t="shared" ca="1" si="13"/>
        <v>0</v>
      </c>
      <c r="I127" s="42">
        <f t="shared" ca="1" si="14"/>
        <v>0</v>
      </c>
      <c r="J127" s="42">
        <f t="shared" ca="1" si="15"/>
        <v>0</v>
      </c>
      <c r="K127" s="43">
        <f t="shared" ca="1" si="16"/>
        <v>0</v>
      </c>
      <c r="L127" s="46"/>
      <c r="Q127" s="36"/>
      <c r="R127" s="45"/>
      <c r="S127" s="45"/>
      <c r="T127" s="45"/>
    </row>
    <row r="128" spans="1:20" s="47" customFormat="1">
      <c r="A128" s="30">
        <v>114</v>
      </c>
      <c r="B128" s="100" t="str">
        <f t="shared" ca="1" si="9"/>
        <v/>
      </c>
      <c r="C128" s="109" t="str">
        <f t="shared" ca="1" si="10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01" t="str">
        <f t="shared" ca="1" si="11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42">
        <f t="shared" ca="1" si="13"/>
        <v>0</v>
      </c>
      <c r="I128" s="42">
        <f t="shared" ca="1" si="14"/>
        <v>0</v>
      </c>
      <c r="J128" s="42">
        <f t="shared" ca="1" si="15"/>
        <v>0</v>
      </c>
      <c r="K128" s="43">
        <f t="shared" ca="1" si="16"/>
        <v>0</v>
      </c>
      <c r="L128" s="46"/>
      <c r="Q128" s="36"/>
      <c r="R128" s="45"/>
      <c r="S128" s="45"/>
      <c r="T128" s="45"/>
    </row>
    <row r="129" spans="1:20" s="47" customFormat="1">
      <c r="A129" s="30">
        <v>115</v>
      </c>
      <c r="B129" s="100" t="str">
        <f t="shared" ca="1" si="9"/>
        <v/>
      </c>
      <c r="C129" s="109" t="str">
        <f t="shared" ca="1" si="10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01" t="str">
        <f t="shared" ca="1" si="11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42">
        <f t="shared" ca="1" si="13"/>
        <v>0</v>
      </c>
      <c r="I129" s="42">
        <f t="shared" ca="1" si="14"/>
        <v>0</v>
      </c>
      <c r="J129" s="42">
        <f t="shared" ca="1" si="15"/>
        <v>0</v>
      </c>
      <c r="K129" s="43">
        <f t="shared" ca="1" si="16"/>
        <v>0</v>
      </c>
      <c r="L129" s="46"/>
      <c r="Q129" s="36"/>
      <c r="R129" s="45"/>
      <c r="S129" s="45"/>
      <c r="T129" s="45"/>
    </row>
    <row r="130" spans="1:20" s="47" customFormat="1">
      <c r="A130" s="30">
        <v>116</v>
      </c>
      <c r="B130" s="100" t="str">
        <f t="shared" ca="1" si="9"/>
        <v/>
      </c>
      <c r="C130" s="109" t="str">
        <f t="shared" ca="1" si="10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01" t="str">
        <f t="shared" ca="1" si="11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42">
        <f t="shared" ca="1" si="13"/>
        <v>0</v>
      </c>
      <c r="I130" s="42">
        <f t="shared" ca="1" si="14"/>
        <v>0</v>
      </c>
      <c r="J130" s="42">
        <f t="shared" ca="1" si="15"/>
        <v>0</v>
      </c>
      <c r="K130" s="43">
        <f t="shared" ca="1" si="16"/>
        <v>0</v>
      </c>
      <c r="L130" s="46"/>
      <c r="Q130" s="36"/>
      <c r="R130" s="45"/>
      <c r="S130" s="45"/>
      <c r="T130" s="45"/>
    </row>
    <row r="131" spans="1:20" s="47" customFormat="1">
      <c r="A131" s="30">
        <v>117</v>
      </c>
      <c r="B131" s="100" t="str">
        <f t="shared" ca="1" si="9"/>
        <v/>
      </c>
      <c r="C131" s="109" t="str">
        <f t="shared" ca="1" si="10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01" t="str">
        <f t="shared" ca="1" si="11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42">
        <f t="shared" ca="1" si="13"/>
        <v>0</v>
      </c>
      <c r="I131" s="42">
        <f t="shared" ca="1" si="14"/>
        <v>0</v>
      </c>
      <c r="J131" s="42">
        <f t="shared" ca="1" si="15"/>
        <v>0</v>
      </c>
      <c r="K131" s="43">
        <f t="shared" ca="1" si="16"/>
        <v>0</v>
      </c>
      <c r="L131" s="46"/>
      <c r="Q131" s="36"/>
      <c r="R131" s="45"/>
      <c r="S131" s="45"/>
      <c r="T131" s="45"/>
    </row>
    <row r="132" spans="1:20" s="47" customFormat="1">
      <c r="A132" s="30">
        <v>118</v>
      </c>
      <c r="B132" s="100" t="str">
        <f t="shared" ca="1" si="9"/>
        <v/>
      </c>
      <c r="C132" s="109" t="str">
        <f t="shared" ca="1" si="10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01" t="str">
        <f t="shared" ca="1" si="11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42">
        <f t="shared" ca="1" si="13"/>
        <v>0</v>
      </c>
      <c r="I132" s="42">
        <f t="shared" ca="1" si="14"/>
        <v>0</v>
      </c>
      <c r="J132" s="42">
        <f t="shared" ca="1" si="15"/>
        <v>0</v>
      </c>
      <c r="K132" s="43">
        <f t="shared" ca="1" si="16"/>
        <v>0</v>
      </c>
      <c r="L132" s="46"/>
      <c r="Q132" s="36"/>
      <c r="R132" s="45"/>
      <c r="S132" s="45"/>
      <c r="T132" s="45"/>
    </row>
    <row r="133" spans="1:20" s="47" customFormat="1">
      <c r="A133" s="30">
        <v>119</v>
      </c>
      <c r="B133" s="100" t="str">
        <f t="shared" ca="1" si="9"/>
        <v/>
      </c>
      <c r="C133" s="109" t="str">
        <f t="shared" ca="1" si="10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01" t="str">
        <f t="shared" ca="1" si="11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42">
        <f t="shared" ca="1" si="13"/>
        <v>0</v>
      </c>
      <c r="I133" s="42">
        <f t="shared" ca="1" si="14"/>
        <v>0</v>
      </c>
      <c r="J133" s="42">
        <f t="shared" ca="1" si="15"/>
        <v>0</v>
      </c>
      <c r="K133" s="43">
        <f t="shared" ca="1" si="16"/>
        <v>0</v>
      </c>
      <c r="L133" s="46"/>
      <c r="Q133" s="36"/>
      <c r="R133" s="45"/>
      <c r="S133" s="45"/>
      <c r="T133" s="45"/>
    </row>
    <row r="134" spans="1:20" s="47" customFormat="1">
      <c r="A134" s="30">
        <v>120</v>
      </c>
      <c r="B134" s="100" t="str">
        <f t="shared" ca="1" si="9"/>
        <v/>
      </c>
      <c r="C134" s="109" t="str">
        <f t="shared" ca="1" si="10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01" t="str">
        <f t="shared" ca="1" si="11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42">
        <f t="shared" ca="1" si="13"/>
        <v>0</v>
      </c>
      <c r="I134" s="42">
        <f t="shared" ca="1" si="14"/>
        <v>0</v>
      </c>
      <c r="J134" s="42">
        <f t="shared" ca="1" si="15"/>
        <v>0</v>
      </c>
      <c r="K134" s="43">
        <f t="shared" ca="1" si="16"/>
        <v>0</v>
      </c>
      <c r="L134" s="46"/>
      <c r="Q134" s="36"/>
      <c r="R134" s="45"/>
      <c r="S134" s="45"/>
      <c r="T134" s="45"/>
    </row>
    <row r="135" spans="1:20" s="47" customFormat="1">
      <c r="A135" s="30">
        <v>121</v>
      </c>
      <c r="B135" s="100" t="str">
        <f t="shared" ca="1" si="9"/>
        <v/>
      </c>
      <c r="C135" s="109" t="str">
        <f t="shared" ca="1" si="10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01" t="str">
        <f t="shared" ca="1" si="11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42">
        <f t="shared" ca="1" si="13"/>
        <v>0</v>
      </c>
      <c r="I135" s="42">
        <f t="shared" ca="1" si="14"/>
        <v>0</v>
      </c>
      <c r="J135" s="42">
        <f t="shared" ca="1" si="15"/>
        <v>0</v>
      </c>
      <c r="K135" s="43">
        <f t="shared" ca="1" si="16"/>
        <v>0</v>
      </c>
      <c r="L135" s="46"/>
      <c r="Q135" s="36"/>
      <c r="R135" s="45"/>
      <c r="S135" s="45"/>
      <c r="T135" s="45"/>
    </row>
    <row r="136" spans="1:20" s="47" customFormat="1">
      <c r="A136" s="30">
        <v>122</v>
      </c>
      <c r="B136" s="100" t="str">
        <f t="shared" ca="1" si="9"/>
        <v/>
      </c>
      <c r="C136" s="109" t="str">
        <f t="shared" ca="1" si="10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01" t="str">
        <f t="shared" ca="1" si="11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42">
        <f t="shared" ca="1" si="13"/>
        <v>0</v>
      </c>
      <c r="I136" s="42">
        <f t="shared" ca="1" si="14"/>
        <v>0</v>
      </c>
      <c r="J136" s="42">
        <f t="shared" ca="1" si="15"/>
        <v>0</v>
      </c>
      <c r="K136" s="43">
        <f t="shared" ca="1" si="16"/>
        <v>0</v>
      </c>
      <c r="L136" s="46"/>
      <c r="Q136" s="36"/>
      <c r="R136" s="45"/>
      <c r="S136" s="45"/>
      <c r="T136" s="45"/>
    </row>
    <row r="137" spans="1:20" s="47" customFormat="1">
      <c r="A137" s="30">
        <v>123</v>
      </c>
      <c r="B137" s="100" t="str">
        <f t="shared" ca="1" si="9"/>
        <v/>
      </c>
      <c r="C137" s="109" t="str">
        <f t="shared" ca="1" si="10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01" t="str">
        <f t="shared" ca="1" si="11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42">
        <f t="shared" ca="1" si="13"/>
        <v>0</v>
      </c>
      <c r="I137" s="42">
        <f t="shared" ca="1" si="14"/>
        <v>0</v>
      </c>
      <c r="J137" s="42">
        <f t="shared" ca="1" si="15"/>
        <v>0</v>
      </c>
      <c r="K137" s="43">
        <f t="shared" ca="1" si="16"/>
        <v>0</v>
      </c>
      <c r="L137" s="46"/>
      <c r="Q137" s="36"/>
      <c r="R137" s="45"/>
      <c r="S137" s="45"/>
      <c r="T137" s="45"/>
    </row>
    <row r="138" spans="1:20" s="47" customFormat="1">
      <c r="A138" s="30">
        <v>124</v>
      </c>
      <c r="B138" s="100" t="str">
        <f t="shared" ca="1" si="9"/>
        <v/>
      </c>
      <c r="C138" s="109" t="str">
        <f t="shared" ca="1" si="10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01" t="str">
        <f t="shared" ca="1" si="11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42">
        <f t="shared" ca="1" si="13"/>
        <v>0</v>
      </c>
      <c r="I138" s="42">
        <f t="shared" ca="1" si="14"/>
        <v>0</v>
      </c>
      <c r="J138" s="42">
        <f t="shared" ca="1" si="15"/>
        <v>0</v>
      </c>
      <c r="K138" s="43">
        <f t="shared" ca="1" si="16"/>
        <v>0</v>
      </c>
      <c r="L138" s="46"/>
      <c r="Q138" s="36"/>
      <c r="R138" s="45"/>
      <c r="S138" s="45"/>
      <c r="T138" s="45"/>
    </row>
    <row r="139" spans="1:20" s="47" customFormat="1">
      <c r="A139" s="30">
        <v>125</v>
      </c>
      <c r="B139" s="100" t="str">
        <f t="shared" ca="1" si="9"/>
        <v/>
      </c>
      <c r="C139" s="109" t="str">
        <f t="shared" ca="1" si="10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01" t="str">
        <f t="shared" ca="1" si="11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42">
        <f t="shared" ca="1" si="13"/>
        <v>0</v>
      </c>
      <c r="I139" s="42">
        <f t="shared" ca="1" si="14"/>
        <v>0</v>
      </c>
      <c r="J139" s="42">
        <f t="shared" ca="1" si="15"/>
        <v>0</v>
      </c>
      <c r="K139" s="43">
        <f t="shared" ca="1" si="16"/>
        <v>0</v>
      </c>
      <c r="L139" s="46"/>
      <c r="Q139" s="36"/>
      <c r="R139" s="45"/>
      <c r="S139" s="45"/>
      <c r="T139" s="45"/>
    </row>
    <row r="140" spans="1:20" s="47" customFormat="1">
      <c r="A140" s="30">
        <v>126</v>
      </c>
      <c r="B140" s="100" t="str">
        <f t="shared" ca="1" si="9"/>
        <v/>
      </c>
      <c r="C140" s="109" t="str">
        <f t="shared" ca="1" si="10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01" t="str">
        <f t="shared" ca="1" si="11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42">
        <f t="shared" ca="1" si="13"/>
        <v>0</v>
      </c>
      <c r="I140" s="42">
        <f t="shared" ca="1" si="14"/>
        <v>0</v>
      </c>
      <c r="J140" s="42">
        <f t="shared" ca="1" si="15"/>
        <v>0</v>
      </c>
      <c r="K140" s="43">
        <f t="shared" ca="1" si="16"/>
        <v>0</v>
      </c>
      <c r="L140" s="46"/>
      <c r="Q140" s="36"/>
      <c r="R140" s="45"/>
      <c r="S140" s="45"/>
      <c r="T140" s="45"/>
    </row>
    <row r="141" spans="1:20" s="47" customFormat="1">
      <c r="A141" s="30">
        <v>127</v>
      </c>
      <c r="B141" s="100" t="str">
        <f t="shared" ca="1" si="9"/>
        <v/>
      </c>
      <c r="C141" s="109" t="str">
        <f t="shared" ca="1" si="10"/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01" t="str">
        <f t="shared" ca="1" si="11"/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42">
        <f t="shared" ca="1" si="13"/>
        <v>0</v>
      </c>
      <c r="I141" s="42">
        <f t="shared" ca="1" si="14"/>
        <v>0</v>
      </c>
      <c r="J141" s="42">
        <f t="shared" ca="1" si="15"/>
        <v>0</v>
      </c>
      <c r="K141" s="43">
        <f t="shared" ca="1" si="16"/>
        <v>0</v>
      </c>
      <c r="L141" s="46"/>
      <c r="Q141" s="36"/>
      <c r="R141" s="45"/>
      <c r="S141" s="45"/>
      <c r="T141" s="45"/>
    </row>
    <row r="142" spans="1:20" s="47" customFormat="1">
      <c r="A142" s="30">
        <v>128</v>
      </c>
      <c r="B142" s="100" t="str">
        <f t="shared" ca="1" si="9"/>
        <v/>
      </c>
      <c r="C142" s="109" t="str">
        <f t="shared" ca="1" si="10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01" t="str">
        <f t="shared" ca="1" si="11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42">
        <f t="shared" ca="1" si="13"/>
        <v>0</v>
      </c>
      <c r="I142" s="42">
        <f t="shared" ca="1" si="14"/>
        <v>0</v>
      </c>
      <c r="J142" s="42">
        <f t="shared" ca="1" si="15"/>
        <v>0</v>
      </c>
      <c r="K142" s="43">
        <f t="shared" ca="1" si="16"/>
        <v>0</v>
      </c>
      <c r="L142" s="46"/>
      <c r="Q142" s="36"/>
      <c r="R142" s="45"/>
      <c r="S142" s="45"/>
      <c r="T142" s="45"/>
    </row>
    <row r="143" spans="1:20" s="47" customFormat="1">
      <c r="A143" s="30">
        <v>129</v>
      </c>
      <c r="B143" s="100" t="str">
        <f t="shared" ca="1" si="9"/>
        <v/>
      </c>
      <c r="C143" s="109" t="str">
        <f t="shared" ca="1" si="10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01" t="str">
        <f t="shared" ca="1" si="11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42">
        <f t="shared" ca="1" si="13"/>
        <v>0</v>
      </c>
      <c r="I143" s="42">
        <f t="shared" ca="1" si="14"/>
        <v>0</v>
      </c>
      <c r="J143" s="42">
        <f t="shared" ca="1" si="15"/>
        <v>0</v>
      </c>
      <c r="K143" s="43">
        <f t="shared" ca="1" si="16"/>
        <v>0</v>
      </c>
      <c r="L143" s="46"/>
      <c r="Q143" s="36"/>
      <c r="R143" s="45"/>
      <c r="S143" s="45"/>
      <c r="T143" s="45"/>
    </row>
    <row r="144" spans="1:20" s="47" customFormat="1">
      <c r="A144" s="30">
        <v>130</v>
      </c>
      <c r="B144" s="100" t="str">
        <f t="shared" ca="1" si="9"/>
        <v/>
      </c>
      <c r="C144" s="109" t="str">
        <f t="shared" ref="C144:C164" ca="1" si="17">IF(ISERROR(OFFSET($C$222,MATCH(A144,$F$223:$F$372,0),0)),"",OFFSET($C$222,MATCH(A144,$F$223:$F$372,0),0))</f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01" t="str">
        <f t="shared" ref="F144:F164" ca="1" si="18">IF(ISERROR(OFFSET($D$222,MATCH(A144,$F$223:$F$372,0),0)),"",OFFSET($D$222,MATCH(A144,$F$223:$F$372,0),0))</f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42">
        <f t="shared" ca="1" si="13"/>
        <v>0</v>
      </c>
      <c r="I144" s="42">
        <f t="shared" ca="1" si="14"/>
        <v>0</v>
      </c>
      <c r="J144" s="42">
        <f t="shared" ca="1" si="15"/>
        <v>0</v>
      </c>
      <c r="K144" s="43">
        <f t="shared" ca="1" si="16"/>
        <v>0</v>
      </c>
      <c r="L144" s="46"/>
      <c r="Q144" s="36"/>
      <c r="R144" s="45"/>
      <c r="S144" s="45"/>
      <c r="T144" s="45"/>
    </row>
    <row r="145" spans="1:20" s="47" customFormat="1">
      <c r="A145" s="30">
        <v>131</v>
      </c>
      <c r="B145" s="100" t="str">
        <f t="shared" ca="1" si="9"/>
        <v/>
      </c>
      <c r="C145" s="109" t="str">
        <f t="shared" ca="1" si="1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01" t="str">
        <f t="shared" ca="1" si="18"/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42">
        <f t="shared" ca="1" si="13"/>
        <v>0</v>
      </c>
      <c r="I145" s="42">
        <f t="shared" ca="1" si="14"/>
        <v>0</v>
      </c>
      <c r="J145" s="42">
        <f t="shared" ca="1" si="15"/>
        <v>0</v>
      </c>
      <c r="K145" s="43">
        <f t="shared" ca="1" si="16"/>
        <v>0</v>
      </c>
      <c r="L145" s="46"/>
      <c r="Q145" s="36"/>
      <c r="R145" s="45"/>
      <c r="S145" s="45"/>
      <c r="T145" s="45"/>
    </row>
    <row r="146" spans="1:20" s="47" customFormat="1">
      <c r="A146" s="30">
        <v>132</v>
      </c>
      <c r="B146" s="100" t="str">
        <f t="shared" ca="1" si="9"/>
        <v/>
      </c>
      <c r="C146" s="109" t="str">
        <f t="shared" ca="1" si="1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01" t="str">
        <f t="shared" ca="1" si="18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42">
        <f t="shared" ca="1" si="13"/>
        <v>0</v>
      </c>
      <c r="I146" s="42">
        <f t="shared" ca="1" si="14"/>
        <v>0</v>
      </c>
      <c r="J146" s="42">
        <f t="shared" ca="1" si="15"/>
        <v>0</v>
      </c>
      <c r="K146" s="43">
        <f t="shared" ca="1" si="16"/>
        <v>0</v>
      </c>
      <c r="L146" s="46"/>
      <c r="Q146" s="36"/>
      <c r="R146" s="45"/>
      <c r="S146" s="45"/>
      <c r="T146" s="45"/>
    </row>
    <row r="147" spans="1:20" s="47" customFormat="1">
      <c r="A147" s="30">
        <v>133</v>
      </c>
      <c r="B147" s="100" t="str">
        <f t="shared" ca="1" si="9"/>
        <v/>
      </c>
      <c r="C147" s="109" t="str">
        <f t="shared" ca="1" si="1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01" t="str">
        <f t="shared" ca="1" si="18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42">
        <f t="shared" ca="1" si="13"/>
        <v>0</v>
      </c>
      <c r="I147" s="42">
        <f t="shared" ca="1" si="14"/>
        <v>0</v>
      </c>
      <c r="J147" s="42">
        <f t="shared" ca="1" si="15"/>
        <v>0</v>
      </c>
      <c r="K147" s="43">
        <f t="shared" ca="1" si="16"/>
        <v>0</v>
      </c>
      <c r="L147" s="46"/>
      <c r="Q147" s="36"/>
      <c r="R147" s="45"/>
      <c r="S147" s="45"/>
      <c r="T147" s="45"/>
    </row>
    <row r="148" spans="1:20" s="47" customFormat="1">
      <c r="A148" s="30">
        <v>134</v>
      </c>
      <c r="B148" s="100" t="str">
        <f t="shared" ca="1" si="9"/>
        <v/>
      </c>
      <c r="C148" s="109" t="str">
        <f t="shared" ca="1" si="1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01" t="str">
        <f t="shared" ca="1" si="18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42">
        <f t="shared" ca="1" si="13"/>
        <v>0</v>
      </c>
      <c r="I148" s="42">
        <f t="shared" ca="1" si="14"/>
        <v>0</v>
      </c>
      <c r="J148" s="42">
        <f t="shared" ca="1" si="15"/>
        <v>0</v>
      </c>
      <c r="K148" s="43">
        <f t="shared" ca="1" si="16"/>
        <v>0</v>
      </c>
      <c r="L148" s="46"/>
      <c r="Q148" s="36"/>
      <c r="R148" s="45"/>
      <c r="S148" s="45"/>
      <c r="T148" s="45"/>
    </row>
    <row r="149" spans="1:20" s="47" customFormat="1">
      <c r="A149" s="30">
        <v>135</v>
      </c>
      <c r="B149" s="100" t="str">
        <f t="shared" ca="1" si="9"/>
        <v/>
      </c>
      <c r="C149" s="109" t="str">
        <f t="shared" ca="1" si="1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01" t="str">
        <f t="shared" ca="1" si="18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42">
        <f t="shared" ca="1" si="13"/>
        <v>0</v>
      </c>
      <c r="I149" s="42">
        <f t="shared" ca="1" si="14"/>
        <v>0</v>
      </c>
      <c r="J149" s="42">
        <f t="shared" ca="1" si="15"/>
        <v>0</v>
      </c>
      <c r="K149" s="43">
        <f t="shared" ca="1" si="16"/>
        <v>0</v>
      </c>
      <c r="L149" s="46"/>
      <c r="Q149" s="36"/>
      <c r="R149" s="45"/>
      <c r="S149" s="45"/>
      <c r="T149" s="45"/>
    </row>
    <row r="150" spans="1:20" s="47" customFormat="1">
      <c r="A150" s="30">
        <v>136</v>
      </c>
      <c r="B150" s="100" t="str">
        <f t="shared" ca="1" si="9"/>
        <v/>
      </c>
      <c r="C150" s="109" t="str">
        <f t="shared" ca="1" si="1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01" t="str">
        <f t="shared" ca="1" si="18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42">
        <f t="shared" ca="1" si="13"/>
        <v>0</v>
      </c>
      <c r="I150" s="42">
        <f t="shared" ca="1" si="14"/>
        <v>0</v>
      </c>
      <c r="J150" s="42">
        <f t="shared" ca="1" si="15"/>
        <v>0</v>
      </c>
      <c r="K150" s="43">
        <f t="shared" ca="1" si="16"/>
        <v>0</v>
      </c>
      <c r="L150" s="46"/>
      <c r="Q150" s="36"/>
      <c r="R150" s="45"/>
      <c r="S150" s="45"/>
      <c r="T150" s="45"/>
    </row>
    <row r="151" spans="1:20" s="47" customFormat="1">
      <c r="A151" s="30">
        <v>137</v>
      </c>
      <c r="B151" s="100" t="str">
        <f t="shared" ca="1" si="9"/>
        <v/>
      </c>
      <c r="C151" s="109" t="str">
        <f t="shared" ca="1" si="1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01" t="str">
        <f t="shared" ca="1" si="18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42">
        <f t="shared" ca="1" si="13"/>
        <v>0</v>
      </c>
      <c r="I151" s="42">
        <f t="shared" ca="1" si="14"/>
        <v>0</v>
      </c>
      <c r="J151" s="42">
        <f t="shared" ca="1" si="15"/>
        <v>0</v>
      </c>
      <c r="K151" s="43">
        <f t="shared" ca="1" si="16"/>
        <v>0</v>
      </c>
      <c r="L151" s="46"/>
      <c r="Q151" s="36"/>
      <c r="R151" s="45"/>
      <c r="S151" s="45"/>
      <c r="T151" s="45"/>
    </row>
    <row r="152" spans="1:20" s="47" customFormat="1">
      <c r="A152" s="30">
        <v>138</v>
      </c>
      <c r="B152" s="100" t="str">
        <f t="shared" ca="1" si="9"/>
        <v/>
      </c>
      <c r="C152" s="109" t="str">
        <f t="shared" ca="1" si="1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01" t="str">
        <f t="shared" ca="1" si="18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42">
        <f t="shared" ca="1" si="13"/>
        <v>0</v>
      </c>
      <c r="I152" s="42">
        <f t="shared" ca="1" si="14"/>
        <v>0</v>
      </c>
      <c r="J152" s="42">
        <f t="shared" ca="1" si="15"/>
        <v>0</v>
      </c>
      <c r="K152" s="43">
        <f t="shared" ca="1" si="16"/>
        <v>0</v>
      </c>
      <c r="L152" s="46"/>
      <c r="Q152" s="36"/>
      <c r="R152" s="45"/>
      <c r="S152" s="45"/>
      <c r="T152" s="45"/>
    </row>
    <row r="153" spans="1:20" s="47" customFormat="1">
      <c r="A153" s="30">
        <v>139</v>
      </c>
      <c r="B153" s="100" t="str">
        <f t="shared" ca="1" si="9"/>
        <v/>
      </c>
      <c r="C153" s="109" t="str">
        <f t="shared" ca="1" si="1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01" t="str">
        <f t="shared" ca="1" si="18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42">
        <f t="shared" ca="1" si="13"/>
        <v>0</v>
      </c>
      <c r="I153" s="42">
        <f t="shared" ca="1" si="14"/>
        <v>0</v>
      </c>
      <c r="J153" s="42">
        <f t="shared" ca="1" si="15"/>
        <v>0</v>
      </c>
      <c r="K153" s="43">
        <f t="shared" ca="1" si="16"/>
        <v>0</v>
      </c>
      <c r="L153" s="46"/>
      <c r="Q153" s="36"/>
      <c r="R153" s="45"/>
      <c r="S153" s="45"/>
      <c r="T153" s="45"/>
    </row>
    <row r="154" spans="1:20" s="47" customFormat="1">
      <c r="A154" s="30">
        <v>140</v>
      </c>
      <c r="B154" s="100" t="str">
        <f t="shared" ca="1" si="9"/>
        <v/>
      </c>
      <c r="C154" s="109" t="str">
        <f t="shared" ca="1" si="1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01" t="str">
        <f t="shared" ca="1" si="18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42">
        <f t="shared" ca="1" si="13"/>
        <v>0</v>
      </c>
      <c r="I154" s="42">
        <f t="shared" ca="1" si="14"/>
        <v>0</v>
      </c>
      <c r="J154" s="42">
        <f t="shared" ca="1" si="15"/>
        <v>0</v>
      </c>
      <c r="K154" s="43">
        <f t="shared" ca="1" si="16"/>
        <v>0</v>
      </c>
      <c r="L154" s="46"/>
      <c r="Q154" s="36"/>
      <c r="R154" s="45"/>
      <c r="S154" s="45"/>
      <c r="T154" s="45"/>
    </row>
    <row r="155" spans="1:20" s="47" customFormat="1">
      <c r="A155" s="30">
        <v>141</v>
      </c>
      <c r="B155" s="100" t="str">
        <f t="shared" ca="1" si="9"/>
        <v/>
      </c>
      <c r="C155" s="109" t="str">
        <f t="shared" ca="1" si="1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01" t="str">
        <f t="shared" ca="1" si="18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42">
        <f t="shared" ca="1" si="13"/>
        <v>0</v>
      </c>
      <c r="I155" s="42">
        <f t="shared" ca="1" si="14"/>
        <v>0</v>
      </c>
      <c r="J155" s="42">
        <f t="shared" ca="1" si="15"/>
        <v>0</v>
      </c>
      <c r="K155" s="43">
        <f t="shared" ca="1" si="16"/>
        <v>0</v>
      </c>
      <c r="L155" s="46"/>
      <c r="Q155" s="36"/>
      <c r="R155" s="45"/>
      <c r="S155" s="45"/>
      <c r="T155" s="45"/>
    </row>
    <row r="156" spans="1:20" s="47" customFormat="1">
      <c r="A156" s="30">
        <v>142</v>
      </c>
      <c r="B156" s="100" t="str">
        <f t="shared" ca="1" si="9"/>
        <v/>
      </c>
      <c r="C156" s="109" t="str">
        <f t="shared" ca="1" si="1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01" t="str">
        <f t="shared" ca="1" si="18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42">
        <f t="shared" ca="1" si="13"/>
        <v>0</v>
      </c>
      <c r="I156" s="42">
        <f t="shared" ca="1" si="14"/>
        <v>0</v>
      </c>
      <c r="J156" s="42">
        <f t="shared" ca="1" si="15"/>
        <v>0</v>
      </c>
      <c r="K156" s="43">
        <f t="shared" ca="1" si="16"/>
        <v>0</v>
      </c>
      <c r="L156" s="46"/>
      <c r="Q156" s="36"/>
      <c r="R156" s="45"/>
      <c r="S156" s="45"/>
      <c r="T156" s="45"/>
    </row>
    <row r="157" spans="1:20" s="47" customFormat="1">
      <c r="A157" s="30">
        <v>143</v>
      </c>
      <c r="B157" s="100" t="str">
        <f t="shared" ca="1" si="9"/>
        <v/>
      </c>
      <c r="C157" s="109" t="str">
        <f t="shared" ca="1" si="1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01" t="str">
        <f t="shared" ca="1" si="18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42">
        <f t="shared" ca="1" si="13"/>
        <v>0</v>
      </c>
      <c r="I157" s="42">
        <f t="shared" ca="1" si="14"/>
        <v>0</v>
      </c>
      <c r="J157" s="42">
        <f t="shared" ca="1" si="15"/>
        <v>0</v>
      </c>
      <c r="K157" s="43">
        <f t="shared" ca="1" si="16"/>
        <v>0</v>
      </c>
      <c r="L157" s="46"/>
      <c r="Q157" s="36"/>
      <c r="R157" s="45"/>
      <c r="S157" s="45"/>
      <c r="T157" s="45"/>
    </row>
    <row r="158" spans="1:20" s="47" customFormat="1">
      <c r="A158" s="30">
        <v>144</v>
      </c>
      <c r="B158" s="100" t="str">
        <f t="shared" ca="1" si="9"/>
        <v/>
      </c>
      <c r="C158" s="109" t="str">
        <f t="shared" ca="1" si="1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01" t="str">
        <f t="shared" ca="1" si="18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42">
        <f t="shared" ca="1" si="13"/>
        <v>0</v>
      </c>
      <c r="I158" s="42">
        <f t="shared" ca="1" si="14"/>
        <v>0</v>
      </c>
      <c r="J158" s="42">
        <f t="shared" ca="1" si="15"/>
        <v>0</v>
      </c>
      <c r="K158" s="43">
        <f t="shared" ca="1" si="16"/>
        <v>0</v>
      </c>
      <c r="L158" s="46"/>
      <c r="Q158" s="36"/>
      <c r="R158" s="45"/>
      <c r="S158" s="45"/>
      <c r="T158" s="45"/>
    </row>
    <row r="159" spans="1:20" s="47" customFormat="1">
      <c r="A159" s="30">
        <v>145</v>
      </c>
      <c r="B159" s="100" t="str">
        <f t="shared" ca="1" si="9"/>
        <v/>
      </c>
      <c r="C159" s="109" t="str">
        <f t="shared" ca="1" si="1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01" t="str">
        <f t="shared" ca="1" si="18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42">
        <f t="shared" ca="1" si="13"/>
        <v>0</v>
      </c>
      <c r="I159" s="42">
        <f t="shared" ca="1" si="14"/>
        <v>0</v>
      </c>
      <c r="J159" s="42">
        <f t="shared" ca="1" si="15"/>
        <v>0</v>
      </c>
      <c r="K159" s="43">
        <f t="shared" ca="1" si="16"/>
        <v>0</v>
      </c>
      <c r="L159" s="46"/>
      <c r="Q159" s="36"/>
      <c r="R159" s="45"/>
      <c r="S159" s="45"/>
      <c r="T159" s="45"/>
    </row>
    <row r="160" spans="1:20" s="47" customFormat="1">
      <c r="A160" s="30">
        <v>146</v>
      </c>
      <c r="B160" s="100" t="str">
        <f t="shared" ca="1" si="9"/>
        <v/>
      </c>
      <c r="C160" s="109" t="str">
        <f t="shared" ca="1" si="1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01" t="str">
        <f t="shared" ca="1" si="18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42">
        <f t="shared" ca="1" si="13"/>
        <v>0</v>
      </c>
      <c r="I160" s="42">
        <f t="shared" ca="1" si="14"/>
        <v>0</v>
      </c>
      <c r="J160" s="42">
        <f t="shared" ca="1" si="15"/>
        <v>0</v>
      </c>
      <c r="K160" s="43">
        <f t="shared" ca="1" si="16"/>
        <v>0</v>
      </c>
      <c r="L160" s="46"/>
      <c r="Q160" s="36"/>
      <c r="R160" s="45"/>
      <c r="S160" s="45"/>
      <c r="T160" s="45"/>
    </row>
    <row r="161" spans="1:20" s="47" customFormat="1">
      <c r="A161" s="30">
        <v>147</v>
      </c>
      <c r="B161" s="100" t="str">
        <f t="shared" ca="1" si="9"/>
        <v/>
      </c>
      <c r="C161" s="109" t="str">
        <f t="shared" ca="1" si="1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01" t="str">
        <f t="shared" ca="1" si="18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42">
        <f t="shared" ca="1" si="13"/>
        <v>0</v>
      </c>
      <c r="I161" s="42">
        <f t="shared" ca="1" si="14"/>
        <v>0</v>
      </c>
      <c r="J161" s="42">
        <f t="shared" ca="1" si="15"/>
        <v>0</v>
      </c>
      <c r="K161" s="43">
        <f t="shared" ca="1" si="16"/>
        <v>0</v>
      </c>
      <c r="L161" s="46"/>
      <c r="Q161" s="36"/>
      <c r="R161" s="45"/>
      <c r="S161" s="45"/>
      <c r="T161" s="45"/>
    </row>
    <row r="162" spans="1:20" s="47" customFormat="1">
      <c r="A162" s="30">
        <v>148</v>
      </c>
      <c r="B162" s="100" t="str">
        <f t="shared" ca="1" si="9"/>
        <v/>
      </c>
      <c r="C162" s="109" t="str">
        <f t="shared" ca="1" si="1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01" t="str">
        <f t="shared" ca="1" si="18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42">
        <f t="shared" ca="1" si="13"/>
        <v>0</v>
      </c>
      <c r="I162" s="42">
        <f t="shared" ca="1" si="14"/>
        <v>0</v>
      </c>
      <c r="J162" s="42">
        <f t="shared" ca="1" si="15"/>
        <v>0</v>
      </c>
      <c r="K162" s="43">
        <f t="shared" ca="1" si="16"/>
        <v>0</v>
      </c>
      <c r="L162" s="46"/>
      <c r="Q162" s="36"/>
      <c r="R162" s="45"/>
      <c r="S162" s="45"/>
      <c r="T162" s="45"/>
    </row>
    <row r="163" spans="1:20" s="47" customFormat="1">
      <c r="A163" s="30">
        <v>149</v>
      </c>
      <c r="B163" s="100" t="str">
        <f t="shared" ca="1" si="9"/>
        <v/>
      </c>
      <c r="C163" s="109" t="str">
        <f t="shared" ca="1" si="1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01" t="str">
        <f t="shared" ca="1" si="18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42">
        <f t="shared" ca="1" si="13"/>
        <v>0</v>
      </c>
      <c r="I163" s="42">
        <f t="shared" ca="1" si="14"/>
        <v>0</v>
      </c>
      <c r="J163" s="42">
        <f t="shared" ca="1" si="15"/>
        <v>0</v>
      </c>
      <c r="K163" s="43">
        <f t="shared" ca="1" si="16"/>
        <v>0</v>
      </c>
      <c r="L163" s="46"/>
      <c r="Q163" s="36"/>
      <c r="R163" s="45"/>
      <c r="S163" s="45"/>
      <c r="T163" s="45"/>
    </row>
    <row r="164" spans="1:20" s="47" customFormat="1">
      <c r="A164" s="30">
        <v>150</v>
      </c>
      <c r="B164" s="100" t="str">
        <f t="shared" ca="1" si="9"/>
        <v/>
      </c>
      <c r="C164" s="109" t="str">
        <f t="shared" ca="1" si="1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01" t="str">
        <f t="shared" ca="1" si="18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42">
        <f t="shared" ca="1" si="13"/>
        <v>0</v>
      </c>
      <c r="I164" s="42">
        <f t="shared" ca="1" si="14"/>
        <v>0</v>
      </c>
      <c r="J164" s="42">
        <f t="shared" ca="1" si="15"/>
        <v>0</v>
      </c>
      <c r="K164" s="43">
        <f t="shared" ca="1" si="16"/>
        <v>0</v>
      </c>
      <c r="L164" s="46"/>
      <c r="Q164" s="36"/>
      <c r="R164" s="45"/>
      <c r="S164" s="45"/>
      <c r="T164" s="45"/>
    </row>
    <row r="165" spans="1:20" s="47" customFormat="1">
      <c r="A165" s="30"/>
      <c r="B165" s="100"/>
      <c r="C165" s="103"/>
      <c r="D165" s="104"/>
      <c r="E165" s="40"/>
      <c r="F165" s="79"/>
      <c r="G165" s="41"/>
      <c r="H165" s="42"/>
      <c r="I165" s="42"/>
      <c r="J165" s="42"/>
      <c r="K165" s="43"/>
      <c r="L165" s="46"/>
      <c r="Q165" s="36"/>
      <c r="R165" s="45"/>
      <c r="S165" s="45"/>
      <c r="T165" s="45"/>
    </row>
    <row r="166" spans="1:20" s="47" customFormat="1" ht="9" customHeight="1" thickBot="1">
      <c r="A166" s="30"/>
      <c r="B166" s="48"/>
      <c r="C166" s="49"/>
      <c r="D166" s="50"/>
      <c r="E166" s="51"/>
      <c r="F166" s="51"/>
      <c r="G166" s="51"/>
      <c r="H166" s="52"/>
      <c r="I166" s="52"/>
      <c r="J166" s="52"/>
      <c r="K166" s="53"/>
      <c r="L166" s="44"/>
    </row>
    <row r="167" spans="1:20" s="36" customFormat="1">
      <c r="A167" s="30"/>
      <c r="B167" s="54"/>
      <c r="C167" s="548" t="s">
        <v>984</v>
      </c>
      <c r="D167" s="548"/>
      <c r="E167" s="548"/>
      <c r="F167" s="548"/>
      <c r="G167" s="77" t="s">
        <v>9</v>
      </c>
      <c r="H167" s="55">
        <f ca="1">SUM(H14:H166)</f>
        <v>274437960</v>
      </c>
      <c r="I167" s="55">
        <f ca="1">SUM(I14:I166)</f>
        <v>0</v>
      </c>
      <c r="J167" s="55">
        <f ca="1">SUM(J14:J166)</f>
        <v>0</v>
      </c>
      <c r="K167" s="55">
        <f ca="1">SUM(K14:K166)</f>
        <v>274437960</v>
      </c>
      <c r="L167" s="44"/>
      <c r="R167" s="99"/>
      <c r="S167" s="99"/>
      <c r="T167" s="99"/>
    </row>
    <row r="168" spans="1:20" s="36" customFormat="1">
      <c r="A168" s="30"/>
      <c r="B168" s="56"/>
      <c r="C168" s="549" t="s">
        <v>455</v>
      </c>
      <c r="D168" s="549"/>
      <c r="E168" s="549"/>
      <c r="F168" s="549"/>
      <c r="G168" s="59" t="s">
        <v>9</v>
      </c>
      <c r="H168" s="60">
        <f ca="1">H167*0.1</f>
        <v>27443796</v>
      </c>
      <c r="I168" s="60">
        <f ca="1">I167*0.1</f>
        <v>0</v>
      </c>
      <c r="J168" s="60">
        <f ca="1">J167*0.1</f>
        <v>0</v>
      </c>
      <c r="K168" s="60">
        <f ca="1">K167*0.1</f>
        <v>27443796</v>
      </c>
      <c r="L168" s="44"/>
      <c r="N168" s="57"/>
      <c r="R168" s="58"/>
      <c r="S168" s="58"/>
      <c r="T168" s="58"/>
    </row>
    <row r="169" spans="1:20" s="36" customFormat="1" ht="15.75" thickBot="1">
      <c r="A169" s="30"/>
      <c r="B169" s="56"/>
      <c r="C169" s="538" t="s">
        <v>456</v>
      </c>
      <c r="D169" s="538"/>
      <c r="E169" s="538"/>
      <c r="F169" s="538"/>
      <c r="G169" s="61" t="s">
        <v>9</v>
      </c>
      <c r="H169" s="78">
        <f ca="1">SUM(H167:H168)</f>
        <v>301881756</v>
      </c>
      <c r="I169" s="78">
        <f ca="1">SUM(I167:I168)</f>
        <v>0</v>
      </c>
      <c r="J169" s="61">
        <f ca="1">SUM(J167:J168)</f>
        <v>0</v>
      </c>
      <c r="K169" s="61">
        <f ca="1">SUM(K167:K168)</f>
        <v>301881756</v>
      </c>
      <c r="L169" s="44"/>
      <c r="R169" s="99"/>
      <c r="S169" s="99"/>
      <c r="T169" s="99"/>
    </row>
    <row r="170" spans="1:20" s="36" customFormat="1">
      <c r="A170" s="30"/>
      <c r="B170" s="541" t="e">
        <f ca="1">"Terbilang : ( "&amp;L171&amp;" Rupiah )"</f>
        <v>#NAME?</v>
      </c>
      <c r="C170" s="542"/>
      <c r="D170" s="542"/>
      <c r="E170" s="542"/>
      <c r="F170" s="542"/>
      <c r="G170" s="542"/>
      <c r="H170" s="542"/>
      <c r="I170" s="542"/>
      <c r="J170" s="542"/>
      <c r="K170" s="543"/>
      <c r="L170" s="44"/>
      <c r="R170" s="58"/>
      <c r="S170" s="58"/>
      <c r="T170" s="58"/>
    </row>
    <row r="171" spans="1:20" s="36" customFormat="1">
      <c r="A171" s="30"/>
      <c r="B171" s="544"/>
      <c r="C171" s="545"/>
      <c r="D171" s="545"/>
      <c r="E171" s="545"/>
      <c r="F171" s="545"/>
      <c r="G171" s="545"/>
      <c r="H171" s="545"/>
      <c r="I171" s="545"/>
      <c r="J171" s="545"/>
      <c r="K171" s="546"/>
      <c r="L171" s="62" t="e">
        <f ca="1">PROPER([161]!terbilang(K169))</f>
        <v>#NAME?</v>
      </c>
    </row>
    <row r="172" spans="1:20" s="36" customFormat="1" ht="15.75" thickBot="1">
      <c r="A172" s="30"/>
      <c r="B172" s="90" t="str">
        <f>"Harga yang dipakai adalah "&amp;'HARGA SATUAN'!I5&amp;""</f>
        <v>Harga yang dipakai adalah RAB HSS 2023</v>
      </c>
      <c r="C172" s="63"/>
      <c r="D172" s="32"/>
      <c r="E172" s="32"/>
      <c r="F172" s="32"/>
      <c r="G172" s="64"/>
      <c r="H172" s="64"/>
      <c r="I172" s="64"/>
      <c r="J172" s="64"/>
      <c r="K172" s="65"/>
      <c r="L172" s="44"/>
    </row>
    <row r="173" spans="1:20" s="36" customFormat="1">
      <c r="A173" s="30"/>
      <c r="B173" s="66"/>
      <c r="C173" s="67"/>
      <c r="D173" s="68"/>
      <c r="E173" s="69"/>
      <c r="F173" s="69"/>
      <c r="G173" s="69"/>
      <c r="H173" s="45"/>
      <c r="I173" s="45"/>
      <c r="J173" s="70"/>
      <c r="K173" s="70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539"/>
      <c r="I174" s="539"/>
      <c r="J174" s="540"/>
      <c r="K174" s="540"/>
      <c r="L174" s="44"/>
    </row>
    <row r="175" spans="1:20" s="36" customFormat="1">
      <c r="A175" s="30"/>
      <c r="B175" s="66"/>
      <c r="C175" s="66"/>
      <c r="D175" s="68"/>
      <c r="E175" s="69"/>
      <c r="F175" s="69"/>
      <c r="G175" s="69"/>
      <c r="H175" s="539"/>
      <c r="I175" s="539"/>
      <c r="J175" s="540"/>
      <c r="K175" s="54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9"/>
      <c r="I176" s="539"/>
      <c r="J176" s="540"/>
      <c r="K176" s="54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71"/>
      <c r="I177" s="71"/>
      <c r="J177" s="71"/>
      <c r="K177" s="7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24"/>
      <c r="C181" s="24"/>
      <c r="D181" s="72"/>
      <c r="E181" s="26"/>
      <c r="F181" s="26"/>
      <c r="G181" s="26"/>
      <c r="H181" s="539"/>
      <c r="I181" s="539"/>
      <c r="J181" s="540"/>
      <c r="K181" s="540"/>
      <c r="L181" s="44"/>
    </row>
    <row r="182" spans="1:12">
      <c r="C182" s="24"/>
    </row>
    <row r="221" spans="2:7" hidden="1"/>
    <row r="222" spans="2:7" hidden="1">
      <c r="B222" s="33" t="s">
        <v>0</v>
      </c>
      <c r="C222" s="146" t="s">
        <v>1113</v>
      </c>
    </row>
    <row r="223" spans="2:7" hidden="1">
      <c r="B223" s="151">
        <v>1</v>
      </c>
      <c r="C223" s="72" t="str">
        <f ca="1">IF(ISERROR(OFFSET('HARGA SATUAN'!$C$6,MATCH('REKAP MDU'!B223,'HARGA SATUAN'!$L$7:$L$1472,0),0)),"",OFFSET('HARGA SATUAN'!$C$6,MATCH('REKAP MDU'!B223,'HARGA SATUAN'!$L$7:$L$1472,0),0))</f>
        <v>KWH MPB; 1P;230V;5(60)A;1;2W</v>
      </c>
      <c r="D223" s="72">
        <f ca="1">SUMIFS(RAB!$F$14:$F$237,RAB!$C$14:$C$237,C223)</f>
        <v>0</v>
      </c>
      <c r="E223" s="24">
        <f ca="1">IF(D223=0,0,1)</f>
        <v>0</v>
      </c>
      <c r="F223" s="24">
        <f ca="1">IF(D223=0,0,SUM($E$222:E223))</f>
        <v>0</v>
      </c>
      <c r="G223" s="24"/>
    </row>
    <row r="224" spans="2:7" hidden="1">
      <c r="B224" s="23">
        <v>2</v>
      </c>
      <c r="C224" s="72" t="str">
        <f ca="1">IF(ISERROR(OFFSET('HARGA SATUAN'!$C$6,MATCH('REKAP MDU'!B224,'HARGA SATUAN'!$L$7:$L$1472,0),0)),"",OFFSET('HARGA SATUAN'!$C$6,MATCH('REKAP MDU'!B224,'HARGA SATUAN'!$L$7:$L$1472,0),0))</f>
        <v>KWH Elektronik; 1P; 2W; 230 V; 5(40) A; kls 1 (combo); register drum</v>
      </c>
      <c r="D224" s="72">
        <f ca="1">SUMIFS(RAB!$F$14:$F$237,RAB!$C$14:$C$237,C224)</f>
        <v>1</v>
      </c>
      <c r="E224" s="24">
        <f t="shared" ref="E224:E287" ca="1" si="19">IF(D224=0,0,1)</f>
        <v>1</v>
      </c>
      <c r="F224" s="24">
        <f ca="1">IF(D224=0,0,SUM($E$222:E224))</f>
        <v>1</v>
      </c>
    </row>
    <row r="225" spans="2:6" hidden="1">
      <c r="B225" s="151">
        <v>3</v>
      </c>
      <c r="C225" s="72" t="str">
        <f ca="1">IF(ISERROR(OFFSET('HARGA SATUAN'!$C$6,MATCH('REKAP MDU'!B225,'HARGA SATUAN'!$L$7:$L$1472,0),0)),"",OFFSET('HARGA SATUAN'!$C$6,MATCH('REKAP MDU'!B225,'HARGA SATUAN'!$L$7:$L$1472,0),0))</f>
        <v>KWH Elektronik; 1P; 2W; 230 V; 5(100) A; kls 1 termasuk modem 3G/4G</v>
      </c>
      <c r="D225" s="72">
        <f ca="1">SUMIFS(RAB!$F$14:$F$237,RAB!$C$14:$C$237,C225)</f>
        <v>0</v>
      </c>
      <c r="E225" s="24">
        <f t="shared" ca="1" si="19"/>
        <v>0</v>
      </c>
      <c r="F225" s="24">
        <f ca="1">IF(D225=0,0,SUM($E$222:E225))</f>
        <v>0</v>
      </c>
    </row>
    <row r="226" spans="2:6" hidden="1">
      <c r="B226" s="23">
        <v>4</v>
      </c>
      <c r="C226" s="72" t="str">
        <f ca="1">IF(ISERROR(OFFSET('HARGA SATUAN'!$C$6,MATCH('REKAP MDU'!B226,'HARGA SATUAN'!$L$7:$L$1472,0),0)),"",OFFSET('HARGA SATUAN'!$C$6,MATCH('REKAP MDU'!B226,'HARGA SATUAN'!$L$7:$L$1472,0),0))</f>
        <v>KWH Elektronik; 3P; 4W; 57.7-100V/220-400V; 5 A; kls 0.2 (meter pembanding)</v>
      </c>
      <c r="D226" s="72">
        <f ca="1">SUMIFS(RAB!$F$14:$F$237,RAB!$C$14:$C$237,C226)</f>
        <v>0</v>
      </c>
      <c r="E226" s="24">
        <f t="shared" ca="1" si="19"/>
        <v>0</v>
      </c>
      <c r="F226" s="24">
        <f ca="1">IF(D226=0,0,SUM($E$222:E226))</f>
        <v>0</v>
      </c>
    </row>
    <row r="227" spans="2:6" hidden="1">
      <c r="B227" s="151">
        <v>5</v>
      </c>
      <c r="C227" s="72" t="str">
        <f ca="1">IF(ISERROR(OFFSET('HARGA SATUAN'!$C$6,MATCH('REKAP MDU'!B227,'HARGA SATUAN'!$L$7:$L$1472,0),0)),"",OFFSET('HARGA SATUAN'!$C$6,MATCH('REKAP MDU'!B227,'HARGA SATUAN'!$L$7:$L$1472,0),0))</f>
        <v>KWH Elektronik; 3P; 4W; 220/380V; 5(80) A; kls 1 (Pengukuran Langsung)</v>
      </c>
      <c r="D227" s="72">
        <f ca="1">SUMIFS(RAB!$F$14:$F$237,RAB!$C$14:$C$237,C227)</f>
        <v>0</v>
      </c>
      <c r="E227" s="24">
        <f t="shared" ca="1" si="19"/>
        <v>0</v>
      </c>
      <c r="F227" s="24">
        <f ca="1">IF(D227=0,0,SUM($E$222:E227))</f>
        <v>0</v>
      </c>
    </row>
    <row r="228" spans="2:6" hidden="1">
      <c r="B228" s="23">
        <v>6</v>
      </c>
      <c r="C228" s="72" t="str">
        <f ca="1">IF(ISERROR(OFFSET('HARGA SATUAN'!$C$6,MATCH('REKAP MDU'!B228,'HARGA SATUAN'!$L$7:$L$1472,0),0)),"",OFFSET('HARGA SATUAN'!$C$6,MATCH('REKAP MDU'!B228,'HARGA SATUAN'!$L$7:$L$1472,0),0))</f>
        <v>KWH Elektronik; 3P; 4W; 57.7-100V/220-400V; 5(10) A; kls 0.5 (Pengukuran Tidak Langsung)</v>
      </c>
      <c r="D228" s="72">
        <f ca="1">SUMIFS(RAB!$F$14:$F$237,RAB!$C$14:$C$237,C228)</f>
        <v>1</v>
      </c>
      <c r="E228" s="24">
        <f t="shared" ca="1" si="19"/>
        <v>1</v>
      </c>
      <c r="F228" s="24">
        <f ca="1">IF(D228=0,0,SUM($E$222:E228))</f>
        <v>2</v>
      </c>
    </row>
    <row r="229" spans="2:6" hidden="1">
      <c r="B229" s="151">
        <v>7</v>
      </c>
      <c r="C229" s="72" t="str">
        <f ca="1">IF(ISERROR(OFFSET('HARGA SATUAN'!$C$6,MATCH('REKAP MDU'!B229,'HARGA SATUAN'!$L$7:$L$1472,0),0)),"",OFFSET('HARGA SATUAN'!$C$6,MATCH('REKAP MDU'!B229,'HARGA SATUAN'!$L$7:$L$1472,0),0))</f>
        <v>KWH Elektronik; 3P; 4W; 220/380V; 5(10); kls 1 (Pengukuran Tidak Langsung)</v>
      </c>
      <c r="D229" s="72">
        <f ca="1">SUMIFS(RAB!$F$14:$F$237,RAB!$C$14:$C$237,C229)</f>
        <v>0</v>
      </c>
      <c r="E229" s="24">
        <f t="shared" ca="1" si="19"/>
        <v>0</v>
      </c>
      <c r="F229" s="24">
        <f ca="1">IF(D229=0,0,SUM($E$222:E229))</f>
        <v>0</v>
      </c>
    </row>
    <row r="230" spans="2:6" hidden="1">
      <c r="B230" s="23">
        <v>8</v>
      </c>
      <c r="C230" s="72" t="str">
        <f ca="1">IF(ISERROR(OFFSET('HARGA SATUAN'!$C$6,MATCH('REKAP MDU'!B230,'HARGA SATUAN'!$L$7:$L$1472,0),0)),"",OFFSET('HARGA SATUAN'!$C$6,MATCH('REKAP MDU'!B230,'HARGA SATUAN'!$L$7:$L$1472,0),0))</f>
        <v>MCB 1 Fasa 2 A</v>
      </c>
      <c r="D230" s="72">
        <f ca="1">SUMIFS(RAB!$F$14:$F$237,RAB!$C$14:$C$237,C230)</f>
        <v>0</v>
      </c>
      <c r="E230" s="24">
        <f t="shared" ca="1" si="19"/>
        <v>0</v>
      </c>
      <c r="F230" s="24">
        <f ca="1">IF(D230=0,0,SUM($E$222:E230))</f>
        <v>0</v>
      </c>
    </row>
    <row r="231" spans="2:6" hidden="1">
      <c r="B231" s="151">
        <v>9</v>
      </c>
      <c r="C231" s="72" t="str">
        <f ca="1">IF(ISERROR(OFFSET('HARGA SATUAN'!$C$6,MATCH('REKAP MDU'!B231,'HARGA SATUAN'!$L$7:$L$1472,0),0)),"",OFFSET('HARGA SATUAN'!$C$6,MATCH('REKAP MDU'!B231,'HARGA SATUAN'!$L$7:$L$1472,0),0))</f>
        <v>MCB 1 Fasa 4 A</v>
      </c>
      <c r="D231" s="72">
        <f ca="1">SUMIFS(RAB!$F$14:$F$237,RAB!$C$14:$C$237,C231)</f>
        <v>0</v>
      </c>
      <c r="E231" s="24">
        <f t="shared" ca="1" si="19"/>
        <v>0</v>
      </c>
      <c r="F231" s="24">
        <f ca="1">IF(D231=0,0,SUM($E$222:E231))</f>
        <v>0</v>
      </c>
    </row>
    <row r="232" spans="2:6" hidden="1">
      <c r="B232" s="23">
        <v>10</v>
      </c>
      <c r="C232" s="72" t="str">
        <f ca="1">IF(ISERROR(OFFSET('HARGA SATUAN'!$C$6,MATCH('REKAP MDU'!B232,'HARGA SATUAN'!$L$7:$L$1472,0),0)),"",OFFSET('HARGA SATUAN'!$C$6,MATCH('REKAP MDU'!B232,'HARGA SATUAN'!$L$7:$L$1472,0),0))</f>
        <v>MCB 1 Fasa 6 A</v>
      </c>
      <c r="D232" s="72">
        <f ca="1">SUMIFS(RAB!$F$14:$F$237,RAB!$C$14:$C$237,C232)</f>
        <v>0</v>
      </c>
      <c r="E232" s="24">
        <f t="shared" ca="1" si="19"/>
        <v>0</v>
      </c>
      <c r="F232" s="24">
        <f ca="1">IF(D232=0,0,SUM($E$222:E232))</f>
        <v>0</v>
      </c>
    </row>
    <row r="233" spans="2:6" hidden="1">
      <c r="B233" s="151">
        <v>11</v>
      </c>
      <c r="C233" s="72" t="str">
        <f ca="1">IF(ISERROR(OFFSET('HARGA SATUAN'!$C$6,MATCH('REKAP MDU'!B233,'HARGA SATUAN'!$L$7:$L$1472,0),0)),"",OFFSET('HARGA SATUAN'!$C$6,MATCH('REKAP MDU'!B233,'HARGA SATUAN'!$L$7:$L$1472,0),0))</f>
        <v>MCB 1 Fasa 10 A</v>
      </c>
      <c r="D233" s="72">
        <f ca="1">SUMIFS(RAB!$F$14:$F$237,RAB!$C$14:$C$237,C233)</f>
        <v>1</v>
      </c>
      <c r="E233" s="24">
        <f t="shared" ca="1" si="19"/>
        <v>1</v>
      </c>
      <c r="F233" s="24">
        <f ca="1">IF(D233=0,0,SUM($E$222:E233))</f>
        <v>3</v>
      </c>
    </row>
    <row r="234" spans="2:6" hidden="1">
      <c r="B234" s="23">
        <v>12</v>
      </c>
      <c r="C234" s="72" t="str">
        <f ca="1">IF(ISERROR(OFFSET('HARGA SATUAN'!$C$6,MATCH('REKAP MDU'!B234,'HARGA SATUAN'!$L$7:$L$1472,0),0)),"",OFFSET('HARGA SATUAN'!$C$6,MATCH('REKAP MDU'!B234,'HARGA SATUAN'!$L$7:$L$1472,0),0))</f>
        <v>MCB 1 Fasa 16 A</v>
      </c>
      <c r="D234" s="72">
        <f ca="1">SUMIFS(RAB!$F$14:$F$237,RAB!$C$14:$C$237,C234)</f>
        <v>0</v>
      </c>
      <c r="E234" s="24">
        <f t="shared" ca="1" si="19"/>
        <v>0</v>
      </c>
      <c r="F234" s="24">
        <f ca="1">IF(D234=0,0,SUM($E$222:E234))</f>
        <v>0</v>
      </c>
    </row>
    <row r="235" spans="2:6" hidden="1">
      <c r="B235" s="151">
        <v>13</v>
      </c>
      <c r="C235" s="72" t="str">
        <f ca="1">IF(ISERROR(OFFSET('HARGA SATUAN'!$C$6,MATCH('REKAP MDU'!B235,'HARGA SATUAN'!$L$7:$L$1472,0),0)),"",OFFSET('HARGA SATUAN'!$C$6,MATCH('REKAP MDU'!B235,'HARGA SATUAN'!$L$7:$L$1472,0),0))</f>
        <v>MCB 1 Fasa 20 A</v>
      </c>
      <c r="D235" s="72">
        <f ca="1">SUMIFS(RAB!$F$14:$F$237,RAB!$C$14:$C$237,C235)</f>
        <v>0</v>
      </c>
      <c r="E235" s="24">
        <f t="shared" ca="1" si="19"/>
        <v>0</v>
      </c>
      <c r="F235" s="24">
        <f ca="1">IF(D235=0,0,SUM($E$222:E235))</f>
        <v>0</v>
      </c>
    </row>
    <row r="236" spans="2:6" hidden="1">
      <c r="B236" s="23">
        <v>14</v>
      </c>
      <c r="C236" s="72" t="str">
        <f ca="1">IF(ISERROR(OFFSET('HARGA SATUAN'!$C$6,MATCH('REKAP MDU'!B236,'HARGA SATUAN'!$L$7:$L$1472,0),0)),"",OFFSET('HARGA SATUAN'!$C$6,MATCH('REKAP MDU'!B236,'HARGA SATUAN'!$L$7:$L$1472,0),0))</f>
        <v>MCB 1 Fasa 25 A</v>
      </c>
      <c r="D236" s="72">
        <f ca="1">SUMIFS(RAB!$F$14:$F$237,RAB!$C$14:$C$237,C236)</f>
        <v>0</v>
      </c>
      <c r="E236" s="24">
        <f t="shared" ca="1" si="19"/>
        <v>0</v>
      </c>
      <c r="F236" s="24">
        <f ca="1">IF(D236=0,0,SUM($E$222:E236))</f>
        <v>0</v>
      </c>
    </row>
    <row r="237" spans="2:6" hidden="1">
      <c r="B237" s="151">
        <v>15</v>
      </c>
      <c r="C237" s="72" t="str">
        <f ca="1">IF(ISERROR(OFFSET('HARGA SATUAN'!$C$6,MATCH('REKAP MDU'!B237,'HARGA SATUAN'!$L$7:$L$1472,0),0)),"",OFFSET('HARGA SATUAN'!$C$6,MATCH('REKAP MDU'!B237,'HARGA SATUAN'!$L$7:$L$1472,0),0))</f>
        <v>MCB 1 Fasa 35 A</v>
      </c>
      <c r="D237" s="72">
        <f ca="1">SUMIFS(RAB!$F$14:$F$237,RAB!$C$14:$C$237,C237)</f>
        <v>0</v>
      </c>
      <c r="E237" s="24">
        <f t="shared" ca="1" si="19"/>
        <v>0</v>
      </c>
      <c r="F237" s="24">
        <f ca="1">IF(D237=0,0,SUM($E$222:E237))</f>
        <v>0</v>
      </c>
    </row>
    <row r="238" spans="2:6" hidden="1">
      <c r="B238" s="23">
        <v>16</v>
      </c>
      <c r="C238" s="72" t="str">
        <f ca="1">IF(ISERROR(OFFSET('HARGA SATUAN'!$C$6,MATCH('REKAP MDU'!B238,'HARGA SATUAN'!$L$7:$L$1472,0),0)),"",OFFSET('HARGA SATUAN'!$C$6,MATCH('REKAP MDU'!B238,'HARGA SATUAN'!$L$7:$L$1472,0),0))</f>
        <v>MCB 1 Fasa 50 A</v>
      </c>
      <c r="D238" s="72">
        <f ca="1">SUMIFS(RAB!$F$14:$F$237,RAB!$C$14:$C$237,C238)</f>
        <v>0</v>
      </c>
      <c r="E238" s="24">
        <f t="shared" ca="1" si="19"/>
        <v>0</v>
      </c>
      <c r="F238" s="24">
        <f ca="1">IF(D238=0,0,SUM($E$222:E238))</f>
        <v>0</v>
      </c>
    </row>
    <row r="239" spans="2:6" hidden="1">
      <c r="B239" s="151">
        <v>17</v>
      </c>
      <c r="C239" s="72" t="str">
        <f ca="1">IF(ISERROR(OFFSET('HARGA SATUAN'!$C$6,MATCH('REKAP MDU'!B239,'HARGA SATUAN'!$L$7:$L$1472,0),0)),"",OFFSET('HARGA SATUAN'!$C$6,MATCH('REKAP MDU'!B239,'HARGA SATUAN'!$L$7:$L$1472,0),0))</f>
        <v>MCB 3 Fasa 10 A</v>
      </c>
      <c r="D239" s="72">
        <f ca="1">SUMIFS(RAB!$F$14:$F$237,RAB!$C$14:$C$237,C239)</f>
        <v>0</v>
      </c>
      <c r="E239" s="24">
        <f t="shared" ca="1" si="19"/>
        <v>0</v>
      </c>
      <c r="F239" s="24">
        <f ca="1">IF(D239=0,0,SUM($E$222:E239))</f>
        <v>0</v>
      </c>
    </row>
    <row r="240" spans="2:6" hidden="1">
      <c r="B240" s="23">
        <v>18</v>
      </c>
      <c r="C240" s="72" t="str">
        <f ca="1">IF(ISERROR(OFFSET('HARGA SATUAN'!$C$6,MATCH('REKAP MDU'!B240,'HARGA SATUAN'!$L$7:$L$1472,0),0)),"",OFFSET('HARGA SATUAN'!$C$6,MATCH('REKAP MDU'!B240,'HARGA SATUAN'!$L$7:$L$1472,0),0))</f>
        <v>MCB 3 Fasa 16 A</v>
      </c>
      <c r="D240" s="72">
        <f ca="1">SUMIFS(RAB!$F$14:$F$237,RAB!$C$14:$C$237,C240)</f>
        <v>0</v>
      </c>
      <c r="E240" s="24">
        <f t="shared" ca="1" si="19"/>
        <v>0</v>
      </c>
      <c r="F240" s="24">
        <f ca="1">IF(D240=0,0,SUM($E$222:E240))</f>
        <v>0</v>
      </c>
    </row>
    <row r="241" spans="2:6" hidden="1">
      <c r="B241" s="151">
        <v>19</v>
      </c>
      <c r="C241" s="72" t="str">
        <f ca="1">IF(ISERROR(OFFSET('HARGA SATUAN'!$C$6,MATCH('REKAP MDU'!B241,'HARGA SATUAN'!$L$7:$L$1472,0),0)),"",OFFSET('HARGA SATUAN'!$C$6,MATCH('REKAP MDU'!B241,'HARGA SATUAN'!$L$7:$L$1472,0),0))</f>
        <v>MCB 3 Fasa 20 A</v>
      </c>
      <c r="D241" s="72">
        <f ca="1">SUMIFS(RAB!$F$14:$F$237,RAB!$C$14:$C$237,C241)</f>
        <v>0</v>
      </c>
      <c r="E241" s="24">
        <f t="shared" ca="1" si="19"/>
        <v>0</v>
      </c>
      <c r="F241" s="24">
        <f ca="1">IF(D241=0,0,SUM($E$222:E241))</f>
        <v>0</v>
      </c>
    </row>
    <row r="242" spans="2:6" hidden="1">
      <c r="B242" s="23">
        <v>20</v>
      </c>
      <c r="C242" s="72" t="str">
        <f ca="1">IF(ISERROR(OFFSET('HARGA SATUAN'!$C$6,MATCH('REKAP MDU'!B242,'HARGA SATUAN'!$L$7:$L$1472,0),0)),"",OFFSET('HARGA SATUAN'!$C$6,MATCH('REKAP MDU'!B242,'HARGA SATUAN'!$L$7:$L$1472,0),0))</f>
        <v>MCB 3 Fasa 25 A</v>
      </c>
      <c r="D242" s="72">
        <f ca="1">SUMIFS(RAB!$F$14:$F$237,RAB!$C$14:$C$237,C242)</f>
        <v>0</v>
      </c>
      <c r="E242" s="24">
        <f t="shared" ca="1" si="19"/>
        <v>0</v>
      </c>
      <c r="F242" s="24">
        <f ca="1">IF(D242=0,0,SUM($E$222:E242))</f>
        <v>0</v>
      </c>
    </row>
    <row r="243" spans="2:6" hidden="1">
      <c r="B243" s="151">
        <v>21</v>
      </c>
      <c r="C243" s="72" t="str">
        <f ca="1">IF(ISERROR(OFFSET('HARGA SATUAN'!$C$6,MATCH('REKAP MDU'!B243,'HARGA SATUAN'!$L$7:$L$1472,0),0)),"",OFFSET('HARGA SATUAN'!$C$6,MATCH('REKAP MDU'!B243,'HARGA SATUAN'!$L$7:$L$1472,0),0))</f>
        <v>MCB 3 Fasa 35 A</v>
      </c>
      <c r="D243" s="72">
        <f ca="1">SUMIFS(RAB!$F$14:$F$237,RAB!$C$14:$C$237,C243)</f>
        <v>0</v>
      </c>
      <c r="E243" s="24">
        <f t="shared" ca="1" si="19"/>
        <v>0</v>
      </c>
      <c r="F243" s="24">
        <f ca="1">IF(D243=0,0,SUM($E$222:E243))</f>
        <v>0</v>
      </c>
    </row>
    <row r="244" spans="2:6" hidden="1">
      <c r="B244" s="23">
        <v>22</v>
      </c>
      <c r="C244" s="72" t="str">
        <f ca="1">IF(ISERROR(OFFSET('HARGA SATUAN'!$C$6,MATCH('REKAP MDU'!B244,'HARGA SATUAN'!$L$7:$L$1472,0),0)),"",OFFSET('HARGA SATUAN'!$C$6,MATCH('REKAP MDU'!B244,'HARGA SATUAN'!$L$7:$L$1472,0),0))</f>
        <v>CT TM Indoor Tipe Blok 10/5-5A</v>
      </c>
      <c r="D244" s="72">
        <f ca="1">SUMIFS(RAB!$F$14:$F$237,RAB!$C$14:$C$237,C244)</f>
        <v>0</v>
      </c>
      <c r="E244" s="24">
        <f t="shared" ca="1" si="19"/>
        <v>0</v>
      </c>
      <c r="F244" s="24">
        <f ca="1">IF(D244=0,0,SUM($E$222:E244))</f>
        <v>0</v>
      </c>
    </row>
    <row r="245" spans="2:6" hidden="1">
      <c r="B245" s="151">
        <v>23</v>
      </c>
      <c r="C245" s="72" t="str">
        <f ca="1">IF(ISERROR(OFFSET('HARGA SATUAN'!$C$6,MATCH('REKAP MDU'!B245,'HARGA SATUAN'!$L$7:$L$1472,0),0)),"",OFFSET('HARGA SATUAN'!$C$6,MATCH('REKAP MDU'!B245,'HARGA SATUAN'!$L$7:$L$1472,0),0))</f>
        <v>CT TM Indoor Tipe Blok 15/5-5A</v>
      </c>
      <c r="D245" s="72">
        <f ca="1">SUMIFS(RAB!$F$14:$F$237,RAB!$C$14:$C$237,C245)</f>
        <v>0</v>
      </c>
      <c r="E245" s="24">
        <f t="shared" ca="1" si="19"/>
        <v>0</v>
      </c>
      <c r="F245" s="24">
        <f ca="1">IF(D245=0,0,SUM($E$222:E245))</f>
        <v>0</v>
      </c>
    </row>
    <row r="246" spans="2:6" hidden="1">
      <c r="B246" s="23">
        <v>24</v>
      </c>
      <c r="C246" s="72" t="str">
        <f ca="1">IF(ISERROR(OFFSET('HARGA SATUAN'!$C$6,MATCH('REKAP MDU'!B246,'HARGA SATUAN'!$L$7:$L$1472,0),0)),"",OFFSET('HARGA SATUAN'!$C$6,MATCH('REKAP MDU'!B246,'HARGA SATUAN'!$L$7:$L$1472,0),0))</f>
        <v>CT TM Indoor Tipe Blok 20/5-5A</v>
      </c>
      <c r="D246" s="72">
        <f ca="1">SUMIFS(RAB!$F$14:$F$237,RAB!$C$14:$C$237,C246)</f>
        <v>0</v>
      </c>
      <c r="E246" s="24">
        <f t="shared" ca="1" si="19"/>
        <v>0</v>
      </c>
      <c r="F246" s="24">
        <f ca="1">IF(D246=0,0,SUM($E$222:E246))</f>
        <v>0</v>
      </c>
    </row>
    <row r="247" spans="2:6" hidden="1">
      <c r="B247" s="151">
        <v>25</v>
      </c>
      <c r="C247" s="72" t="str">
        <f ca="1">IF(ISERROR(OFFSET('HARGA SATUAN'!$C$6,MATCH('REKAP MDU'!B247,'HARGA SATUAN'!$L$7:$L$1472,0),0)),"",OFFSET('HARGA SATUAN'!$C$6,MATCH('REKAP MDU'!B247,'HARGA SATUAN'!$L$7:$L$1472,0),0))</f>
        <v>CT TM Indoor Tipe Blok 30/5-5A</v>
      </c>
      <c r="D247" s="72">
        <f ca="1">SUMIFS(RAB!$F$14:$F$237,RAB!$C$14:$C$237,C247)</f>
        <v>0</v>
      </c>
      <c r="E247" s="24">
        <f t="shared" ca="1" si="19"/>
        <v>0</v>
      </c>
      <c r="F247" s="24">
        <f ca="1">IF(D247=0,0,SUM($E$222:E247))</f>
        <v>0</v>
      </c>
    </row>
    <row r="248" spans="2:6" hidden="1">
      <c r="B248" s="23">
        <v>26</v>
      </c>
      <c r="C248" s="72" t="str">
        <f ca="1">IF(ISERROR(OFFSET('HARGA SATUAN'!$C$6,MATCH('REKAP MDU'!B248,'HARGA SATUAN'!$L$7:$L$1472,0),0)),"",OFFSET('HARGA SATUAN'!$C$6,MATCH('REKAP MDU'!B248,'HARGA SATUAN'!$L$7:$L$1472,0),0))</f>
        <v>CT TM Indoor Tipe Blok 40/5-5A</v>
      </c>
      <c r="D248" s="72">
        <f ca="1">SUMIFS(RAB!$F$14:$F$237,RAB!$C$14:$C$237,C248)</f>
        <v>0</v>
      </c>
      <c r="E248" s="24">
        <f t="shared" ca="1" si="19"/>
        <v>0</v>
      </c>
      <c r="F248" s="24">
        <f ca="1">IF(D248=0,0,SUM($E$222:E248))</f>
        <v>0</v>
      </c>
    </row>
    <row r="249" spans="2:6" hidden="1">
      <c r="B249" s="151">
        <v>27</v>
      </c>
      <c r="C249" s="72" t="str">
        <f ca="1">IF(ISERROR(OFFSET('HARGA SATUAN'!$C$6,MATCH('REKAP MDU'!B249,'HARGA SATUAN'!$L$7:$L$1472,0),0)),"",OFFSET('HARGA SATUAN'!$C$6,MATCH('REKAP MDU'!B249,'HARGA SATUAN'!$L$7:$L$1472,0),0))</f>
        <v>CT TM Indoor Tipe Blok 50/5-5A</v>
      </c>
      <c r="D249" s="72">
        <f ca="1">SUMIFS(RAB!$F$14:$F$237,RAB!$C$14:$C$237,C249)</f>
        <v>0</v>
      </c>
      <c r="E249" s="24">
        <f t="shared" ca="1" si="19"/>
        <v>0</v>
      </c>
      <c r="F249" s="24">
        <f ca="1">IF(D249=0,0,SUM($E$222:E249))</f>
        <v>0</v>
      </c>
    </row>
    <row r="250" spans="2:6" hidden="1">
      <c r="B250" s="23">
        <v>28</v>
      </c>
      <c r="C250" s="72" t="str">
        <f ca="1">IF(ISERROR(OFFSET('HARGA SATUAN'!$C$6,MATCH('REKAP MDU'!B250,'HARGA SATUAN'!$L$7:$L$1472,0),0)),"",OFFSET('HARGA SATUAN'!$C$6,MATCH('REKAP MDU'!B250,'HARGA SATUAN'!$L$7:$L$1472,0),0))</f>
        <v>CT TM Indoor Tipe Blok 60/5-5A</v>
      </c>
      <c r="D250" s="72">
        <f ca="1">SUMIFS(RAB!$F$14:$F$237,RAB!$C$14:$C$237,C250)</f>
        <v>0</v>
      </c>
      <c r="E250" s="24">
        <f t="shared" ca="1" si="19"/>
        <v>0</v>
      </c>
      <c r="F250" s="24">
        <f ca="1">IF(D250=0,0,SUM($E$222:E250))</f>
        <v>0</v>
      </c>
    </row>
    <row r="251" spans="2:6" hidden="1">
      <c r="B251" s="151">
        <v>29</v>
      </c>
      <c r="C251" s="72" t="str">
        <f ca="1">IF(ISERROR(OFFSET('HARGA SATUAN'!$C$6,MATCH('REKAP MDU'!B251,'HARGA SATUAN'!$L$7:$L$1472,0),0)),"",OFFSET('HARGA SATUAN'!$C$6,MATCH('REKAP MDU'!B251,'HARGA SATUAN'!$L$7:$L$1472,0),0))</f>
        <v>CT TM Indoor Tipe Blok 75/5-5A</v>
      </c>
      <c r="D251" s="72">
        <f ca="1">SUMIFS(RAB!$F$14:$F$237,RAB!$C$14:$C$237,C251)</f>
        <v>0</v>
      </c>
      <c r="E251" s="24">
        <f t="shared" ca="1" si="19"/>
        <v>0</v>
      </c>
      <c r="F251" s="24">
        <f ca="1">IF(D251=0,0,SUM($E$222:E251))</f>
        <v>0</v>
      </c>
    </row>
    <row r="252" spans="2:6" hidden="1">
      <c r="B252" s="23">
        <v>30</v>
      </c>
      <c r="C252" s="72" t="str">
        <f ca="1">IF(ISERROR(OFFSET('HARGA SATUAN'!$C$6,MATCH('REKAP MDU'!B252,'HARGA SATUAN'!$L$7:$L$1472,0),0)),"",OFFSET('HARGA SATUAN'!$C$6,MATCH('REKAP MDU'!B252,'HARGA SATUAN'!$L$7:$L$1472,0),0))</f>
        <v>CT TM Indoor Tipe Blok 80/5-5A</v>
      </c>
      <c r="D252" s="72">
        <f ca="1">SUMIFS(RAB!$F$14:$F$237,RAB!$C$14:$C$237,C252)</f>
        <v>0</v>
      </c>
      <c r="E252" s="24">
        <f t="shared" ca="1" si="19"/>
        <v>0</v>
      </c>
      <c r="F252" s="24">
        <f ca="1">IF(D252=0,0,SUM($E$222:E252))</f>
        <v>0</v>
      </c>
    </row>
    <row r="253" spans="2:6" hidden="1">
      <c r="B253" s="151">
        <v>31</v>
      </c>
      <c r="C253" s="72" t="str">
        <f ca="1">IF(ISERROR(OFFSET('HARGA SATUAN'!$C$6,MATCH('REKAP MDU'!B253,'HARGA SATUAN'!$L$7:$L$1472,0),0)),"",OFFSET('HARGA SATUAN'!$C$6,MATCH('REKAP MDU'!B253,'HARGA SATUAN'!$L$7:$L$1472,0),0))</f>
        <v>CT TM Indoor Tipe Blok 100/5-5A</v>
      </c>
      <c r="D253" s="72">
        <f ca="1">SUMIFS(RAB!$F$14:$F$237,RAB!$C$14:$C$237,C253)</f>
        <v>0</v>
      </c>
      <c r="E253" s="24">
        <f t="shared" ca="1" si="19"/>
        <v>0</v>
      </c>
      <c r="F253" s="24">
        <f ca="1">IF(D253=0,0,SUM($E$222:E253))</f>
        <v>0</v>
      </c>
    </row>
    <row r="254" spans="2:6" hidden="1">
      <c r="B254" s="23">
        <v>32</v>
      </c>
      <c r="C254" s="72" t="str">
        <f ca="1">IF(ISERROR(OFFSET('HARGA SATUAN'!$C$6,MATCH('REKAP MDU'!B254,'HARGA SATUAN'!$L$7:$L$1472,0),0)),"",OFFSET('HARGA SATUAN'!$C$6,MATCH('REKAP MDU'!B254,'HARGA SATUAN'!$L$7:$L$1472,0),0))</f>
        <v>CT TM Indoor Tipe Blok 150/5-5A</v>
      </c>
      <c r="D254" s="72">
        <f ca="1">SUMIFS(RAB!$F$14:$F$237,RAB!$C$14:$C$237,C254)</f>
        <v>0</v>
      </c>
      <c r="E254" s="24">
        <f t="shared" ca="1" si="19"/>
        <v>0</v>
      </c>
      <c r="F254" s="24">
        <f ca="1">IF(D254=0,0,SUM($E$222:E254))</f>
        <v>0</v>
      </c>
    </row>
    <row r="255" spans="2:6" hidden="1">
      <c r="B255" s="151">
        <v>33</v>
      </c>
      <c r="C255" s="72" t="str">
        <f ca="1">IF(ISERROR(OFFSET('HARGA SATUAN'!$C$6,MATCH('REKAP MDU'!B255,'HARGA SATUAN'!$L$7:$L$1472,0),0)),"",OFFSET('HARGA SATUAN'!$C$6,MATCH('REKAP MDU'!B255,'HARGA SATUAN'!$L$7:$L$1472,0),0))</f>
        <v>CT TM Indoor Tipe Blok 200/5-5A</v>
      </c>
      <c r="D255" s="72">
        <f ca="1">SUMIFS(RAB!$F$14:$F$237,RAB!$C$14:$C$237,C255)</f>
        <v>0</v>
      </c>
      <c r="E255" s="24">
        <f t="shared" ca="1" si="19"/>
        <v>0</v>
      </c>
      <c r="F255" s="24">
        <f ca="1">IF(D255=0,0,SUM($E$222:E255))</f>
        <v>0</v>
      </c>
    </row>
    <row r="256" spans="2:6" hidden="1">
      <c r="B256" s="23">
        <v>34</v>
      </c>
      <c r="C256" s="72" t="str">
        <f ca="1">IF(ISERROR(OFFSET('HARGA SATUAN'!$C$6,MATCH('REKAP MDU'!B256,'HARGA SATUAN'!$L$7:$L$1472,0),0)),"",OFFSET('HARGA SATUAN'!$C$6,MATCH('REKAP MDU'!B256,'HARGA SATUAN'!$L$7:$L$1472,0),0))</f>
        <v>CT TM Indoor Tipe Blok 250/5-5A</v>
      </c>
      <c r="D256" s="72">
        <f ca="1">SUMIFS(RAB!$F$14:$F$237,RAB!$C$14:$C$237,C256)</f>
        <v>0</v>
      </c>
      <c r="E256" s="24">
        <f t="shared" ca="1" si="19"/>
        <v>0</v>
      </c>
      <c r="F256" s="24">
        <f ca="1">IF(D256=0,0,SUM($E$222:E256))</f>
        <v>0</v>
      </c>
    </row>
    <row r="257" spans="2:6" hidden="1">
      <c r="B257" s="151">
        <v>35</v>
      </c>
      <c r="C257" s="72" t="str">
        <f ca="1">IF(ISERROR(OFFSET('HARGA SATUAN'!$C$6,MATCH('REKAP MDU'!B257,'HARGA SATUAN'!$L$7:$L$1472,0),0)),"",OFFSET('HARGA SATUAN'!$C$6,MATCH('REKAP MDU'!B257,'HARGA SATUAN'!$L$7:$L$1472,0),0))</f>
        <v>CT TM Indoor Tipe Blok 300/5-5A</v>
      </c>
      <c r="D257" s="72">
        <f ca="1">SUMIFS(RAB!$F$14:$F$237,RAB!$C$14:$C$237,C257)</f>
        <v>0</v>
      </c>
      <c r="E257" s="24">
        <f t="shared" ca="1" si="19"/>
        <v>0</v>
      </c>
      <c r="F257" s="24">
        <f ca="1">IF(D257=0,0,SUM($E$222:E257))</f>
        <v>0</v>
      </c>
    </row>
    <row r="258" spans="2:6" hidden="1">
      <c r="B258" s="23">
        <v>36</v>
      </c>
      <c r="C258" s="72" t="str">
        <f ca="1">IF(ISERROR(OFFSET('HARGA SATUAN'!$C$6,MATCH('REKAP MDU'!B258,'HARGA SATUAN'!$L$7:$L$1472,0),0)),"",OFFSET('HARGA SATUAN'!$C$6,MATCH('REKAP MDU'!B258,'HARGA SATUAN'!$L$7:$L$1472,0),0))</f>
        <v>CT TM Indoor Tipe Blok 400/5-5A</v>
      </c>
      <c r="D258" s="72">
        <f ca="1">SUMIFS(RAB!$F$14:$F$237,RAB!$C$14:$C$237,C258)</f>
        <v>0</v>
      </c>
      <c r="E258" s="24">
        <f t="shared" ca="1" si="19"/>
        <v>0</v>
      </c>
      <c r="F258" s="24">
        <f ca="1">IF(D258=0,0,SUM($E$222:E258))</f>
        <v>0</v>
      </c>
    </row>
    <row r="259" spans="2:6" hidden="1">
      <c r="B259" s="151">
        <v>37</v>
      </c>
      <c r="C259" s="72" t="str">
        <f ca="1">IF(ISERROR(OFFSET('HARGA SATUAN'!$C$6,MATCH('REKAP MDU'!B259,'HARGA SATUAN'!$L$7:$L$1472,0),0)),"",OFFSET('HARGA SATUAN'!$C$6,MATCH('REKAP MDU'!B259,'HARGA SATUAN'!$L$7:$L$1472,0),0))</f>
        <v>CT TM Indoor Tipe Blok 500/5-5A</v>
      </c>
      <c r="D259" s="72">
        <f ca="1">SUMIFS(RAB!$F$14:$F$237,RAB!$C$14:$C$237,C259)</f>
        <v>0</v>
      </c>
      <c r="E259" s="24">
        <f t="shared" ca="1" si="19"/>
        <v>0</v>
      </c>
      <c r="F259" s="24">
        <f ca="1">IF(D259=0,0,SUM($E$222:E259))</f>
        <v>0</v>
      </c>
    </row>
    <row r="260" spans="2:6" hidden="1">
      <c r="B260" s="23">
        <v>38</v>
      </c>
      <c r="C260" s="72" t="str">
        <f ca="1">IF(ISERROR(OFFSET('HARGA SATUAN'!$C$6,MATCH('REKAP MDU'!B260,'HARGA SATUAN'!$L$7:$L$1472,0),0)),"",OFFSET('HARGA SATUAN'!$C$6,MATCH('REKAP MDU'!B260,'HARGA SATUAN'!$L$7:$L$1472,0),0))</f>
        <v>CT TM Indoor Tipe Blok 600/5-5A</v>
      </c>
      <c r="D260" s="72">
        <f ca="1">SUMIFS(RAB!$F$14:$F$237,RAB!$C$14:$C$237,C260)</f>
        <v>0</v>
      </c>
      <c r="E260" s="24">
        <f t="shared" ca="1" si="19"/>
        <v>0</v>
      </c>
      <c r="F260" s="24">
        <f ca="1">IF(D260=0,0,SUM($E$222:E260))</f>
        <v>0</v>
      </c>
    </row>
    <row r="261" spans="2:6" hidden="1">
      <c r="B261" s="151">
        <v>39</v>
      </c>
      <c r="C261" s="72" t="str">
        <f ca="1">IF(ISERROR(OFFSET('HARGA SATUAN'!$C$6,MATCH('REKAP MDU'!B261,'HARGA SATUAN'!$L$7:$L$1472,0),0)),"",OFFSET('HARGA SATUAN'!$C$6,MATCH('REKAP MDU'!B261,'HARGA SATUAN'!$L$7:$L$1472,0),0))</f>
        <v>CT TM Indoor Tipe Blok 750/5-5A</v>
      </c>
      <c r="D261" s="72">
        <f ca="1">SUMIFS(RAB!$F$14:$F$237,RAB!$C$14:$C$237,C261)</f>
        <v>0</v>
      </c>
      <c r="E261" s="24">
        <f t="shared" ca="1" si="19"/>
        <v>0</v>
      </c>
      <c r="F261" s="24">
        <f ca="1">IF(D261=0,0,SUM($E$222:E261))</f>
        <v>0</v>
      </c>
    </row>
    <row r="262" spans="2:6" hidden="1">
      <c r="B262" s="23">
        <v>40</v>
      </c>
      <c r="C262" s="72" t="str">
        <f ca="1">IF(ISERROR(OFFSET('HARGA SATUAN'!$C$6,MATCH('REKAP MDU'!B262,'HARGA SATUAN'!$L$7:$L$1472,0),0)),"",OFFSET('HARGA SATUAN'!$C$6,MATCH('REKAP MDU'!B262,'HARGA SATUAN'!$L$7:$L$1472,0),0))</f>
        <v>CT TM Indoor Tipe Blok 800/5-5A</v>
      </c>
      <c r="D262" s="72">
        <f ca="1">SUMIFS(RAB!$F$14:$F$237,RAB!$C$14:$C$237,C262)</f>
        <v>0</v>
      </c>
      <c r="E262" s="24">
        <f t="shared" ca="1" si="19"/>
        <v>0</v>
      </c>
      <c r="F262" s="24">
        <f ca="1">IF(D262=0,0,SUM($E$222:E262))</f>
        <v>0</v>
      </c>
    </row>
    <row r="263" spans="2:6" hidden="1">
      <c r="B263" s="151">
        <v>41</v>
      </c>
      <c r="C263" s="72" t="str">
        <f ca="1">IF(ISERROR(OFFSET('HARGA SATUAN'!$C$6,MATCH('REKAP MDU'!B263,'HARGA SATUAN'!$L$7:$L$1472,0),0)),"",OFFSET('HARGA SATUAN'!$C$6,MATCH('REKAP MDU'!B263,'HARGA SATUAN'!$L$7:$L$1472,0),0))</f>
        <v>CT TM Indoor Tipe Blok 1000/5-5A</v>
      </c>
      <c r="D263" s="72">
        <f ca="1">SUMIFS(RAB!$F$14:$F$237,RAB!$C$14:$C$237,C263)</f>
        <v>0</v>
      </c>
      <c r="E263" s="24">
        <f t="shared" ca="1" si="19"/>
        <v>0</v>
      </c>
      <c r="F263" s="24">
        <f ca="1">IF(D263=0,0,SUM($E$222:E263))</f>
        <v>0</v>
      </c>
    </row>
    <row r="264" spans="2:6" hidden="1">
      <c r="B264" s="23">
        <v>42</v>
      </c>
      <c r="C264" s="72" t="str">
        <f ca="1">IF(ISERROR(OFFSET('HARGA SATUAN'!$C$6,MATCH('REKAP MDU'!B264,'HARGA SATUAN'!$L$7:$L$1472,0),0)),"",OFFSET('HARGA SATUAN'!$C$6,MATCH('REKAP MDU'!B264,'HARGA SATUAN'!$L$7:$L$1472,0),0))</f>
        <v>CT TM Indoor Tipe Ring 50/5-5A</v>
      </c>
      <c r="D264" s="72">
        <f ca="1">SUMIFS(RAB!$F$14:$F$237,RAB!$C$14:$C$237,C264)</f>
        <v>0</v>
      </c>
      <c r="E264" s="24">
        <f t="shared" ca="1" si="19"/>
        <v>0</v>
      </c>
      <c r="F264" s="24">
        <f ca="1">IF(D264=0,0,SUM($E$222:E264))</f>
        <v>0</v>
      </c>
    </row>
    <row r="265" spans="2:6" hidden="1">
      <c r="B265" s="151">
        <v>43</v>
      </c>
      <c r="C265" s="72" t="str">
        <f ca="1">IF(ISERROR(OFFSET('HARGA SATUAN'!$C$6,MATCH('REKAP MDU'!B265,'HARGA SATUAN'!$L$7:$L$1472,0),0)),"",OFFSET('HARGA SATUAN'!$C$6,MATCH('REKAP MDU'!B265,'HARGA SATUAN'!$L$7:$L$1472,0),0))</f>
        <v>CT TM Indoor Tipe Ring 100/5-5A</v>
      </c>
      <c r="D265" s="72">
        <f ca="1">SUMIFS(RAB!$F$14:$F$237,RAB!$C$14:$C$237,C265)</f>
        <v>0</v>
      </c>
      <c r="E265" s="24">
        <f t="shared" ca="1" si="19"/>
        <v>0</v>
      </c>
      <c r="F265" s="24">
        <f ca="1">IF(D265=0,0,SUM($E$222:E265))</f>
        <v>0</v>
      </c>
    </row>
    <row r="266" spans="2:6" hidden="1">
      <c r="B266" s="23">
        <v>44</v>
      </c>
      <c r="C266" s="72" t="str">
        <f ca="1">IF(ISERROR(OFFSET('HARGA SATUAN'!$C$6,MATCH('REKAP MDU'!B266,'HARGA SATUAN'!$L$7:$L$1472,0),0)),"",OFFSET('HARGA SATUAN'!$C$6,MATCH('REKAP MDU'!B266,'HARGA SATUAN'!$L$7:$L$1472,0),0))</f>
        <v>CT TM Outdoor  10/5</v>
      </c>
      <c r="D266" s="72">
        <f ca="1">SUMIFS(RAB!$F$14:$F$237,RAB!$C$14:$C$237,C266)</f>
        <v>0</v>
      </c>
      <c r="E266" s="24">
        <f t="shared" ca="1" si="19"/>
        <v>0</v>
      </c>
      <c r="F266" s="24">
        <f ca="1">IF(D266=0,0,SUM($E$222:E266))</f>
        <v>0</v>
      </c>
    </row>
    <row r="267" spans="2:6" hidden="1">
      <c r="B267" s="151">
        <v>45</v>
      </c>
      <c r="C267" s="72" t="str">
        <f ca="1">IF(ISERROR(OFFSET('HARGA SATUAN'!$C$6,MATCH('REKAP MDU'!B267,'HARGA SATUAN'!$L$7:$L$1472,0),0)),"",OFFSET('HARGA SATUAN'!$C$6,MATCH('REKAP MDU'!B267,'HARGA SATUAN'!$L$7:$L$1472,0),0))</f>
        <v>CT TM Outdoor  15/5</v>
      </c>
      <c r="D267" s="72">
        <f ca="1">SUMIFS(RAB!$F$14:$F$237,RAB!$C$14:$C$237,C267)</f>
        <v>0</v>
      </c>
      <c r="E267" s="24">
        <f t="shared" ca="1" si="19"/>
        <v>0</v>
      </c>
      <c r="F267" s="24">
        <f ca="1">IF(D267=0,0,SUM($E$222:E267))</f>
        <v>0</v>
      </c>
    </row>
    <row r="268" spans="2:6" hidden="1">
      <c r="B268" s="23">
        <v>46</v>
      </c>
      <c r="C268" s="72" t="str">
        <f ca="1">IF(ISERROR(OFFSET('HARGA SATUAN'!$C$6,MATCH('REKAP MDU'!B268,'HARGA SATUAN'!$L$7:$L$1472,0),0)),"",OFFSET('HARGA SATUAN'!$C$6,MATCH('REKAP MDU'!B268,'HARGA SATUAN'!$L$7:$L$1472,0),0))</f>
        <v>CT TM Outdoor  20/5</v>
      </c>
      <c r="D268" s="72">
        <f ca="1">SUMIFS(RAB!$F$14:$F$237,RAB!$C$14:$C$237,C268)</f>
        <v>0</v>
      </c>
      <c r="E268" s="24">
        <f t="shared" ca="1" si="19"/>
        <v>0</v>
      </c>
      <c r="F268" s="24">
        <f ca="1">IF(D268=0,0,SUM($E$222:E268))</f>
        <v>0</v>
      </c>
    </row>
    <row r="269" spans="2:6" hidden="1">
      <c r="B269" s="151">
        <v>47</v>
      </c>
      <c r="C269" s="72" t="str">
        <f ca="1">IF(ISERROR(OFFSET('HARGA SATUAN'!$C$6,MATCH('REKAP MDU'!B269,'HARGA SATUAN'!$L$7:$L$1472,0),0)),"",OFFSET('HARGA SATUAN'!$C$6,MATCH('REKAP MDU'!B269,'HARGA SATUAN'!$L$7:$L$1472,0),0))</f>
        <v>CT TM Outdoor  25/5</v>
      </c>
      <c r="D269" s="72">
        <f ca="1">SUMIFS(RAB!$F$14:$F$237,RAB!$C$14:$C$237,C269)</f>
        <v>0</v>
      </c>
      <c r="E269" s="24">
        <f t="shared" ca="1" si="19"/>
        <v>0</v>
      </c>
      <c r="F269" s="24">
        <f ca="1">IF(D269=0,0,SUM($E$222:E269))</f>
        <v>0</v>
      </c>
    </row>
    <row r="270" spans="2:6" hidden="1">
      <c r="B270" s="23">
        <v>48</v>
      </c>
      <c r="C270" s="72" t="str">
        <f ca="1">IF(ISERROR(OFFSET('HARGA SATUAN'!$C$6,MATCH('REKAP MDU'!B270,'HARGA SATUAN'!$L$7:$L$1472,0),0)),"",OFFSET('HARGA SATUAN'!$C$6,MATCH('REKAP MDU'!B270,'HARGA SATUAN'!$L$7:$L$1472,0),0))</f>
        <v>CT TM Outdoor  30/5</v>
      </c>
      <c r="D270" s="72">
        <f ca="1">SUMIFS(RAB!$F$14:$F$237,RAB!$C$14:$C$237,C270)</f>
        <v>0</v>
      </c>
      <c r="E270" s="24">
        <f t="shared" ca="1" si="19"/>
        <v>0</v>
      </c>
      <c r="F270" s="24">
        <f ca="1">IF(D270=0,0,SUM($E$222:E270))</f>
        <v>0</v>
      </c>
    </row>
    <row r="271" spans="2:6" hidden="1">
      <c r="B271" s="151">
        <v>49</v>
      </c>
      <c r="C271" s="72" t="str">
        <f ca="1">IF(ISERROR(OFFSET('HARGA SATUAN'!$C$6,MATCH('REKAP MDU'!B271,'HARGA SATUAN'!$L$7:$L$1472,0),0)),"",OFFSET('HARGA SATUAN'!$C$6,MATCH('REKAP MDU'!B271,'HARGA SATUAN'!$L$7:$L$1472,0),0))</f>
        <v>CT TM Outdoor  40/5</v>
      </c>
      <c r="D271" s="72">
        <f ca="1">SUMIFS(RAB!$F$14:$F$237,RAB!$C$14:$C$237,C271)</f>
        <v>0</v>
      </c>
      <c r="E271" s="24">
        <f t="shared" ca="1" si="19"/>
        <v>0</v>
      </c>
      <c r="F271" s="24">
        <f ca="1">IF(D271=0,0,SUM($E$222:E271))</f>
        <v>0</v>
      </c>
    </row>
    <row r="272" spans="2:6" hidden="1">
      <c r="B272" s="23">
        <v>50</v>
      </c>
      <c r="C272" s="72" t="str">
        <f ca="1">IF(ISERROR(OFFSET('HARGA SATUAN'!$C$6,MATCH('REKAP MDU'!B272,'HARGA SATUAN'!$L$7:$L$1472,0),0)),"",OFFSET('HARGA SATUAN'!$C$6,MATCH('REKAP MDU'!B272,'HARGA SATUAN'!$L$7:$L$1472,0),0))</f>
        <v>CT TM Outdoor  50/5</v>
      </c>
      <c r="D272" s="72">
        <f ca="1">SUMIFS(RAB!$F$14:$F$237,RAB!$C$14:$C$237,C272)</f>
        <v>0</v>
      </c>
      <c r="E272" s="24">
        <f t="shared" ca="1" si="19"/>
        <v>0</v>
      </c>
      <c r="F272" s="24">
        <f ca="1">IF(D272=0,0,SUM($E$222:E272))</f>
        <v>0</v>
      </c>
    </row>
    <row r="273" spans="2:6" hidden="1">
      <c r="B273" s="151">
        <v>51</v>
      </c>
      <c r="C273" s="72" t="str">
        <f ca="1">IF(ISERROR(OFFSET('HARGA SATUAN'!$C$6,MATCH('REKAP MDU'!B273,'HARGA SATUAN'!$L$7:$L$1472,0),0)),"",OFFSET('HARGA SATUAN'!$C$6,MATCH('REKAP MDU'!B273,'HARGA SATUAN'!$L$7:$L$1472,0),0))</f>
        <v>CT TM Outdoor  60/5</v>
      </c>
      <c r="D273" s="72">
        <f ca="1">SUMIFS(RAB!$F$14:$F$237,RAB!$C$14:$C$237,C273)</f>
        <v>0</v>
      </c>
      <c r="E273" s="24">
        <f t="shared" ca="1" si="19"/>
        <v>0</v>
      </c>
      <c r="F273" s="24">
        <f ca="1">IF(D273=0,0,SUM($E$222:E273))</f>
        <v>0</v>
      </c>
    </row>
    <row r="274" spans="2:6" hidden="1">
      <c r="B274" s="23">
        <v>52</v>
      </c>
      <c r="C274" s="72" t="str">
        <f ca="1">IF(ISERROR(OFFSET('HARGA SATUAN'!$C$6,MATCH('REKAP MDU'!B274,'HARGA SATUAN'!$L$7:$L$1472,0),0)),"",OFFSET('HARGA SATUAN'!$C$6,MATCH('REKAP MDU'!B274,'HARGA SATUAN'!$L$7:$L$1472,0),0))</f>
        <v>CT TM Outdoor  75/5</v>
      </c>
      <c r="D274" s="72">
        <f ca="1">SUMIFS(RAB!$F$14:$F$237,RAB!$C$14:$C$237,C274)</f>
        <v>0</v>
      </c>
      <c r="E274" s="24">
        <f t="shared" ca="1" si="19"/>
        <v>0</v>
      </c>
      <c r="F274" s="24">
        <f ca="1">IF(D274=0,0,SUM($E$222:E274))</f>
        <v>0</v>
      </c>
    </row>
    <row r="275" spans="2:6" hidden="1">
      <c r="B275" s="151">
        <v>53</v>
      </c>
      <c r="C275" s="72" t="str">
        <f ca="1">IF(ISERROR(OFFSET('HARGA SATUAN'!$C$6,MATCH('REKAP MDU'!B275,'HARGA SATUAN'!$L$7:$L$1472,0),0)),"",OFFSET('HARGA SATUAN'!$C$6,MATCH('REKAP MDU'!B275,'HARGA SATUAN'!$L$7:$L$1472,0),0))</f>
        <v>CT TM Outdoor 80/5</v>
      </c>
      <c r="D275" s="72">
        <f ca="1">SUMIFS(RAB!$F$14:$F$237,RAB!$C$14:$C$237,C275)</f>
        <v>0</v>
      </c>
      <c r="E275" s="24">
        <f t="shared" ca="1" si="19"/>
        <v>0</v>
      </c>
      <c r="F275" s="24">
        <f ca="1">IF(D275=0,0,SUM($E$222:E275))</f>
        <v>0</v>
      </c>
    </row>
    <row r="276" spans="2:6" hidden="1">
      <c r="B276" s="23">
        <v>54</v>
      </c>
      <c r="C276" s="72" t="str">
        <f ca="1">IF(ISERROR(OFFSET('HARGA SATUAN'!$C$6,MATCH('REKAP MDU'!B276,'HARGA SATUAN'!$L$7:$L$1472,0),0)),"",OFFSET('HARGA SATUAN'!$C$6,MATCH('REKAP MDU'!B276,'HARGA SATUAN'!$L$7:$L$1472,0),0))</f>
        <v>CT TM Outdoor 100/5</v>
      </c>
      <c r="D276" s="72">
        <f ca="1">SUMIFS(RAB!$F$14:$F$237,RAB!$C$14:$C$237,C276)</f>
        <v>0</v>
      </c>
      <c r="E276" s="24">
        <f t="shared" ca="1" si="19"/>
        <v>0</v>
      </c>
      <c r="F276" s="24">
        <f ca="1">IF(D276=0,0,SUM($E$222:E276))</f>
        <v>0</v>
      </c>
    </row>
    <row r="277" spans="2:6" hidden="1">
      <c r="B277" s="151">
        <v>55</v>
      </c>
      <c r="C277" s="72" t="str">
        <f ca="1">IF(ISERROR(OFFSET('HARGA SATUAN'!$C$6,MATCH('REKAP MDU'!B277,'HARGA SATUAN'!$L$7:$L$1472,0),0)),"",OFFSET('HARGA SATUAN'!$C$6,MATCH('REKAP MDU'!B277,'HARGA SATUAN'!$L$7:$L$1472,0),0))</f>
        <v>CT TM Outdoor 150/5</v>
      </c>
      <c r="D277" s="72">
        <f ca="1">SUMIFS(RAB!$F$14:$F$237,RAB!$C$14:$C$237,C277)</f>
        <v>0</v>
      </c>
      <c r="E277" s="24">
        <f t="shared" ca="1" si="19"/>
        <v>0</v>
      </c>
      <c r="F277" s="24">
        <f ca="1">IF(D277=0,0,SUM($E$222:E277))</f>
        <v>0</v>
      </c>
    </row>
    <row r="278" spans="2:6" hidden="1">
      <c r="B278" s="23">
        <v>56</v>
      </c>
      <c r="C278" s="72" t="str">
        <f ca="1">IF(ISERROR(OFFSET('HARGA SATUAN'!$C$6,MATCH('REKAP MDU'!B278,'HARGA SATUAN'!$L$7:$L$1472,0),0)),"",OFFSET('HARGA SATUAN'!$C$6,MATCH('REKAP MDU'!B278,'HARGA SATUAN'!$L$7:$L$1472,0),0))</f>
        <v>CT TM Outdoor 200/5</v>
      </c>
      <c r="D278" s="72">
        <f ca="1">SUMIFS(RAB!$F$14:$F$237,RAB!$C$14:$C$237,C278)</f>
        <v>0</v>
      </c>
      <c r="E278" s="24">
        <f t="shared" ca="1" si="19"/>
        <v>0</v>
      </c>
      <c r="F278" s="24">
        <f ca="1">IF(D278=0,0,SUM($E$222:E278))</f>
        <v>0</v>
      </c>
    </row>
    <row r="279" spans="2:6" hidden="1">
      <c r="B279" s="151">
        <v>57</v>
      </c>
      <c r="C279" s="72" t="str">
        <f ca="1">IF(ISERROR(OFFSET('HARGA SATUAN'!$C$6,MATCH('REKAP MDU'!B279,'HARGA SATUAN'!$L$7:$L$1472,0),0)),"",OFFSET('HARGA SATUAN'!$C$6,MATCH('REKAP MDU'!B279,'HARGA SATUAN'!$L$7:$L$1472,0),0))</f>
        <v>CT TM Outdoor 250/5</v>
      </c>
      <c r="D279" s="72">
        <f ca="1">SUMIFS(RAB!$F$14:$F$237,RAB!$C$14:$C$237,C279)</f>
        <v>0</v>
      </c>
      <c r="E279" s="24">
        <f t="shared" ca="1" si="19"/>
        <v>0</v>
      </c>
      <c r="F279" s="24">
        <f ca="1">IF(D279=0,0,SUM($E$222:E279))</f>
        <v>0</v>
      </c>
    </row>
    <row r="280" spans="2:6" hidden="1">
      <c r="B280" s="23">
        <v>58</v>
      </c>
      <c r="C280" s="72" t="str">
        <f ca="1">IF(ISERROR(OFFSET('HARGA SATUAN'!$C$6,MATCH('REKAP MDU'!B280,'HARGA SATUAN'!$L$7:$L$1472,0),0)),"",OFFSET('HARGA SATUAN'!$C$6,MATCH('REKAP MDU'!B280,'HARGA SATUAN'!$L$7:$L$1472,0),0))</f>
        <v>CT TM Outdoor 300/5</v>
      </c>
      <c r="D280" s="72">
        <f ca="1">SUMIFS(RAB!$F$14:$F$237,RAB!$C$14:$C$237,C280)</f>
        <v>0</v>
      </c>
      <c r="E280" s="24">
        <f t="shared" ca="1" si="19"/>
        <v>0</v>
      </c>
      <c r="F280" s="24">
        <f ca="1">IF(D280=0,0,SUM($E$222:E280))</f>
        <v>0</v>
      </c>
    </row>
    <row r="281" spans="2:6" hidden="1">
      <c r="B281" s="151">
        <v>59</v>
      </c>
      <c r="C281" s="72" t="str">
        <f ca="1">IF(ISERROR(OFFSET('HARGA SATUAN'!$C$6,MATCH('REKAP MDU'!B281,'HARGA SATUAN'!$L$7:$L$1472,0),0)),"",OFFSET('HARGA SATUAN'!$C$6,MATCH('REKAP MDU'!B281,'HARGA SATUAN'!$L$7:$L$1472,0),0))</f>
        <v>CT TM Outdoor 400/5</v>
      </c>
      <c r="D281" s="72">
        <f ca="1">SUMIFS(RAB!$F$14:$F$237,RAB!$C$14:$C$237,C281)</f>
        <v>0</v>
      </c>
      <c r="E281" s="24">
        <f t="shared" ca="1" si="19"/>
        <v>0</v>
      </c>
      <c r="F281" s="24">
        <f ca="1">IF(D281=0,0,SUM($E$222:E281))</f>
        <v>0</v>
      </c>
    </row>
    <row r="282" spans="2:6" hidden="1">
      <c r="B282" s="23">
        <v>60</v>
      </c>
      <c r="C282" s="72" t="str">
        <f ca="1">IF(ISERROR(OFFSET('HARGA SATUAN'!$C$6,MATCH('REKAP MDU'!B282,'HARGA SATUAN'!$L$7:$L$1472,0),0)),"",OFFSET('HARGA SATUAN'!$C$6,MATCH('REKAP MDU'!B282,'HARGA SATUAN'!$L$7:$L$1472,0),0))</f>
        <v>PT Indoor (ratio 20.000/v3 : 100/v3) Class 0.2s</v>
      </c>
      <c r="D282" s="72">
        <f ca="1">SUMIFS(RAB!$F$14:$F$237,RAB!$C$14:$C$237,C282)</f>
        <v>0</v>
      </c>
      <c r="E282" s="24">
        <f t="shared" ca="1" si="19"/>
        <v>0</v>
      </c>
      <c r="F282" s="24">
        <f ca="1">IF(D282=0,0,SUM($E$222:E282))</f>
        <v>0</v>
      </c>
    </row>
    <row r="283" spans="2:6" hidden="1">
      <c r="B283" s="151">
        <v>61</v>
      </c>
      <c r="C283" s="72" t="str">
        <f ca="1">IF(ISERROR(OFFSET('HARGA SATUAN'!$C$6,MATCH('REKAP MDU'!B283,'HARGA SATUAN'!$L$7:$L$1472,0),0)),"",OFFSET('HARGA SATUAN'!$C$6,MATCH('REKAP MDU'!B283,'HARGA SATUAN'!$L$7:$L$1472,0),0))</f>
        <v>PT Outdoor (ratio 20.000/v3 : 100/v3) Class 0.2s</v>
      </c>
      <c r="D283" s="72">
        <f ca="1">SUMIFS(RAB!$F$14:$F$237,RAB!$C$14:$C$237,C283)</f>
        <v>0</v>
      </c>
      <c r="E283" s="24">
        <f t="shared" ca="1" si="19"/>
        <v>0</v>
      </c>
      <c r="F283" s="24">
        <f ca="1">IF(D283=0,0,SUM($E$222:E283))</f>
        <v>0</v>
      </c>
    </row>
    <row r="284" spans="2:6" hidden="1">
      <c r="B284" s="23">
        <v>62</v>
      </c>
      <c r="C284" s="72" t="str">
        <f ca="1">IF(ISERROR(OFFSET('HARGA SATUAN'!$C$6,MATCH('REKAP MDU'!B284,'HARGA SATUAN'!$L$7:$L$1472,0),0)),"",OFFSET('HARGA SATUAN'!$C$6,MATCH('REKAP MDU'!B284,'HARGA SATUAN'!$L$7:$L$1472,0),0))</f>
        <v>Smart Box Langsung Daya 3.9 kVA MCCB 6 A</v>
      </c>
      <c r="D284" s="72">
        <f ca="1">SUMIFS(RAB!$F$14:$F$237,RAB!$C$14:$C$237,C284)</f>
        <v>0</v>
      </c>
      <c r="E284" s="24">
        <f t="shared" ca="1" si="19"/>
        <v>0</v>
      </c>
      <c r="F284" s="24">
        <f ca="1">IF(D284=0,0,SUM($E$222:E284))</f>
        <v>0</v>
      </c>
    </row>
    <row r="285" spans="2:6" hidden="1">
      <c r="B285" s="151">
        <v>63</v>
      </c>
      <c r="C285" s="72" t="str">
        <f ca="1">IF(ISERROR(OFFSET('HARGA SATUAN'!$C$6,MATCH('REKAP MDU'!B285,'HARGA SATUAN'!$L$7:$L$1472,0),0)),"",OFFSET('HARGA SATUAN'!$C$6,MATCH('REKAP MDU'!B285,'HARGA SATUAN'!$L$7:$L$1472,0),0))</f>
        <v>Smart Box Langsung Daya 6.6 kVA MCCB 10 A</v>
      </c>
      <c r="D285" s="72">
        <f ca="1">SUMIFS(RAB!$F$14:$F$237,RAB!$C$14:$C$237,C285)</f>
        <v>0</v>
      </c>
      <c r="E285" s="24">
        <f t="shared" ca="1" si="19"/>
        <v>0</v>
      </c>
      <c r="F285" s="24">
        <f ca="1">IF(D285=0,0,SUM($E$222:E285))</f>
        <v>0</v>
      </c>
    </row>
    <row r="286" spans="2:6" hidden="1">
      <c r="B286" s="23">
        <v>64</v>
      </c>
      <c r="C286" s="72" t="str">
        <f ca="1">IF(ISERROR(OFFSET('HARGA SATUAN'!$C$6,MATCH('REKAP MDU'!B286,'HARGA SATUAN'!$L$7:$L$1472,0),0)),"",OFFSET('HARGA SATUAN'!$C$6,MATCH('REKAP MDU'!B286,'HARGA SATUAN'!$L$7:$L$1472,0),0))</f>
        <v>Smart Box Langsung Daya 10.6 kVA MCCB 16 A</v>
      </c>
      <c r="D286" s="72">
        <f ca="1">SUMIFS(RAB!$F$14:$F$237,RAB!$C$14:$C$237,C286)</f>
        <v>0</v>
      </c>
      <c r="E286" s="24">
        <f t="shared" ca="1" si="19"/>
        <v>0</v>
      </c>
      <c r="F286" s="24">
        <f ca="1">IF(D286=0,0,SUM($E$222:E286))</f>
        <v>0</v>
      </c>
    </row>
    <row r="287" spans="2:6" hidden="1">
      <c r="B287" s="151">
        <v>65</v>
      </c>
      <c r="C287" s="72" t="str">
        <f ca="1">IF(ISERROR(OFFSET('HARGA SATUAN'!$C$6,MATCH('REKAP MDU'!B287,'HARGA SATUAN'!$L$7:$L$1472,0),0)),"",OFFSET('HARGA SATUAN'!$C$6,MATCH('REKAP MDU'!B287,'HARGA SATUAN'!$L$7:$L$1472,0),0))</f>
        <v>Smart Box Langsung Daya 13.2 kVA MCCB 20 A</v>
      </c>
      <c r="D287" s="72">
        <f ca="1">SUMIFS(RAB!$F$14:$F$237,RAB!$C$14:$C$237,C287)</f>
        <v>0</v>
      </c>
      <c r="E287" s="24">
        <f t="shared" ca="1" si="19"/>
        <v>0</v>
      </c>
      <c r="F287" s="24">
        <f ca="1">IF(D287=0,0,SUM($E$222:E287))</f>
        <v>0</v>
      </c>
    </row>
    <row r="288" spans="2:6" hidden="1">
      <c r="B288" s="23">
        <v>66</v>
      </c>
      <c r="C288" s="72" t="str">
        <f ca="1">IF(ISERROR(OFFSET('HARGA SATUAN'!$C$6,MATCH('REKAP MDU'!B288,'HARGA SATUAN'!$L$7:$L$1472,0),0)),"",OFFSET('HARGA SATUAN'!$C$6,MATCH('REKAP MDU'!B288,'HARGA SATUAN'!$L$7:$L$1472,0),0))</f>
        <v>Smart Box Langsung Daya 16.5 kVA MCCB 25 A</v>
      </c>
      <c r="D288" s="72">
        <f ca="1">SUMIFS(RAB!$F$14:$F$237,RAB!$C$14:$C$237,C288)</f>
        <v>0</v>
      </c>
      <c r="E288" s="24">
        <f t="shared" ref="E288:E351" ca="1" si="20">IF(D288=0,0,1)</f>
        <v>0</v>
      </c>
      <c r="F288" s="24">
        <f ca="1">IF(D288=0,0,SUM($E$222:E288))</f>
        <v>0</v>
      </c>
    </row>
    <row r="289" spans="2:6" hidden="1">
      <c r="B289" s="151">
        <v>67</v>
      </c>
      <c r="C289" s="72" t="str">
        <f ca="1">IF(ISERROR(OFFSET('HARGA SATUAN'!$C$6,MATCH('REKAP MDU'!B289,'HARGA SATUAN'!$L$7:$L$1472,0),0)),"",OFFSET('HARGA SATUAN'!$C$6,MATCH('REKAP MDU'!B289,'HARGA SATUAN'!$L$7:$L$1472,0),0))</f>
        <v>Smart Box Langsung Daya 23 kVA MCCB 35 A</v>
      </c>
      <c r="D289" s="72">
        <f ca="1">SUMIFS(RAB!$F$14:$F$237,RAB!$C$14:$C$237,C289)</f>
        <v>0</v>
      </c>
      <c r="E289" s="24">
        <f t="shared" ca="1" si="20"/>
        <v>0</v>
      </c>
      <c r="F289" s="24">
        <f ca="1">IF(D289=0,0,SUM($E$222:E289))</f>
        <v>0</v>
      </c>
    </row>
    <row r="290" spans="2:6" hidden="1">
      <c r="B290" s="23">
        <v>68</v>
      </c>
      <c r="C290" s="72" t="str">
        <f ca="1">IF(ISERROR(OFFSET('HARGA SATUAN'!$C$6,MATCH('REKAP MDU'!B290,'HARGA SATUAN'!$L$7:$L$1472,0),0)),"",OFFSET('HARGA SATUAN'!$C$6,MATCH('REKAP MDU'!B290,'HARGA SATUAN'!$L$7:$L$1472,0),0))</f>
        <v>Smart Box Langsung Daya 33 kVA MCCB 50 A</v>
      </c>
      <c r="D290" s="72">
        <f ca="1">SUMIFS(RAB!$F$14:$F$237,RAB!$C$14:$C$237,C290)</f>
        <v>0</v>
      </c>
      <c r="E290" s="24">
        <f t="shared" ca="1" si="20"/>
        <v>0</v>
      </c>
      <c r="F290" s="24">
        <f ca="1">IF(D290=0,0,SUM($E$222:E290))</f>
        <v>0</v>
      </c>
    </row>
    <row r="291" spans="2:6" hidden="1">
      <c r="B291" s="151">
        <v>69</v>
      </c>
      <c r="C291" s="72" t="str">
        <f ca="1">IF(ISERROR(OFFSET('HARGA SATUAN'!$C$6,MATCH('REKAP MDU'!B291,'HARGA SATUAN'!$L$7:$L$1472,0),0)),"",OFFSET('HARGA SATUAN'!$C$6,MATCH('REKAP MDU'!B291,'HARGA SATUAN'!$L$7:$L$1472,0),0))</f>
        <v>Smart Box Langsung Daya 41.5 kVA MCCB 63 A</v>
      </c>
      <c r="D291" s="72">
        <f ca="1">SUMIFS(RAB!$F$14:$F$237,RAB!$C$14:$C$237,C291)</f>
        <v>0</v>
      </c>
      <c r="E291" s="24">
        <f t="shared" ca="1" si="20"/>
        <v>0</v>
      </c>
      <c r="F291" s="24">
        <f ca="1">IF(D291=0,0,SUM($E$222:E291))</f>
        <v>0</v>
      </c>
    </row>
    <row r="292" spans="2:6" hidden="1">
      <c r="B292" s="23">
        <v>70</v>
      </c>
      <c r="C292" s="72" t="str">
        <f ca="1">IF(ISERROR(OFFSET('HARGA SATUAN'!$C$6,MATCH('REKAP MDU'!B292,'HARGA SATUAN'!$L$7:$L$1472,0),0)),"",OFFSET('HARGA SATUAN'!$C$6,MATCH('REKAP MDU'!B292,'HARGA SATUAN'!$L$7:$L$1472,0),0))</f>
        <v>Smart Box Tidak Langsung Daya 53 kVA MCCB 80 A</v>
      </c>
      <c r="D292" s="72">
        <f ca="1">SUMIFS(RAB!$F$14:$F$237,RAB!$C$14:$C$237,C292)</f>
        <v>0</v>
      </c>
      <c r="E292" s="24">
        <f t="shared" ca="1" si="20"/>
        <v>0</v>
      </c>
      <c r="F292" s="24">
        <f ca="1">IF(D292=0,0,SUM($E$222:E292))</f>
        <v>0</v>
      </c>
    </row>
    <row r="293" spans="2:6" hidden="1">
      <c r="B293" s="151">
        <v>71</v>
      </c>
      <c r="C293" s="72" t="str">
        <f ca="1">IF(ISERROR(OFFSET('HARGA SATUAN'!$C$6,MATCH('REKAP MDU'!B293,'HARGA SATUAN'!$L$7:$L$1472,0),0)),"",OFFSET('HARGA SATUAN'!$C$6,MATCH('REKAP MDU'!B293,'HARGA SATUAN'!$L$7:$L$1472,0),0))</f>
        <v>Smart Box Tidak Langsung Daya 66 kVA MCCB 100 A</v>
      </c>
      <c r="D293" s="72">
        <f ca="1">SUMIFS(RAB!$F$14:$F$237,RAB!$C$14:$C$237,C293)</f>
        <v>0</v>
      </c>
      <c r="E293" s="24">
        <f t="shared" ca="1" si="20"/>
        <v>0</v>
      </c>
      <c r="F293" s="24">
        <f ca="1">IF(D293=0,0,SUM($E$222:E293))</f>
        <v>0</v>
      </c>
    </row>
    <row r="294" spans="2:6" hidden="1">
      <c r="B294" s="23">
        <v>72</v>
      </c>
      <c r="C294" s="72" t="str">
        <f ca="1">IF(ISERROR(OFFSET('HARGA SATUAN'!$C$6,MATCH('REKAP MDU'!B294,'HARGA SATUAN'!$L$7:$L$1472,0),0)),"",OFFSET('HARGA SATUAN'!$C$6,MATCH('REKAP MDU'!B294,'HARGA SATUAN'!$L$7:$L$1472,0),0))</f>
        <v>Smart Box Tidak Langsung Daya 82.5 kVA MCCB 125 A</v>
      </c>
      <c r="D294" s="72">
        <f ca="1">SUMIFS(RAB!$F$14:$F$237,RAB!$C$14:$C$237,C294)</f>
        <v>0</v>
      </c>
      <c r="E294" s="24">
        <f t="shared" ca="1" si="20"/>
        <v>0</v>
      </c>
      <c r="F294" s="24">
        <f ca="1">IF(D294=0,0,SUM($E$222:E294))</f>
        <v>0</v>
      </c>
    </row>
    <row r="295" spans="2:6" hidden="1">
      <c r="B295" s="151">
        <v>73</v>
      </c>
      <c r="C295" s="72" t="str">
        <f ca="1">IF(ISERROR(OFFSET('HARGA SATUAN'!$C$6,MATCH('REKAP MDU'!B295,'HARGA SATUAN'!$L$7:$L$1472,0),0)),"",OFFSET('HARGA SATUAN'!$C$6,MATCH('REKAP MDU'!B295,'HARGA SATUAN'!$L$7:$L$1472,0),0))</f>
        <v>Smart Box Tidak Langsung Daya 105 kVA MCCB 160 A</v>
      </c>
      <c r="D295" s="72">
        <f ca="1">SUMIFS(RAB!$F$14:$F$237,RAB!$C$14:$C$237,C295)</f>
        <v>0</v>
      </c>
      <c r="E295" s="24">
        <f t="shared" ca="1" si="20"/>
        <v>0</v>
      </c>
      <c r="F295" s="24">
        <f ca="1">IF(D295=0,0,SUM($E$222:E295))</f>
        <v>0</v>
      </c>
    </row>
    <row r="296" spans="2:6" hidden="1">
      <c r="B296" s="23">
        <v>74</v>
      </c>
      <c r="C296" s="72" t="str">
        <f ca="1">IF(ISERROR(OFFSET('HARGA SATUAN'!$C$6,MATCH('REKAP MDU'!B296,'HARGA SATUAN'!$L$7:$L$1472,0),0)),"",OFFSET('HARGA SATUAN'!$C$6,MATCH('REKAP MDU'!B296,'HARGA SATUAN'!$L$7:$L$1472,0),0))</f>
        <v>Smart Box Tidak Langsung Daya 131 kVA MCCB 200 A</v>
      </c>
      <c r="D296" s="72">
        <f ca="1">SUMIFS(RAB!$F$14:$F$237,RAB!$C$14:$C$237,C296)</f>
        <v>0</v>
      </c>
      <c r="E296" s="24">
        <f t="shared" ca="1" si="20"/>
        <v>0</v>
      </c>
      <c r="F296" s="24">
        <f ca="1">IF(D296=0,0,SUM($E$222:E296))</f>
        <v>0</v>
      </c>
    </row>
    <row r="297" spans="2:6" hidden="1">
      <c r="B297" s="151">
        <v>75</v>
      </c>
      <c r="C297" s="72" t="str">
        <f ca="1">IF(ISERROR(OFFSET('HARGA SATUAN'!$C$6,MATCH('REKAP MDU'!B297,'HARGA SATUAN'!$L$7:$L$1472,0),0)),"",OFFSET('HARGA SATUAN'!$C$6,MATCH('REKAP MDU'!B297,'HARGA SATUAN'!$L$7:$L$1472,0),0))</f>
        <v>Smart Box Tidak Langsung Daya 147 kVA MCCB 225 A</v>
      </c>
      <c r="D297" s="72">
        <f ca="1">SUMIFS(RAB!$F$14:$F$237,RAB!$C$14:$C$237,C297)</f>
        <v>0</v>
      </c>
      <c r="E297" s="24">
        <f t="shared" ca="1" si="20"/>
        <v>0</v>
      </c>
      <c r="F297" s="24">
        <f ca="1">IF(D297=0,0,SUM($E$222:E297))</f>
        <v>0</v>
      </c>
    </row>
    <row r="298" spans="2:6" hidden="1">
      <c r="B298" s="23">
        <v>76</v>
      </c>
      <c r="C298" s="72" t="str">
        <f ca="1">IF(ISERROR(OFFSET('HARGA SATUAN'!$C$6,MATCH('REKAP MDU'!B298,'HARGA SATUAN'!$L$7:$L$1472,0),0)),"",OFFSET('HARGA SATUAN'!$C$6,MATCH('REKAP MDU'!B298,'HARGA SATUAN'!$L$7:$L$1472,0),0))</f>
        <v>Smart Box Tidak Langsung Daya 164 kVA MCCB 250 A</v>
      </c>
      <c r="D298" s="72">
        <f ca="1">SUMIFS(RAB!$F$14:$F$237,RAB!$C$14:$C$237,C298)</f>
        <v>0</v>
      </c>
      <c r="E298" s="24">
        <f t="shared" ca="1" si="20"/>
        <v>0</v>
      </c>
      <c r="F298" s="24">
        <f ca="1">IF(D298=0,0,SUM($E$222:E298))</f>
        <v>0</v>
      </c>
    </row>
    <row r="299" spans="2:6" hidden="1">
      <c r="B299" s="151">
        <v>77</v>
      </c>
      <c r="C299" s="72" t="str">
        <f ca="1">IF(ISERROR(OFFSET('HARGA SATUAN'!$C$6,MATCH('REKAP MDU'!B299,'HARGA SATUAN'!$L$7:$L$1472,0),0)),"",OFFSET('HARGA SATUAN'!$C$6,MATCH('REKAP MDU'!B299,'HARGA SATUAN'!$L$7:$L$1472,0),0))</f>
        <v>Smart Box Tidak Langsung Daya 197 kVA MCCB 300 A</v>
      </c>
      <c r="D299" s="72">
        <f ca="1">SUMIFS(RAB!$F$14:$F$237,RAB!$C$14:$C$237,C299)</f>
        <v>0</v>
      </c>
      <c r="E299" s="24">
        <f t="shared" ca="1" si="20"/>
        <v>0</v>
      </c>
      <c r="F299" s="24">
        <f ca="1">IF(D299=0,0,SUM($E$222:E299))</f>
        <v>0</v>
      </c>
    </row>
    <row r="300" spans="2:6" hidden="1">
      <c r="B300" s="23">
        <v>78</v>
      </c>
      <c r="C300" s="72" t="str">
        <f ca="1">IF(ISERROR(OFFSET('HARGA SATUAN'!$C$6,MATCH('REKAP MDU'!B300,'HARGA SATUAN'!$L$7:$L$1472,0),0)),"",OFFSET('HARGA SATUAN'!$C$6,MATCH('REKAP MDU'!B300,'HARGA SATUAN'!$L$7:$L$1472,0),0))</f>
        <v>Smart Box Tidak Langsung Daya TM</v>
      </c>
      <c r="D300" s="72">
        <f ca="1">SUMIFS(RAB!$F$14:$F$237,RAB!$C$14:$C$237,C300)</f>
        <v>1</v>
      </c>
      <c r="E300" s="24">
        <f t="shared" ca="1" si="20"/>
        <v>1</v>
      </c>
      <c r="F300" s="24">
        <f ca="1">IF(D300=0,0,SUM($E$222:E300))</f>
        <v>4</v>
      </c>
    </row>
    <row r="301" spans="2:6" hidden="1">
      <c r="B301" s="151">
        <v>79</v>
      </c>
      <c r="C301" s="72" t="str">
        <f ca="1">IF(ISERROR(OFFSET('HARGA SATUAN'!$C$6,MATCH('REKAP MDU'!B301,'HARGA SATUAN'!$L$7:$L$1472,0),0)),"",OFFSET('HARGA SATUAN'!$C$6,MATCH('REKAP MDU'!B301,'HARGA SATUAN'!$L$7:$L$1472,0),0))</f>
        <v>Air Insulated LBS Manual;24KV;630A;Min-16KA</v>
      </c>
      <c r="D301" s="72">
        <f ca="1">SUMIFS(RAB!$F$14:$F$237,RAB!$C$14:$C$237,C301)</f>
        <v>0</v>
      </c>
      <c r="E301" s="24">
        <f t="shared" ca="1" si="20"/>
        <v>0</v>
      </c>
      <c r="F301" s="24">
        <f ca="1">IF(D301=0,0,SUM($E$222:E301))</f>
        <v>0</v>
      </c>
    </row>
    <row r="302" spans="2:6" hidden="1">
      <c r="B302" s="23">
        <v>80</v>
      </c>
      <c r="C302" s="72" t="str">
        <f ca="1">IF(ISERROR(OFFSET('HARGA SATUAN'!$C$6,MATCH('REKAP MDU'!B302,'HARGA SATUAN'!$L$7:$L$1472,0),0)),"",OFFSET('HARGA SATUAN'!$C$6,MATCH('REKAP MDU'!B302,'HARGA SATUAN'!$L$7:$L$1472,0),0))</f>
        <v>Air Insulated LBS Motorized;24KV;630A;Min-16KA</v>
      </c>
      <c r="D302" s="72">
        <f ca="1">SUMIFS(RAB!$F$14:$F$237,RAB!$C$14:$C$237,C302)</f>
        <v>1</v>
      </c>
      <c r="E302" s="24">
        <f t="shared" ca="1" si="20"/>
        <v>1</v>
      </c>
      <c r="F302" s="24">
        <f ca="1">IF(D302=0,0,SUM($E$222:E302))</f>
        <v>5</v>
      </c>
    </row>
    <row r="303" spans="2:6" hidden="1">
      <c r="B303" s="151">
        <v>81</v>
      </c>
      <c r="C303" s="72" t="str">
        <f ca="1">IF(ISERROR(OFFSET('HARGA SATUAN'!$C$6,MATCH('REKAP MDU'!B303,'HARGA SATUAN'!$L$7:$L$1472,0),0)),"",OFFSET('HARGA SATUAN'!$C$6,MATCH('REKAP MDU'!B303,'HARGA SATUAN'!$L$7:$L$1472,0),0))</f>
        <v>Air Insulated CBOG Motorized+Metering;20KV;630A;Min-16KA</v>
      </c>
      <c r="D303" s="72">
        <f ca="1">SUMIFS(RAB!$F$14:$F$237,RAB!$C$14:$C$237,C303)</f>
        <v>1</v>
      </c>
      <c r="E303" s="24">
        <f t="shared" ca="1" si="20"/>
        <v>1</v>
      </c>
      <c r="F303" s="24">
        <f ca="1">IF(D303=0,0,SUM($E$222:E303))</f>
        <v>6</v>
      </c>
    </row>
    <row r="304" spans="2:6" hidden="1">
      <c r="B304" s="23">
        <v>82</v>
      </c>
      <c r="C304" s="72" t="str">
        <f ca="1">IF(ISERROR(OFFSET('HARGA SATUAN'!$C$6,MATCH('REKAP MDU'!B304,'HARGA SATUAN'!$L$7:$L$1472,0),0)),"",OFFSET('HARGA SATUAN'!$C$6,MATCH('REKAP MDU'!B304,'HARGA SATUAN'!$L$7:$L$1472,0),0))</f>
        <v>Fully Gas Insulated LBS Motorized;24KV;630A;Min-16KA</v>
      </c>
      <c r="D304" s="72">
        <f ca="1">SUMIFS(RAB!$F$14:$F$237,RAB!$C$14:$C$237,C304)</f>
        <v>0</v>
      </c>
      <c r="E304" s="24">
        <f t="shared" ca="1" si="20"/>
        <v>0</v>
      </c>
      <c r="F304" s="24">
        <f ca="1">IF(D304=0,0,SUM($E$222:E304))</f>
        <v>0</v>
      </c>
    </row>
    <row r="305" spans="2:6" hidden="1">
      <c r="B305" s="151">
        <v>83</v>
      </c>
      <c r="C305" s="72" t="str">
        <f ca="1">IF(ISERROR(OFFSET('HARGA SATUAN'!$C$6,MATCH('REKAP MDU'!B305,'HARGA SATUAN'!$L$7:$L$1472,0),0)),"",OFFSET('HARGA SATUAN'!$C$6,MATCH('REKAP MDU'!B305,'HARGA SATUAN'!$L$7:$L$1472,0),0))</f>
        <v>Fully Gas Insulated CBOG Motorized+Metering;20KV;630A;Min-16KA</v>
      </c>
      <c r="D305" s="72">
        <f ca="1">SUMIFS(RAB!$F$14:$F$237,RAB!$C$14:$C$237,C305)</f>
        <v>0</v>
      </c>
      <c r="E305" s="24">
        <f t="shared" ca="1" si="20"/>
        <v>0</v>
      </c>
      <c r="F305" s="24">
        <f ca="1">IF(D305=0,0,SUM($E$222:E305))</f>
        <v>0</v>
      </c>
    </row>
    <row r="306" spans="2:6" hidden="1">
      <c r="B306" s="23">
        <v>84</v>
      </c>
      <c r="C306" s="72" t="str">
        <f ca="1">IF(ISERROR(OFFSET('HARGA SATUAN'!$C$6,MATCH('REKAP MDU'!B306,'HARGA SATUAN'!$L$7:$L$1472,0),0)),"",OFFSET('HARGA SATUAN'!$C$6,MATCH('REKAP MDU'!B306,'HARGA SATUAN'!$L$7:$L$1472,0),0))</f>
        <v>Fully Gas Insulated LBS Manual;24KV;630A;Min-16KA</v>
      </c>
      <c r="D306" s="72">
        <f ca="1">SUMIFS(RAB!$F$14:$F$237,RAB!$C$14:$C$237,C306)</f>
        <v>0</v>
      </c>
      <c r="E306" s="24">
        <f t="shared" ca="1" si="20"/>
        <v>0</v>
      </c>
      <c r="F306" s="24">
        <f ca="1">IF(D306=0,0,SUM($E$222:E306))</f>
        <v>0</v>
      </c>
    </row>
    <row r="307" spans="2:6" hidden="1">
      <c r="B307" s="151">
        <v>85</v>
      </c>
      <c r="C307" s="72" t="str">
        <f ca="1">IF(ISERROR(OFFSET('HARGA SATUAN'!$C$6,MATCH('REKAP MDU'!B307,'HARGA SATUAN'!$L$7:$L$1472,0),0)),"",OFFSET('HARGA SATUAN'!$C$6,MATCH('REKAP MDU'!B307,'HARGA SATUAN'!$L$7:$L$1472,0),0))</f>
        <v>Automatic Change Over (ACO) TM</v>
      </c>
      <c r="D307" s="72">
        <f ca="1">SUMIFS(RAB!$F$14:$F$237,RAB!$C$14:$C$237,C307)</f>
        <v>0</v>
      </c>
      <c r="E307" s="24">
        <f t="shared" ca="1" si="20"/>
        <v>0</v>
      </c>
      <c r="F307" s="24">
        <f ca="1">IF(D307=0,0,SUM($E$222:E307))</f>
        <v>0</v>
      </c>
    </row>
    <row r="308" spans="2:6" hidden="1">
      <c r="B308" s="23">
        <v>86</v>
      </c>
      <c r="C308" s="72" t="str">
        <f ca="1">IF(ISERROR(OFFSET('HARGA SATUAN'!$C$6,MATCH('REKAP MDU'!B308,'HARGA SATUAN'!$L$7:$L$1472,0),0)),"",OFFSET('HARGA SATUAN'!$C$6,MATCH('REKAP MDU'!B308,'HARGA SATUAN'!$L$7:$L$1472,0),0))</f>
        <v>Automatic Change Over (ACO) TR</v>
      </c>
      <c r="D308" s="72">
        <f ca="1">SUMIFS(RAB!$F$14:$F$237,RAB!$C$14:$C$237,C308)</f>
        <v>0</v>
      </c>
      <c r="E308" s="24">
        <f t="shared" ca="1" si="20"/>
        <v>0</v>
      </c>
      <c r="F308" s="24">
        <f ca="1">IF(D308=0,0,SUM($E$222:E308))</f>
        <v>0</v>
      </c>
    </row>
    <row r="309" spans="2:6" hidden="1">
      <c r="B309" s="151">
        <v>87</v>
      </c>
      <c r="C309" s="72" t="str">
        <f ca="1">IF(ISERROR(OFFSET('HARGA SATUAN'!$C$6,MATCH('REKAP MDU'!B309,'HARGA SATUAN'!$L$7:$L$1472,0),0)),"",OFFSET('HARGA SATUAN'!$C$6,MATCH('REKAP MDU'!B309,'HARGA SATUAN'!$L$7:$L$1472,0),0))</f>
        <v>Metaclad;Outgoing;20kV;630A;25kA - GI</v>
      </c>
      <c r="D309" s="72">
        <f ca="1">SUMIFS(RAB!$F$14:$F$237,RAB!$C$14:$C$237,C309)</f>
        <v>0</v>
      </c>
      <c r="E309" s="24">
        <f t="shared" ca="1" si="20"/>
        <v>0</v>
      </c>
      <c r="F309" s="24">
        <f ca="1">IF(D309=0,0,SUM($E$222:E309))</f>
        <v>0</v>
      </c>
    </row>
    <row r="310" spans="2:6" hidden="1">
      <c r="B310" s="23">
        <v>88</v>
      </c>
      <c r="C310" s="72" t="str">
        <f ca="1">IF(ISERROR(OFFSET('HARGA SATUAN'!$C$6,MATCH('REKAP MDU'!B310,'HARGA SATUAN'!$L$7:$L$1472,0),0)),"",OFFSET('HARGA SATUAN'!$C$6,MATCH('REKAP MDU'!B310,'HARGA SATUAN'!$L$7:$L$1472,0),0))</f>
        <v>Metaclad;Couple;20kV;2000A;25kA - GI</v>
      </c>
      <c r="D310" s="72">
        <f ca="1">SUMIFS(RAB!$F$14:$F$237,RAB!$C$14:$C$237,C310)</f>
        <v>0</v>
      </c>
      <c r="E310" s="24">
        <f t="shared" ca="1" si="20"/>
        <v>0</v>
      </c>
      <c r="F310" s="24">
        <f ca="1">IF(D310=0,0,SUM($E$222:E310))</f>
        <v>0</v>
      </c>
    </row>
    <row r="311" spans="2:6" hidden="1">
      <c r="B311" s="151">
        <v>89</v>
      </c>
      <c r="C311" s="72" t="str">
        <f ca="1">IF(ISERROR(OFFSET('HARGA SATUAN'!$C$6,MATCH('REKAP MDU'!B311,'HARGA SATUAN'!$L$7:$L$1472,0),0)),"",OFFSET('HARGA SATUAN'!$C$6,MATCH('REKAP MDU'!B311,'HARGA SATUAN'!$L$7:$L$1472,0),0))</f>
        <v>Trafo 1 Fasa CSP 50 kVA</v>
      </c>
      <c r="D311" s="72">
        <f ca="1">SUMIFS(RAB!$F$14:$F$237,RAB!$C$14:$C$237,C311)</f>
        <v>1</v>
      </c>
      <c r="E311" s="24">
        <f t="shared" ca="1" si="20"/>
        <v>1</v>
      </c>
      <c r="F311" s="24">
        <f ca="1">IF(D311=0,0,SUM($E$222:E311))</f>
        <v>7</v>
      </c>
    </row>
    <row r="312" spans="2:6" hidden="1">
      <c r="B312" s="23">
        <v>90</v>
      </c>
      <c r="C312" s="72" t="str">
        <f ca="1">IF(ISERROR(OFFSET('HARGA SATUAN'!$C$6,MATCH('REKAP MDU'!B312,'HARGA SATUAN'!$L$7:$L$1472,0),0)),"",OFFSET('HARGA SATUAN'!$C$6,MATCH('REKAP MDU'!B312,'HARGA SATUAN'!$L$7:$L$1472,0),0))</f>
        <v>Trafo 3 phasa 50 kVA YNyn0</v>
      </c>
      <c r="D312" s="72">
        <f ca="1">SUMIFS(RAB!$F$14:$F$237,RAB!$C$14:$C$237,C312)</f>
        <v>0</v>
      </c>
      <c r="E312" s="24">
        <f t="shared" ca="1" si="20"/>
        <v>0</v>
      </c>
      <c r="F312" s="24">
        <f ca="1">IF(D312=0,0,SUM($E$222:E312))</f>
        <v>0</v>
      </c>
    </row>
    <row r="313" spans="2:6" hidden="1">
      <c r="B313" s="151">
        <v>91</v>
      </c>
      <c r="C313" s="72" t="str">
        <f ca="1">IF(ISERROR(OFFSET('HARGA SATUAN'!$C$6,MATCH('REKAP MDU'!B313,'HARGA SATUAN'!$L$7:$L$1472,0),0)),"",OFFSET('HARGA SATUAN'!$C$6,MATCH('REKAP MDU'!B313,'HARGA SATUAN'!$L$7:$L$1472,0),0))</f>
        <v>Trafo 3 phasa 100 kVA YNyn0</v>
      </c>
      <c r="D313" s="72">
        <f ca="1">SUMIFS(RAB!$F$14:$F$237,RAB!$C$14:$C$237,C313)</f>
        <v>0</v>
      </c>
      <c r="E313" s="24">
        <f t="shared" ca="1" si="20"/>
        <v>0</v>
      </c>
      <c r="F313" s="24">
        <f ca="1">IF(D313=0,0,SUM($E$222:E313))</f>
        <v>0</v>
      </c>
    </row>
    <row r="314" spans="2:6" hidden="1">
      <c r="B314" s="23">
        <v>92</v>
      </c>
      <c r="C314" s="72" t="str">
        <f ca="1">IF(ISERROR(OFFSET('HARGA SATUAN'!$C$6,MATCH('REKAP MDU'!B314,'HARGA SATUAN'!$L$7:$L$1472,0),0)),"",OFFSET('HARGA SATUAN'!$C$6,MATCH('REKAP MDU'!B314,'HARGA SATUAN'!$L$7:$L$1472,0),0))</f>
        <v>Trafo 3 phasa 160 kVA YNyn0</v>
      </c>
      <c r="D314" s="72">
        <f ca="1">SUMIFS(RAB!$F$14:$F$237,RAB!$C$14:$C$237,C314)</f>
        <v>0</v>
      </c>
      <c r="E314" s="24">
        <f t="shared" ca="1" si="20"/>
        <v>0</v>
      </c>
      <c r="F314" s="24">
        <f ca="1">IF(D314=0,0,SUM($E$222:E314))</f>
        <v>0</v>
      </c>
    </row>
    <row r="315" spans="2:6" hidden="1">
      <c r="B315" s="151">
        <v>93</v>
      </c>
      <c r="C315" s="72" t="str">
        <f ca="1">IF(ISERROR(OFFSET('HARGA SATUAN'!$C$6,MATCH('REKAP MDU'!B315,'HARGA SATUAN'!$L$7:$L$1472,0),0)),"",OFFSET('HARGA SATUAN'!$C$6,MATCH('REKAP MDU'!B315,'HARGA SATUAN'!$L$7:$L$1472,0),0))</f>
        <v>Trafo 3 phasa 50 kVA Yzn5</v>
      </c>
      <c r="D315" s="72">
        <f ca="1">SUMIFS(RAB!$F$14:$F$237,RAB!$C$14:$C$237,C315)</f>
        <v>0</v>
      </c>
      <c r="E315" s="24">
        <f t="shared" ca="1" si="20"/>
        <v>0</v>
      </c>
      <c r="F315" s="24">
        <f ca="1">IF(D315=0,0,SUM($E$222:E315))</f>
        <v>0</v>
      </c>
    </row>
    <row r="316" spans="2:6" hidden="1">
      <c r="B316" s="23">
        <v>94</v>
      </c>
      <c r="C316" s="72" t="str">
        <f ca="1">IF(ISERROR(OFFSET('HARGA SATUAN'!$C$6,MATCH('REKAP MDU'!B316,'HARGA SATUAN'!$L$7:$L$1472,0),0)),"",OFFSET('HARGA SATUAN'!$C$6,MATCH('REKAP MDU'!B316,'HARGA SATUAN'!$L$7:$L$1472,0),0))</f>
        <v>Trafo 3 phasa 100 kVA Yzn5</v>
      </c>
      <c r="D316" s="72">
        <f ca="1">SUMIFS(RAB!$F$14:$F$237,RAB!$C$14:$C$237,C316)</f>
        <v>0</v>
      </c>
      <c r="E316" s="24">
        <f t="shared" ca="1" si="20"/>
        <v>0</v>
      </c>
      <c r="F316" s="24">
        <f ca="1">IF(D316=0,0,SUM($E$222:E316))</f>
        <v>0</v>
      </c>
    </row>
    <row r="317" spans="2:6" hidden="1">
      <c r="B317" s="151">
        <v>95</v>
      </c>
      <c r="C317" s="72" t="str">
        <f ca="1">IF(ISERROR(OFFSET('HARGA SATUAN'!$C$6,MATCH('REKAP MDU'!B317,'HARGA SATUAN'!$L$7:$L$1472,0),0)),"",OFFSET('HARGA SATUAN'!$C$6,MATCH('REKAP MDU'!B317,'HARGA SATUAN'!$L$7:$L$1472,0),0))</f>
        <v>Trafo 3 phasa 160 kVA Yzn5</v>
      </c>
      <c r="D317" s="72">
        <f ca="1">SUMIFS(RAB!$F$14:$F$237,RAB!$C$14:$C$237,C317)</f>
        <v>0</v>
      </c>
      <c r="E317" s="24">
        <f t="shared" ca="1" si="20"/>
        <v>0</v>
      </c>
      <c r="F317" s="24">
        <f ca="1">IF(D317=0,0,SUM($E$222:E317))</f>
        <v>0</v>
      </c>
    </row>
    <row r="318" spans="2:6" hidden="1">
      <c r="B318" s="23">
        <v>96</v>
      </c>
      <c r="C318" s="72" t="str">
        <f ca="1">IF(ISERROR(OFFSET('HARGA SATUAN'!$C$6,MATCH('REKAP MDU'!B318,'HARGA SATUAN'!$L$7:$L$1472,0),0)),"",OFFSET('HARGA SATUAN'!$C$6,MATCH('REKAP MDU'!B318,'HARGA SATUAN'!$L$7:$L$1472,0),0))</f>
        <v>Trafo 3 phasa 200 kVA Dyn5</v>
      </c>
      <c r="D318" s="72">
        <f ca="1">SUMIFS(RAB!$F$14:$F$237,RAB!$C$14:$C$237,C318)</f>
        <v>0</v>
      </c>
      <c r="E318" s="24">
        <f t="shared" ca="1" si="20"/>
        <v>0</v>
      </c>
      <c r="F318" s="24">
        <f ca="1">IF(D318=0,0,SUM($E$222:E318))</f>
        <v>0</v>
      </c>
    </row>
    <row r="319" spans="2:6" hidden="1">
      <c r="B319" s="151">
        <v>97</v>
      </c>
      <c r="C319" s="72" t="str">
        <f ca="1">IF(ISERROR(OFFSET('HARGA SATUAN'!$C$6,MATCH('REKAP MDU'!B319,'HARGA SATUAN'!$L$7:$L$1472,0),0)),"",OFFSET('HARGA SATUAN'!$C$6,MATCH('REKAP MDU'!B319,'HARGA SATUAN'!$L$7:$L$1472,0),0))</f>
        <v>Trafo 3 phasa 250 kVA DYn5</v>
      </c>
      <c r="D319" s="72">
        <f ca="1">SUMIFS(RAB!$F$14:$F$237,RAB!$C$14:$C$237,C319)</f>
        <v>0</v>
      </c>
      <c r="E319" s="24">
        <f t="shared" ca="1" si="20"/>
        <v>0</v>
      </c>
      <c r="F319" s="24">
        <f ca="1">IF(D319=0,0,SUM($E$222:E319))</f>
        <v>0</v>
      </c>
    </row>
    <row r="320" spans="2:6" hidden="1">
      <c r="B320" s="23">
        <v>98</v>
      </c>
      <c r="C320" s="72" t="str">
        <f ca="1">IF(ISERROR(OFFSET('HARGA SATUAN'!$C$6,MATCH('REKAP MDU'!B320,'HARGA SATUAN'!$L$7:$L$1472,0),0)),"",OFFSET('HARGA SATUAN'!$C$6,MATCH('REKAP MDU'!B320,'HARGA SATUAN'!$L$7:$L$1472,0),0))</f>
        <v>Trafo 3 phasa 400 kVA DYn5 OD</v>
      </c>
      <c r="D320" s="72">
        <f ca="1">SUMIFS(RAB!$F$14:$F$237,RAB!$C$14:$C$237,C320)</f>
        <v>0</v>
      </c>
      <c r="E320" s="24">
        <f t="shared" ca="1" si="20"/>
        <v>0</v>
      </c>
      <c r="F320" s="24">
        <f ca="1">IF(D320=0,0,SUM($E$222:E320))</f>
        <v>0</v>
      </c>
    </row>
    <row r="321" spans="2:6" hidden="1">
      <c r="B321" s="151">
        <v>99</v>
      </c>
      <c r="C321" s="72" t="str">
        <f ca="1">IF(ISERROR(OFFSET('HARGA SATUAN'!$C$6,MATCH('REKAP MDU'!B321,'HARGA SATUAN'!$L$7:$L$1472,0),0)),"",OFFSET('HARGA SATUAN'!$C$6,MATCH('REKAP MDU'!B321,'HARGA SATUAN'!$L$7:$L$1472,0),0))</f>
        <v>LVCB 2 Jurusan 250 A MCCB</v>
      </c>
      <c r="D321" s="72">
        <f ca="1">SUMIFS(RAB!$F$14:$F$237,RAB!$C$14:$C$237,C321)</f>
        <v>0</v>
      </c>
      <c r="E321" s="24">
        <f t="shared" ca="1" si="20"/>
        <v>0</v>
      </c>
      <c r="F321" s="24">
        <f ca="1">IF(D321=0,0,SUM($E$222:E321))</f>
        <v>0</v>
      </c>
    </row>
    <row r="322" spans="2:6" hidden="1">
      <c r="B322" s="23">
        <v>100</v>
      </c>
      <c r="C322" s="72" t="str">
        <f ca="1">IF(ISERROR(OFFSET('HARGA SATUAN'!$C$6,MATCH('REKAP MDU'!B322,'HARGA SATUAN'!$L$7:$L$1472,0),0)),"",OFFSET('HARGA SATUAN'!$C$6,MATCH('REKAP MDU'!B322,'HARGA SATUAN'!$L$7:$L$1472,0),0))</f>
        <v>LVCB 2 Jurusan 250 A LBS</v>
      </c>
      <c r="D322" s="72">
        <f ca="1">SUMIFS(RAB!$F$14:$F$237,RAB!$C$14:$C$237,C322)</f>
        <v>0</v>
      </c>
      <c r="E322" s="24">
        <f t="shared" ca="1" si="20"/>
        <v>0</v>
      </c>
      <c r="F322" s="24">
        <f ca="1">IF(D322=0,0,SUM($E$222:E322))</f>
        <v>0</v>
      </c>
    </row>
    <row r="323" spans="2:6" hidden="1">
      <c r="B323" s="151">
        <v>101</v>
      </c>
      <c r="C323" s="72" t="str">
        <f ca="1">IF(ISERROR(OFFSET('HARGA SATUAN'!$C$6,MATCH('REKAP MDU'!B323,'HARGA SATUAN'!$L$7:$L$1472,0),0)),"",OFFSET('HARGA SATUAN'!$C$6,MATCH('REKAP MDU'!B323,'HARGA SATUAN'!$L$7:$L$1472,0),0))</f>
        <v>LVCB 2 Jurusan 400 A LBS</v>
      </c>
      <c r="D323" s="72">
        <f ca="1">SUMIFS(RAB!$F$14:$F$237,RAB!$C$14:$C$237,C323)</f>
        <v>0</v>
      </c>
      <c r="E323" s="24">
        <f t="shared" ca="1" si="20"/>
        <v>0</v>
      </c>
      <c r="F323" s="24">
        <f ca="1">IF(D323=0,0,SUM($E$222:E323))</f>
        <v>0</v>
      </c>
    </row>
    <row r="324" spans="2:6" hidden="1">
      <c r="B324" s="23">
        <v>102</v>
      </c>
      <c r="C324" s="72" t="str">
        <f ca="1">IF(ISERROR(OFFSET('HARGA SATUAN'!$C$6,MATCH('REKAP MDU'!B324,'HARGA SATUAN'!$L$7:$L$1472,0),0)),"",OFFSET('HARGA SATUAN'!$C$6,MATCH('REKAP MDU'!B324,'HARGA SATUAN'!$L$7:$L$1472,0),0))</f>
        <v>LVCB 4 Jurusan 400 A LBS</v>
      </c>
      <c r="D324" s="72">
        <f ca="1">SUMIFS(RAB!$F$14:$F$237,RAB!$C$14:$C$237,C324)</f>
        <v>0</v>
      </c>
      <c r="E324" s="24">
        <f t="shared" ca="1" si="20"/>
        <v>0</v>
      </c>
      <c r="F324" s="24">
        <f ca="1">IF(D324=0,0,SUM($E$222:E324))</f>
        <v>0</v>
      </c>
    </row>
    <row r="325" spans="2:6" hidden="1">
      <c r="B325" s="151">
        <v>103</v>
      </c>
      <c r="C325" s="72" t="str">
        <f ca="1">IF(ISERROR(OFFSET('HARGA SATUAN'!$C$6,MATCH('REKAP MDU'!B325,'HARGA SATUAN'!$L$7:$L$1472,0),0)),"",OFFSET('HARGA SATUAN'!$C$6,MATCH('REKAP MDU'!B325,'HARGA SATUAN'!$L$7:$L$1472,0),0))</f>
        <v>LVCB 4 Jurusan 630 A LBS</v>
      </c>
      <c r="D325" s="72">
        <f ca="1">SUMIFS(RAB!$F$14:$F$237,RAB!$C$14:$C$237,C325)</f>
        <v>0</v>
      </c>
      <c r="E325" s="24">
        <f t="shared" ca="1" si="20"/>
        <v>0</v>
      </c>
      <c r="F325" s="24">
        <f ca="1">IF(D325=0,0,SUM($E$222:E325))</f>
        <v>0</v>
      </c>
    </row>
    <row r="326" spans="2:6" hidden="1">
      <c r="B326" s="23">
        <v>104</v>
      </c>
      <c r="C326" s="72" t="str">
        <f ca="1">IF(ISERROR(OFFSET('HARGA SATUAN'!$C$6,MATCH('REKAP MDU'!B326,'HARGA SATUAN'!$L$7:$L$1472,0),0)),"",OFFSET('HARGA SATUAN'!$C$6,MATCH('REKAP MDU'!B326,'HARGA SATUAN'!$L$7:$L$1472,0),0))</f>
        <v>FCO Polymer</v>
      </c>
      <c r="D326" s="72">
        <f ca="1">SUMIFS(RAB!$F$14:$F$237,RAB!$C$14:$C$237,C326)</f>
        <v>0</v>
      </c>
      <c r="E326" s="24">
        <f t="shared" ca="1" si="20"/>
        <v>0</v>
      </c>
      <c r="F326" s="24">
        <f ca="1">IF(D326=0,0,SUM($E$222:E326))</f>
        <v>0</v>
      </c>
    </row>
    <row r="327" spans="2:6" hidden="1">
      <c r="B327" s="151">
        <v>105</v>
      </c>
      <c r="C327" s="72" t="str">
        <f ca="1">IF(ISERROR(OFFSET('HARGA SATUAN'!$C$6,MATCH('REKAP MDU'!B327,'HARGA SATUAN'!$L$7:$L$1472,0),0)),"",OFFSET('HARGA SATUAN'!$C$6,MATCH('REKAP MDU'!B327,'HARGA SATUAN'!$L$7:$L$1472,0),0))</f>
        <v>Load Break Switch</v>
      </c>
      <c r="D327" s="72">
        <f ca="1">SUMIFS(RAB!$F$14:$F$237,RAB!$C$14:$C$237,C327)</f>
        <v>0</v>
      </c>
      <c r="E327" s="24">
        <f t="shared" ca="1" si="20"/>
        <v>0</v>
      </c>
      <c r="F327" s="24">
        <f ca="1">IF(D327=0,0,SUM($E$222:E327))</f>
        <v>0</v>
      </c>
    </row>
    <row r="328" spans="2:6" hidden="1">
      <c r="B328" s="23">
        <v>106</v>
      </c>
      <c r="C328" s="72" t="str">
        <f ca="1">IF(ISERROR(OFFSET('HARGA SATUAN'!$C$6,MATCH('REKAP MDU'!B328,'HARGA SATUAN'!$L$7:$L$1472,0),0)),"",OFFSET('HARGA SATUAN'!$C$6,MATCH('REKAP MDU'!B328,'HARGA SATUAN'!$L$7:$L$1472,0),0))</f>
        <v>Recloser</v>
      </c>
      <c r="D328" s="72">
        <f ca="1">SUMIFS(RAB!$F$14:$F$237,RAB!$C$14:$C$237,C328)</f>
        <v>0</v>
      </c>
      <c r="E328" s="24">
        <f t="shared" ca="1" si="20"/>
        <v>0</v>
      </c>
      <c r="F328" s="24">
        <f ca="1">IF(D328=0,0,SUM($E$222:E328))</f>
        <v>0</v>
      </c>
    </row>
    <row r="329" spans="2:6" hidden="1">
      <c r="B329" s="151">
        <v>107</v>
      </c>
      <c r="C329" s="72" t="str">
        <f ca="1">IF(ISERROR(OFFSET('HARGA SATUAN'!$C$6,MATCH('REKAP MDU'!B329,'HARGA SATUAN'!$L$7:$L$1472,0),0)),"",OFFSET('HARGA SATUAN'!$C$6,MATCH('REKAP MDU'!B329,'HARGA SATUAN'!$L$7:$L$1472,0),0))</f>
        <v>Disconnecting Switch 20 KV - 630 A Porcelein</v>
      </c>
      <c r="D329" s="72">
        <f ca="1">SUMIFS(RAB!$F$14:$F$237,RAB!$C$14:$C$237,C329)</f>
        <v>0</v>
      </c>
      <c r="E329" s="24">
        <f t="shared" ca="1" si="20"/>
        <v>0</v>
      </c>
      <c r="F329" s="24">
        <f ca="1">IF(D329=0,0,SUM($E$222:E329))</f>
        <v>0</v>
      </c>
    </row>
    <row r="330" spans="2:6" hidden="1">
      <c r="B330" s="23">
        <v>108</v>
      </c>
      <c r="C330" s="72" t="str">
        <f ca="1">IF(ISERROR(OFFSET('HARGA SATUAN'!$C$6,MATCH('REKAP MDU'!B330,'HARGA SATUAN'!$L$7:$L$1472,0),0)),"",OFFSET('HARGA SATUAN'!$C$6,MATCH('REKAP MDU'!B330,'HARGA SATUAN'!$L$7:$L$1472,0),0))</f>
        <v>Disconnecting Switch 20 KV</v>
      </c>
      <c r="D330" s="72">
        <f ca="1">SUMIFS(RAB!$F$14:$F$237,RAB!$C$14:$C$237,C330)</f>
        <v>1</v>
      </c>
      <c r="E330" s="24">
        <f t="shared" ca="1" si="20"/>
        <v>1</v>
      </c>
      <c r="F330" s="24">
        <f ca="1">IF(D330=0,0,SUM($E$222:E330))</f>
        <v>8</v>
      </c>
    </row>
    <row r="331" spans="2:6" hidden="1">
      <c r="B331" s="151">
        <v>109</v>
      </c>
      <c r="C331" s="72" t="str">
        <f ca="1">IF(ISERROR(OFFSET('HARGA SATUAN'!$C$6,MATCH('REKAP MDU'!B331,'HARGA SATUAN'!$L$7:$L$1472,0),0)),"",OFFSET('HARGA SATUAN'!$C$6,MATCH('REKAP MDU'!B331,'HARGA SATUAN'!$L$7:$L$1472,0),0))</f>
        <v>Disconnecting Switch 20 KV - 630 A Polymer</v>
      </c>
      <c r="D331" s="72">
        <f ca="1">SUMIFS(RAB!$F$14:$F$237,RAB!$C$14:$C$237,C331)</f>
        <v>0</v>
      </c>
      <c r="E331" s="24">
        <f t="shared" ca="1" si="20"/>
        <v>0</v>
      </c>
      <c r="F331" s="24">
        <f ca="1">IF(D331=0,0,SUM($E$222:E331))</f>
        <v>0</v>
      </c>
    </row>
    <row r="332" spans="2:6" hidden="1">
      <c r="B332" s="23">
        <v>110</v>
      </c>
      <c r="C332" s="72" t="str">
        <f ca="1">IF(ISERROR(OFFSET('HARGA SATUAN'!$C$6,MATCH('REKAP MDU'!B332,'HARGA SATUAN'!$L$7:$L$1472,0),0)),"",OFFSET('HARGA SATUAN'!$C$6,MATCH('REKAP MDU'!B332,'HARGA SATUAN'!$L$7:$L$1472,0),0))</f>
        <v>Lightning Arester (Polymer) 21 KV, 10 KA</v>
      </c>
      <c r="D332" s="72">
        <f ca="1">SUMIFS(RAB!$F$14:$F$237,RAB!$C$14:$C$237,C332)</f>
        <v>3</v>
      </c>
      <c r="E332" s="24">
        <f t="shared" ca="1" si="20"/>
        <v>1</v>
      </c>
      <c r="F332" s="24">
        <f ca="1">IF(D332=0,0,SUM($E$222:E332))</f>
        <v>9</v>
      </c>
    </row>
    <row r="333" spans="2:6" hidden="1">
      <c r="B333" s="151">
        <v>111</v>
      </c>
      <c r="C333" s="72" t="str">
        <f ca="1">IF(ISERROR(OFFSET('HARGA SATUAN'!$C$6,MATCH('REKAP MDU'!B333,'HARGA SATUAN'!$L$7:$L$1472,0),0)),"",OFFSET('HARGA SATUAN'!$C$6,MATCH('REKAP MDU'!B333,'HARGA SATUAN'!$L$7:$L$1472,0),0))</f>
        <v>Lightning Arester (Polymer) 24 KV, 10 KA</v>
      </c>
      <c r="D333" s="72">
        <f ca="1">SUMIFS(RAB!$F$14:$F$237,RAB!$C$14:$C$237,C333)</f>
        <v>0</v>
      </c>
      <c r="E333" s="24">
        <f t="shared" ca="1" si="20"/>
        <v>0</v>
      </c>
      <c r="F333" s="24">
        <f ca="1">IF(D333=0,0,SUM($E$222:E333))</f>
        <v>0</v>
      </c>
    </row>
    <row r="334" spans="2:6" hidden="1">
      <c r="B334" s="23">
        <v>112</v>
      </c>
      <c r="C334" s="72" t="str">
        <f ca="1">IF(ISERROR(OFFSET('HARGA SATUAN'!$C$6,MATCH('REKAP MDU'!B334,'HARGA SATUAN'!$L$7:$L$1472,0),0)),"",OFFSET('HARGA SATUAN'!$C$6,MATCH('REKAP MDU'!B334,'HARGA SATUAN'!$L$7:$L$1472,0),0))</f>
        <v>Isolator Tumpu ( Pin Post ) 20 KV Porcelein</v>
      </c>
      <c r="D334" s="72">
        <f ca="1">SUMIFS(RAB!$F$14:$F$237,RAB!$C$14:$C$237,C334)</f>
        <v>0</v>
      </c>
      <c r="E334" s="24">
        <f t="shared" ca="1" si="20"/>
        <v>0</v>
      </c>
      <c r="F334" s="24">
        <f ca="1">IF(D334=0,0,SUM($E$222:E334))</f>
        <v>0</v>
      </c>
    </row>
    <row r="335" spans="2:6" hidden="1">
      <c r="B335" s="151">
        <v>113</v>
      </c>
      <c r="C335" s="72" t="str">
        <f ca="1">IF(ISERROR(OFFSET('HARGA SATUAN'!$C$6,MATCH('REKAP MDU'!B335,'HARGA SATUAN'!$L$7:$L$1472,0),0)),"",OFFSET('HARGA SATUAN'!$C$6,MATCH('REKAP MDU'!B335,'HARGA SATUAN'!$L$7:$L$1472,0),0))</f>
        <v>Isolator Tumpu ( Pin Post ) 20 KV</v>
      </c>
      <c r="D335" s="72">
        <f ca="1">SUMIFS(RAB!$F$14:$F$237,RAB!$C$14:$C$237,C335)</f>
        <v>21</v>
      </c>
      <c r="E335" s="24">
        <f t="shared" ca="1" si="20"/>
        <v>1</v>
      </c>
      <c r="F335" s="24">
        <f ca="1">IF(D335=0,0,SUM($E$222:E335))</f>
        <v>10</v>
      </c>
    </row>
    <row r="336" spans="2:6" hidden="1">
      <c r="B336" s="23">
        <v>114</v>
      </c>
      <c r="C336" s="72" t="str">
        <f ca="1">IF(ISERROR(OFFSET('HARGA SATUAN'!$C$6,MATCH('REKAP MDU'!B336,'HARGA SATUAN'!$L$7:$L$1472,0),0)),"",OFFSET('HARGA SATUAN'!$C$6,MATCH('REKAP MDU'!B336,'HARGA SATUAN'!$L$7:$L$1472,0),0))</f>
        <v>Isolator Tumpu ( Line Post ) 20 KV Polymer</v>
      </c>
      <c r="D336" s="72">
        <f ca="1">SUMIFS(RAB!$F$14:$F$237,RAB!$C$14:$C$237,C336)</f>
        <v>0</v>
      </c>
      <c r="E336" s="24">
        <f t="shared" ca="1" si="20"/>
        <v>0</v>
      </c>
      <c r="F336" s="24">
        <f ca="1">IF(D336=0,0,SUM($E$222:E336))</f>
        <v>0</v>
      </c>
    </row>
    <row r="337" spans="2:6" hidden="1">
      <c r="B337" s="151">
        <v>115</v>
      </c>
      <c r="C337" s="72" t="str">
        <f ca="1">IF(ISERROR(OFFSET('HARGA SATUAN'!$C$6,MATCH('REKAP MDU'!B337,'HARGA SATUAN'!$L$7:$L$1472,0),0)),"",OFFSET('HARGA SATUAN'!$C$6,MATCH('REKAP MDU'!B337,'HARGA SATUAN'!$L$7:$L$1472,0),0))</f>
        <v>Isolator Tumpu ( Line Post ) 20 KV</v>
      </c>
      <c r="D337" s="72">
        <f ca="1">SUMIFS(RAB!$F$14:$F$237,RAB!$C$14:$C$237,C337)</f>
        <v>10</v>
      </c>
      <c r="E337" s="24">
        <f t="shared" ca="1" si="20"/>
        <v>1</v>
      </c>
      <c r="F337" s="24">
        <f ca="1">IF(D337=0,0,SUM($E$222:E337))</f>
        <v>11</v>
      </c>
    </row>
    <row r="338" spans="2:6" hidden="1">
      <c r="B338" s="23">
        <v>116</v>
      </c>
      <c r="C338" s="72" t="str">
        <f ca="1">IF(ISERROR(OFFSET('HARGA SATUAN'!$C$6,MATCH('REKAP MDU'!B338,'HARGA SATUAN'!$L$7:$L$1472,0),0)),"",OFFSET('HARGA SATUAN'!$C$6,MATCH('REKAP MDU'!B338,'HARGA SATUAN'!$L$7:$L$1472,0),0))</f>
        <v>Isolator Tarik ( Strainkap Porcelain ) 20 KV</v>
      </c>
      <c r="D338" s="72">
        <f ca="1">SUMIFS(RAB!$F$14:$F$237,RAB!$C$14:$C$237,C338)</f>
        <v>0</v>
      </c>
      <c r="E338" s="24">
        <f t="shared" ca="1" si="20"/>
        <v>0</v>
      </c>
      <c r="F338" s="24">
        <f ca="1">IF(D338=0,0,SUM($E$222:E338))</f>
        <v>0</v>
      </c>
    </row>
    <row r="339" spans="2:6" hidden="1">
      <c r="B339" s="151">
        <v>117</v>
      </c>
      <c r="C339" s="72" t="str">
        <f ca="1">IF(ISERROR(OFFSET('HARGA SATUAN'!$C$6,MATCH('REKAP MDU'!B339,'HARGA SATUAN'!$L$7:$L$1472,0),0)),"",OFFSET('HARGA SATUAN'!$C$6,MATCH('REKAP MDU'!B339,'HARGA SATUAN'!$L$7:$L$1472,0),0))</f>
        <v>Isolator Tarik ( Suspension Polymer ) 20 KV</v>
      </c>
      <c r="D339" s="72">
        <f ca="1">SUMIFS(RAB!$F$14:$F$237,RAB!$C$14:$C$237,C339)</f>
        <v>0</v>
      </c>
      <c r="E339" s="24">
        <f t="shared" ca="1" si="20"/>
        <v>0</v>
      </c>
      <c r="F339" s="24">
        <f ca="1">IF(D339=0,0,SUM($E$222:E339))</f>
        <v>0</v>
      </c>
    </row>
    <row r="340" spans="2:6" hidden="1">
      <c r="B340" s="23">
        <v>118</v>
      </c>
      <c r="C340" s="72" t="str">
        <f ca="1">IF(ISERROR(OFFSET('HARGA SATUAN'!$C$6,MATCH('REKAP MDU'!B340,'HARGA SATUAN'!$L$7:$L$1472,0),0)),"",OFFSET('HARGA SATUAN'!$C$6,MATCH('REKAP MDU'!B340,'HARGA SATUAN'!$L$7:$L$1472,0),0))</f>
        <v>Isolator Tarik ( Porcelain ) 20 KV + Primary Dead End Clamp 150-240 mm²</v>
      </c>
      <c r="D340" s="72">
        <f ca="1">SUMIFS(RAB!$F$14:$F$237,RAB!$C$14:$C$237,C340)</f>
        <v>18</v>
      </c>
      <c r="E340" s="24">
        <f t="shared" ca="1" si="20"/>
        <v>1</v>
      </c>
      <c r="F340" s="24">
        <f ca="1">IF(D340=0,0,SUM($E$222:E340))</f>
        <v>12</v>
      </c>
    </row>
    <row r="341" spans="2:6" hidden="1">
      <c r="B341" s="151">
        <v>119</v>
      </c>
      <c r="C341" s="72" t="str">
        <f ca="1">IF(ISERROR(OFFSET('HARGA SATUAN'!$C$6,MATCH('REKAP MDU'!B341,'HARGA SATUAN'!$L$7:$L$1472,0),0)),"",OFFSET('HARGA SATUAN'!$C$6,MATCH('REKAP MDU'!B341,'HARGA SATUAN'!$L$7:$L$1472,0),0))</f>
        <v>AAAC 70 mm²</v>
      </c>
      <c r="D341" s="72">
        <f ca="1">SUMIFS(RAB!$F$14:$F$237,RAB!$C$14:$C$237,C341)</f>
        <v>1830.8</v>
      </c>
      <c r="E341" s="24">
        <f t="shared" ca="1" si="20"/>
        <v>1</v>
      </c>
      <c r="F341" s="24">
        <f ca="1">IF(D341=0,0,SUM($E$222:E341))</f>
        <v>13</v>
      </c>
    </row>
    <row r="342" spans="2:6" hidden="1">
      <c r="B342" s="23">
        <v>120</v>
      </c>
      <c r="C342" s="72" t="str">
        <f ca="1">IF(ISERROR(OFFSET('HARGA SATUAN'!$C$6,MATCH('REKAP MDU'!B342,'HARGA SATUAN'!$L$7:$L$1472,0),0)),"",OFFSET('HARGA SATUAN'!$C$6,MATCH('REKAP MDU'!B342,'HARGA SATUAN'!$L$7:$L$1472,0),0))</f>
        <v>AAAC 150 mm²</v>
      </c>
      <c r="D342" s="72">
        <f ca="1">SUMIFS(RAB!$F$14:$F$237,RAB!$C$14:$C$237,C342)</f>
        <v>0</v>
      </c>
      <c r="E342" s="24">
        <f t="shared" ca="1" si="20"/>
        <v>0</v>
      </c>
      <c r="F342" s="24">
        <f ca="1">IF(D342=0,0,SUM($E$222:E342))</f>
        <v>0</v>
      </c>
    </row>
    <row r="343" spans="2:6" hidden="1">
      <c r="B343" s="151">
        <v>121</v>
      </c>
      <c r="C343" s="72" t="str">
        <f ca="1">IF(ISERROR(OFFSET('HARGA SATUAN'!$C$6,MATCH('REKAP MDU'!B343,'HARGA SATUAN'!$L$7:$L$1472,0),0)),"",OFFSET('HARGA SATUAN'!$C$6,MATCH('REKAP MDU'!B343,'HARGA SATUAN'!$L$7:$L$1472,0),0))</f>
        <v>AAAC 240 mm²</v>
      </c>
      <c r="D343" s="72">
        <f ca="1">SUMIFS(RAB!$F$14:$F$237,RAB!$C$14:$C$237,C343)</f>
        <v>0</v>
      </c>
      <c r="E343" s="24">
        <f t="shared" ca="1" si="20"/>
        <v>0</v>
      </c>
      <c r="F343" s="24">
        <f ca="1">IF(D343=0,0,SUM($E$222:E343))</f>
        <v>0</v>
      </c>
    </row>
    <row r="344" spans="2:6" hidden="1">
      <c r="B344" s="23">
        <v>122</v>
      </c>
      <c r="C344" s="72" t="str">
        <f ca="1">IF(ISERROR(OFFSET('HARGA SATUAN'!$C$6,MATCH('REKAP MDU'!B344,'HARGA SATUAN'!$L$7:$L$1472,0),0)),"",OFFSET('HARGA SATUAN'!$C$6,MATCH('REKAP MDU'!B344,'HARGA SATUAN'!$L$7:$L$1472,0),0))</f>
        <v>AAAC/S 70 mm²</v>
      </c>
      <c r="D344" s="72">
        <f ca="1">SUMIFS(RAB!$F$14:$F$237,RAB!$C$14:$C$237,C344)</f>
        <v>0</v>
      </c>
      <c r="E344" s="24">
        <f t="shared" ca="1" si="20"/>
        <v>0</v>
      </c>
      <c r="F344" s="24">
        <f ca="1">IF(D344=0,0,SUM($E$222:E344))</f>
        <v>0</v>
      </c>
    </row>
    <row r="345" spans="2:6" hidden="1">
      <c r="B345" s="151">
        <v>123</v>
      </c>
      <c r="C345" s="72" t="str">
        <f ca="1">IF(ISERROR(OFFSET('HARGA SATUAN'!$C$6,MATCH('REKAP MDU'!B345,'HARGA SATUAN'!$L$7:$L$1472,0),0)),"",OFFSET('HARGA SATUAN'!$C$6,MATCH('REKAP MDU'!B345,'HARGA SATUAN'!$L$7:$L$1472,0),0))</f>
        <v>AAAC/S 150 mm²</v>
      </c>
      <c r="D345" s="72">
        <f ca="1">SUMIFS(RAB!$F$14:$F$237,RAB!$C$14:$C$237,C345)</f>
        <v>0</v>
      </c>
      <c r="E345" s="24">
        <f t="shared" ca="1" si="20"/>
        <v>0</v>
      </c>
      <c r="F345" s="24">
        <f ca="1">IF(D345=0,0,SUM($E$222:E345))</f>
        <v>0</v>
      </c>
    </row>
    <row r="346" spans="2:6" hidden="1">
      <c r="B346" s="23">
        <v>124</v>
      </c>
      <c r="C346" s="72" t="str">
        <f ca="1">IF(ISERROR(OFFSET('HARGA SATUAN'!$C$6,MATCH('REKAP MDU'!B346,'HARGA SATUAN'!$L$7:$L$1472,0),0)),"",OFFSET('HARGA SATUAN'!$C$6,MATCH('REKAP MDU'!B346,'HARGA SATUAN'!$L$7:$L$1472,0),0))</f>
        <v>AAAC/S 240 mm²</v>
      </c>
      <c r="D346" s="72">
        <f ca="1">SUMIFS(RAB!$F$14:$F$237,RAB!$C$14:$C$237,C346)</f>
        <v>0</v>
      </c>
      <c r="E346" s="24">
        <f t="shared" ca="1" si="20"/>
        <v>0</v>
      </c>
      <c r="F346" s="24">
        <f ca="1">IF(D346=0,0,SUM($E$222:E346))</f>
        <v>0</v>
      </c>
    </row>
    <row r="347" spans="2:6" hidden="1">
      <c r="B347" s="151">
        <v>125</v>
      </c>
      <c r="C347" s="72" t="str">
        <f ca="1">IF(ISERROR(OFFSET('HARGA SATUAN'!$C$6,MATCH('REKAP MDU'!B347,'HARGA SATUAN'!$L$7:$L$1472,0),0)),"",OFFSET('HARGA SATUAN'!$C$6,MATCH('REKAP MDU'!B347,'HARGA SATUAN'!$L$7:$L$1472,0),0))</f>
        <v>NFA2X-T 2 x 70 + N 50 mm²</v>
      </c>
      <c r="D347" s="72">
        <f ca="1">SUMIFS(RAB!$F$14:$F$237,RAB!$C$14:$C$237,C347)</f>
        <v>0</v>
      </c>
      <c r="E347" s="24">
        <f t="shared" ca="1" si="20"/>
        <v>0</v>
      </c>
      <c r="F347" s="24">
        <f ca="1">IF(D347=0,0,SUM($E$222:E347))</f>
        <v>0</v>
      </c>
    </row>
    <row r="348" spans="2:6" hidden="1">
      <c r="B348" s="23">
        <v>126</v>
      </c>
      <c r="C348" s="72" t="str">
        <f ca="1">IF(ISERROR(OFFSET('HARGA SATUAN'!$C$6,MATCH('REKAP MDU'!B348,'HARGA SATUAN'!$L$7:$L$1472,0),0)),"",OFFSET('HARGA SATUAN'!$C$6,MATCH('REKAP MDU'!B348,'HARGA SATUAN'!$L$7:$L$1472,0),0))</f>
        <v>NFA2X-T 2 x 70 + N 70 mm²</v>
      </c>
      <c r="D348" s="72">
        <f ca="1">SUMIFS(RAB!$F$14:$F$237,RAB!$C$14:$C$237,C348)</f>
        <v>2</v>
      </c>
      <c r="E348" s="24">
        <f t="shared" ca="1" si="20"/>
        <v>1</v>
      </c>
      <c r="F348" s="24">
        <f ca="1">IF(D348=0,0,SUM($E$222:E348))</f>
        <v>14</v>
      </c>
    </row>
    <row r="349" spans="2:6" hidden="1">
      <c r="B349" s="151">
        <v>127</v>
      </c>
      <c r="C349" s="72" t="str">
        <f ca="1">IF(ISERROR(OFFSET('HARGA SATUAN'!$C$6,MATCH('REKAP MDU'!B349,'HARGA SATUAN'!$L$7:$L$1472,0),0)),"",OFFSET('HARGA SATUAN'!$C$6,MATCH('REKAP MDU'!B349,'HARGA SATUAN'!$L$7:$L$1472,0),0))</f>
        <v>NFA2X-T 3x35+1x35</v>
      </c>
      <c r="D349" s="72">
        <f ca="1">SUMIFS(RAB!$F$14:$F$237,RAB!$C$14:$C$237,C349)</f>
        <v>0</v>
      </c>
      <c r="E349" s="24">
        <f t="shared" ca="1" si="20"/>
        <v>0</v>
      </c>
      <c r="F349" s="24">
        <f ca="1">IF(D349=0,0,SUM($E$222:E349))</f>
        <v>0</v>
      </c>
    </row>
    <row r="350" spans="2:6" hidden="1">
      <c r="B350" s="23">
        <v>128</v>
      </c>
      <c r="C350" s="72" t="str">
        <f ca="1">IF(ISERROR(OFFSET('HARGA SATUAN'!$C$6,MATCH('REKAP MDU'!B350,'HARGA SATUAN'!$L$7:$L$1472,0),0)),"",OFFSET('HARGA SATUAN'!$C$6,MATCH('REKAP MDU'!B350,'HARGA SATUAN'!$L$7:$L$1472,0),0))</f>
        <v>NFA2X-T 3x70+1x70</v>
      </c>
      <c r="D350" s="72">
        <f ca="1">SUMIFS(RAB!$F$14:$F$237,RAB!$C$14:$C$237,C350)</f>
        <v>0</v>
      </c>
      <c r="E350" s="24">
        <f t="shared" ca="1" si="20"/>
        <v>0</v>
      </c>
      <c r="F350" s="24">
        <f ca="1">IF(D350=0,0,SUM($E$222:E350))</f>
        <v>0</v>
      </c>
    </row>
    <row r="351" spans="2:6" hidden="1">
      <c r="B351" s="151">
        <v>129</v>
      </c>
      <c r="C351" s="72" t="str">
        <f ca="1">IF(ISERROR(OFFSET('HARGA SATUAN'!$C$6,MATCH('REKAP MDU'!B351,'HARGA SATUAN'!$L$7:$L$1472,0),0)),"",OFFSET('HARGA SATUAN'!$C$6,MATCH('REKAP MDU'!B351,'HARGA SATUAN'!$L$7:$L$1472,0),0))</f>
        <v>NFA2X 2 x 10 mm²</v>
      </c>
      <c r="D351" s="72">
        <f ca="1">SUMIFS(RAB!$F$14:$F$237,RAB!$C$14:$C$237,C351)</f>
        <v>35</v>
      </c>
      <c r="E351" s="24">
        <f t="shared" ca="1" si="20"/>
        <v>1</v>
      </c>
      <c r="F351" s="24">
        <f ca="1">IF(D351=0,0,SUM($E$222:E351))</f>
        <v>15</v>
      </c>
    </row>
    <row r="352" spans="2:6" hidden="1">
      <c r="B352" s="23">
        <v>130</v>
      </c>
      <c r="C352" s="72" t="str">
        <f ca="1">IF(ISERROR(OFFSET('HARGA SATUAN'!$C$6,MATCH('REKAP MDU'!B352,'HARGA SATUAN'!$L$7:$L$1472,0),0)),"",OFFSET('HARGA SATUAN'!$C$6,MATCH('REKAP MDU'!B352,'HARGA SATUAN'!$L$7:$L$1472,0),0))</f>
        <v>NFA2X 2 x 16 mm²</v>
      </c>
      <c r="D352" s="72">
        <f ca="1">SUMIFS(RAB!$F$14:$F$237,RAB!$C$14:$C$237,C352)</f>
        <v>0</v>
      </c>
      <c r="E352" s="24">
        <f t="shared" ref="E352:E372" ca="1" si="21">IF(D352=0,0,1)</f>
        <v>0</v>
      </c>
      <c r="F352" s="24">
        <f ca="1">IF(D352=0,0,SUM($E$222:E352))</f>
        <v>0</v>
      </c>
    </row>
    <row r="353" spans="2:6" hidden="1">
      <c r="B353" s="151">
        <v>131</v>
      </c>
      <c r="C353" s="72" t="str">
        <f ca="1">IF(ISERROR(OFFSET('HARGA SATUAN'!$C$6,MATCH('REKAP MDU'!B353,'HARGA SATUAN'!$L$7:$L$1472,0),0)),"",OFFSET('HARGA SATUAN'!$C$6,MATCH('REKAP MDU'!B353,'HARGA SATUAN'!$L$7:$L$1472,0),0))</f>
        <v>NFA2X 4 x 16 mm²</v>
      </c>
      <c r="D353" s="72">
        <f ca="1">SUMIFS(RAB!$F$14:$F$237,RAB!$C$14:$C$237,C353)</f>
        <v>0</v>
      </c>
      <c r="E353" s="24">
        <f t="shared" ca="1" si="21"/>
        <v>0</v>
      </c>
      <c r="F353" s="24">
        <f ca="1">IF(D353=0,0,SUM($E$222:E353))</f>
        <v>0</v>
      </c>
    </row>
    <row r="354" spans="2:6" hidden="1">
      <c r="B354" s="23">
        <v>132</v>
      </c>
      <c r="C354" s="72" t="str">
        <f ca="1">IF(ISERROR(OFFSET('HARGA SATUAN'!$C$6,MATCH('REKAP MDU'!B354,'HARGA SATUAN'!$L$7:$L$1472,0),0)),"",OFFSET('HARGA SATUAN'!$C$6,MATCH('REKAP MDU'!B354,'HARGA SATUAN'!$L$7:$L$1472,0),0))</f>
        <v>NFA2X 4 x 70 mm²</v>
      </c>
      <c r="D354" s="72">
        <f ca="1">SUMIFS(RAB!$F$14:$F$237,RAB!$C$14:$C$237,C354)</f>
        <v>0</v>
      </c>
      <c r="E354" s="24">
        <f t="shared" ca="1" si="21"/>
        <v>0</v>
      </c>
      <c r="F354" s="24">
        <f ca="1">IF(D354=0,0,SUM($E$222:E354))</f>
        <v>0</v>
      </c>
    </row>
    <row r="355" spans="2:6" hidden="1">
      <c r="B355" s="151">
        <v>133</v>
      </c>
      <c r="C355" s="72" t="str">
        <f ca="1">IF(ISERROR(OFFSET('HARGA SATUAN'!$C$6,MATCH('REKAP MDU'!B355,'HARGA SATUAN'!$L$7:$L$1472,0),0)),"",OFFSET('HARGA SATUAN'!$C$6,MATCH('REKAP MDU'!B355,'HARGA SATUAN'!$L$7:$L$1472,0),0))</f>
        <v>Kabel NYY 1 x 70 mm²</v>
      </c>
      <c r="D355" s="72">
        <f ca="1">SUMIFS(RAB!$F$14:$F$237,RAB!$C$14:$C$237,C355)</f>
        <v>0</v>
      </c>
      <c r="E355" s="24">
        <f t="shared" ca="1" si="21"/>
        <v>0</v>
      </c>
      <c r="F355" s="24">
        <f ca="1">IF(D355=0,0,SUM($E$222:E355))</f>
        <v>0</v>
      </c>
    </row>
    <row r="356" spans="2:6" hidden="1">
      <c r="B356" s="23">
        <v>134</v>
      </c>
      <c r="C356" s="72" t="str">
        <f ca="1">IF(ISERROR(OFFSET('HARGA SATUAN'!$C$6,MATCH('REKAP MDU'!B356,'HARGA SATUAN'!$L$7:$L$1472,0),0)),"",OFFSET('HARGA SATUAN'!$C$6,MATCH('REKAP MDU'!B356,'HARGA SATUAN'!$L$7:$L$1472,0),0))</f>
        <v>Kabel NYY 1 x 95 mm²</v>
      </c>
      <c r="D356" s="72">
        <f ca="1">SUMIFS(RAB!$F$14:$F$237,RAB!$C$14:$C$237,C356)</f>
        <v>0</v>
      </c>
      <c r="E356" s="24">
        <f t="shared" ca="1" si="21"/>
        <v>0</v>
      </c>
      <c r="F356" s="24">
        <f ca="1">IF(D356=0,0,SUM($E$222:E356))</f>
        <v>0</v>
      </c>
    </row>
    <row r="357" spans="2:6" hidden="1">
      <c r="B357" s="151">
        <v>135</v>
      </c>
      <c r="C357" s="72" t="str">
        <f ca="1">IF(ISERROR(OFFSET('HARGA SATUAN'!$C$6,MATCH('REKAP MDU'!B357,'HARGA SATUAN'!$L$7:$L$1472,0),0)),"",OFFSET('HARGA SATUAN'!$C$6,MATCH('REKAP MDU'!B357,'HARGA SATUAN'!$L$7:$L$1472,0),0))</f>
        <v>Kabel NYY 1 x 150 mm²</v>
      </c>
      <c r="D357" s="72">
        <f ca="1">SUMIFS(RAB!$F$14:$F$237,RAB!$C$14:$C$237,C357)</f>
        <v>30</v>
      </c>
      <c r="E357" s="24">
        <f t="shared" ca="1" si="21"/>
        <v>1</v>
      </c>
      <c r="F357" s="24">
        <f ca="1">IF(D357=0,0,SUM($E$222:E357))</f>
        <v>16</v>
      </c>
    </row>
    <row r="358" spans="2:6" hidden="1">
      <c r="B358" s="23">
        <v>136</v>
      </c>
      <c r="C358" s="72" t="str">
        <f ca="1">IF(ISERROR(OFFSET('HARGA SATUAN'!$C$6,MATCH('REKAP MDU'!B358,'HARGA SATUAN'!$L$7:$L$1472,0),0)),"",OFFSET('HARGA SATUAN'!$C$6,MATCH('REKAP MDU'!B358,'HARGA SATUAN'!$L$7:$L$1472,0),0))</f>
        <v>Kabel NYY 1 x 240 mm²</v>
      </c>
      <c r="D358" s="72">
        <f ca="1">SUMIFS(RAB!$F$14:$F$237,RAB!$C$14:$C$237,C358)</f>
        <v>0</v>
      </c>
      <c r="E358" s="24">
        <f t="shared" ca="1" si="21"/>
        <v>0</v>
      </c>
      <c r="F358" s="24">
        <f ca="1">IF(D358=0,0,SUM($E$222:E358))</f>
        <v>0</v>
      </c>
    </row>
    <row r="359" spans="2:6" hidden="1">
      <c r="B359" s="151">
        <v>137</v>
      </c>
      <c r="C359" s="72" t="str">
        <f ca="1">IF(ISERROR(OFFSET('HARGA SATUAN'!$C$6,MATCH('REKAP MDU'!B359,'HARGA SATUAN'!$L$7:$L$1472,0),0)),"",OFFSET('HARGA SATUAN'!$C$6,MATCH('REKAP MDU'!B359,'HARGA SATUAN'!$L$7:$L$1472,0),0))</f>
        <v>Kabel NYY 4 x 70 mm²</v>
      </c>
      <c r="D359" s="72">
        <f ca="1">SUMIFS(RAB!$F$14:$F$237,RAB!$C$14:$C$237,C359)</f>
        <v>0</v>
      </c>
      <c r="E359" s="24">
        <f t="shared" ca="1" si="21"/>
        <v>0</v>
      </c>
      <c r="F359" s="24">
        <f ca="1">IF(D359=0,0,SUM($E$222:E359))</f>
        <v>0</v>
      </c>
    </row>
    <row r="360" spans="2:6" hidden="1">
      <c r="B360" s="23">
        <v>138</v>
      </c>
      <c r="C360" s="72" t="str">
        <f ca="1">IF(ISERROR(OFFSET('HARGA SATUAN'!$C$6,MATCH('REKAP MDU'!B360,'HARGA SATUAN'!$L$7:$L$1472,0),0)),"",OFFSET('HARGA SATUAN'!$C$6,MATCH('REKAP MDU'!B360,'HARGA SATUAN'!$L$7:$L$1472,0),0))</f>
        <v>Kabel NA2XSEYBY 20 KV, 3 x 150 mm²</v>
      </c>
      <c r="D360" s="72">
        <f ca="1">SUMIFS(RAB!$F$14:$F$237,RAB!$C$14:$C$237,C360)</f>
        <v>30</v>
      </c>
      <c r="E360" s="24">
        <f t="shared" ca="1" si="21"/>
        <v>1</v>
      </c>
      <c r="F360" s="24">
        <f ca="1">IF(D360=0,0,SUM($E$222:E360))</f>
        <v>17</v>
      </c>
    </row>
    <row r="361" spans="2:6" hidden="1">
      <c r="B361" s="151">
        <v>139</v>
      </c>
      <c r="C361" s="72" t="str">
        <f ca="1">IF(ISERROR(OFFSET('HARGA SATUAN'!$C$6,MATCH('REKAP MDU'!B361,'HARGA SATUAN'!$L$7:$L$1472,0),0)),"",OFFSET('HARGA SATUAN'!$C$6,MATCH('REKAP MDU'!B361,'HARGA SATUAN'!$L$7:$L$1472,0),0))</f>
        <v>Kabel NA2XSEYBY 20 KV, 3 x 240 mm²</v>
      </c>
      <c r="D361" s="72">
        <f ca="1">SUMIFS(RAB!$F$14:$F$237,RAB!$C$14:$C$237,C361)</f>
        <v>0</v>
      </c>
      <c r="E361" s="24">
        <f t="shared" ca="1" si="21"/>
        <v>0</v>
      </c>
      <c r="F361" s="24">
        <f ca="1">IF(D361=0,0,SUM($E$222:E361))</f>
        <v>0</v>
      </c>
    </row>
    <row r="362" spans="2:6" hidden="1">
      <c r="B362" s="23">
        <v>140</v>
      </c>
      <c r="C362" s="72" t="str">
        <f ca="1">IF(ISERROR(OFFSET('HARGA SATUAN'!$C$6,MATCH('REKAP MDU'!B362,'HARGA SATUAN'!$L$7:$L$1472,0),0)),"",OFFSET('HARGA SATUAN'!$C$6,MATCH('REKAP MDU'!B362,'HARGA SATUAN'!$L$7:$L$1472,0),0))</f>
        <v>Kabel NA2XSEYBY 20 KV, 3 x 300 mm²</v>
      </c>
      <c r="D362" s="72">
        <f ca="1">SUMIFS(RAB!$F$14:$F$237,RAB!$C$14:$C$237,C362)</f>
        <v>0</v>
      </c>
      <c r="E362" s="24">
        <f t="shared" ca="1" si="21"/>
        <v>0</v>
      </c>
      <c r="F362" s="24">
        <f ca="1">IF(D362=0,0,SUM($E$222:E362))</f>
        <v>0</v>
      </c>
    </row>
    <row r="363" spans="2:6" hidden="1">
      <c r="B363" s="151">
        <v>141</v>
      </c>
      <c r="C363" s="72" t="str">
        <f ca="1">IF(ISERROR(OFFSET('HARGA SATUAN'!$C$6,MATCH('REKAP MDU'!B363,'HARGA SATUAN'!$L$7:$L$1472,0),0)),"",OFFSET('HARGA SATUAN'!$C$6,MATCH('REKAP MDU'!B363,'HARGA SATUAN'!$L$7:$L$1472,0),0))</f>
        <v>MVTIC 3 x 150 + N 95 mm²</v>
      </c>
      <c r="D363" s="72">
        <f ca="1">SUMIFS(RAB!$F$14:$F$237,RAB!$C$14:$C$237,C363)</f>
        <v>0</v>
      </c>
      <c r="E363" s="24">
        <f t="shared" ca="1" si="21"/>
        <v>0</v>
      </c>
      <c r="F363" s="24">
        <f ca="1">IF(D363=0,0,SUM($E$222:E363))</f>
        <v>0</v>
      </c>
    </row>
    <row r="364" spans="2:6" hidden="1">
      <c r="B364" s="23">
        <v>142</v>
      </c>
      <c r="C364" s="72" t="str">
        <f ca="1">IF(ISERROR(OFFSET('HARGA SATUAN'!$C$6,MATCH('REKAP MDU'!B364,'HARGA SATUAN'!$L$7:$L$1472,0),0)),"",OFFSET('HARGA SATUAN'!$C$6,MATCH('REKAP MDU'!B364,'HARGA SATUAN'!$L$7:$L$1472,0),0))</f>
        <v>MVTIC 3 x 240 + N 95 mm²</v>
      </c>
      <c r="D364" s="72">
        <f ca="1">SUMIFS(RAB!$F$14:$F$237,RAB!$C$14:$C$237,C364)</f>
        <v>0</v>
      </c>
      <c r="E364" s="24">
        <f t="shared" ca="1" si="21"/>
        <v>0</v>
      </c>
      <c r="F364" s="24">
        <f ca="1">IF(D364=0,0,SUM($E$222:E364))</f>
        <v>0</v>
      </c>
    </row>
    <row r="365" spans="2:6" hidden="1">
      <c r="B365" s="151">
        <v>143</v>
      </c>
      <c r="C365" s="72" t="str">
        <f ca="1">IF(ISERROR(OFFSET('HARGA SATUAN'!$C$6,MATCH('REKAP MDU'!B365,'HARGA SATUAN'!$L$7:$L$1472,0),0)),"",OFFSET('HARGA SATUAN'!$C$6,MATCH('REKAP MDU'!B365,'HARGA SATUAN'!$L$7:$L$1472,0),0))</f>
        <v/>
      </c>
      <c r="D365" s="72">
        <f ca="1">SUMIFS(RAB!$F$14:$F$237,RAB!$C$14:$C$237,C365)</f>
        <v>0</v>
      </c>
      <c r="E365" s="24">
        <f t="shared" ca="1" si="21"/>
        <v>0</v>
      </c>
      <c r="F365" s="24">
        <f ca="1">IF(D365=0,0,SUM($E$222:E365))</f>
        <v>0</v>
      </c>
    </row>
    <row r="366" spans="2:6" hidden="1">
      <c r="B366" s="23">
        <v>144</v>
      </c>
      <c r="C366" s="72" t="str">
        <f ca="1">IF(ISERROR(OFFSET('HARGA SATUAN'!$C$6,MATCH('REKAP MDU'!B366,'HARGA SATUAN'!$L$7:$L$1472,0),0)),"",OFFSET('HARGA SATUAN'!$C$6,MATCH('REKAP MDU'!B366,'HARGA SATUAN'!$L$7:$L$1472,0),0))</f>
        <v/>
      </c>
      <c r="D366" s="72">
        <f ca="1">SUMIFS(RAB!$F$14:$F$237,RAB!$C$14:$C$237,C366)</f>
        <v>0</v>
      </c>
      <c r="E366" s="24">
        <f t="shared" ca="1" si="21"/>
        <v>0</v>
      </c>
      <c r="F366" s="24">
        <f ca="1">IF(D366=0,0,SUM($E$222:E366))</f>
        <v>0</v>
      </c>
    </row>
    <row r="367" spans="2:6" hidden="1">
      <c r="B367" s="151">
        <v>145</v>
      </c>
      <c r="C367" s="72" t="str">
        <f ca="1">IF(ISERROR(OFFSET('HARGA SATUAN'!$C$6,MATCH('REKAP MDU'!B367,'HARGA SATUAN'!$L$7:$L$1472,0),0)),"",OFFSET('HARGA SATUAN'!$C$6,MATCH('REKAP MDU'!B367,'HARGA SATUAN'!$L$7:$L$1472,0),0))</f>
        <v/>
      </c>
      <c r="D367" s="72">
        <f ca="1">SUMIFS(RAB!$F$14:$F$237,RAB!$C$14:$C$237,C367)</f>
        <v>0</v>
      </c>
      <c r="E367" s="24">
        <f t="shared" ca="1" si="21"/>
        <v>0</v>
      </c>
      <c r="F367" s="24">
        <f ca="1">IF(D367=0,0,SUM($E$222:E367))</f>
        <v>0</v>
      </c>
    </row>
    <row r="368" spans="2:6" hidden="1">
      <c r="B368" s="23">
        <v>146</v>
      </c>
      <c r="C368" s="72" t="str">
        <f ca="1">IF(ISERROR(OFFSET('HARGA SATUAN'!$C$6,MATCH('REKAP MDU'!B368,'HARGA SATUAN'!$L$7:$L$1472,0),0)),"",OFFSET('HARGA SATUAN'!$C$6,MATCH('REKAP MDU'!B368,'HARGA SATUAN'!$L$7:$L$1472,0),0))</f>
        <v/>
      </c>
      <c r="D368" s="72">
        <f ca="1">SUMIFS(RAB!$F$14:$F$237,RAB!$C$14:$C$237,C368)</f>
        <v>0</v>
      </c>
      <c r="E368" s="24">
        <f t="shared" ca="1" si="21"/>
        <v>0</v>
      </c>
      <c r="F368" s="24">
        <f ca="1">IF(D368=0,0,SUM($E$222:E368))</f>
        <v>0</v>
      </c>
    </row>
    <row r="369" spans="2:6" hidden="1">
      <c r="B369" s="151">
        <v>147</v>
      </c>
      <c r="C369" s="72" t="str">
        <f ca="1">IF(ISERROR(OFFSET('HARGA SATUAN'!$C$6,MATCH('REKAP MDU'!B369,'HARGA SATUAN'!$L$7:$L$1472,0),0)),"",OFFSET('HARGA SATUAN'!$C$6,MATCH('REKAP MDU'!B369,'HARGA SATUAN'!$L$7:$L$1472,0),0))</f>
        <v/>
      </c>
      <c r="D369" s="72">
        <f ca="1">SUMIFS(RAB!$F$14:$F$237,RAB!$C$14:$C$237,C369)</f>
        <v>0</v>
      </c>
      <c r="E369" s="24">
        <f t="shared" ca="1" si="21"/>
        <v>0</v>
      </c>
      <c r="F369" s="24">
        <f ca="1">IF(D369=0,0,SUM($E$222:E369))</f>
        <v>0</v>
      </c>
    </row>
    <row r="370" spans="2:6" hidden="1">
      <c r="B370" s="23">
        <v>148</v>
      </c>
      <c r="C370" s="72" t="str">
        <f ca="1">IF(ISERROR(OFFSET('HARGA SATUAN'!$C$6,MATCH('REKAP MDU'!B370,'HARGA SATUAN'!$L$7:$L$1472,0),0)),"",OFFSET('HARGA SATUAN'!$C$6,MATCH('REKAP MDU'!B370,'HARGA SATUAN'!$L$7:$L$1472,0),0))</f>
        <v/>
      </c>
      <c r="D370" s="72">
        <f ca="1">SUMIFS(RAB!$F$14:$F$237,RAB!$C$14:$C$237,C370)</f>
        <v>0</v>
      </c>
      <c r="E370" s="24">
        <f t="shared" ca="1" si="21"/>
        <v>0</v>
      </c>
      <c r="F370" s="24">
        <f ca="1">IF(D370=0,0,SUM($E$222:E370))</f>
        <v>0</v>
      </c>
    </row>
    <row r="371" spans="2:6" hidden="1">
      <c r="B371" s="151">
        <v>149</v>
      </c>
      <c r="C371" s="72" t="str">
        <f ca="1">IF(ISERROR(OFFSET('HARGA SATUAN'!$C$6,MATCH('REKAP MDU'!B371,'HARGA SATUAN'!$L$7:$L$1472,0),0)),"",OFFSET('HARGA SATUAN'!$C$6,MATCH('REKAP MDU'!B371,'HARGA SATUAN'!$L$7:$L$1472,0),0))</f>
        <v/>
      </c>
      <c r="D371" s="72">
        <f ca="1">SUMIFS(RAB!$F$14:$F$237,RAB!$C$14:$C$237,C371)</f>
        <v>0</v>
      </c>
      <c r="E371" s="24">
        <f t="shared" ca="1" si="21"/>
        <v>0</v>
      </c>
      <c r="F371" s="24">
        <f ca="1">IF(D371=0,0,SUM($E$222:E371))</f>
        <v>0</v>
      </c>
    </row>
    <row r="372" spans="2:6" hidden="1">
      <c r="B372" s="23">
        <v>150</v>
      </c>
      <c r="C372" s="72" t="str">
        <f ca="1">IF(ISERROR(OFFSET('HARGA SATUAN'!$C$6,MATCH('REKAP MDU'!B372,'HARGA SATUAN'!$L$7:$L$1472,0),0)),"",OFFSET('HARGA SATUAN'!$C$6,MATCH('REKAP MDU'!B372,'HARGA SATUAN'!$L$7:$L$1472,0),0))</f>
        <v/>
      </c>
      <c r="D372" s="72">
        <f ca="1">SUMIFS(RAB!$F$14:$F$237,RAB!$C$14:$C$237,C372)</f>
        <v>0</v>
      </c>
      <c r="E372" s="24">
        <f t="shared" ca="1" si="21"/>
        <v>0</v>
      </c>
      <c r="F372" s="24">
        <f ca="1">IF(D372=0,0,SUM($E$222:E372))</f>
        <v>0</v>
      </c>
    </row>
    <row r="373" spans="2:6" hidden="1"/>
    <row r="374" spans="2:6" hidden="1"/>
  </sheetData>
  <sheetProtection sort="0" autoFilter="0"/>
  <autoFilter ref="B14:K165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1:K181"/>
    <mergeCell ref="H175:K175"/>
    <mergeCell ref="H176:K176"/>
    <mergeCell ref="I12:I13"/>
    <mergeCell ref="J12:J13"/>
    <mergeCell ref="K12:K13"/>
    <mergeCell ref="C167:F167"/>
    <mergeCell ref="C168:F168"/>
    <mergeCell ref="C169:F169"/>
    <mergeCell ref="B170:K171"/>
    <mergeCell ref="H174:K174"/>
  </mergeCells>
  <conditionalFormatting sqref="E170:E222 E166:F166 H166:K166 N13 H12:I12 F14:F15 E1:E3 G373:G65535 E373:E65535 G224:G321 G165:G222 E165:K165 R165:T165 E6:E15 R14:T114 H14:K114 G1:G114 C16:C164">
    <cfRule type="cellIs" dxfId="304" priority="43" stopIfTrue="1" operator="equal">
      <formula>0</formula>
    </cfRule>
  </conditionalFormatting>
  <conditionalFormatting sqref="G322:G372">
    <cfRule type="cellIs" dxfId="303" priority="14" stopIfTrue="1" operator="equal">
      <formula>0</formula>
    </cfRule>
  </conditionalFormatting>
  <conditionalFormatting sqref="D223:D372 B16:B114 C16:E164">
    <cfRule type="cellIs" dxfId="302" priority="13" operator="equal">
      <formula>0</formula>
    </cfRule>
  </conditionalFormatting>
  <conditionalFormatting sqref="B115:B164">
    <cfRule type="cellIs" dxfId="301" priority="5" operator="equal">
      <formula>0</formula>
    </cfRule>
  </conditionalFormatting>
  <conditionalFormatting sqref="R115:T164 G115:K164">
    <cfRule type="cellIs" dxfId="300" priority="6" stopIfTrue="1" operator="equal">
      <formula>0</formula>
    </cfRule>
  </conditionalFormatting>
  <conditionalFormatting sqref="G223">
    <cfRule type="cellIs" dxfId="299" priority="10" operator="equal">
      <formula>0</formula>
    </cfRule>
  </conditionalFormatting>
  <conditionalFormatting sqref="E223:E372">
    <cfRule type="cellIs" dxfId="298" priority="9" stopIfTrue="1" operator="equal">
      <formula>0</formula>
    </cfRule>
  </conditionalFormatting>
  <conditionalFormatting sqref="E223:F372">
    <cfRule type="cellIs" dxfId="297" priority="8" operator="equal">
      <formula>0</formula>
    </cfRule>
  </conditionalFormatting>
  <conditionalFormatting sqref="B165">
    <cfRule type="cellIs" dxfId="296" priority="7" operator="equal">
      <formula>0</formula>
    </cfRule>
  </conditionalFormatting>
  <dataValidations count="2">
    <dataValidation allowBlank="1" showInputMessage="1" showErrorMessage="1" errorTitle="PERINGATAN !!!" error="MDU / UPAH SALAH BOZ...." sqref="M11:P11 H14:K166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69"/>
    </row>
    <row r="4" spans="4:4" ht="57" customHeight="1">
      <c r="D4" s="369">
        <v>3</v>
      </c>
    </row>
    <row r="5" spans="4:4" ht="57" customHeight="1">
      <c r="D5" s="369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0070C0"/>
  </sheetPr>
  <dimension ref="A2:L27"/>
  <sheetViews>
    <sheetView topLeftCell="A4" zoomScale="55" zoomScaleNormal="55" zoomScaleSheetLayoutView="85" workbookViewId="0">
      <selection activeCell="O19" sqref="O19"/>
    </sheetView>
  </sheetViews>
  <sheetFormatPr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9" t="s">
        <v>1427</v>
      </c>
      <c r="C2" s="569"/>
      <c r="D2" s="569"/>
      <c r="E2" s="569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74" t="s">
        <v>1501</v>
      </c>
      <c r="C4" s="575"/>
      <c r="D4" s="575"/>
      <c r="E4" s="576"/>
      <c r="F4" s="351"/>
      <c r="G4" s="351"/>
      <c r="H4" s="352"/>
      <c r="I4" s="603" t="s">
        <v>1502</v>
      </c>
      <c r="J4" s="604"/>
      <c r="K4" s="604"/>
      <c r="L4" s="605"/>
    </row>
    <row r="5" spans="1:12" ht="34.5" customHeight="1">
      <c r="A5" s="193"/>
      <c r="B5" s="354" t="s">
        <v>1353</v>
      </c>
      <c r="C5" s="200" t="s">
        <v>9</v>
      </c>
      <c r="D5" s="570" t="str">
        <f>DATA!D14</f>
        <v>CV. ARUNIKA</v>
      </c>
      <c r="E5" s="571"/>
      <c r="F5" s="197"/>
      <c r="G5" s="197"/>
      <c r="I5" s="355" t="s">
        <v>1353</v>
      </c>
      <c r="J5" s="200" t="s">
        <v>9</v>
      </c>
      <c r="K5" s="606" t="str">
        <f>D5</f>
        <v>CV. ARUNIKA</v>
      </c>
      <c r="L5" s="607"/>
    </row>
    <row r="6" spans="1:12" ht="31.5" customHeight="1">
      <c r="A6" s="193"/>
      <c r="B6" s="354" t="s">
        <v>1498</v>
      </c>
      <c r="C6" s="200" t="s">
        <v>9</v>
      </c>
      <c r="D6" s="579">
        <f>DATA!D17*1000</f>
        <v>0</v>
      </c>
      <c r="E6" s="580"/>
      <c r="F6" s="197"/>
      <c r="G6" s="197"/>
      <c r="I6" s="355" t="s">
        <v>1499</v>
      </c>
      <c r="J6" s="200" t="s">
        <v>9</v>
      </c>
      <c r="K6" s="608">
        <f>DATA!D20*1000</f>
        <v>345000</v>
      </c>
      <c r="L6" s="609"/>
    </row>
    <row r="7" spans="1:12" ht="30.75" customHeight="1">
      <c r="A7" s="193"/>
      <c r="B7" s="354" t="s">
        <v>1414</v>
      </c>
      <c r="C7" s="200" t="s">
        <v>9</v>
      </c>
      <c r="D7" s="577">
        <f>DATA!D18</f>
        <v>1</v>
      </c>
      <c r="E7" s="578"/>
      <c r="F7" s="353" t="s">
        <v>1426</v>
      </c>
      <c r="I7" s="355" t="s">
        <v>1414</v>
      </c>
      <c r="J7" s="200" t="s">
        <v>9</v>
      </c>
      <c r="K7" s="610">
        <f>DATA!D21</f>
        <v>3</v>
      </c>
      <c r="L7" s="611"/>
    </row>
    <row r="8" spans="1:12" ht="51" customHeight="1">
      <c r="A8" s="193"/>
      <c r="B8" s="354" t="s">
        <v>1415</v>
      </c>
      <c r="C8" s="200" t="s">
        <v>9</v>
      </c>
      <c r="D8" s="577">
        <f>DATA!D19</f>
        <v>220</v>
      </c>
      <c r="E8" s="578"/>
      <c r="F8" s="353" t="s">
        <v>1426</v>
      </c>
      <c r="G8" s="348">
        <v>220</v>
      </c>
      <c r="I8" s="355" t="s">
        <v>1415</v>
      </c>
      <c r="J8" s="200" t="s">
        <v>9</v>
      </c>
      <c r="K8" s="610">
        <f>DATA!D22</f>
        <v>380</v>
      </c>
      <c r="L8" s="611"/>
    </row>
    <row r="9" spans="1:12" ht="30" customHeight="1" thickBot="1">
      <c r="A9" s="193"/>
      <c r="B9" s="360" t="s">
        <v>1510</v>
      </c>
      <c r="C9" s="350" t="s">
        <v>9</v>
      </c>
      <c r="D9" s="572">
        <f>IF(D7=1,D6/(380/3^0.5),(D6/(380*3^0.5)))</f>
        <v>0</v>
      </c>
      <c r="E9" s="573"/>
      <c r="F9" s="196"/>
      <c r="G9" s="349">
        <v>380</v>
      </c>
      <c r="I9" s="361" t="s">
        <v>1510</v>
      </c>
      <c r="J9" s="350" t="s">
        <v>9</v>
      </c>
      <c r="K9" s="614">
        <f>IF(K7=1,K6/(380/3^0.5),(K6/(380*3^0.5)))</f>
        <v>524.17327071163402</v>
      </c>
      <c r="L9" s="615"/>
    </row>
    <row r="10" spans="1:12" ht="24.75" customHeight="1">
      <c r="B10" s="362"/>
      <c r="C10" s="359"/>
      <c r="D10" s="363"/>
      <c r="E10" s="363"/>
      <c r="F10" s="196"/>
      <c r="G10" s="349"/>
      <c r="I10" s="362"/>
      <c r="J10" s="359"/>
      <c r="K10" s="363"/>
      <c r="L10" s="363"/>
    </row>
    <row r="11" spans="1:12" ht="16.5" thickBot="1">
      <c r="B11" s="356" t="s">
        <v>1511</v>
      </c>
      <c r="I11" s="356" t="s">
        <v>1505</v>
      </c>
    </row>
    <row r="12" spans="1:12" ht="34.5" customHeight="1">
      <c r="A12" s="193"/>
      <c r="B12" s="384" t="s">
        <v>1503</v>
      </c>
      <c r="C12" s="378" t="s">
        <v>9</v>
      </c>
      <c r="D12" s="581"/>
      <c r="E12" s="582"/>
      <c r="F12" s="197"/>
      <c r="G12" s="197"/>
      <c r="I12" s="377" t="s">
        <v>1503</v>
      </c>
      <c r="J12" s="378" t="s">
        <v>9</v>
      </c>
      <c r="K12" s="583"/>
      <c r="L12" s="584"/>
    </row>
    <row r="13" spans="1:12" ht="31.5" customHeight="1">
      <c r="A13" s="193"/>
      <c r="B13" s="385" t="s">
        <v>1354</v>
      </c>
      <c r="C13" s="365" t="s">
        <v>9</v>
      </c>
      <c r="D13" s="587"/>
      <c r="E13" s="588"/>
      <c r="F13" s="197"/>
      <c r="G13" s="197"/>
      <c r="I13" s="379" t="s">
        <v>1354</v>
      </c>
      <c r="J13" s="365" t="s">
        <v>9</v>
      </c>
      <c r="K13" s="612"/>
      <c r="L13" s="613"/>
    </row>
    <row r="14" spans="1:12" ht="30.75" customHeight="1">
      <c r="A14" s="193"/>
      <c r="B14" s="385" t="s">
        <v>1504</v>
      </c>
      <c r="C14" s="365" t="s">
        <v>9</v>
      </c>
      <c r="D14" s="595">
        <v>50</v>
      </c>
      <c r="E14" s="596"/>
      <c r="F14" s="353" t="s">
        <v>1426</v>
      </c>
      <c r="G14" s="357">
        <v>50</v>
      </c>
      <c r="I14" s="379" t="s">
        <v>1504</v>
      </c>
      <c r="J14" s="365" t="s">
        <v>9</v>
      </c>
      <c r="K14" s="597">
        <v>200</v>
      </c>
      <c r="L14" s="598"/>
    </row>
    <row r="15" spans="1:12" ht="57" customHeight="1">
      <c r="A15" s="193"/>
      <c r="B15" s="385" t="s">
        <v>1414</v>
      </c>
      <c r="C15" s="365" t="s">
        <v>9</v>
      </c>
      <c r="D15" s="371">
        <v>3</v>
      </c>
      <c r="E15" s="380"/>
      <c r="F15" s="353" t="s">
        <v>1426</v>
      </c>
      <c r="G15" s="357">
        <v>100</v>
      </c>
      <c r="I15" s="379" t="s">
        <v>1414</v>
      </c>
      <c r="J15" s="365" t="s">
        <v>9</v>
      </c>
      <c r="K15" s="371">
        <v>3</v>
      </c>
      <c r="L15" s="380"/>
    </row>
    <row r="16" spans="1:12" ht="44.25" customHeight="1">
      <c r="A16" s="193"/>
      <c r="B16" s="385" t="s">
        <v>1514</v>
      </c>
      <c r="C16" s="365"/>
      <c r="D16" s="599">
        <v>100</v>
      </c>
      <c r="E16" s="600"/>
      <c r="F16" s="353"/>
      <c r="G16" s="357">
        <v>160</v>
      </c>
      <c r="I16" s="379" t="s">
        <v>1506</v>
      </c>
      <c r="J16" s="365" t="s">
        <v>9</v>
      </c>
      <c r="K16" s="601">
        <f>K9</f>
        <v>524.17327071163402</v>
      </c>
      <c r="L16" s="602"/>
    </row>
    <row r="17" spans="1:12" ht="34.5" customHeight="1">
      <c r="A17" s="193"/>
      <c r="B17" s="385" t="s">
        <v>1507</v>
      </c>
      <c r="C17" s="365" t="s">
        <v>9</v>
      </c>
      <c r="D17" s="589">
        <f>IF(D15=1,D14/(20/3^0.5),(D14/(20*3^0.5)))</f>
        <v>1.4433756729740645</v>
      </c>
      <c r="E17" s="590"/>
      <c r="F17" s="353" t="s">
        <v>1426</v>
      </c>
      <c r="G17" s="358">
        <v>200</v>
      </c>
      <c r="I17" s="379" t="s">
        <v>1507</v>
      </c>
      <c r="J17" s="365" t="s">
        <v>9</v>
      </c>
      <c r="K17" s="593">
        <f>IF(K15=1,K14/(20/3^0.5),(K14/(20*3^0.5)))</f>
        <v>5.7735026918962582</v>
      </c>
      <c r="L17" s="594"/>
    </row>
    <row r="18" spans="1:12" ht="34.5" customHeight="1">
      <c r="A18" s="193"/>
      <c r="B18" s="385" t="s">
        <v>1508</v>
      </c>
      <c r="C18" s="365" t="s">
        <v>9</v>
      </c>
      <c r="D18" s="589">
        <f>IF(D15=1,D14/(380/3^0.5),(D14/(380*3^0.5)))*1000</f>
        <v>75.96714068284551</v>
      </c>
      <c r="E18" s="590"/>
      <c r="F18" s="353" t="s">
        <v>1426</v>
      </c>
      <c r="G18" s="358">
        <v>250</v>
      </c>
      <c r="I18" s="379" t="s">
        <v>1508</v>
      </c>
      <c r="J18" s="365" t="s">
        <v>9</v>
      </c>
      <c r="K18" s="593">
        <f>IF(K15=1,K14/(380/3^0.5),(K14/(380*3^0.5)))*1000</f>
        <v>303.86856273138204</v>
      </c>
      <c r="L18" s="594"/>
    </row>
    <row r="19" spans="1:12" ht="30" customHeight="1">
      <c r="A19" s="193"/>
      <c r="B19" s="386" t="s">
        <v>1500</v>
      </c>
      <c r="C19" s="364" t="s">
        <v>9</v>
      </c>
      <c r="D19" s="589">
        <f>IF(D15=1,D13/(380/3^0.5),(D13/(380*3^0.5)))</f>
        <v>0</v>
      </c>
      <c r="E19" s="590"/>
      <c r="F19" s="196"/>
      <c r="G19" s="349"/>
      <c r="I19" s="381" t="s">
        <v>1500</v>
      </c>
      <c r="J19" s="364" t="s">
        <v>9</v>
      </c>
      <c r="K19" s="593">
        <f>IF(K15=1,K13/(380/3^0.5),(K13/(380*3^0.5)))</f>
        <v>0</v>
      </c>
      <c r="L19" s="594"/>
    </row>
    <row r="20" spans="1:12" ht="30" customHeight="1" thickBot="1">
      <c r="A20" s="193"/>
      <c r="B20" s="387" t="s">
        <v>1509</v>
      </c>
      <c r="C20" s="383" t="s">
        <v>9</v>
      </c>
      <c r="D20" s="585">
        <f>D16/D18</f>
        <v>1.3163586137523464</v>
      </c>
      <c r="E20" s="586"/>
      <c r="F20" s="196"/>
      <c r="G20" s="349"/>
      <c r="I20" s="382" t="s">
        <v>1500</v>
      </c>
      <c r="J20" s="383" t="s">
        <v>9</v>
      </c>
      <c r="K20" s="591">
        <f>K16/K18</f>
        <v>1.7250000000000001</v>
      </c>
      <c r="L20" s="592"/>
    </row>
    <row r="21" spans="1:12" ht="9.75" customHeight="1">
      <c r="A21" s="193"/>
      <c r="B21" s="372" t="s">
        <v>1509</v>
      </c>
      <c r="C21" s="373" t="s">
        <v>9</v>
      </c>
      <c r="D21" s="568">
        <v>1</v>
      </c>
      <c r="E21" s="568"/>
      <c r="F21" s="374"/>
      <c r="G21" s="375"/>
      <c r="H21" s="376"/>
      <c r="I21" s="372" t="s">
        <v>1500</v>
      </c>
      <c r="J21" s="373" t="s">
        <v>9</v>
      </c>
      <c r="K21" s="568">
        <v>1</v>
      </c>
      <c r="L21" s="568"/>
    </row>
    <row r="22" spans="1:12" ht="6.75" customHeight="1">
      <c r="B22" s="362"/>
      <c r="C22" s="359"/>
      <c r="D22" s="370"/>
      <c r="E22" s="370"/>
      <c r="F22" s="196"/>
      <c r="G22" s="349"/>
      <c r="J22" s="359"/>
      <c r="K22" s="370"/>
      <c r="L22" s="370"/>
    </row>
    <row r="23" spans="1:12" ht="15.75" thickBot="1"/>
    <row r="24" spans="1:12" ht="200.25" customHeight="1" thickBot="1">
      <c r="B24" s="565"/>
      <c r="C24" s="566"/>
      <c r="D24" s="566"/>
      <c r="E24" s="567"/>
      <c r="I24" s="565"/>
      <c r="J24" s="566"/>
      <c r="K24" s="566"/>
      <c r="L24" s="567"/>
    </row>
    <row r="26" spans="1:12">
      <c r="D26" s="367"/>
    </row>
    <row r="27" spans="1:12">
      <c r="D27" s="36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Q4 O4">
    <cfRule type="cellIs" dxfId="295" priority="5" stopIfTrue="1" operator="greaterThan">
      <formula>0.89</formula>
    </cfRule>
    <cfRule type="cellIs" dxfId="29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0070C0"/>
  </sheetPr>
  <dimension ref="B1:K26"/>
  <sheetViews>
    <sheetView showGridLines="0" topLeftCell="A4" zoomScaleNormal="100" workbookViewId="0">
      <selection activeCell="D14" sqref="D14"/>
    </sheetView>
  </sheetViews>
  <sheetFormatPr defaultRowHeight="15"/>
  <cols>
    <col min="1" max="1" width="1.28515625" style="210" customWidth="1"/>
    <col min="2" max="2" width="25.28515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16"/>
      <c r="C1" s="616"/>
      <c r="D1" s="616"/>
    </row>
    <row r="2" spans="2:11" ht="15.75" customHeight="1">
      <c r="B2" s="211" t="s">
        <v>1416</v>
      </c>
      <c r="C2" s="212"/>
      <c r="D2" s="213"/>
    </row>
    <row r="3" spans="2:11" ht="20.100000000000001" customHeight="1">
      <c r="B3" s="214" t="s">
        <v>1323</v>
      </c>
      <c r="C3" s="215" t="s">
        <v>9</v>
      </c>
      <c r="D3" s="216">
        <v>2022</v>
      </c>
    </row>
    <row r="4" spans="2:11" ht="20.100000000000001" customHeight="1">
      <c r="B4" s="214" t="s">
        <v>1004</v>
      </c>
      <c r="C4" s="215" t="s">
        <v>9</v>
      </c>
      <c r="D4" s="217">
        <v>0.12</v>
      </c>
    </row>
    <row r="5" spans="2:11" ht="20.100000000000001" customHeight="1">
      <c r="B5" s="214" t="s">
        <v>1324</v>
      </c>
      <c r="C5" s="215" t="s">
        <v>9</v>
      </c>
      <c r="D5" s="396">
        <v>1084.1250458865841</v>
      </c>
      <c r="F5" s="392" t="s">
        <v>1576</v>
      </c>
      <c r="K5" s="391"/>
    </row>
    <row r="6" spans="2:11" ht="20.100000000000001" customHeight="1">
      <c r="B6" s="214" t="s">
        <v>1325</v>
      </c>
      <c r="C6" s="215" t="s">
        <v>9</v>
      </c>
      <c r="D6" s="219">
        <v>25</v>
      </c>
      <c r="F6" s="392"/>
    </row>
    <row r="7" spans="2:11" ht="20.100000000000001" customHeight="1">
      <c r="B7" s="214" t="s">
        <v>1326</v>
      </c>
      <c r="C7" s="215" t="s">
        <v>9</v>
      </c>
      <c r="D7" s="220">
        <v>2.2499999999999999E-2</v>
      </c>
    </row>
    <row r="8" spans="2:11" ht="20.100000000000001" customHeight="1">
      <c r="B8" s="214" t="s">
        <v>1417</v>
      </c>
      <c r="C8" s="215" t="s">
        <v>9</v>
      </c>
      <c r="D8" s="221">
        <f>D20-D17</f>
        <v>345</v>
      </c>
    </row>
    <row r="9" spans="2:11" ht="20.100000000000001" customHeight="1">
      <c r="B9" s="214" t="s">
        <v>1418</v>
      </c>
      <c r="C9" s="215" t="s">
        <v>9</v>
      </c>
      <c r="D9" s="221">
        <f>(D8*D25)*1000</f>
        <v>217695000</v>
      </c>
    </row>
    <row r="10" spans="2:11" ht="20.100000000000001" customHeight="1">
      <c r="B10" s="214" t="s">
        <v>1419</v>
      </c>
      <c r="C10" s="215" t="s">
        <v>9</v>
      </c>
      <c r="D10" s="221">
        <f ca="1">RAB!K243</f>
        <v>448238759.71845937</v>
      </c>
    </row>
    <row r="11" spans="2:11" ht="20.100000000000001" customHeight="1">
      <c r="B11" s="214" t="s">
        <v>1330</v>
      </c>
      <c r="C11" s="215" t="s">
        <v>9</v>
      </c>
      <c r="D11" s="218">
        <f ca="1">2%*D10</f>
        <v>8964775.1943691876</v>
      </c>
    </row>
    <row r="12" spans="2:11" ht="9" customHeight="1">
      <c r="B12" s="617"/>
      <c r="C12" s="617"/>
      <c r="D12" s="617"/>
    </row>
    <row r="13" spans="2:11" ht="15.75" customHeight="1">
      <c r="B13" s="222"/>
      <c r="C13" s="222"/>
      <c r="D13" s="222"/>
    </row>
    <row r="14" spans="2:11" ht="33.75" customHeight="1">
      <c r="B14" s="338" t="s">
        <v>1353</v>
      </c>
      <c r="C14" s="339" t="s">
        <v>9</v>
      </c>
      <c r="D14" s="344" t="s">
        <v>1653</v>
      </c>
      <c r="E14" s="223" t="s">
        <v>1426</v>
      </c>
    </row>
    <row r="15" spans="2:11" ht="20.100000000000001" customHeight="1">
      <c r="B15" s="340" t="s">
        <v>1420</v>
      </c>
      <c r="C15" s="341" t="s">
        <v>9</v>
      </c>
      <c r="D15" s="345" t="s">
        <v>1586</v>
      </c>
      <c r="E15" s="223" t="s">
        <v>1426</v>
      </c>
    </row>
    <row r="16" spans="2:11" ht="20.100000000000001" customHeight="1">
      <c r="B16" s="340" t="s">
        <v>1421</v>
      </c>
      <c r="C16" s="341" t="s">
        <v>9</v>
      </c>
      <c r="D16" s="345" t="s">
        <v>1424</v>
      </c>
      <c r="E16" s="223" t="s">
        <v>1426</v>
      </c>
    </row>
    <row r="17" spans="2:5" ht="20.100000000000001" customHeight="1">
      <c r="B17" s="340" t="s">
        <v>1422</v>
      </c>
      <c r="C17" s="341" t="s">
        <v>9</v>
      </c>
      <c r="D17" s="346">
        <v>0</v>
      </c>
      <c r="E17" s="223" t="s">
        <v>1426</v>
      </c>
    </row>
    <row r="18" spans="2:5" ht="20.100000000000001" hidden="1" customHeight="1">
      <c r="B18" s="340" t="s">
        <v>1512</v>
      </c>
      <c r="C18" s="341"/>
      <c r="D18" s="346">
        <f>IF((D17&lt;=11),1,3)</f>
        <v>1</v>
      </c>
      <c r="E18" s="223"/>
    </row>
    <row r="19" spans="2:5" ht="20.100000000000001" hidden="1" customHeight="1">
      <c r="B19" s="340" t="s">
        <v>1513</v>
      </c>
      <c r="C19" s="341"/>
      <c r="D19" s="346">
        <f>IF((D17&lt;=11),220,380)</f>
        <v>220</v>
      </c>
      <c r="E19" s="223"/>
    </row>
    <row r="20" spans="2:5" ht="20.100000000000001" customHeight="1">
      <c r="B20" s="340" t="s">
        <v>1423</v>
      </c>
      <c r="C20" s="341" t="s">
        <v>9</v>
      </c>
      <c r="D20" s="346">
        <v>345</v>
      </c>
      <c r="E20" s="223" t="s">
        <v>1426</v>
      </c>
    </row>
    <row r="21" spans="2:5" ht="20.100000000000001" hidden="1" customHeight="1">
      <c r="B21" s="340" t="s">
        <v>1512</v>
      </c>
      <c r="C21" s="341"/>
      <c r="D21" s="346">
        <f>IF((D20&lt;=11),1,3)</f>
        <v>3</v>
      </c>
      <c r="E21" s="223"/>
    </row>
    <row r="22" spans="2:5" ht="20.100000000000001" hidden="1" customHeight="1">
      <c r="B22" s="340" t="s">
        <v>1513</v>
      </c>
      <c r="C22" s="341"/>
      <c r="D22" s="346">
        <f>IF((D20&lt;=11),220,380)</f>
        <v>380</v>
      </c>
      <c r="E22" s="223"/>
    </row>
    <row r="23" spans="2:5" ht="20.100000000000001" customHeight="1">
      <c r="B23" s="340" t="s">
        <v>1327</v>
      </c>
      <c r="C23" s="341" t="s">
        <v>9</v>
      </c>
      <c r="D23" s="345">
        <v>1553.67</v>
      </c>
      <c r="E23" s="223" t="s">
        <v>1426</v>
      </c>
    </row>
    <row r="24" spans="2:5" ht="20.100000000000001" customHeight="1">
      <c r="B24" s="340" t="s">
        <v>1328</v>
      </c>
      <c r="C24" s="341" t="s">
        <v>9</v>
      </c>
      <c r="D24" s="345">
        <v>1035.78</v>
      </c>
      <c r="E24" s="223" t="s">
        <v>1426</v>
      </c>
    </row>
    <row r="25" spans="2:5" ht="20.100000000000001" customHeight="1">
      <c r="B25" s="340" t="s">
        <v>1425</v>
      </c>
      <c r="C25" s="341" t="s">
        <v>9</v>
      </c>
      <c r="D25" s="346">
        <v>631</v>
      </c>
      <c r="E25" s="223" t="s">
        <v>1426</v>
      </c>
    </row>
    <row r="26" spans="2:5" ht="20.100000000000001" customHeight="1">
      <c r="B26" s="342" t="s">
        <v>1329</v>
      </c>
      <c r="C26" s="343" t="s">
        <v>9</v>
      </c>
      <c r="D26" s="347">
        <v>40</v>
      </c>
      <c r="E26" s="223" t="s">
        <v>1426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0070C0"/>
  </sheetPr>
  <dimension ref="A1:V39"/>
  <sheetViews>
    <sheetView showGridLines="0" zoomScale="70" zoomScaleNormal="70" workbookViewId="0">
      <pane ySplit="6" topLeftCell="A7" activePane="bottomLeft" state="frozen"/>
      <selection activeCell="O19" sqref="O19"/>
      <selection pane="bottomLeft" activeCell="L23" sqref="L23"/>
    </sheetView>
  </sheetViews>
  <sheetFormatPr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7109375" style="225" bestFit="1" customWidth="1"/>
    <col min="9" max="9" width="14.140625" style="225" bestFit="1" customWidth="1"/>
    <col min="10" max="10" width="13.85546875" style="225" bestFit="1" customWidth="1"/>
    <col min="11" max="11" width="15.710937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618" t="s">
        <v>1331</v>
      </c>
      <c r="C3" s="618"/>
      <c r="D3" s="618"/>
      <c r="E3" s="618"/>
      <c r="F3" s="228" t="str">
        <f>DATA!D14</f>
        <v>CV. ARUNIKA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19" t="s">
        <v>1323</v>
      </c>
      <c r="C5" s="619" t="s">
        <v>1332</v>
      </c>
      <c r="D5" s="620" t="s">
        <v>1333</v>
      </c>
      <c r="E5" s="620" t="s">
        <v>1334</v>
      </c>
      <c r="F5" s="619" t="s">
        <v>1335</v>
      </c>
      <c r="G5" s="619"/>
      <c r="H5" s="619"/>
      <c r="I5" s="619"/>
      <c r="J5" s="619"/>
      <c r="K5" s="619" t="s">
        <v>1336</v>
      </c>
      <c r="L5" s="619"/>
      <c r="M5" s="230"/>
      <c r="N5" s="623" t="s">
        <v>1337</v>
      </c>
      <c r="O5" s="620" t="s">
        <v>1338</v>
      </c>
      <c r="P5" s="620" t="s">
        <v>1339</v>
      </c>
      <c r="Q5" s="620" t="s">
        <v>1340</v>
      </c>
      <c r="R5" s="231"/>
      <c r="S5" s="232"/>
      <c r="T5" s="621" t="s">
        <v>1341</v>
      </c>
      <c r="U5" s="233"/>
    </row>
    <row r="6" spans="1:21" ht="20.100000000000001" customHeight="1">
      <c r="B6" s="619"/>
      <c r="C6" s="619"/>
      <c r="D6" s="619"/>
      <c r="E6" s="619"/>
      <c r="F6" s="234" t="s">
        <v>1342</v>
      </c>
      <c r="G6" s="234" t="s">
        <v>1343</v>
      </c>
      <c r="H6" s="234" t="s">
        <v>1344</v>
      </c>
      <c r="I6" s="234" t="s">
        <v>1345</v>
      </c>
      <c r="J6" s="234" t="s">
        <v>1006</v>
      </c>
      <c r="K6" s="234" t="s">
        <v>1346</v>
      </c>
      <c r="L6" s="234" t="s">
        <v>1347</v>
      </c>
      <c r="M6" s="234" t="s">
        <v>1006</v>
      </c>
      <c r="N6" s="624"/>
      <c r="O6" s="619"/>
      <c r="P6" s="619"/>
      <c r="Q6" s="619"/>
      <c r="R6" s="231"/>
      <c r="S6" s="232"/>
      <c r="T6" s="619"/>
      <c r="U6" s="235"/>
    </row>
    <row r="7" spans="1:21" ht="20.100000000000001" customHeight="1">
      <c r="A7" s="236">
        <v>0</v>
      </c>
      <c r="B7" s="237">
        <v>2023</v>
      </c>
      <c r="C7" s="388">
        <f>DATA!D8*DATA!D26*4</f>
        <v>55200</v>
      </c>
      <c r="D7" s="239">
        <f>C7*4/24</f>
        <v>9200</v>
      </c>
      <c r="E7" s="239">
        <f>C7-D7</f>
        <v>46000</v>
      </c>
      <c r="F7" s="240">
        <f ca="1">DATA!D10/1000000</f>
        <v>448.23875971845939</v>
      </c>
      <c r="G7" s="241">
        <f ca="1">DATA!$D$11/1000000</f>
        <v>8.9647751943691869</v>
      </c>
      <c r="H7" s="241">
        <f>C7*DATA!$D$5/1000000</f>
        <v>59.843702532939439</v>
      </c>
      <c r="I7" s="241">
        <f>(C7*DATA!$D$5*DATA!$D$7)/1000000</f>
        <v>1.3464833069911373</v>
      </c>
      <c r="J7" s="239">
        <f ca="1">SUM(F7:I7)</f>
        <v>518.39372075275912</v>
      </c>
      <c r="K7" s="242">
        <f>DATA!D9/1000000</f>
        <v>217.69499999999999</v>
      </c>
      <c r="L7" s="239">
        <f>((D7*DATA!$D$23)/1000000)+((E7*DATA!$D$24)/1000000)</f>
        <v>61.939644000000001</v>
      </c>
      <c r="M7" s="239">
        <f>K7+L7</f>
        <v>279.63464399999998</v>
      </c>
      <c r="N7" s="239">
        <f ca="1">M7-J7</f>
        <v>-238.75907675275914</v>
      </c>
      <c r="O7" s="237">
        <v>1</v>
      </c>
      <c r="P7" s="239">
        <f ca="1">O7*N7</f>
        <v>-238.75907675275914</v>
      </c>
      <c r="Q7" s="239">
        <f ca="1">P7</f>
        <v>-238.75907675275914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165600</v>
      </c>
      <c r="D8" s="239">
        <f>C8*4/24</f>
        <v>27600</v>
      </c>
      <c r="E8" s="239">
        <f t="shared" ref="E8:E32" si="0">C8-D8</f>
        <v>138000</v>
      </c>
      <c r="F8" s="237"/>
      <c r="G8" s="241">
        <f ca="1">DATA!$D$11/1000000</f>
        <v>8.9647751943691869</v>
      </c>
      <c r="H8" s="241">
        <f>C8*DATA!$D$5/1000000</f>
        <v>179.53110759881832</v>
      </c>
      <c r="I8" s="241">
        <f>(C8*DATA!$D$5*DATA!$D$7)/1000000</f>
        <v>4.0394499209734125</v>
      </c>
      <c r="J8" s="239">
        <f t="shared" ref="J8:J32" ca="1" si="1">SUM(F8:I8)</f>
        <v>192.53533271416094</v>
      </c>
      <c r="K8" s="244"/>
      <c r="L8" s="239">
        <f>((D8*DATA!$D$23)/1000000)+((E8*DATA!$D$24)/1000000)</f>
        <v>185.81893199999999</v>
      </c>
      <c r="M8" s="239">
        <f t="shared" ref="M8:M32" si="2">K8+L8</f>
        <v>185.81893199999999</v>
      </c>
      <c r="N8" s="239">
        <f ca="1">M8-J8</f>
        <v>-6.7164007141609545</v>
      </c>
      <c r="O8" s="238">
        <f>1/(1+'[162]Asumsi I'!$C$3)^(KKF!A8)</f>
        <v>0.89285714285714279</v>
      </c>
      <c r="P8" s="239">
        <f ca="1">O8*N8</f>
        <v>-5.9967863519294236</v>
      </c>
      <c r="Q8" s="239">
        <f ca="1">Q7+P8</f>
        <v>-244.75586310468856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165600</v>
      </c>
      <c r="D9" s="239">
        <f t="shared" ref="D9:D32" si="5">C9*4/24</f>
        <v>27600</v>
      </c>
      <c r="E9" s="239">
        <f t="shared" si="0"/>
        <v>138000</v>
      </c>
      <c r="F9" s="237"/>
      <c r="G9" s="241">
        <f ca="1">DATA!$D$11/1000000</f>
        <v>8.9647751943691869</v>
      </c>
      <c r="H9" s="241">
        <f>C9*DATA!$D$5/1000000</f>
        <v>179.53110759881832</v>
      </c>
      <c r="I9" s="241">
        <f>(C9*DATA!$D$5*DATA!$D$7)/1000000</f>
        <v>4.0394499209734125</v>
      </c>
      <c r="J9" s="239">
        <f t="shared" ca="1" si="1"/>
        <v>192.53533271416094</v>
      </c>
      <c r="K9" s="239"/>
      <c r="L9" s="239">
        <f>((D9*DATA!$D$23)/1000000)+((E9*DATA!$D$24)/1000000)</f>
        <v>185.81893199999999</v>
      </c>
      <c r="M9" s="239">
        <f t="shared" si="2"/>
        <v>185.81893199999999</v>
      </c>
      <c r="N9" s="239">
        <f t="shared" ref="N9:N32" ca="1" si="6">M9-J9</f>
        <v>-6.7164007141609545</v>
      </c>
      <c r="O9" s="245">
        <f>1/(1+'[162]Asumsi I'!$C$3)^(KKF!A9)</f>
        <v>0.79719387755102034</v>
      </c>
      <c r="P9" s="239">
        <f t="shared" ref="P9:P32" ca="1" si="7">O9*N9</f>
        <v>-5.3542735285084131</v>
      </c>
      <c r="Q9" s="239">
        <f ca="1">Q8+P9</f>
        <v>-250.11013663319696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165600</v>
      </c>
      <c r="D10" s="239">
        <f t="shared" si="5"/>
        <v>27600</v>
      </c>
      <c r="E10" s="239">
        <f t="shared" si="0"/>
        <v>138000</v>
      </c>
      <c r="F10" s="237"/>
      <c r="G10" s="241">
        <f ca="1">DATA!$D$11/1000000</f>
        <v>8.9647751943691869</v>
      </c>
      <c r="H10" s="241">
        <f>C10*DATA!$D$5/1000000</f>
        <v>179.53110759881832</v>
      </c>
      <c r="I10" s="241">
        <f>(C10*DATA!$D$5*DATA!$D$7)/1000000</f>
        <v>4.0394499209734125</v>
      </c>
      <c r="J10" s="239">
        <f t="shared" ca="1" si="1"/>
        <v>192.53533271416094</v>
      </c>
      <c r="K10" s="237"/>
      <c r="L10" s="239">
        <f>((D10*DATA!$D$23)/1000000)+((E10*DATA!$D$24)/1000000)</f>
        <v>185.81893199999999</v>
      </c>
      <c r="M10" s="239">
        <f t="shared" si="2"/>
        <v>185.81893199999999</v>
      </c>
      <c r="N10" s="239">
        <f t="shared" ca="1" si="6"/>
        <v>-6.7164007141609545</v>
      </c>
      <c r="O10" s="238">
        <f>1/(1+'[162]Asumsi I'!$C$3)^(KKF!A10)</f>
        <v>0.71178024781341087</v>
      </c>
      <c r="P10" s="239">
        <f t="shared" ca="1" si="7"/>
        <v>-4.7806013647396544</v>
      </c>
      <c r="Q10" s="239">
        <f t="shared" ref="Q10:Q30" ca="1" si="9">Q9+P10</f>
        <v>-254.89073799793661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165600</v>
      </c>
      <c r="D11" s="239">
        <f t="shared" si="5"/>
        <v>27600</v>
      </c>
      <c r="E11" s="239">
        <f t="shared" si="0"/>
        <v>138000</v>
      </c>
      <c r="F11" s="237"/>
      <c r="G11" s="241">
        <f ca="1">DATA!$D$11/1000000</f>
        <v>8.9647751943691869</v>
      </c>
      <c r="H11" s="241">
        <f>C11*DATA!$D$5/1000000</f>
        <v>179.53110759881832</v>
      </c>
      <c r="I11" s="241">
        <f>(C11*DATA!$D$5*DATA!$D$7)/1000000</f>
        <v>4.0394499209734125</v>
      </c>
      <c r="J11" s="239">
        <f t="shared" ca="1" si="1"/>
        <v>192.53533271416094</v>
      </c>
      <c r="K11" s="237"/>
      <c r="L11" s="239">
        <f>((D11*DATA!$D$23)/1000000)+((E11*DATA!$D$24)/1000000)</f>
        <v>185.81893199999999</v>
      </c>
      <c r="M11" s="239">
        <f t="shared" si="2"/>
        <v>185.81893199999999</v>
      </c>
      <c r="N11" s="239">
        <f t="shared" ca="1" si="6"/>
        <v>-6.7164007141609545</v>
      </c>
      <c r="O11" s="238">
        <f>1/(1+'[162]Asumsi I'!$C$3)^(KKF!A11)</f>
        <v>0.63551807840483121</v>
      </c>
      <c r="P11" s="239">
        <f t="shared" ca="1" si="7"/>
        <v>-4.2683940756604057</v>
      </c>
      <c r="Q11" s="239">
        <f t="shared" ca="1" si="9"/>
        <v>-259.15913207359699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165600</v>
      </c>
      <c r="D12" s="239">
        <f t="shared" si="5"/>
        <v>27600</v>
      </c>
      <c r="E12" s="239">
        <f t="shared" si="0"/>
        <v>138000</v>
      </c>
      <c r="F12" s="237"/>
      <c r="G12" s="241">
        <f ca="1">DATA!$D$11/1000000</f>
        <v>8.9647751943691869</v>
      </c>
      <c r="H12" s="241">
        <f>C12*DATA!$D$5/1000000</f>
        <v>179.53110759881832</v>
      </c>
      <c r="I12" s="241">
        <f>(C12*DATA!$D$5*DATA!$D$7)/1000000</f>
        <v>4.0394499209734125</v>
      </c>
      <c r="J12" s="239">
        <f t="shared" ca="1" si="1"/>
        <v>192.53533271416094</v>
      </c>
      <c r="K12" s="237"/>
      <c r="L12" s="239">
        <f>((D12*DATA!$D$23)/1000000)+((E12*DATA!$D$24)/1000000)</f>
        <v>185.81893199999999</v>
      </c>
      <c r="M12" s="239">
        <f t="shared" si="2"/>
        <v>185.81893199999999</v>
      </c>
      <c r="N12" s="239">
        <f t="shared" ca="1" si="6"/>
        <v>-6.7164007141609545</v>
      </c>
      <c r="O12" s="238">
        <f>1/(1+'[162]Asumsi I'!$C$3)^(KKF!A12)</f>
        <v>0.56742685571859919</v>
      </c>
      <c r="P12" s="239">
        <f t="shared" ca="1" si="7"/>
        <v>-3.8110661389825045</v>
      </c>
      <c r="Q12" s="239">
        <f t="shared" ca="1" si="9"/>
        <v>-262.97019821257948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165600</v>
      </c>
      <c r="D13" s="239">
        <f t="shared" si="5"/>
        <v>27600</v>
      </c>
      <c r="E13" s="239">
        <f t="shared" si="0"/>
        <v>138000</v>
      </c>
      <c r="F13" s="237"/>
      <c r="G13" s="241">
        <f ca="1">DATA!$D$11/1000000</f>
        <v>8.9647751943691869</v>
      </c>
      <c r="H13" s="241">
        <f>C13*DATA!$D$5/1000000</f>
        <v>179.53110759881832</v>
      </c>
      <c r="I13" s="241">
        <f>(C13*DATA!$D$5*DATA!$D$7)/1000000</f>
        <v>4.0394499209734125</v>
      </c>
      <c r="J13" s="239">
        <f t="shared" ca="1" si="1"/>
        <v>192.53533271416094</v>
      </c>
      <c r="K13" s="237"/>
      <c r="L13" s="239">
        <f>((D13*DATA!$D$23)/1000000)+((E13*DATA!$D$24)/1000000)</f>
        <v>185.81893199999999</v>
      </c>
      <c r="M13" s="239">
        <f t="shared" si="2"/>
        <v>185.81893199999999</v>
      </c>
      <c r="N13" s="239">
        <f t="shared" ca="1" si="6"/>
        <v>-6.7164007141609545</v>
      </c>
      <c r="O13" s="238">
        <f>1/(1+'[162]Asumsi I'!$C$3)^(KKF!A13)</f>
        <v>0.50663112117732068</v>
      </c>
      <c r="P13" s="239">
        <f t="shared" ca="1" si="7"/>
        <v>-3.4027376240915217</v>
      </c>
      <c r="Q13" s="239">
        <f t="shared" ca="1" si="9"/>
        <v>-266.37293583667099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165600</v>
      </c>
      <c r="D14" s="239">
        <f t="shared" si="5"/>
        <v>27600</v>
      </c>
      <c r="E14" s="239">
        <f t="shared" si="0"/>
        <v>138000</v>
      </c>
      <c r="F14" s="237"/>
      <c r="G14" s="241">
        <f ca="1">DATA!$D$11/1000000</f>
        <v>8.9647751943691869</v>
      </c>
      <c r="H14" s="241">
        <f>C14*DATA!$D$5/1000000</f>
        <v>179.53110759881832</v>
      </c>
      <c r="I14" s="241">
        <f>(C14*DATA!$D$5*DATA!$D$7)/1000000</f>
        <v>4.0394499209734125</v>
      </c>
      <c r="J14" s="239">
        <f t="shared" ca="1" si="1"/>
        <v>192.53533271416094</v>
      </c>
      <c r="K14" s="237"/>
      <c r="L14" s="239">
        <f>((D14*DATA!$D$23)/1000000)+((E14*DATA!$D$24)/1000000)</f>
        <v>185.81893199999999</v>
      </c>
      <c r="M14" s="239">
        <f t="shared" si="2"/>
        <v>185.81893199999999</v>
      </c>
      <c r="N14" s="239">
        <f t="shared" ca="1" si="6"/>
        <v>-6.7164007141609545</v>
      </c>
      <c r="O14" s="238">
        <f>1/(1+'[162]Asumsi I'!$C$3)^(KKF!A14)</f>
        <v>0.45234921533689343</v>
      </c>
      <c r="P14" s="239">
        <f t="shared" ca="1" si="7"/>
        <v>-3.0381585929388586</v>
      </c>
      <c r="Q14" s="239">
        <f t="shared" ca="1" si="9"/>
        <v>-269.41109442960988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165600</v>
      </c>
      <c r="D15" s="239">
        <f t="shared" si="5"/>
        <v>27600</v>
      </c>
      <c r="E15" s="239">
        <f t="shared" si="0"/>
        <v>138000</v>
      </c>
      <c r="F15" s="237"/>
      <c r="G15" s="241">
        <f ca="1">DATA!$D$11/1000000</f>
        <v>8.9647751943691869</v>
      </c>
      <c r="H15" s="241">
        <f>C15*DATA!$D$5/1000000</f>
        <v>179.53110759881832</v>
      </c>
      <c r="I15" s="241">
        <f>(C15*DATA!$D$5*DATA!$D$7)/1000000</f>
        <v>4.0394499209734125</v>
      </c>
      <c r="J15" s="239">
        <f t="shared" ca="1" si="1"/>
        <v>192.53533271416094</v>
      </c>
      <c r="K15" s="237"/>
      <c r="L15" s="239">
        <f>((D15*DATA!$D$23)/1000000)+((E15*DATA!$D$24)/1000000)</f>
        <v>185.81893199999999</v>
      </c>
      <c r="M15" s="239">
        <f t="shared" si="2"/>
        <v>185.81893199999999</v>
      </c>
      <c r="N15" s="239">
        <f t="shared" ca="1" si="6"/>
        <v>-6.7164007141609545</v>
      </c>
      <c r="O15" s="238">
        <f>1/(1+'[162]Asumsi I'!$C$3)^(KKF!A15)</f>
        <v>0.4038832279793691</v>
      </c>
      <c r="P15" s="239">
        <f t="shared" ca="1" si="7"/>
        <v>-2.7126416008382663</v>
      </c>
      <c r="Q15" s="239">
        <f t="shared" ca="1" si="9"/>
        <v>-272.12373603044813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165600</v>
      </c>
      <c r="D16" s="239">
        <f t="shared" si="5"/>
        <v>27600</v>
      </c>
      <c r="E16" s="239">
        <f t="shared" si="0"/>
        <v>138000</v>
      </c>
      <c r="F16" s="237"/>
      <c r="G16" s="241">
        <f ca="1">DATA!$D$11/1000000</f>
        <v>8.9647751943691869</v>
      </c>
      <c r="H16" s="241">
        <f>C16*DATA!$D$5/1000000</f>
        <v>179.53110759881832</v>
      </c>
      <c r="I16" s="241">
        <f>(C16*DATA!$D$5*DATA!$D$7)/1000000</f>
        <v>4.0394499209734125</v>
      </c>
      <c r="J16" s="239">
        <f t="shared" ca="1" si="1"/>
        <v>192.53533271416094</v>
      </c>
      <c r="K16" s="237"/>
      <c r="L16" s="239">
        <f>((D16*DATA!$D$23)/1000000)+((E16*DATA!$D$24)/1000000)</f>
        <v>185.81893199999999</v>
      </c>
      <c r="M16" s="239">
        <f t="shared" si="2"/>
        <v>185.81893199999999</v>
      </c>
      <c r="N16" s="239">
        <f t="shared" ca="1" si="6"/>
        <v>-6.7164007141609545</v>
      </c>
      <c r="O16" s="238">
        <f>1/(1+'[162]Asumsi I'!$C$3)^(KKF!A16)</f>
        <v>0.36061002498157957</v>
      </c>
      <c r="P16" s="239">
        <f t="shared" ca="1" si="7"/>
        <v>-2.4220014293198808</v>
      </c>
      <c r="Q16" s="239">
        <f t="shared" ca="1" si="9"/>
        <v>-274.54573745976802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165600</v>
      </c>
      <c r="D17" s="239">
        <f t="shared" si="5"/>
        <v>27600</v>
      </c>
      <c r="E17" s="239">
        <f t="shared" si="0"/>
        <v>138000</v>
      </c>
      <c r="F17" s="237"/>
      <c r="G17" s="241">
        <f ca="1">DATA!$D$11/1000000</f>
        <v>8.9647751943691869</v>
      </c>
      <c r="H17" s="241">
        <f>C17*DATA!$D$5/1000000</f>
        <v>179.53110759881832</v>
      </c>
      <c r="I17" s="241">
        <f>(C17*DATA!$D$5*DATA!$D$7)/1000000</f>
        <v>4.0394499209734125</v>
      </c>
      <c r="J17" s="239">
        <f t="shared" ca="1" si="1"/>
        <v>192.53533271416094</v>
      </c>
      <c r="K17" s="237"/>
      <c r="L17" s="239">
        <f>((D17*DATA!$D$23)/1000000)+((E17*DATA!$D$24)/1000000)</f>
        <v>185.81893199999999</v>
      </c>
      <c r="M17" s="239">
        <f t="shared" si="2"/>
        <v>185.81893199999999</v>
      </c>
      <c r="N17" s="239">
        <f t="shared" ca="1" si="6"/>
        <v>-6.7164007141609545</v>
      </c>
      <c r="O17" s="238">
        <f>1/(1+'[162]Asumsi I'!$C$3)^(KKF!A17)</f>
        <v>0.32197323659069599</v>
      </c>
      <c r="P17" s="239">
        <f t="shared" ca="1" si="7"/>
        <v>-2.1625012761784643</v>
      </c>
      <c r="Q17" s="239">
        <f t="shared" ca="1" si="9"/>
        <v>-276.70823873594651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165600</v>
      </c>
      <c r="D18" s="239">
        <f t="shared" si="5"/>
        <v>27600</v>
      </c>
      <c r="E18" s="239">
        <f t="shared" si="0"/>
        <v>138000</v>
      </c>
      <c r="F18" s="237"/>
      <c r="G18" s="241">
        <f ca="1">DATA!$D$11/1000000</f>
        <v>8.9647751943691869</v>
      </c>
      <c r="H18" s="241">
        <f>C18*DATA!$D$5/1000000</f>
        <v>179.53110759881832</v>
      </c>
      <c r="I18" s="241">
        <f>(C18*DATA!$D$5*DATA!$D$7)/1000000</f>
        <v>4.0394499209734125</v>
      </c>
      <c r="J18" s="239">
        <f t="shared" ca="1" si="1"/>
        <v>192.53533271416094</v>
      </c>
      <c r="K18" s="237"/>
      <c r="L18" s="239">
        <f>((D18*DATA!$D$23)/1000000)+((E18*DATA!$D$24)/1000000)</f>
        <v>185.81893199999999</v>
      </c>
      <c r="M18" s="239">
        <f t="shared" si="2"/>
        <v>185.81893199999999</v>
      </c>
      <c r="N18" s="239">
        <f t="shared" ca="1" si="6"/>
        <v>-6.7164007141609545</v>
      </c>
      <c r="O18" s="238">
        <f>1/(1+'[162]Asumsi I'!$C$3)^(KKF!A18)</f>
        <v>0.28747610409883567</v>
      </c>
      <c r="P18" s="239">
        <f t="shared" ca="1" si="7"/>
        <v>-1.9308047108736288</v>
      </c>
      <c r="Q18" s="239">
        <f t="shared" ca="1" si="9"/>
        <v>-278.63904344682015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165600</v>
      </c>
      <c r="D19" s="239">
        <f t="shared" si="5"/>
        <v>27600</v>
      </c>
      <c r="E19" s="239">
        <f t="shared" si="0"/>
        <v>138000</v>
      </c>
      <c r="F19" s="237"/>
      <c r="G19" s="241">
        <f ca="1">DATA!$D$11/1000000</f>
        <v>8.9647751943691869</v>
      </c>
      <c r="H19" s="241">
        <f>C19*DATA!$D$5/1000000</f>
        <v>179.53110759881832</v>
      </c>
      <c r="I19" s="241">
        <f>(C19*DATA!$D$5*DATA!$D$7)/1000000</f>
        <v>4.0394499209734125</v>
      </c>
      <c r="J19" s="239">
        <f t="shared" ca="1" si="1"/>
        <v>192.53533271416094</v>
      </c>
      <c r="K19" s="237"/>
      <c r="L19" s="239">
        <f>((D19*DATA!$D$23)/1000000)+((E19*DATA!$D$24)/1000000)</f>
        <v>185.81893199999999</v>
      </c>
      <c r="M19" s="239">
        <f t="shared" si="2"/>
        <v>185.81893199999999</v>
      </c>
      <c r="N19" s="239">
        <f t="shared" ca="1" si="6"/>
        <v>-6.7164007141609545</v>
      </c>
      <c r="O19" s="238">
        <f>1/(1+'[162]Asumsi I'!$C$3)^(KKF!A19)</f>
        <v>0.25667509294538904</v>
      </c>
      <c r="P19" s="239">
        <f t="shared" ca="1" si="7"/>
        <v>-1.7239327775657403</v>
      </c>
      <c r="Q19" s="239">
        <f t="shared" ca="1" si="9"/>
        <v>-280.36297622438587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165600</v>
      </c>
      <c r="D20" s="239">
        <f t="shared" si="5"/>
        <v>27600</v>
      </c>
      <c r="E20" s="239">
        <f t="shared" si="0"/>
        <v>138000</v>
      </c>
      <c r="F20" s="237"/>
      <c r="G20" s="241">
        <f ca="1">DATA!$D$11/1000000</f>
        <v>8.9647751943691869</v>
      </c>
      <c r="H20" s="241">
        <f>C20*DATA!$D$5/1000000</f>
        <v>179.53110759881832</v>
      </c>
      <c r="I20" s="241">
        <f>(C20*DATA!$D$5*DATA!$D$7)/1000000</f>
        <v>4.0394499209734125</v>
      </c>
      <c r="J20" s="239">
        <f t="shared" ca="1" si="1"/>
        <v>192.53533271416094</v>
      </c>
      <c r="K20" s="237"/>
      <c r="L20" s="239">
        <f>((D20*DATA!$D$23)/1000000)+((E20*DATA!$D$24)/1000000)</f>
        <v>185.81893199999999</v>
      </c>
      <c r="M20" s="239">
        <f t="shared" si="2"/>
        <v>185.81893199999999</v>
      </c>
      <c r="N20" s="239">
        <f t="shared" ca="1" si="6"/>
        <v>-6.7164007141609545</v>
      </c>
      <c r="O20" s="238">
        <f>1/(1+'[162]Asumsi I'!$C$3)^(KKF!A20)</f>
        <v>0.22917419012981158</v>
      </c>
      <c r="P20" s="239">
        <f t="shared" ca="1" si="7"/>
        <v>-1.5392256942551248</v>
      </c>
      <c r="Q20" s="239">
        <f t="shared" ca="1" si="9"/>
        <v>-281.90220191864103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165600</v>
      </c>
      <c r="D21" s="239">
        <f t="shared" si="5"/>
        <v>27600</v>
      </c>
      <c r="E21" s="239">
        <f t="shared" si="0"/>
        <v>138000</v>
      </c>
      <c r="F21" s="237"/>
      <c r="G21" s="241">
        <f ca="1">DATA!$D$11/1000000</f>
        <v>8.9647751943691869</v>
      </c>
      <c r="H21" s="241">
        <f>C21*DATA!$D$5/1000000</f>
        <v>179.53110759881832</v>
      </c>
      <c r="I21" s="241">
        <f>(C21*DATA!$D$5*DATA!$D$7)/1000000</f>
        <v>4.0394499209734125</v>
      </c>
      <c r="J21" s="239">
        <f t="shared" ca="1" si="1"/>
        <v>192.53533271416094</v>
      </c>
      <c r="K21" s="237"/>
      <c r="L21" s="239">
        <f>((D21*DATA!$D$23)/1000000)+((E21*DATA!$D$24)/1000000)</f>
        <v>185.81893199999999</v>
      </c>
      <c r="M21" s="239">
        <f t="shared" si="2"/>
        <v>185.81893199999999</v>
      </c>
      <c r="N21" s="239">
        <f t="shared" ca="1" si="6"/>
        <v>-6.7164007141609545</v>
      </c>
      <c r="O21" s="238">
        <f>1/(1+'[162]Asumsi I'!$C$3)^(KKF!A21)</f>
        <v>0.20461981261590317</v>
      </c>
      <c r="P21" s="239">
        <f t="shared" ca="1" si="7"/>
        <v>-1.3743086555849329</v>
      </c>
      <c r="Q21" s="239">
        <f t="shared" ca="1" si="9"/>
        <v>-283.27651057422594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165600</v>
      </c>
      <c r="D22" s="239">
        <f t="shared" si="5"/>
        <v>27600</v>
      </c>
      <c r="E22" s="239">
        <f t="shared" si="0"/>
        <v>138000</v>
      </c>
      <c r="F22" s="237"/>
      <c r="G22" s="241">
        <f ca="1">DATA!$D$11/1000000</f>
        <v>8.9647751943691869</v>
      </c>
      <c r="H22" s="241">
        <f>C22*DATA!$D$5/1000000</f>
        <v>179.53110759881832</v>
      </c>
      <c r="I22" s="241">
        <f>(C22*DATA!$D$5*DATA!$D$7)/1000000</f>
        <v>4.0394499209734125</v>
      </c>
      <c r="J22" s="239">
        <f t="shared" ca="1" si="1"/>
        <v>192.53533271416094</v>
      </c>
      <c r="K22" s="237"/>
      <c r="L22" s="239">
        <f>((D22*DATA!$D$23)/1000000)+((E22*DATA!$D$24)/1000000)</f>
        <v>185.81893199999999</v>
      </c>
      <c r="M22" s="239">
        <f t="shared" si="2"/>
        <v>185.81893199999999</v>
      </c>
      <c r="N22" s="239">
        <f t="shared" ca="1" si="6"/>
        <v>-6.7164007141609545</v>
      </c>
      <c r="O22" s="238">
        <f>1/(1+'[162]Asumsi I'!$C$3)^(KKF!A22)</f>
        <v>0.18269626126419927</v>
      </c>
      <c r="P22" s="239">
        <f t="shared" ca="1" si="7"/>
        <v>-1.2270612996294044</v>
      </c>
      <c r="Q22" s="239">
        <f t="shared" ca="1" si="9"/>
        <v>-284.50357187385532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165600</v>
      </c>
      <c r="D23" s="239">
        <f t="shared" si="5"/>
        <v>27600</v>
      </c>
      <c r="E23" s="239">
        <f t="shared" si="0"/>
        <v>138000</v>
      </c>
      <c r="F23" s="237"/>
      <c r="G23" s="241">
        <f ca="1">DATA!$D$11/1000000</f>
        <v>8.9647751943691869</v>
      </c>
      <c r="H23" s="241">
        <f>C23*DATA!$D$5/1000000</f>
        <v>179.53110759881832</v>
      </c>
      <c r="I23" s="241">
        <f>(C23*DATA!$D$5*DATA!$D$7)/1000000</f>
        <v>4.0394499209734125</v>
      </c>
      <c r="J23" s="239">
        <f t="shared" ca="1" si="1"/>
        <v>192.53533271416094</v>
      </c>
      <c r="K23" s="237"/>
      <c r="L23" s="239">
        <f>((D23*DATA!$D$23)/1000000)+((E23*DATA!$D$24)/1000000)</f>
        <v>185.81893199999999</v>
      </c>
      <c r="M23" s="239">
        <f t="shared" si="2"/>
        <v>185.81893199999999</v>
      </c>
      <c r="N23" s="239">
        <f t="shared" ca="1" si="6"/>
        <v>-6.7164007141609545</v>
      </c>
      <c r="O23" s="238">
        <f>1/(1+'[162]Asumsi I'!$C$3)^(KKF!A23)</f>
        <v>0.16312166184303503</v>
      </c>
      <c r="P23" s="239">
        <f t="shared" ca="1" si="7"/>
        <v>-1.0955904460976822</v>
      </c>
      <c r="Q23" s="239">
        <f t="shared" ca="1" si="9"/>
        <v>-285.599162319953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165600</v>
      </c>
      <c r="D24" s="239">
        <f t="shared" si="5"/>
        <v>27600</v>
      </c>
      <c r="E24" s="239">
        <f t="shared" si="0"/>
        <v>138000</v>
      </c>
      <c r="F24" s="237"/>
      <c r="G24" s="241">
        <f ca="1">DATA!$D$11/1000000</f>
        <v>8.9647751943691869</v>
      </c>
      <c r="H24" s="241">
        <f>C24*DATA!$D$5/1000000</f>
        <v>179.53110759881832</v>
      </c>
      <c r="I24" s="241">
        <f>(C24*DATA!$D$5*DATA!$D$7)/1000000</f>
        <v>4.0394499209734125</v>
      </c>
      <c r="J24" s="239">
        <f t="shared" ca="1" si="1"/>
        <v>192.53533271416094</v>
      </c>
      <c r="K24" s="237"/>
      <c r="L24" s="239">
        <f>((D24*DATA!$D$23)/1000000)+((E24*DATA!$D$24)/1000000)</f>
        <v>185.81893199999999</v>
      </c>
      <c r="M24" s="239">
        <f t="shared" si="2"/>
        <v>185.81893199999999</v>
      </c>
      <c r="N24" s="239">
        <f t="shared" ca="1" si="6"/>
        <v>-6.7164007141609545</v>
      </c>
      <c r="O24" s="238">
        <f>1/(1+'[162]Asumsi I'!$C$3)^(KKF!A24)</f>
        <v>0.14564434093128129</v>
      </c>
      <c r="P24" s="239">
        <f t="shared" ca="1" si="7"/>
        <v>-0.97820575544435917</v>
      </c>
      <c r="Q24" s="239">
        <f t="shared" ca="1" si="9"/>
        <v>-286.57736807539737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165600</v>
      </c>
      <c r="D25" s="239">
        <f t="shared" si="5"/>
        <v>27600</v>
      </c>
      <c r="E25" s="239">
        <f t="shared" si="0"/>
        <v>138000</v>
      </c>
      <c r="F25" s="237"/>
      <c r="G25" s="241">
        <f ca="1">DATA!$D$11/1000000</f>
        <v>8.9647751943691869</v>
      </c>
      <c r="H25" s="241">
        <f>C25*DATA!$D$5/1000000</f>
        <v>179.53110759881832</v>
      </c>
      <c r="I25" s="241">
        <f>(C25*DATA!$D$5*DATA!$D$7)/1000000</f>
        <v>4.0394499209734125</v>
      </c>
      <c r="J25" s="239">
        <f t="shared" ca="1" si="1"/>
        <v>192.53533271416094</v>
      </c>
      <c r="K25" s="237"/>
      <c r="L25" s="239">
        <f>((D25*DATA!$D$23)/1000000)+((E25*DATA!$D$24)/1000000)</f>
        <v>185.81893199999999</v>
      </c>
      <c r="M25" s="239">
        <f t="shared" si="2"/>
        <v>185.81893199999999</v>
      </c>
      <c r="N25" s="239">
        <f t="shared" ca="1" si="6"/>
        <v>-6.7164007141609545</v>
      </c>
      <c r="O25" s="238">
        <f>1/(1+'[162]Asumsi I'!$C$3)^(KKF!A25)</f>
        <v>0.13003959011721541</v>
      </c>
      <c r="P25" s="239">
        <f t="shared" ca="1" si="7"/>
        <v>-0.87339799593246337</v>
      </c>
      <c r="Q25" s="239">
        <f t="shared" ca="1" si="9"/>
        <v>-287.45076607132984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165600</v>
      </c>
      <c r="D26" s="239">
        <f t="shared" si="5"/>
        <v>27600</v>
      </c>
      <c r="E26" s="239">
        <f t="shared" si="0"/>
        <v>138000</v>
      </c>
      <c r="F26" s="237"/>
      <c r="G26" s="241">
        <f ca="1">DATA!$D$11/1000000</f>
        <v>8.9647751943691869</v>
      </c>
      <c r="H26" s="241">
        <f>C26*DATA!$D$5/1000000</f>
        <v>179.53110759881832</v>
      </c>
      <c r="I26" s="241">
        <f>(C26*DATA!$D$5*DATA!$D$7)/1000000</f>
        <v>4.0394499209734125</v>
      </c>
      <c r="J26" s="239">
        <f t="shared" ca="1" si="1"/>
        <v>192.53533271416094</v>
      </c>
      <c r="K26" s="237"/>
      <c r="L26" s="239">
        <f>((D26*DATA!$D$23)/1000000)+((E26*DATA!$D$24)/1000000)</f>
        <v>185.81893199999999</v>
      </c>
      <c r="M26" s="239">
        <f t="shared" si="2"/>
        <v>185.81893199999999</v>
      </c>
      <c r="N26" s="239">
        <f t="shared" ca="1" si="6"/>
        <v>-6.7164007141609545</v>
      </c>
      <c r="O26" s="238">
        <f>1/(1+'[162]Asumsi I'!$C$3)^(KKF!A26)</f>
        <v>0.1161067768903709</v>
      </c>
      <c r="P26" s="239">
        <f t="shared" ca="1" si="7"/>
        <v>-0.77981963922541375</v>
      </c>
      <c r="Q26" s="239">
        <f t="shared" ca="1" si="9"/>
        <v>-288.23058571055526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165600</v>
      </c>
      <c r="D27" s="239">
        <f t="shared" si="5"/>
        <v>27600</v>
      </c>
      <c r="E27" s="239">
        <f t="shared" si="0"/>
        <v>138000</v>
      </c>
      <c r="F27" s="237"/>
      <c r="G27" s="241">
        <f ca="1">DATA!$D$11/1000000</f>
        <v>8.9647751943691869</v>
      </c>
      <c r="H27" s="241">
        <f>C27*DATA!$D$5/1000000</f>
        <v>179.53110759881832</v>
      </c>
      <c r="I27" s="241">
        <f>(C27*DATA!$D$5*DATA!$D$7)/1000000</f>
        <v>4.0394499209734125</v>
      </c>
      <c r="J27" s="239">
        <f t="shared" ca="1" si="1"/>
        <v>192.53533271416094</v>
      </c>
      <c r="K27" s="237"/>
      <c r="L27" s="239">
        <f>((D27*DATA!$D$23)/1000000)+((E27*DATA!$D$24)/1000000)</f>
        <v>185.81893199999999</v>
      </c>
      <c r="M27" s="239">
        <f t="shared" si="2"/>
        <v>185.81893199999999</v>
      </c>
      <c r="N27" s="239">
        <f t="shared" ca="1" si="6"/>
        <v>-6.7164007141609545</v>
      </c>
      <c r="O27" s="238">
        <f>1/(1+'[162]Asumsi I'!$C$3)^(KKF!A27)</f>
        <v>0.1036667650806883</v>
      </c>
      <c r="P27" s="239">
        <f t="shared" ca="1" si="7"/>
        <v>-0.69626753502269079</v>
      </c>
      <c r="Q27" s="239">
        <f t="shared" ca="1" si="9"/>
        <v>-288.92685324557795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165600</v>
      </c>
      <c r="D28" s="239">
        <f t="shared" si="5"/>
        <v>27600</v>
      </c>
      <c r="E28" s="239">
        <f t="shared" si="0"/>
        <v>138000</v>
      </c>
      <c r="F28" s="237"/>
      <c r="G28" s="241">
        <f ca="1">DATA!$D$11/1000000</f>
        <v>8.9647751943691869</v>
      </c>
      <c r="H28" s="241">
        <f>C28*DATA!$D$5/1000000</f>
        <v>179.53110759881832</v>
      </c>
      <c r="I28" s="241">
        <f>(C28*DATA!$D$5*DATA!$D$7)/1000000</f>
        <v>4.0394499209734125</v>
      </c>
      <c r="J28" s="239">
        <f t="shared" ca="1" si="1"/>
        <v>192.53533271416094</v>
      </c>
      <c r="K28" s="237"/>
      <c r="L28" s="239">
        <f>((D28*DATA!$D$23)/1000000)+((E28*DATA!$D$24)/1000000)</f>
        <v>185.81893199999999</v>
      </c>
      <c r="M28" s="239">
        <f t="shared" si="2"/>
        <v>185.81893199999999</v>
      </c>
      <c r="N28" s="239">
        <f t="shared" ca="1" si="6"/>
        <v>-6.7164007141609545</v>
      </c>
      <c r="O28" s="238">
        <f>1/(1+'[162]Asumsi I'!$C$3)^(KKF!A28)</f>
        <v>9.2559611679185971E-2</v>
      </c>
      <c r="P28" s="239">
        <f t="shared" ca="1" si="7"/>
        <v>-0.62166744198454527</v>
      </c>
      <c r="Q28" s="239">
        <f t="shared" ca="1" si="9"/>
        <v>-289.54852068756247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165600</v>
      </c>
      <c r="D29" s="239">
        <f t="shared" si="5"/>
        <v>27600</v>
      </c>
      <c r="E29" s="239">
        <f t="shared" si="0"/>
        <v>138000</v>
      </c>
      <c r="F29" s="237"/>
      <c r="G29" s="241">
        <f ca="1">DATA!$D$11/1000000</f>
        <v>8.9647751943691869</v>
      </c>
      <c r="H29" s="241">
        <f>C29*DATA!$D$5/1000000</f>
        <v>179.53110759881832</v>
      </c>
      <c r="I29" s="241">
        <f>(C29*DATA!$D$5*DATA!$D$7)/1000000</f>
        <v>4.0394499209734125</v>
      </c>
      <c r="J29" s="239">
        <f t="shared" ca="1" si="1"/>
        <v>192.53533271416094</v>
      </c>
      <c r="K29" s="237"/>
      <c r="L29" s="239">
        <f>((D29*DATA!$D$23)/1000000)+((E29*DATA!$D$24)/1000000)</f>
        <v>185.81893199999999</v>
      </c>
      <c r="M29" s="239">
        <f t="shared" si="2"/>
        <v>185.81893199999999</v>
      </c>
      <c r="N29" s="239">
        <f t="shared" ca="1" si="6"/>
        <v>-6.7164007141609545</v>
      </c>
      <c r="O29" s="238">
        <f>1/(1+'[162]Asumsi I'!$C$3)^(KKF!A29)</f>
        <v>8.2642510427844609E-2</v>
      </c>
      <c r="P29" s="239">
        <f t="shared" ca="1" si="7"/>
        <v>-0.55506021605762967</v>
      </c>
      <c r="Q29" s="239">
        <f t="shared" ca="1" si="9"/>
        <v>-290.10358090362013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165600</v>
      </c>
      <c r="D30" s="239">
        <f t="shared" si="5"/>
        <v>27600</v>
      </c>
      <c r="E30" s="239">
        <f t="shared" si="0"/>
        <v>138000</v>
      </c>
      <c r="F30" s="237"/>
      <c r="G30" s="241">
        <f ca="1">DATA!$D$11/1000000</f>
        <v>8.9647751943691869</v>
      </c>
      <c r="H30" s="241">
        <f>C30*DATA!$D$5/1000000</f>
        <v>179.53110759881832</v>
      </c>
      <c r="I30" s="241">
        <f>(C30*DATA!$D$5*DATA!$D$7)/1000000</f>
        <v>4.0394499209734125</v>
      </c>
      <c r="J30" s="239">
        <f t="shared" ca="1" si="1"/>
        <v>192.53533271416094</v>
      </c>
      <c r="K30" s="237"/>
      <c r="L30" s="239">
        <f>((D30*DATA!$D$23)/1000000)+((E30*DATA!$D$24)/1000000)</f>
        <v>185.81893199999999</v>
      </c>
      <c r="M30" s="239">
        <f t="shared" si="2"/>
        <v>185.81893199999999</v>
      </c>
      <c r="N30" s="239">
        <f t="shared" ca="1" si="6"/>
        <v>-6.7164007141609545</v>
      </c>
      <c r="O30" s="238">
        <f>1/(1+'[162]Asumsi I'!$C$3)^(KKF!A30)</f>
        <v>7.3787955739146982E-2</v>
      </c>
      <c r="P30" s="239">
        <f t="shared" ca="1" si="7"/>
        <v>-0.49558947862288372</v>
      </c>
      <c r="Q30" s="239">
        <f t="shared" ca="1" si="9"/>
        <v>-290.59917038224302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165600</v>
      </c>
      <c r="D31" s="239">
        <f t="shared" si="5"/>
        <v>27600</v>
      </c>
      <c r="E31" s="239">
        <f t="shared" si="0"/>
        <v>138000</v>
      </c>
      <c r="F31" s="237"/>
      <c r="G31" s="241">
        <f ca="1">DATA!$D$11/1000000</f>
        <v>8.9647751943691869</v>
      </c>
      <c r="H31" s="241">
        <f>C31*DATA!$D$5/1000000</f>
        <v>179.53110759881832</v>
      </c>
      <c r="I31" s="241">
        <f>(C31*DATA!$D$5*DATA!$D$7)/1000000</f>
        <v>4.0394499209734125</v>
      </c>
      <c r="J31" s="239">
        <f t="shared" ca="1" si="1"/>
        <v>192.53533271416094</v>
      </c>
      <c r="K31" s="237"/>
      <c r="L31" s="239">
        <f>((D31*DATA!$D$23)/1000000)+((E31*DATA!$D$24)/1000000)</f>
        <v>185.81893199999999</v>
      </c>
      <c r="M31" s="239">
        <f t="shared" si="2"/>
        <v>185.81893199999999</v>
      </c>
      <c r="N31" s="239">
        <f t="shared" ca="1" si="6"/>
        <v>-6.7164007141609545</v>
      </c>
      <c r="O31" s="238">
        <f>1/(1+'[162]Asumsi I'!$C$3)^(KKF!A31)</f>
        <v>6.5882103338524081E-2</v>
      </c>
      <c r="P31" s="239">
        <f t="shared" ca="1" si="7"/>
        <v>-0.44249060591328893</v>
      </c>
      <c r="Q31" s="239">
        <f ca="1">Q30+P31</f>
        <v>-291.04166098815631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165600</v>
      </c>
      <c r="D32" s="239">
        <f t="shared" si="5"/>
        <v>27600</v>
      </c>
      <c r="E32" s="239">
        <f t="shared" si="0"/>
        <v>138000</v>
      </c>
      <c r="F32" s="237"/>
      <c r="G32" s="241">
        <f ca="1">DATA!$D$11/1000000</f>
        <v>8.9647751943691869</v>
      </c>
      <c r="H32" s="241">
        <f>C32*DATA!$D$5/1000000</f>
        <v>179.53110759881832</v>
      </c>
      <c r="I32" s="241">
        <f>(C32*DATA!$D$5*DATA!$D$7)/1000000</f>
        <v>4.0394499209734125</v>
      </c>
      <c r="J32" s="239">
        <f t="shared" ca="1" si="1"/>
        <v>192.53533271416094</v>
      </c>
      <c r="K32" s="237"/>
      <c r="L32" s="239">
        <f>((D32*DATA!$D$23)/1000000)+((E32*DATA!$D$24)/1000000)</f>
        <v>185.81893199999999</v>
      </c>
      <c r="M32" s="239">
        <f t="shared" si="2"/>
        <v>185.81893199999999</v>
      </c>
      <c r="N32" s="239">
        <f t="shared" ca="1" si="6"/>
        <v>-6.7164007141609545</v>
      </c>
      <c r="O32" s="238">
        <f>1/(1+'[162]Asumsi I'!$C$3)^(KKF!A32)</f>
        <v>5.8823306552253637E-2</v>
      </c>
      <c r="P32" s="239">
        <f t="shared" ca="1" si="7"/>
        <v>-0.39508089813686509</v>
      </c>
      <c r="Q32" s="239">
        <f ca="1">Q31+P32</f>
        <v>-291.43674188629319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22" t="s">
        <v>1348</v>
      </c>
      <c r="G33" s="622"/>
      <c r="H33" s="622"/>
      <c r="I33" s="247"/>
      <c r="J33" s="248">
        <f ca="1">SUM(J7:J32)</f>
        <v>5331.777038606785</v>
      </c>
      <c r="K33" s="622" t="s">
        <v>1349</v>
      </c>
      <c r="L33" s="622"/>
      <c r="M33" s="248">
        <f>SUM(M7:M32)</f>
        <v>4925.1079440000012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1350</v>
      </c>
      <c r="Q34" s="253">
        <f ca="1">+J7/N32</f>
        <v>-77.183262704944099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1351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1352</v>
      </c>
      <c r="Q36" s="256">
        <f ca="1">M33/J33</f>
        <v>0.9237272879825732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1002</v>
      </c>
      <c r="Q37" s="257">
        <f ca="1">+NPV(0.12,N7:N32)</f>
        <v>-260.21137668419033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1003</v>
      </c>
      <c r="Q38" s="258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Q7:Q32">
    <cfRule type="cellIs" dxfId="293" priority="3" operator="lessThan">
      <formula>0</formula>
    </cfRule>
    <cfRule type="cellIs" dxfId="292" priority="4" operator="lessThan">
      <formula>0</formula>
    </cfRule>
    <cfRule type="cellIs" dxfId="291" priority="5" operator="lessThan">
      <formula>-6395.81</formula>
    </cfRule>
    <cfRule type="cellIs" dxfId="290" priority="6" operator="lessThan">
      <formula>0</formula>
    </cfRule>
  </conditionalFormatting>
  <conditionalFormatting sqref="K7">
    <cfRule type="cellIs" dxfId="289" priority="1" stopIfTrue="1" operator="greaterThanOrEqual">
      <formula>$F$7</formula>
    </cfRule>
    <cfRule type="cellIs" dxfId="288" priority="2" stopIfTrue="1" operator="lessThan">
      <formula>$F$7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9DAB3-B81B-4764-8261-63910CE40FF6}">
  <sheetPr>
    <tabColor rgb="FF0070C0"/>
  </sheetPr>
  <dimension ref="B1:AD70"/>
  <sheetViews>
    <sheetView view="pageBreakPreview" zoomScale="40" zoomScaleNormal="55" zoomScaleSheetLayoutView="40" workbookViewId="0">
      <selection activeCell="O19" sqref="O19"/>
    </sheetView>
  </sheetViews>
  <sheetFormatPr defaultColWidth="9.140625" defaultRowHeight="12.75"/>
  <cols>
    <col min="1" max="1" width="1.7109375" style="481" customWidth="1"/>
    <col min="2" max="2" width="1.5703125" style="481" customWidth="1"/>
    <col min="3" max="3" width="10.7109375" style="481" customWidth="1"/>
    <col min="4" max="4" width="2.5703125" style="481" customWidth="1"/>
    <col min="5" max="18" width="9.140625" style="481"/>
    <col min="19" max="19" width="14.5703125" style="481" customWidth="1"/>
    <col min="20" max="20" width="3.140625" style="481" customWidth="1"/>
    <col min="21" max="26" width="9.140625" style="481"/>
    <col min="27" max="27" width="2.85546875" style="481" customWidth="1"/>
    <col min="28" max="30" width="4.7109375" style="481" customWidth="1"/>
    <col min="31" max="31" width="1.7109375" style="481" customWidth="1"/>
    <col min="32" max="16384" width="9.140625" style="481"/>
  </cols>
  <sheetData>
    <row r="1" spans="3:30" ht="12.75" customHeight="1" thickBot="1"/>
    <row r="2" spans="3:30" ht="12.75" customHeight="1" thickBot="1">
      <c r="C2" s="482"/>
      <c r="D2" s="483"/>
      <c r="E2" s="483"/>
      <c r="F2" s="483"/>
      <c r="G2" s="483"/>
      <c r="H2" s="483"/>
      <c r="I2" s="483"/>
      <c r="J2" s="483"/>
      <c r="K2" s="483"/>
      <c r="L2" s="483"/>
      <c r="M2" s="483"/>
      <c r="N2" s="483"/>
      <c r="O2" s="483"/>
      <c r="P2" s="483"/>
      <c r="Q2" s="483"/>
      <c r="R2" s="483"/>
      <c r="S2" s="483"/>
      <c r="T2" s="483"/>
      <c r="U2" s="483"/>
      <c r="V2" s="483"/>
      <c r="W2" s="483"/>
      <c r="X2" s="483"/>
      <c r="Y2" s="483"/>
      <c r="Z2" s="483"/>
      <c r="AA2" s="483"/>
      <c r="AB2" s="483"/>
      <c r="AC2" s="483"/>
      <c r="AD2" s="484"/>
    </row>
    <row r="3" spans="3:30" ht="12.75" customHeight="1">
      <c r="C3" s="485"/>
      <c r="D3" s="625" t="s">
        <v>1657</v>
      </c>
      <c r="E3" s="626"/>
      <c r="F3" s="626"/>
      <c r="G3" s="626"/>
      <c r="H3" s="626"/>
      <c r="I3" s="626"/>
      <c r="J3" s="626"/>
      <c r="K3" s="626"/>
      <c r="L3" s="626"/>
      <c r="M3" s="626"/>
      <c r="N3" s="626"/>
      <c r="O3" s="626"/>
      <c r="P3" s="626"/>
      <c r="Q3" s="626"/>
      <c r="R3" s="626"/>
      <c r="S3" s="626"/>
      <c r="T3" s="626"/>
      <c r="U3" s="626"/>
      <c r="V3" s="626"/>
      <c r="W3" s="626"/>
      <c r="X3" s="626"/>
      <c r="Y3" s="626"/>
      <c r="Z3" s="626"/>
      <c r="AA3" s="626"/>
      <c r="AB3" s="627"/>
      <c r="AC3" s="486"/>
      <c r="AD3" s="487"/>
    </row>
    <row r="4" spans="3:30" ht="12.75" customHeight="1" thickBot="1">
      <c r="C4" s="485"/>
      <c r="D4" s="628"/>
      <c r="E4" s="629"/>
      <c r="F4" s="629"/>
      <c r="G4" s="629"/>
      <c r="H4" s="629"/>
      <c r="I4" s="629"/>
      <c r="J4" s="629"/>
      <c r="K4" s="629"/>
      <c r="L4" s="629"/>
      <c r="M4" s="629"/>
      <c r="N4" s="629"/>
      <c r="O4" s="629"/>
      <c r="P4" s="629"/>
      <c r="Q4" s="629"/>
      <c r="R4" s="629"/>
      <c r="S4" s="629"/>
      <c r="T4" s="629"/>
      <c r="U4" s="629"/>
      <c r="V4" s="629"/>
      <c r="W4" s="629"/>
      <c r="X4" s="629"/>
      <c r="Y4" s="629"/>
      <c r="Z4" s="629"/>
      <c r="AA4" s="629"/>
      <c r="AB4" s="630"/>
      <c r="AC4" s="486"/>
      <c r="AD4" s="487"/>
    </row>
    <row r="5" spans="3:30" ht="12.75" customHeight="1">
      <c r="C5" s="485"/>
      <c r="D5" s="488"/>
      <c r="E5" s="488"/>
      <c r="F5" s="488"/>
      <c r="G5" s="488"/>
      <c r="H5" s="488"/>
      <c r="I5" s="488"/>
      <c r="J5" s="488"/>
      <c r="K5" s="488"/>
      <c r="L5" s="488"/>
      <c r="M5" s="488"/>
      <c r="N5" s="488"/>
      <c r="O5" s="488"/>
      <c r="P5" s="488"/>
      <c r="Q5" s="488"/>
      <c r="R5" s="488"/>
      <c r="S5" s="488"/>
      <c r="T5" s="488"/>
      <c r="U5" s="488"/>
      <c r="V5" s="488"/>
      <c r="W5" s="488"/>
      <c r="X5" s="488"/>
      <c r="Y5" s="488"/>
      <c r="Z5" s="488"/>
      <c r="AA5" s="488"/>
      <c r="AB5" s="488"/>
      <c r="AC5" s="488"/>
      <c r="AD5" s="487"/>
    </row>
    <row r="6" spans="3:30" ht="12.75" customHeight="1">
      <c r="C6" s="485"/>
      <c r="D6" s="488"/>
      <c r="E6" s="488"/>
      <c r="F6" s="488"/>
      <c r="G6" s="488"/>
      <c r="H6" s="488"/>
      <c r="I6" s="488"/>
      <c r="J6" s="488"/>
      <c r="K6" s="488"/>
      <c r="L6" s="488"/>
      <c r="M6" s="488"/>
      <c r="N6" s="488"/>
      <c r="O6" s="488"/>
      <c r="P6" s="488"/>
      <c r="Q6" s="488"/>
      <c r="R6" s="488"/>
      <c r="S6" s="488"/>
      <c r="T6" s="488"/>
      <c r="U6" s="488"/>
      <c r="V6" s="488"/>
      <c r="W6" s="488"/>
      <c r="X6" s="488"/>
      <c r="Y6" s="488"/>
      <c r="Z6" s="488"/>
      <c r="AA6" s="488"/>
      <c r="AB6" s="488"/>
      <c r="AC6" s="488"/>
      <c r="AD6" s="487"/>
    </row>
    <row r="7" spans="3:30" ht="12.75" customHeight="1">
      <c r="C7" s="485"/>
      <c r="D7" s="488"/>
      <c r="E7" s="488"/>
      <c r="F7" s="488"/>
      <c r="G7" s="488"/>
      <c r="H7" s="488"/>
      <c r="I7" s="488"/>
      <c r="J7" s="488"/>
      <c r="K7" s="488"/>
      <c r="L7" s="488"/>
      <c r="M7" s="488"/>
      <c r="N7" s="488"/>
      <c r="O7" s="488"/>
      <c r="P7" s="488"/>
      <c r="Q7" s="488"/>
      <c r="R7" s="488"/>
      <c r="S7" s="488"/>
      <c r="T7" s="488"/>
      <c r="U7" s="488"/>
      <c r="V7" s="488"/>
      <c r="W7" s="488"/>
      <c r="X7" s="488"/>
      <c r="Y7" s="488"/>
      <c r="Z7" s="488"/>
      <c r="AA7" s="488"/>
      <c r="AB7" s="488"/>
      <c r="AC7" s="488"/>
      <c r="AD7" s="487"/>
    </row>
    <row r="8" spans="3:30" ht="12.75" customHeight="1">
      <c r="C8" s="485"/>
      <c r="D8" s="488"/>
      <c r="E8" s="488"/>
      <c r="F8" s="488"/>
      <c r="G8" s="488"/>
      <c r="H8" s="488"/>
      <c r="I8" s="488"/>
      <c r="J8" s="488"/>
      <c r="K8" s="488"/>
      <c r="L8" s="488"/>
      <c r="M8" s="488"/>
      <c r="N8" s="488"/>
      <c r="O8" s="488"/>
      <c r="P8" s="488"/>
      <c r="Q8" s="488"/>
      <c r="R8" s="488"/>
      <c r="S8" s="488"/>
      <c r="T8" s="488"/>
      <c r="U8" s="488"/>
      <c r="V8" s="489"/>
      <c r="W8" s="489"/>
      <c r="X8" s="489"/>
      <c r="Y8" s="489"/>
      <c r="Z8" s="489"/>
      <c r="AA8" s="489"/>
      <c r="AB8" s="490"/>
      <c r="AC8" s="490"/>
      <c r="AD8" s="487"/>
    </row>
    <row r="9" spans="3:30" ht="12.75" customHeight="1">
      <c r="C9" s="485"/>
      <c r="D9" s="488"/>
      <c r="E9" s="488"/>
      <c r="F9" s="488"/>
      <c r="G9" s="488"/>
      <c r="H9" s="488"/>
      <c r="I9" s="488"/>
      <c r="J9" s="488"/>
      <c r="K9" s="488"/>
      <c r="L9" s="488"/>
      <c r="M9" s="488"/>
      <c r="N9" s="488"/>
      <c r="O9" s="488"/>
      <c r="P9" s="488"/>
      <c r="Q9" s="488"/>
      <c r="R9" s="488"/>
      <c r="S9" s="488"/>
      <c r="T9" s="488"/>
      <c r="U9" s="488"/>
      <c r="V9" s="489"/>
      <c r="W9" s="489"/>
      <c r="X9" s="489"/>
      <c r="Y9" s="489"/>
      <c r="Z9" s="489"/>
      <c r="AA9" s="489"/>
      <c r="AB9" s="490"/>
      <c r="AC9" s="490"/>
      <c r="AD9" s="487"/>
    </row>
    <row r="10" spans="3:30" ht="12.75" customHeight="1">
      <c r="C10" s="485"/>
      <c r="D10" s="488"/>
      <c r="E10" s="488"/>
      <c r="F10" s="488"/>
      <c r="G10" s="488"/>
      <c r="H10" s="488"/>
      <c r="I10" s="488"/>
      <c r="J10" s="488"/>
      <c r="K10" s="488"/>
      <c r="L10" s="488"/>
      <c r="M10" s="488"/>
      <c r="N10" s="488"/>
      <c r="O10" s="488"/>
      <c r="P10" s="488"/>
      <c r="Q10" s="488"/>
      <c r="R10" s="488"/>
      <c r="S10" s="488"/>
      <c r="T10" s="488"/>
      <c r="U10" s="488"/>
      <c r="V10" s="489"/>
      <c r="W10" s="489"/>
      <c r="X10" s="489"/>
      <c r="Y10" s="489"/>
      <c r="Z10" s="489"/>
      <c r="AA10" s="488"/>
      <c r="AB10" s="488"/>
      <c r="AC10" s="488"/>
      <c r="AD10" s="487"/>
    </row>
    <row r="11" spans="3:30" ht="12.75" customHeight="1">
      <c r="C11" s="485"/>
      <c r="D11" s="488"/>
      <c r="E11" s="488"/>
      <c r="F11" s="488"/>
      <c r="G11" s="488"/>
      <c r="H11" s="488"/>
      <c r="I11" s="488"/>
      <c r="J11" s="488"/>
      <c r="K11" s="488"/>
      <c r="L11" s="488"/>
      <c r="M11" s="488"/>
      <c r="N11" s="488"/>
      <c r="O11" s="488"/>
      <c r="P11" s="488"/>
      <c r="Q11" s="488"/>
      <c r="R11" s="488"/>
      <c r="S11" s="488"/>
      <c r="T11" s="488"/>
      <c r="U11" s="488"/>
      <c r="V11" s="489"/>
      <c r="W11" s="489"/>
      <c r="X11" s="489"/>
      <c r="Y11" s="489"/>
      <c r="Z11" s="489"/>
      <c r="AA11" s="488"/>
      <c r="AB11" s="488"/>
      <c r="AC11" s="488"/>
      <c r="AD11" s="487"/>
    </row>
    <row r="12" spans="3:30" ht="12.75" customHeight="1">
      <c r="C12" s="485"/>
      <c r="D12" s="488"/>
      <c r="E12" s="488"/>
      <c r="F12" s="488"/>
      <c r="G12" s="488"/>
      <c r="H12" s="488"/>
      <c r="I12" s="488"/>
      <c r="J12" s="488"/>
      <c r="K12" s="488"/>
      <c r="L12" s="488"/>
      <c r="M12" s="488"/>
      <c r="N12" s="488"/>
      <c r="O12" s="488"/>
      <c r="P12" s="488"/>
      <c r="Q12" s="488"/>
      <c r="R12" s="488"/>
      <c r="S12" s="488"/>
      <c r="T12" s="488"/>
      <c r="U12" s="488"/>
      <c r="V12" s="489"/>
      <c r="W12" s="489"/>
      <c r="X12" s="489"/>
      <c r="Y12" s="489"/>
      <c r="Z12" s="489"/>
      <c r="AA12" s="488"/>
      <c r="AB12" s="488"/>
      <c r="AC12" s="488"/>
      <c r="AD12" s="487"/>
    </row>
    <row r="13" spans="3:30" ht="12.75" customHeight="1">
      <c r="C13" s="485"/>
      <c r="D13" s="488"/>
      <c r="E13" s="488"/>
      <c r="F13" s="488"/>
      <c r="G13" s="488"/>
      <c r="H13" s="488"/>
      <c r="I13" s="488"/>
      <c r="J13" s="488"/>
      <c r="K13" s="488"/>
      <c r="L13" s="488"/>
      <c r="M13" s="488"/>
      <c r="N13" s="488"/>
      <c r="O13" s="488"/>
      <c r="P13" s="488"/>
      <c r="Q13" s="488"/>
      <c r="R13" s="488"/>
      <c r="S13" s="488"/>
      <c r="T13" s="488"/>
      <c r="U13" s="488"/>
      <c r="V13" s="489"/>
      <c r="W13" s="489"/>
      <c r="X13" s="489"/>
      <c r="Y13" s="489"/>
      <c r="Z13" s="489"/>
      <c r="AA13" s="488"/>
      <c r="AB13" s="488"/>
      <c r="AC13" s="488"/>
      <c r="AD13" s="487"/>
    </row>
    <row r="14" spans="3:30" ht="12.75" customHeight="1">
      <c r="C14" s="485"/>
      <c r="D14" s="488"/>
      <c r="E14" s="488"/>
      <c r="F14" s="488"/>
      <c r="G14" s="488"/>
      <c r="H14" s="488"/>
      <c r="I14" s="488"/>
      <c r="J14" s="488"/>
      <c r="K14" s="488"/>
      <c r="L14" s="488"/>
      <c r="M14" s="488"/>
      <c r="N14" s="488"/>
      <c r="O14" s="488"/>
      <c r="P14" s="488"/>
      <c r="Q14" s="488"/>
      <c r="R14" s="488"/>
      <c r="S14" s="488"/>
      <c r="T14" s="488"/>
      <c r="U14" s="488"/>
      <c r="V14" s="489"/>
      <c r="W14" s="489"/>
      <c r="X14" s="489"/>
      <c r="Y14" s="489"/>
      <c r="Z14" s="489"/>
      <c r="AA14" s="488"/>
      <c r="AB14" s="488"/>
      <c r="AC14" s="488"/>
      <c r="AD14" s="487"/>
    </row>
    <row r="15" spans="3:30" ht="12.75" customHeight="1">
      <c r="C15" s="485"/>
      <c r="D15" s="488"/>
      <c r="E15" s="488"/>
      <c r="F15" s="488"/>
      <c r="G15" s="488"/>
      <c r="H15" s="488"/>
      <c r="I15" s="488"/>
      <c r="J15" s="488"/>
      <c r="K15" s="488"/>
      <c r="L15" s="488"/>
      <c r="M15" s="488"/>
      <c r="N15" s="488"/>
      <c r="O15" s="488"/>
      <c r="P15" s="488"/>
      <c r="Q15" s="488"/>
      <c r="R15" s="488"/>
      <c r="S15" s="488"/>
      <c r="T15" s="488"/>
      <c r="U15" s="488"/>
      <c r="V15" s="489"/>
      <c r="W15" s="489"/>
      <c r="X15" s="489"/>
      <c r="Y15" s="489"/>
      <c r="Z15" s="489"/>
      <c r="AA15" s="488"/>
      <c r="AB15" s="488"/>
      <c r="AC15" s="488"/>
      <c r="AD15" s="487"/>
    </row>
    <row r="16" spans="3:30" ht="12.75" customHeight="1">
      <c r="C16" s="485"/>
      <c r="D16" s="488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O16" s="488"/>
      <c r="P16" s="488"/>
      <c r="Q16" s="488"/>
      <c r="R16" s="488"/>
      <c r="S16" s="488"/>
      <c r="T16" s="488"/>
      <c r="U16" s="488"/>
      <c r="V16" s="489"/>
      <c r="W16" s="489"/>
      <c r="X16" s="489"/>
      <c r="Y16" s="489"/>
      <c r="Z16" s="489"/>
      <c r="AA16" s="488"/>
      <c r="AB16" s="488"/>
      <c r="AC16" s="488"/>
      <c r="AD16" s="487"/>
    </row>
    <row r="17" spans="3:30" ht="12.75" customHeight="1">
      <c r="C17" s="485"/>
      <c r="D17" s="488"/>
      <c r="E17" s="488"/>
      <c r="F17" s="488"/>
      <c r="G17" s="488"/>
      <c r="H17" s="488"/>
      <c r="I17" s="488"/>
      <c r="J17" s="488"/>
      <c r="K17" s="488"/>
      <c r="L17" s="488"/>
      <c r="M17" s="488"/>
      <c r="N17" s="488"/>
      <c r="O17" s="488"/>
      <c r="P17" s="488"/>
      <c r="Q17" s="488"/>
      <c r="R17" s="488"/>
      <c r="S17" s="488"/>
      <c r="T17" s="488"/>
      <c r="U17" s="488"/>
      <c r="V17" s="489"/>
      <c r="W17" s="489"/>
      <c r="X17" s="489"/>
      <c r="Y17" s="489"/>
      <c r="Z17" s="489"/>
      <c r="AA17" s="488"/>
      <c r="AB17" s="488"/>
      <c r="AC17" s="488"/>
      <c r="AD17" s="487"/>
    </row>
    <row r="18" spans="3:30" ht="12.75" customHeight="1">
      <c r="C18" s="485"/>
      <c r="D18" s="488"/>
      <c r="E18" s="488"/>
      <c r="F18" s="488"/>
      <c r="G18" s="488"/>
      <c r="H18" s="488"/>
      <c r="I18" s="488"/>
      <c r="J18" s="488"/>
      <c r="K18" s="488"/>
      <c r="L18" s="488"/>
      <c r="M18" s="488"/>
      <c r="N18" s="488"/>
      <c r="O18" s="488"/>
      <c r="P18" s="488"/>
      <c r="Q18" s="488"/>
      <c r="R18" s="488"/>
      <c r="S18" s="488"/>
      <c r="T18" s="488"/>
      <c r="U18" s="488"/>
      <c r="V18" s="489"/>
      <c r="W18" s="489"/>
      <c r="X18" s="489"/>
      <c r="Y18" s="489"/>
      <c r="Z18" s="489"/>
      <c r="AA18" s="488"/>
      <c r="AB18" s="488"/>
      <c r="AC18" s="488"/>
      <c r="AD18" s="487"/>
    </row>
    <row r="19" spans="3:30" ht="12.75" customHeight="1">
      <c r="C19" s="485"/>
      <c r="D19" s="488"/>
      <c r="E19" s="488"/>
      <c r="F19" s="488"/>
      <c r="G19" s="488"/>
      <c r="H19" s="488"/>
      <c r="I19" s="488"/>
      <c r="J19" s="488"/>
      <c r="K19" s="488"/>
      <c r="L19" s="488"/>
      <c r="M19" s="488"/>
      <c r="N19" s="488"/>
      <c r="O19" s="488"/>
      <c r="P19" s="488"/>
      <c r="Q19" s="488"/>
      <c r="R19" s="488"/>
      <c r="S19" s="488"/>
      <c r="T19" s="488"/>
      <c r="U19" s="488"/>
      <c r="V19" s="489"/>
      <c r="W19" s="489"/>
      <c r="X19" s="489"/>
      <c r="Y19" s="489"/>
      <c r="Z19" s="489"/>
      <c r="AA19" s="488"/>
      <c r="AB19" s="488"/>
      <c r="AC19" s="488"/>
      <c r="AD19" s="487"/>
    </row>
    <row r="20" spans="3:30" ht="12.75" customHeight="1">
      <c r="C20" s="485"/>
      <c r="D20" s="488"/>
      <c r="E20" s="488"/>
      <c r="F20" s="488"/>
      <c r="G20" s="491"/>
      <c r="H20" s="488"/>
      <c r="I20" s="488"/>
      <c r="J20" s="488"/>
      <c r="K20" s="488"/>
      <c r="L20" s="488"/>
      <c r="M20" s="488"/>
      <c r="N20" s="488"/>
      <c r="O20" s="488"/>
      <c r="P20" s="488"/>
      <c r="Q20" s="488"/>
      <c r="R20" s="488"/>
      <c r="S20" s="488"/>
      <c r="T20" s="488"/>
      <c r="U20" s="488"/>
      <c r="V20" s="489"/>
      <c r="W20" s="489"/>
      <c r="X20" s="489"/>
      <c r="Y20" s="489"/>
      <c r="Z20" s="489"/>
      <c r="AA20" s="488"/>
      <c r="AB20" s="488"/>
      <c r="AC20" s="488"/>
      <c r="AD20" s="487"/>
    </row>
    <row r="21" spans="3:30" ht="12.75" customHeight="1">
      <c r="C21" s="485"/>
      <c r="D21" s="488"/>
      <c r="E21" s="488"/>
      <c r="F21" s="488"/>
      <c r="G21" s="488"/>
      <c r="H21" s="488"/>
      <c r="I21" s="488"/>
      <c r="J21" s="488"/>
      <c r="K21" s="488"/>
      <c r="L21" s="488"/>
      <c r="M21" s="488"/>
      <c r="N21" s="488"/>
      <c r="O21" s="488"/>
      <c r="P21" s="488"/>
      <c r="Q21" s="488"/>
      <c r="R21" s="488"/>
      <c r="S21" s="488"/>
      <c r="T21" s="488"/>
      <c r="U21" s="488"/>
      <c r="V21" s="489"/>
      <c r="W21" s="489"/>
      <c r="X21" s="489"/>
      <c r="Y21" s="489"/>
      <c r="Z21" s="489"/>
      <c r="AA21" s="488"/>
      <c r="AB21" s="488"/>
      <c r="AC21" s="488"/>
      <c r="AD21" s="487"/>
    </row>
    <row r="22" spans="3:30" ht="12.75" customHeight="1">
      <c r="C22" s="485"/>
      <c r="D22" s="488"/>
      <c r="E22" s="488"/>
      <c r="F22" s="488"/>
      <c r="G22" s="488"/>
      <c r="H22" s="488"/>
      <c r="I22" s="488"/>
      <c r="J22" s="488"/>
      <c r="K22" s="488"/>
      <c r="L22" s="488"/>
      <c r="M22" s="488"/>
      <c r="N22" s="488"/>
      <c r="O22" s="488"/>
      <c r="P22" s="488"/>
      <c r="Q22" s="488"/>
      <c r="R22" s="488"/>
      <c r="S22" s="488"/>
      <c r="T22" s="488"/>
      <c r="U22" s="488"/>
      <c r="V22" s="489"/>
      <c r="W22" s="489"/>
      <c r="X22" s="489"/>
      <c r="Y22" s="489"/>
      <c r="Z22" s="489"/>
      <c r="AA22" s="488"/>
      <c r="AB22" s="488"/>
      <c r="AC22" s="488"/>
      <c r="AD22" s="487"/>
    </row>
    <row r="23" spans="3:30" ht="12.75" customHeight="1">
      <c r="C23" s="485"/>
      <c r="D23" s="488"/>
      <c r="E23" s="488"/>
      <c r="F23" s="488"/>
      <c r="G23" s="488"/>
      <c r="H23" s="488"/>
      <c r="I23" s="488"/>
      <c r="J23" s="488"/>
      <c r="K23" s="488"/>
      <c r="L23" s="488"/>
      <c r="M23" s="488"/>
      <c r="N23" s="488"/>
      <c r="O23" s="488"/>
      <c r="P23" s="488"/>
      <c r="Q23" s="488"/>
      <c r="R23" s="488"/>
      <c r="S23" s="488"/>
      <c r="T23" s="488"/>
      <c r="U23" s="488"/>
      <c r="V23" s="489"/>
      <c r="W23" s="489"/>
      <c r="X23" s="489"/>
      <c r="Y23" s="489"/>
      <c r="Z23" s="489"/>
      <c r="AA23" s="488"/>
      <c r="AB23" s="488"/>
      <c r="AC23" s="488"/>
      <c r="AD23" s="487"/>
    </row>
    <row r="24" spans="3:30" ht="12.75" customHeight="1">
      <c r="C24" s="485"/>
      <c r="D24" s="488"/>
      <c r="E24" s="488"/>
      <c r="F24" s="488"/>
      <c r="G24" s="488"/>
      <c r="H24" s="488"/>
      <c r="I24" s="488"/>
      <c r="J24" s="488"/>
      <c r="K24" s="488"/>
      <c r="L24" s="488"/>
      <c r="M24" s="488"/>
      <c r="N24" s="488"/>
      <c r="O24" s="488"/>
      <c r="P24" s="488"/>
      <c r="Q24" s="488"/>
      <c r="R24" s="488"/>
      <c r="S24" s="488"/>
      <c r="T24" s="488"/>
      <c r="U24" s="488"/>
      <c r="V24" s="489"/>
      <c r="W24" s="489"/>
      <c r="X24" s="489"/>
      <c r="Y24" s="489"/>
      <c r="Z24" s="489"/>
      <c r="AA24" s="488"/>
      <c r="AB24" s="488"/>
      <c r="AC24" s="488"/>
      <c r="AD24" s="487"/>
    </row>
    <row r="25" spans="3:30" ht="12.75" customHeight="1">
      <c r="C25" s="485"/>
      <c r="D25" s="488"/>
      <c r="E25" s="488"/>
      <c r="F25" s="488"/>
      <c r="G25" s="488"/>
      <c r="H25" s="488"/>
      <c r="I25" s="488"/>
      <c r="J25" s="488"/>
      <c r="K25" s="488"/>
      <c r="L25" s="488"/>
      <c r="M25" s="488"/>
      <c r="N25" s="488"/>
      <c r="O25" s="488"/>
      <c r="P25" s="488"/>
      <c r="Q25" s="488"/>
      <c r="R25" s="488"/>
      <c r="S25" s="488"/>
      <c r="T25" s="488"/>
      <c r="U25" s="488"/>
      <c r="V25" s="489"/>
      <c r="W25" s="489"/>
      <c r="X25" s="489"/>
      <c r="Y25" s="489"/>
      <c r="Z25" s="489"/>
      <c r="AA25" s="488"/>
      <c r="AB25" s="488"/>
      <c r="AC25" s="488"/>
      <c r="AD25" s="487"/>
    </row>
    <row r="26" spans="3:30" ht="12.75" customHeight="1">
      <c r="C26" s="485"/>
      <c r="D26" s="488"/>
      <c r="E26" s="488"/>
      <c r="F26" s="488"/>
      <c r="G26" s="488"/>
      <c r="H26" s="488"/>
      <c r="I26" s="488"/>
      <c r="J26" s="488"/>
      <c r="K26" s="488"/>
      <c r="L26" s="488"/>
      <c r="M26" s="488"/>
      <c r="N26" s="488"/>
      <c r="O26" s="488"/>
      <c r="P26" s="488"/>
      <c r="Q26" s="488"/>
      <c r="R26" s="488"/>
      <c r="S26" s="488"/>
      <c r="T26" s="488"/>
      <c r="U26" s="488"/>
      <c r="V26" s="489"/>
      <c r="W26" s="489"/>
      <c r="X26" s="489"/>
      <c r="Y26" s="489"/>
      <c r="Z26" s="489"/>
      <c r="AA26" s="488"/>
      <c r="AB26" s="488"/>
      <c r="AC26" s="488"/>
      <c r="AD26" s="487"/>
    </row>
    <row r="27" spans="3:30" ht="12.75" customHeight="1">
      <c r="C27" s="485"/>
      <c r="D27" s="488"/>
      <c r="E27" s="488"/>
      <c r="F27" s="488"/>
      <c r="G27" s="488"/>
      <c r="H27" s="488"/>
      <c r="I27" s="488"/>
      <c r="J27" s="488"/>
      <c r="K27" s="488"/>
      <c r="L27" s="488"/>
      <c r="M27" s="488"/>
      <c r="N27" s="488"/>
      <c r="O27" s="488"/>
      <c r="P27" s="488"/>
      <c r="Q27" s="488"/>
      <c r="R27" s="488"/>
      <c r="S27" s="488"/>
      <c r="T27" s="488"/>
      <c r="U27" s="488"/>
      <c r="V27" s="489"/>
      <c r="W27" s="489"/>
      <c r="X27" s="489"/>
      <c r="Y27" s="489"/>
      <c r="Z27" s="489"/>
      <c r="AA27" s="488"/>
      <c r="AB27" s="488"/>
      <c r="AC27" s="488"/>
      <c r="AD27" s="487"/>
    </row>
    <row r="28" spans="3:30" ht="12.75" customHeight="1">
      <c r="C28" s="485"/>
      <c r="D28" s="488"/>
      <c r="E28" s="488"/>
      <c r="F28" s="488"/>
      <c r="G28" s="488"/>
      <c r="H28" s="488"/>
      <c r="I28" s="488"/>
      <c r="J28" s="488"/>
      <c r="K28" s="488"/>
      <c r="L28" s="488"/>
      <c r="M28" s="488"/>
      <c r="N28" s="488"/>
      <c r="O28" s="488"/>
      <c r="P28" s="488"/>
      <c r="Q28" s="488"/>
      <c r="R28" s="488"/>
      <c r="S28" s="488"/>
      <c r="T28" s="488"/>
      <c r="U28" s="488"/>
      <c r="V28" s="489"/>
      <c r="W28" s="489"/>
      <c r="X28" s="489"/>
      <c r="Y28" s="489"/>
      <c r="Z28" s="489"/>
      <c r="AA28" s="488"/>
      <c r="AB28" s="488"/>
      <c r="AC28" s="488"/>
      <c r="AD28" s="487"/>
    </row>
    <row r="29" spans="3:30" ht="12.75" customHeight="1">
      <c r="C29" s="485"/>
      <c r="D29" s="488"/>
      <c r="E29" s="488"/>
      <c r="F29" s="488"/>
      <c r="G29" s="488"/>
      <c r="H29" s="488"/>
      <c r="I29" s="488"/>
      <c r="J29" s="488"/>
      <c r="K29" s="488"/>
      <c r="L29" s="488"/>
      <c r="M29" s="488"/>
      <c r="N29" s="488"/>
      <c r="O29" s="488"/>
      <c r="P29" s="488"/>
      <c r="Q29" s="488"/>
      <c r="R29" s="488"/>
      <c r="S29" s="488"/>
      <c r="T29" s="488"/>
      <c r="U29" s="488"/>
      <c r="V29" s="489"/>
      <c r="W29" s="489"/>
      <c r="X29" s="489"/>
      <c r="Y29" s="489"/>
      <c r="Z29" s="489"/>
      <c r="AA29" s="488"/>
      <c r="AB29" s="488"/>
      <c r="AC29" s="488"/>
      <c r="AD29" s="487"/>
    </row>
    <row r="30" spans="3:30" ht="12.75" customHeight="1">
      <c r="C30" s="485"/>
      <c r="D30" s="488"/>
      <c r="E30" s="488"/>
      <c r="F30" s="488"/>
      <c r="G30" s="488"/>
      <c r="H30" s="488"/>
      <c r="I30" s="488"/>
      <c r="J30" s="488"/>
      <c r="K30" s="488"/>
      <c r="L30" s="488"/>
      <c r="M30" s="488"/>
      <c r="N30" s="488"/>
      <c r="O30" s="488"/>
      <c r="P30" s="488"/>
      <c r="Q30" s="488"/>
      <c r="R30" s="488"/>
      <c r="S30" s="488"/>
      <c r="T30" s="488"/>
      <c r="U30" s="488"/>
      <c r="V30" s="489"/>
      <c r="W30" s="489"/>
      <c r="X30" s="489"/>
      <c r="Y30" s="489"/>
      <c r="Z30" s="489"/>
      <c r="AA30" s="488"/>
      <c r="AB30" s="488"/>
      <c r="AC30" s="488"/>
      <c r="AD30" s="487"/>
    </row>
    <row r="31" spans="3:30" ht="12.75" customHeight="1">
      <c r="C31" s="485"/>
      <c r="D31" s="488"/>
      <c r="E31" s="488"/>
      <c r="F31" s="488"/>
      <c r="G31" s="488"/>
      <c r="H31" s="488"/>
      <c r="I31" s="488"/>
      <c r="J31" s="488"/>
      <c r="K31" s="488"/>
      <c r="L31" s="488"/>
      <c r="M31" s="488"/>
      <c r="N31" s="488"/>
      <c r="O31" s="488"/>
      <c r="P31" s="488"/>
      <c r="Q31" s="488"/>
      <c r="R31" s="488"/>
      <c r="S31" s="488"/>
      <c r="T31" s="488"/>
      <c r="U31" s="488"/>
      <c r="V31" s="489"/>
      <c r="W31" s="489"/>
      <c r="X31" s="489"/>
      <c r="Y31" s="489"/>
      <c r="Z31" s="489"/>
      <c r="AA31" s="488"/>
      <c r="AB31" s="488"/>
      <c r="AC31" s="488"/>
      <c r="AD31" s="487"/>
    </row>
    <row r="32" spans="3:30" ht="12.75" customHeight="1">
      <c r="C32" s="485"/>
      <c r="D32" s="488"/>
      <c r="E32" s="488"/>
      <c r="F32" s="488"/>
      <c r="G32" s="488"/>
      <c r="H32" s="488"/>
      <c r="I32" s="488"/>
      <c r="J32" s="488"/>
      <c r="K32" s="488"/>
      <c r="L32" s="488"/>
      <c r="M32" s="488"/>
      <c r="N32" s="488"/>
      <c r="O32" s="488"/>
      <c r="P32" s="488"/>
      <c r="Q32" s="488"/>
      <c r="R32" s="488"/>
      <c r="S32" s="488"/>
      <c r="T32" s="488"/>
      <c r="U32" s="488"/>
      <c r="V32" s="489"/>
      <c r="W32" s="489"/>
      <c r="X32" s="489"/>
      <c r="Y32" s="489"/>
      <c r="Z32" s="489"/>
      <c r="AA32" s="488"/>
      <c r="AB32" s="488"/>
      <c r="AC32" s="488"/>
      <c r="AD32" s="487"/>
    </row>
    <row r="33" spans="3:30" ht="12.75" customHeight="1">
      <c r="C33" s="485"/>
      <c r="D33" s="488"/>
      <c r="E33" s="488"/>
      <c r="F33" s="488"/>
      <c r="G33" s="488"/>
      <c r="H33" s="488"/>
      <c r="I33" s="488"/>
      <c r="J33" s="488"/>
      <c r="K33" s="488"/>
      <c r="L33" s="488"/>
      <c r="M33" s="488"/>
      <c r="N33" s="488"/>
      <c r="O33" s="488"/>
      <c r="P33" s="488"/>
      <c r="Q33" s="488"/>
      <c r="R33" s="488"/>
      <c r="S33" s="488"/>
      <c r="T33" s="488"/>
      <c r="U33" s="488"/>
      <c r="V33" s="489"/>
      <c r="W33" s="489"/>
      <c r="X33" s="489"/>
      <c r="Y33" s="489"/>
      <c r="Z33" s="489"/>
      <c r="AA33" s="488"/>
      <c r="AB33" s="488"/>
      <c r="AC33" s="488"/>
      <c r="AD33" s="487"/>
    </row>
    <row r="34" spans="3:30" ht="12.75" customHeight="1">
      <c r="C34" s="485"/>
      <c r="D34" s="488"/>
      <c r="E34" s="488"/>
      <c r="F34" s="488"/>
      <c r="G34" s="488"/>
      <c r="H34" s="488"/>
      <c r="I34" s="488"/>
      <c r="J34" s="488"/>
      <c r="K34" s="488"/>
      <c r="L34" s="488"/>
      <c r="M34" s="488"/>
      <c r="N34" s="488"/>
      <c r="O34" s="488"/>
      <c r="P34" s="488"/>
      <c r="Q34" s="488"/>
      <c r="R34" s="488"/>
      <c r="S34" s="488"/>
      <c r="T34" s="488"/>
      <c r="U34" s="488"/>
      <c r="V34" s="489"/>
      <c r="W34" s="489"/>
      <c r="X34" s="489"/>
      <c r="Y34" s="489"/>
      <c r="Z34" s="489"/>
      <c r="AA34" s="488"/>
      <c r="AB34" s="488"/>
      <c r="AC34" s="488"/>
      <c r="AD34" s="487"/>
    </row>
    <row r="35" spans="3:30" ht="12.75" customHeight="1">
      <c r="C35" s="485"/>
      <c r="D35" s="488"/>
      <c r="E35" s="488"/>
      <c r="F35" s="488"/>
      <c r="G35" s="488"/>
      <c r="H35" s="488"/>
      <c r="I35" s="488"/>
      <c r="J35" s="488"/>
      <c r="K35" s="488"/>
      <c r="L35" s="488"/>
      <c r="M35" s="488"/>
      <c r="N35" s="488"/>
      <c r="O35" s="488"/>
      <c r="P35" s="488"/>
      <c r="Q35" s="488"/>
      <c r="R35" s="488"/>
      <c r="S35" s="488"/>
      <c r="T35" s="488"/>
      <c r="U35" s="488"/>
      <c r="V35" s="489"/>
      <c r="W35" s="489"/>
      <c r="X35" s="489"/>
      <c r="Y35" s="489"/>
      <c r="Z35" s="489"/>
      <c r="AA35" s="488"/>
      <c r="AB35" s="488"/>
      <c r="AC35" s="488"/>
      <c r="AD35" s="487"/>
    </row>
    <row r="36" spans="3:30" ht="12.75" customHeight="1">
      <c r="C36" s="485"/>
      <c r="D36" s="488"/>
      <c r="E36" s="488"/>
      <c r="F36" s="488"/>
      <c r="G36" s="488"/>
      <c r="H36" s="488"/>
      <c r="I36" s="488"/>
      <c r="J36" s="488"/>
      <c r="K36" s="488"/>
      <c r="L36" s="488"/>
      <c r="M36" s="488"/>
      <c r="N36" s="488"/>
      <c r="O36" s="488"/>
      <c r="P36" s="488"/>
      <c r="Q36" s="488"/>
      <c r="R36" s="488"/>
      <c r="S36" s="488"/>
      <c r="T36" s="488"/>
      <c r="U36" s="488"/>
      <c r="V36" s="489"/>
      <c r="W36" s="489"/>
      <c r="X36" s="489"/>
      <c r="Y36" s="489"/>
      <c r="Z36" s="489"/>
      <c r="AA36" s="488"/>
      <c r="AB36" s="488"/>
      <c r="AC36" s="488"/>
      <c r="AD36" s="487"/>
    </row>
    <row r="37" spans="3:30" ht="12.75" customHeight="1">
      <c r="C37" s="485"/>
      <c r="D37" s="488"/>
      <c r="E37" s="488"/>
      <c r="F37" s="488"/>
      <c r="G37" s="488"/>
      <c r="H37" s="488"/>
      <c r="I37" s="488"/>
      <c r="J37" s="488"/>
      <c r="K37" s="488"/>
      <c r="L37" s="488"/>
      <c r="M37" s="488"/>
      <c r="N37" s="488"/>
      <c r="O37" s="488"/>
      <c r="P37" s="488"/>
      <c r="Q37" s="488"/>
      <c r="R37" s="488"/>
      <c r="S37" s="488"/>
      <c r="T37" s="488"/>
      <c r="U37" s="488"/>
      <c r="V37" s="489"/>
      <c r="W37" s="489"/>
      <c r="X37" s="489"/>
      <c r="Y37" s="489"/>
      <c r="Z37" s="489"/>
      <c r="AA37" s="488"/>
      <c r="AB37" s="488"/>
      <c r="AC37" s="488"/>
      <c r="AD37" s="487"/>
    </row>
    <row r="38" spans="3:30" ht="12.75" customHeight="1">
      <c r="C38" s="485"/>
      <c r="D38" s="488"/>
      <c r="E38" s="488"/>
      <c r="F38" s="488"/>
      <c r="G38" s="488"/>
      <c r="H38" s="488"/>
      <c r="I38" s="488"/>
      <c r="J38" s="488"/>
      <c r="K38" s="488"/>
      <c r="L38" s="488"/>
      <c r="M38" s="488"/>
      <c r="N38" s="488"/>
      <c r="O38" s="488"/>
      <c r="P38" s="488"/>
      <c r="Q38" s="488"/>
      <c r="R38" s="488"/>
      <c r="S38" s="488"/>
      <c r="T38" s="488"/>
      <c r="U38" s="488"/>
      <c r="V38" s="489"/>
      <c r="W38" s="489"/>
      <c r="X38" s="489"/>
      <c r="Y38" s="489"/>
      <c r="Z38" s="489"/>
      <c r="AA38" s="488"/>
      <c r="AB38" s="488"/>
      <c r="AC38" s="488"/>
      <c r="AD38" s="487"/>
    </row>
    <row r="39" spans="3:30" ht="12.75" customHeight="1">
      <c r="C39" s="485"/>
      <c r="D39" s="488"/>
      <c r="E39" s="488"/>
      <c r="F39" s="488"/>
      <c r="G39" s="488"/>
      <c r="H39" s="488"/>
      <c r="I39" s="488"/>
      <c r="J39" s="488"/>
      <c r="K39" s="488"/>
      <c r="L39" s="488"/>
      <c r="M39" s="488"/>
      <c r="N39" s="488"/>
      <c r="O39" s="488"/>
      <c r="P39" s="488"/>
      <c r="Q39" s="488"/>
      <c r="R39" s="488"/>
      <c r="S39" s="488"/>
      <c r="T39" s="488"/>
      <c r="U39" s="488"/>
      <c r="V39" s="489"/>
      <c r="W39" s="489"/>
      <c r="X39" s="489"/>
      <c r="Y39" s="489"/>
      <c r="Z39" s="489"/>
      <c r="AA39" s="488"/>
      <c r="AB39" s="488"/>
      <c r="AC39" s="488"/>
      <c r="AD39" s="487"/>
    </row>
    <row r="40" spans="3:30" ht="12.75" customHeight="1">
      <c r="C40" s="485"/>
      <c r="D40" s="488"/>
      <c r="E40" s="488"/>
      <c r="F40" s="488"/>
      <c r="G40" s="488"/>
      <c r="H40" s="488"/>
      <c r="I40" s="488"/>
      <c r="J40" s="488"/>
      <c r="K40" s="488"/>
      <c r="L40" s="488"/>
      <c r="M40" s="488"/>
      <c r="N40" s="488"/>
      <c r="O40" s="488"/>
      <c r="P40" s="488"/>
      <c r="Q40" s="488"/>
      <c r="R40" s="488"/>
      <c r="S40" s="488"/>
      <c r="T40" s="488"/>
      <c r="U40" s="488"/>
      <c r="V40" s="489"/>
      <c r="W40" s="489"/>
      <c r="X40" s="489"/>
      <c r="Y40" s="489"/>
      <c r="Z40" s="489"/>
      <c r="AA40" s="488"/>
      <c r="AB40" s="488"/>
      <c r="AC40" s="488"/>
      <c r="AD40" s="487"/>
    </row>
    <row r="41" spans="3:30" ht="12.75" customHeight="1">
      <c r="C41" s="485"/>
      <c r="D41" s="488"/>
      <c r="E41" s="488"/>
      <c r="F41" s="488"/>
      <c r="G41" s="488"/>
      <c r="H41" s="488"/>
      <c r="I41" s="488"/>
      <c r="J41" s="488"/>
      <c r="K41" s="488"/>
      <c r="L41" s="488"/>
      <c r="M41" s="488"/>
      <c r="N41" s="488"/>
      <c r="O41" s="488"/>
      <c r="P41" s="488"/>
      <c r="Q41" s="488"/>
      <c r="R41" s="488"/>
      <c r="S41" s="488"/>
      <c r="T41" s="488"/>
      <c r="U41" s="488"/>
      <c r="V41" s="489"/>
      <c r="W41" s="489"/>
      <c r="X41" s="489"/>
      <c r="Y41" s="489"/>
      <c r="Z41" s="489"/>
      <c r="AA41" s="488"/>
      <c r="AB41" s="488"/>
      <c r="AC41" s="488"/>
      <c r="AD41" s="487"/>
    </row>
    <row r="42" spans="3:30" ht="12.75" customHeight="1">
      <c r="C42" s="485"/>
      <c r="D42" s="488"/>
      <c r="E42" s="488"/>
      <c r="F42" s="488"/>
      <c r="G42" s="488"/>
      <c r="H42" s="488"/>
      <c r="I42" s="488"/>
      <c r="J42" s="488"/>
      <c r="K42" s="488"/>
      <c r="L42" s="488"/>
      <c r="M42" s="488"/>
      <c r="N42" s="488"/>
      <c r="O42" s="488"/>
      <c r="P42" s="488"/>
      <c r="Q42" s="488"/>
      <c r="R42" s="488"/>
      <c r="S42" s="488"/>
      <c r="T42" s="488"/>
      <c r="U42" s="488"/>
      <c r="V42" s="488"/>
      <c r="W42" s="488"/>
      <c r="X42" s="488"/>
      <c r="Y42" s="488"/>
      <c r="Z42" s="488"/>
      <c r="AA42" s="488"/>
      <c r="AB42" s="488"/>
      <c r="AC42" s="488"/>
      <c r="AD42" s="487"/>
    </row>
    <row r="43" spans="3:30" ht="12.75" customHeight="1">
      <c r="C43" s="485"/>
      <c r="D43" s="488"/>
      <c r="E43" s="488"/>
      <c r="F43" s="488"/>
      <c r="G43" s="488"/>
      <c r="H43" s="488"/>
      <c r="I43" s="488"/>
      <c r="J43" s="488"/>
      <c r="K43" s="488"/>
      <c r="L43" s="488"/>
      <c r="M43" s="488"/>
      <c r="N43" s="488"/>
      <c r="O43" s="488"/>
      <c r="P43" s="488"/>
      <c r="Q43" s="488"/>
      <c r="R43" s="488"/>
      <c r="S43" s="488"/>
      <c r="T43" s="488"/>
      <c r="U43" s="488"/>
      <c r="V43" s="488"/>
      <c r="W43" s="488"/>
      <c r="X43" s="488"/>
      <c r="Y43" s="488"/>
      <c r="Z43" s="488"/>
      <c r="AA43" s="488"/>
      <c r="AB43" s="488"/>
      <c r="AC43" s="488"/>
      <c r="AD43" s="487"/>
    </row>
    <row r="44" spans="3:30">
      <c r="C44" s="485"/>
      <c r="D44" s="488"/>
      <c r="E44" s="488"/>
      <c r="F44" s="488"/>
      <c r="G44" s="488"/>
      <c r="H44" s="488"/>
      <c r="I44" s="488"/>
      <c r="J44" s="488"/>
      <c r="K44" s="488"/>
      <c r="L44" s="488"/>
      <c r="M44" s="488"/>
      <c r="N44" s="488"/>
      <c r="O44" s="488"/>
      <c r="P44" s="488"/>
      <c r="Q44" s="488"/>
      <c r="R44" s="488"/>
      <c r="S44" s="488"/>
      <c r="T44" s="488"/>
      <c r="U44" s="488"/>
      <c r="V44" s="488"/>
      <c r="W44" s="488"/>
      <c r="X44" s="488"/>
      <c r="Y44" s="488"/>
      <c r="Z44" s="488"/>
      <c r="AA44" s="488"/>
      <c r="AB44" s="488"/>
      <c r="AC44" s="488"/>
      <c r="AD44" s="487"/>
    </row>
    <row r="45" spans="3:30">
      <c r="C45" s="485"/>
      <c r="D45" s="488"/>
      <c r="E45" s="488"/>
      <c r="F45" s="488"/>
      <c r="G45" s="488"/>
      <c r="H45" s="488"/>
      <c r="I45" s="488"/>
      <c r="J45" s="488"/>
      <c r="K45" s="488"/>
      <c r="L45" s="488"/>
      <c r="M45" s="488"/>
      <c r="N45" s="488"/>
      <c r="O45" s="488"/>
      <c r="P45" s="488"/>
      <c r="Q45" s="488"/>
      <c r="R45" s="488"/>
      <c r="S45" s="488"/>
      <c r="T45" s="488"/>
      <c r="U45" s="488"/>
      <c r="V45" s="488"/>
      <c r="W45" s="488"/>
      <c r="X45" s="488"/>
      <c r="Y45" s="488"/>
      <c r="Z45" s="488"/>
      <c r="AA45" s="488"/>
      <c r="AB45" s="488"/>
      <c r="AC45" s="488"/>
      <c r="AD45" s="487"/>
    </row>
    <row r="46" spans="3:30">
      <c r="C46" s="485"/>
      <c r="D46" s="488"/>
      <c r="E46" s="488"/>
      <c r="F46" s="488"/>
      <c r="G46" s="488"/>
      <c r="H46" s="488"/>
      <c r="I46" s="488"/>
      <c r="J46" s="488"/>
      <c r="K46" s="488"/>
      <c r="L46" s="488"/>
      <c r="M46" s="488"/>
      <c r="N46" s="488"/>
      <c r="O46" s="488"/>
      <c r="P46" s="488"/>
      <c r="Q46" s="488"/>
      <c r="R46" s="488"/>
      <c r="S46" s="488"/>
      <c r="T46" s="488"/>
      <c r="U46" s="488"/>
      <c r="V46" s="488"/>
      <c r="W46" s="488"/>
      <c r="X46" s="488"/>
      <c r="Y46" s="488"/>
      <c r="Z46" s="488"/>
      <c r="AA46" s="488"/>
      <c r="AB46" s="488"/>
      <c r="AC46" s="488"/>
      <c r="AD46" s="487"/>
    </row>
    <row r="47" spans="3:30">
      <c r="C47" s="485"/>
      <c r="D47" s="488"/>
      <c r="E47" s="488"/>
      <c r="F47" s="488"/>
      <c r="G47" s="488"/>
      <c r="H47" s="488"/>
      <c r="I47" s="488"/>
      <c r="J47" s="488"/>
      <c r="K47" s="488"/>
      <c r="L47" s="488"/>
      <c r="M47" s="488"/>
      <c r="N47" s="488"/>
      <c r="O47" s="488"/>
      <c r="P47" s="488"/>
      <c r="Q47" s="488"/>
      <c r="R47" s="488"/>
      <c r="S47" s="488"/>
      <c r="T47" s="488"/>
      <c r="U47" s="488"/>
      <c r="V47" s="488"/>
      <c r="W47" s="488"/>
      <c r="X47" s="488"/>
      <c r="Y47" s="488"/>
      <c r="Z47" s="488"/>
      <c r="AA47" s="488"/>
      <c r="AB47" s="488"/>
      <c r="AC47" s="488"/>
      <c r="AD47" s="487"/>
    </row>
    <row r="48" spans="3:30">
      <c r="C48" s="485"/>
      <c r="D48" s="488"/>
      <c r="E48" s="488"/>
      <c r="F48" s="488"/>
      <c r="G48" s="488"/>
      <c r="H48" s="488"/>
      <c r="I48" s="488"/>
      <c r="J48" s="488"/>
      <c r="K48" s="488"/>
      <c r="L48" s="488"/>
      <c r="M48" s="488"/>
      <c r="N48" s="488"/>
      <c r="O48" s="488"/>
      <c r="P48" s="488"/>
      <c r="Q48" s="488"/>
      <c r="R48" s="488"/>
      <c r="S48" s="488"/>
      <c r="T48" s="488"/>
      <c r="U48" s="488"/>
      <c r="V48" s="488"/>
      <c r="W48" s="488"/>
      <c r="X48" s="488"/>
      <c r="Y48" s="488"/>
      <c r="Z48" s="488"/>
      <c r="AA48" s="488"/>
      <c r="AB48" s="488"/>
      <c r="AC48" s="488"/>
      <c r="AD48" s="487"/>
    </row>
    <row r="49" spans="2:30">
      <c r="C49" s="485"/>
      <c r="D49" s="488"/>
      <c r="E49" s="488"/>
      <c r="F49" s="488"/>
      <c r="G49" s="488"/>
      <c r="H49" s="488"/>
      <c r="I49" s="488"/>
      <c r="J49" s="488"/>
      <c r="K49" s="488"/>
      <c r="L49" s="488"/>
      <c r="M49" s="488"/>
      <c r="N49" s="488"/>
      <c r="O49" s="488"/>
      <c r="P49" s="488"/>
      <c r="Q49" s="488"/>
      <c r="R49" s="488"/>
      <c r="S49" s="488"/>
      <c r="T49" s="488"/>
      <c r="U49" s="488"/>
      <c r="V49" s="488"/>
      <c r="W49" s="488"/>
      <c r="X49" s="488"/>
      <c r="Y49" s="488"/>
      <c r="Z49" s="488"/>
      <c r="AA49" s="488"/>
      <c r="AB49" s="488"/>
      <c r="AC49" s="488"/>
      <c r="AD49" s="487"/>
    </row>
    <row r="50" spans="2:30">
      <c r="C50" s="485"/>
      <c r="D50" s="488"/>
      <c r="E50" s="488"/>
      <c r="F50" s="488"/>
      <c r="G50" s="488"/>
      <c r="H50" s="488"/>
      <c r="I50" s="488"/>
      <c r="J50" s="488"/>
      <c r="K50" s="488"/>
      <c r="L50" s="488"/>
      <c r="M50" s="488"/>
      <c r="N50" s="488"/>
      <c r="O50" s="488"/>
      <c r="P50" s="488"/>
      <c r="Q50" s="488"/>
      <c r="R50" s="488"/>
      <c r="S50" s="488"/>
      <c r="T50" s="488"/>
      <c r="U50" s="488"/>
      <c r="V50" s="488"/>
      <c r="W50" s="488"/>
      <c r="X50" s="488"/>
      <c r="Y50" s="488"/>
      <c r="Z50" s="488"/>
      <c r="AA50" s="488"/>
      <c r="AB50" s="488"/>
      <c r="AC50" s="488"/>
      <c r="AD50" s="487"/>
    </row>
    <row r="51" spans="2:30">
      <c r="C51" s="485"/>
      <c r="D51" s="488"/>
      <c r="E51" s="488"/>
      <c r="F51" s="488"/>
      <c r="G51" s="488"/>
      <c r="H51" s="488"/>
      <c r="I51" s="488"/>
      <c r="J51" s="488"/>
      <c r="K51" s="488"/>
      <c r="L51" s="488"/>
      <c r="M51" s="488"/>
      <c r="N51" s="488"/>
      <c r="O51" s="488"/>
      <c r="P51" s="488"/>
      <c r="Q51" s="488"/>
      <c r="R51" s="488"/>
      <c r="S51" s="488"/>
      <c r="T51" s="488"/>
      <c r="U51" s="488"/>
      <c r="V51" s="488"/>
      <c r="W51" s="488"/>
      <c r="X51" s="488"/>
      <c r="Y51" s="488"/>
      <c r="Z51" s="488"/>
      <c r="AA51" s="488"/>
      <c r="AB51" s="488"/>
      <c r="AC51" s="488"/>
      <c r="AD51" s="487"/>
    </row>
    <row r="52" spans="2:30">
      <c r="C52" s="485"/>
      <c r="D52" s="488"/>
      <c r="E52" s="488"/>
      <c r="F52" s="488"/>
      <c r="G52" s="488"/>
      <c r="H52" s="488"/>
      <c r="I52" s="488"/>
      <c r="J52" s="488"/>
      <c r="K52" s="488"/>
      <c r="L52" s="488"/>
      <c r="M52" s="488"/>
      <c r="N52" s="488"/>
      <c r="O52" s="488"/>
      <c r="P52" s="488"/>
      <c r="Q52" s="488"/>
      <c r="R52" s="488"/>
      <c r="S52" s="488"/>
      <c r="T52" s="488"/>
      <c r="U52" s="488"/>
      <c r="V52" s="488"/>
      <c r="W52" s="488"/>
      <c r="X52" s="488"/>
      <c r="Y52" s="488"/>
      <c r="Z52" s="488"/>
      <c r="AA52" s="488"/>
      <c r="AB52" s="488"/>
      <c r="AC52" s="488"/>
      <c r="AD52" s="487"/>
    </row>
    <row r="53" spans="2:30">
      <c r="C53" s="485"/>
      <c r="D53" s="488"/>
      <c r="E53" s="488"/>
      <c r="F53" s="488"/>
      <c r="G53" s="488"/>
      <c r="H53" s="488"/>
      <c r="I53" s="488"/>
      <c r="J53" s="488"/>
      <c r="K53" s="488"/>
      <c r="L53" s="488"/>
      <c r="M53" s="488"/>
      <c r="N53" s="488"/>
      <c r="O53" s="488"/>
      <c r="P53" s="488"/>
      <c r="Q53" s="488"/>
      <c r="R53" s="488"/>
      <c r="S53" s="488"/>
      <c r="T53" s="488"/>
      <c r="U53" s="488"/>
      <c r="V53" s="488"/>
      <c r="W53" s="488"/>
      <c r="X53" s="488"/>
      <c r="Y53" s="488"/>
      <c r="Z53" s="488"/>
      <c r="AA53" s="488"/>
      <c r="AB53" s="488"/>
      <c r="AC53" s="488"/>
      <c r="AD53" s="487"/>
    </row>
    <row r="54" spans="2:30">
      <c r="C54" s="485"/>
      <c r="D54" s="488"/>
      <c r="E54" s="488"/>
      <c r="F54" s="488"/>
      <c r="G54" s="488"/>
      <c r="H54" s="488"/>
      <c r="I54" s="488"/>
      <c r="J54" s="488"/>
      <c r="K54" s="488"/>
      <c r="L54" s="488"/>
      <c r="M54" s="488"/>
      <c r="N54" s="488"/>
      <c r="O54" s="488"/>
      <c r="P54" s="488"/>
      <c r="Q54" s="488"/>
      <c r="R54" s="488"/>
      <c r="S54" s="488"/>
      <c r="T54" s="488"/>
      <c r="U54" s="488"/>
      <c r="V54" s="488"/>
      <c r="W54" s="488"/>
      <c r="X54" s="488"/>
      <c r="Y54" s="488"/>
      <c r="Z54" s="488"/>
      <c r="AA54" s="488"/>
      <c r="AB54" s="488"/>
      <c r="AC54" s="488"/>
      <c r="AD54" s="487"/>
    </row>
    <row r="55" spans="2:30">
      <c r="C55" s="485"/>
      <c r="D55" s="488"/>
      <c r="E55" s="488"/>
      <c r="F55" s="488"/>
      <c r="G55" s="488"/>
      <c r="H55" s="488"/>
      <c r="I55" s="488"/>
      <c r="J55" s="488"/>
      <c r="K55" s="488"/>
      <c r="L55" s="488"/>
      <c r="M55" s="488"/>
      <c r="N55" s="488"/>
      <c r="O55" s="491"/>
      <c r="P55" s="488"/>
      <c r="Q55" s="488"/>
      <c r="R55" s="488"/>
      <c r="S55" s="488"/>
      <c r="T55" s="488"/>
      <c r="U55" s="488"/>
      <c r="V55" s="488"/>
      <c r="W55" s="488"/>
      <c r="X55" s="488"/>
      <c r="Y55" s="488"/>
      <c r="Z55" s="488"/>
      <c r="AA55" s="488"/>
      <c r="AB55" s="488"/>
      <c r="AC55" s="488"/>
      <c r="AD55" s="487"/>
    </row>
    <row r="56" spans="2:30">
      <c r="C56" s="485"/>
      <c r="D56" s="488"/>
      <c r="E56" s="488"/>
      <c r="F56" s="488"/>
      <c r="G56" s="488"/>
      <c r="H56" s="488"/>
      <c r="I56" s="488"/>
      <c r="J56" s="488"/>
      <c r="K56" s="488"/>
      <c r="L56" s="488"/>
      <c r="M56" s="488"/>
      <c r="N56" s="488"/>
      <c r="O56" s="492"/>
      <c r="P56" s="488"/>
      <c r="Q56" s="488"/>
      <c r="R56" s="488"/>
      <c r="S56" s="488"/>
      <c r="T56" s="488"/>
      <c r="U56" s="488"/>
      <c r="V56" s="488"/>
      <c r="W56" s="488"/>
      <c r="X56" s="488"/>
      <c r="Y56" s="488"/>
      <c r="Z56" s="488"/>
      <c r="AA56" s="488"/>
      <c r="AB56" s="488"/>
      <c r="AC56" s="488"/>
      <c r="AD56" s="487"/>
    </row>
    <row r="57" spans="2:30">
      <c r="C57" s="485"/>
      <c r="D57" s="488"/>
      <c r="E57" s="488"/>
      <c r="F57" s="488"/>
      <c r="G57" s="488"/>
      <c r="H57" s="488"/>
      <c r="I57" s="488"/>
      <c r="J57" s="488"/>
      <c r="K57" s="488"/>
      <c r="L57" s="488"/>
      <c r="M57" s="488"/>
      <c r="N57" s="488"/>
      <c r="O57" s="488"/>
      <c r="P57" s="488"/>
      <c r="Q57" s="488"/>
      <c r="R57" s="488"/>
      <c r="S57" s="488"/>
      <c r="T57" s="488"/>
      <c r="U57" s="488"/>
      <c r="V57" s="488"/>
      <c r="W57" s="488"/>
      <c r="X57" s="488"/>
      <c r="Y57" s="488"/>
      <c r="Z57" s="488"/>
      <c r="AA57" s="488"/>
      <c r="AB57" s="488"/>
      <c r="AC57" s="488"/>
      <c r="AD57" s="487"/>
    </row>
    <row r="58" spans="2:30">
      <c r="C58" s="485"/>
      <c r="D58" s="488"/>
      <c r="E58" s="488"/>
      <c r="F58" s="488"/>
      <c r="G58" s="488"/>
      <c r="H58" s="488"/>
      <c r="I58" s="488"/>
      <c r="J58" s="488"/>
      <c r="K58" s="488"/>
      <c r="L58" s="488"/>
      <c r="M58" s="488"/>
      <c r="N58" s="488"/>
      <c r="O58" s="488"/>
      <c r="P58" s="488"/>
      <c r="Q58" s="488"/>
      <c r="R58" s="488"/>
      <c r="S58" s="488"/>
      <c r="T58" s="488"/>
      <c r="U58" s="488"/>
      <c r="V58" s="488"/>
      <c r="W58" s="488"/>
      <c r="X58" s="488"/>
      <c r="Y58" s="488"/>
      <c r="Z58" s="488"/>
      <c r="AA58" s="488"/>
      <c r="AB58" s="488"/>
      <c r="AC58" s="488"/>
      <c r="AD58" s="487"/>
    </row>
    <row r="59" spans="2:30">
      <c r="B59" s="488"/>
      <c r="C59" s="485"/>
      <c r="D59" s="488"/>
      <c r="E59" s="488"/>
      <c r="F59" s="488"/>
      <c r="G59" s="488"/>
      <c r="H59" s="488"/>
      <c r="I59" s="488"/>
      <c r="J59" s="488"/>
      <c r="K59" s="488"/>
      <c r="L59" s="488"/>
      <c r="M59" s="488"/>
      <c r="N59" s="488"/>
      <c r="O59" s="488"/>
      <c r="P59" s="488"/>
      <c r="Q59" s="491"/>
      <c r="R59" s="491"/>
      <c r="S59" s="493"/>
      <c r="T59" s="493"/>
      <c r="U59" s="493"/>
      <c r="V59" s="493"/>
      <c r="W59" s="493"/>
      <c r="X59" s="493"/>
      <c r="Y59" s="493"/>
      <c r="Z59" s="493"/>
      <c r="AA59" s="493"/>
      <c r="AB59" s="493"/>
      <c r="AC59" s="493"/>
      <c r="AD59" s="494"/>
    </row>
    <row r="60" spans="2:30">
      <c r="B60" s="488"/>
      <c r="C60" s="485"/>
      <c r="D60" s="488"/>
      <c r="E60" s="488"/>
      <c r="F60" s="488"/>
      <c r="G60" s="488"/>
      <c r="H60" s="488"/>
      <c r="I60" s="488"/>
      <c r="J60" s="488"/>
      <c r="K60" s="488"/>
      <c r="L60" s="488"/>
      <c r="M60" s="488"/>
      <c r="N60" s="488"/>
      <c r="O60" s="488"/>
      <c r="P60" s="488"/>
      <c r="Q60" s="491"/>
      <c r="R60" s="491"/>
      <c r="S60" s="493"/>
      <c r="T60" s="495"/>
      <c r="U60" s="493"/>
      <c r="V60" s="493"/>
      <c r="W60" s="493"/>
      <c r="X60" s="493"/>
      <c r="Y60" s="493"/>
      <c r="Z60" s="493"/>
      <c r="AA60" s="495"/>
      <c r="AB60" s="495"/>
      <c r="AC60" s="495"/>
      <c r="AD60" s="496"/>
    </row>
    <row r="61" spans="2:30">
      <c r="B61" s="488"/>
      <c r="C61" s="485"/>
      <c r="D61" s="488"/>
      <c r="E61" s="488"/>
      <c r="F61" s="488"/>
      <c r="G61" s="488"/>
      <c r="H61" s="488"/>
      <c r="I61" s="488"/>
      <c r="J61" s="488"/>
      <c r="K61" s="488"/>
      <c r="L61" s="488"/>
      <c r="M61" s="488"/>
      <c r="N61" s="488"/>
      <c r="O61" s="488"/>
      <c r="P61" s="488"/>
      <c r="Q61" s="488"/>
      <c r="R61" s="488"/>
      <c r="S61" s="493"/>
      <c r="T61" s="495"/>
      <c r="U61" s="493"/>
      <c r="V61" s="493"/>
      <c r="W61" s="493"/>
      <c r="X61" s="493"/>
      <c r="Y61" s="493"/>
      <c r="Z61" s="493"/>
      <c r="AA61" s="495"/>
      <c r="AB61" s="493"/>
      <c r="AC61" s="493"/>
      <c r="AD61" s="494"/>
    </row>
    <row r="62" spans="2:30">
      <c r="B62" s="488"/>
      <c r="C62" s="485"/>
      <c r="D62" s="488"/>
      <c r="E62" s="488"/>
      <c r="F62" s="488"/>
      <c r="G62" s="488"/>
      <c r="H62" s="488"/>
      <c r="I62" s="488"/>
      <c r="J62" s="488"/>
      <c r="K62" s="488"/>
      <c r="L62" s="488"/>
      <c r="M62" s="488"/>
      <c r="N62" s="488"/>
      <c r="O62" s="488"/>
      <c r="P62" s="488"/>
      <c r="Q62" s="488"/>
      <c r="R62" s="488"/>
      <c r="S62" s="493"/>
      <c r="T62" s="495"/>
      <c r="U62" s="493"/>
      <c r="V62" s="493"/>
      <c r="W62" s="493"/>
      <c r="X62" s="493"/>
      <c r="Y62" s="493"/>
      <c r="Z62" s="493"/>
      <c r="AA62" s="493"/>
      <c r="AB62" s="493"/>
      <c r="AC62" s="493"/>
      <c r="AD62" s="494"/>
    </row>
    <row r="63" spans="2:30">
      <c r="B63" s="488"/>
      <c r="C63" s="485"/>
      <c r="D63" s="488"/>
      <c r="E63" s="488"/>
      <c r="F63" s="488"/>
      <c r="G63" s="488"/>
      <c r="H63" s="488"/>
      <c r="I63" s="488"/>
      <c r="J63" s="488"/>
      <c r="K63" s="488"/>
      <c r="L63" s="488"/>
      <c r="M63" s="488"/>
      <c r="N63" s="488"/>
      <c r="O63" s="488"/>
      <c r="P63" s="488"/>
      <c r="Q63" s="488"/>
      <c r="R63" s="488"/>
      <c r="S63" s="497"/>
      <c r="T63" s="497"/>
      <c r="U63" s="497"/>
      <c r="V63" s="497"/>
      <c r="W63" s="497"/>
      <c r="X63" s="497"/>
      <c r="Y63" s="497"/>
      <c r="Z63" s="497"/>
      <c r="AA63" s="497"/>
      <c r="AB63" s="497"/>
      <c r="AC63" s="497"/>
      <c r="AD63" s="498"/>
    </row>
    <row r="64" spans="2:30">
      <c r="B64" s="488"/>
      <c r="C64" s="485"/>
      <c r="D64" s="488"/>
      <c r="E64" s="488"/>
      <c r="F64" s="488"/>
      <c r="G64" s="488"/>
      <c r="H64" s="488"/>
      <c r="I64" s="488"/>
      <c r="J64" s="488"/>
      <c r="K64" s="488"/>
      <c r="L64" s="488"/>
      <c r="M64" s="488"/>
      <c r="N64" s="488"/>
      <c r="O64" s="488"/>
      <c r="P64" s="488"/>
      <c r="Q64" s="488"/>
      <c r="R64" s="488"/>
      <c r="S64" s="493"/>
      <c r="T64" s="493"/>
      <c r="U64" s="493"/>
      <c r="V64" s="493"/>
      <c r="W64" s="493"/>
      <c r="X64" s="493"/>
      <c r="Y64" s="493"/>
      <c r="Z64" s="493"/>
      <c r="AA64" s="493"/>
      <c r="AB64" s="493"/>
      <c r="AC64" s="493"/>
      <c r="AD64" s="494"/>
    </row>
    <row r="65" spans="2:30">
      <c r="B65" s="488"/>
      <c r="C65" s="485"/>
      <c r="D65" s="488"/>
      <c r="E65" s="488"/>
      <c r="F65" s="488"/>
      <c r="G65" s="488"/>
      <c r="H65" s="488"/>
      <c r="I65" s="488"/>
      <c r="J65" s="488"/>
      <c r="K65" s="488"/>
      <c r="L65" s="488"/>
      <c r="M65" s="488"/>
      <c r="N65" s="488"/>
      <c r="O65" s="488"/>
      <c r="P65" s="488"/>
      <c r="Q65" s="488"/>
      <c r="R65" s="488"/>
      <c r="S65" s="493"/>
      <c r="T65" s="493"/>
      <c r="U65" s="493"/>
      <c r="V65" s="493"/>
      <c r="W65" s="493"/>
      <c r="X65" s="493"/>
      <c r="Y65" s="493"/>
      <c r="Z65" s="493"/>
      <c r="AA65" s="493"/>
      <c r="AB65" s="493"/>
      <c r="AC65" s="493"/>
      <c r="AD65" s="494"/>
    </row>
    <row r="66" spans="2:30">
      <c r="B66" s="488"/>
      <c r="C66" s="485"/>
      <c r="D66" s="488"/>
      <c r="E66" s="488"/>
      <c r="F66" s="488"/>
      <c r="G66" s="488"/>
      <c r="H66" s="488"/>
      <c r="I66" s="488"/>
      <c r="J66" s="488"/>
      <c r="K66" s="488"/>
      <c r="L66" s="488"/>
      <c r="M66" s="488"/>
      <c r="N66" s="488"/>
      <c r="O66" s="488"/>
      <c r="P66" s="488"/>
      <c r="Q66" s="488"/>
      <c r="R66" s="488"/>
      <c r="S66" s="493"/>
      <c r="T66" s="493"/>
      <c r="U66" s="493"/>
      <c r="V66" s="493"/>
      <c r="W66" s="493"/>
      <c r="X66" s="493"/>
      <c r="Y66" s="493"/>
      <c r="Z66" s="493"/>
      <c r="AA66" s="493"/>
      <c r="AB66" s="493"/>
      <c r="AC66" s="493"/>
      <c r="AD66" s="494"/>
    </row>
    <row r="67" spans="2:30">
      <c r="C67" s="485"/>
      <c r="D67" s="488"/>
      <c r="E67" s="488"/>
      <c r="F67" s="488"/>
      <c r="G67" s="488"/>
      <c r="H67" s="488"/>
      <c r="I67" s="488"/>
      <c r="J67" s="488"/>
      <c r="K67" s="488"/>
      <c r="L67" s="488"/>
      <c r="M67" s="488"/>
      <c r="N67" s="488"/>
      <c r="O67" s="488"/>
      <c r="P67" s="488"/>
      <c r="Q67" s="488"/>
      <c r="R67" s="488"/>
      <c r="S67" s="493"/>
      <c r="T67" s="495"/>
      <c r="U67" s="493"/>
      <c r="V67" s="493"/>
      <c r="W67" s="493"/>
      <c r="X67" s="493"/>
      <c r="Y67" s="493"/>
      <c r="Z67" s="493"/>
      <c r="AA67" s="493"/>
      <c r="AB67" s="493"/>
      <c r="AC67" s="493"/>
      <c r="AD67" s="494"/>
    </row>
    <row r="68" spans="2:30" ht="13.5" thickBot="1">
      <c r="C68" s="499"/>
      <c r="D68" s="500"/>
      <c r="E68" s="500"/>
      <c r="F68" s="500"/>
      <c r="G68" s="500"/>
      <c r="H68" s="500"/>
      <c r="I68" s="500"/>
      <c r="J68" s="500"/>
      <c r="K68" s="500"/>
      <c r="L68" s="500"/>
      <c r="M68" s="500"/>
      <c r="N68" s="500"/>
      <c r="O68" s="500"/>
      <c r="P68" s="500"/>
      <c r="Q68" s="500"/>
      <c r="R68" s="500"/>
      <c r="S68" s="501"/>
      <c r="T68" s="502"/>
      <c r="U68" s="501"/>
      <c r="V68" s="501"/>
      <c r="W68" s="501"/>
      <c r="X68" s="501"/>
      <c r="Y68" s="501"/>
      <c r="Z68" s="501"/>
      <c r="AA68" s="501"/>
      <c r="AB68" s="501"/>
      <c r="AC68" s="501"/>
      <c r="AD68" s="503"/>
    </row>
    <row r="69" spans="2:30">
      <c r="S69" s="504"/>
      <c r="T69" s="505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</row>
    <row r="70" spans="2:30">
      <c r="S70" s="504"/>
      <c r="T70" s="505"/>
      <c r="U70" s="504"/>
      <c r="V70" s="504"/>
      <c r="W70" s="504"/>
      <c r="X70" s="504"/>
      <c r="Y70" s="504"/>
      <c r="Z70" s="504"/>
      <c r="AA70" s="504"/>
      <c r="AB70" s="504"/>
      <c r="AC70" s="504"/>
      <c r="AD70" s="504"/>
    </row>
  </sheetData>
  <mergeCells count="1">
    <mergeCell ref="D3:AB4"/>
  </mergeCells>
  <printOptions horizontalCentered="1" verticalCentered="1"/>
  <pageMargins left="0.7" right="0.7" top="0.75" bottom="0.75" header="0.3" footer="0.3"/>
  <pageSetup paperSize="9" scale="54" orientation="landscape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70C0"/>
  </sheetPr>
  <dimension ref="A1:V258"/>
  <sheetViews>
    <sheetView showGridLines="0" topLeftCell="A4" zoomScale="85" zoomScaleNormal="85" zoomScaleSheetLayoutView="70" workbookViewId="0">
      <pane ySplit="10" topLeftCell="A185" activePane="bottomLeft" state="frozen"/>
      <selection activeCell="A4" sqref="A4"/>
      <selection pane="bottomLeft" activeCell="D191" sqref="D191"/>
    </sheetView>
  </sheetViews>
  <sheetFormatPr defaultRowHeight="15"/>
  <cols>
    <col min="1" max="1" width="8.28515625" style="259" customWidth="1"/>
    <col min="2" max="2" width="5.140625" style="260" customWidth="1"/>
    <col min="3" max="3" width="44.7109375" style="332" customWidth="1"/>
    <col min="4" max="4" width="13.7109375" style="332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85546875" style="266" customWidth="1"/>
    <col min="23" max="24" width="9.140625" style="266" customWidth="1"/>
    <col min="25" max="16384" width="9.140625" style="266"/>
  </cols>
  <sheetData>
    <row r="1" spans="1:22">
      <c r="C1" s="261" t="s">
        <v>985</v>
      </c>
      <c r="D1" s="262"/>
      <c r="U1" s="259"/>
    </row>
    <row r="2" spans="1:22">
      <c r="C2" s="261" t="s">
        <v>1322</v>
      </c>
      <c r="D2" s="262"/>
      <c r="T2" s="267"/>
      <c r="U2" s="268" t="s">
        <v>1010</v>
      </c>
      <c r="V2" s="267"/>
    </row>
    <row r="3" spans="1:22">
      <c r="C3" s="261" t="s">
        <v>1413</v>
      </c>
      <c r="D3" s="262"/>
      <c r="O3" s="631" t="s">
        <v>1010</v>
      </c>
      <c r="P3" s="631"/>
      <c r="Q3" s="269"/>
      <c r="T3" s="267"/>
      <c r="U3" s="268" t="s">
        <v>1015</v>
      </c>
      <c r="V3" s="267"/>
    </row>
    <row r="4" spans="1:22" ht="15.75" customHeight="1">
      <c r="B4" s="632" t="s">
        <v>997</v>
      </c>
      <c r="C4" s="632"/>
      <c r="D4" s="632"/>
      <c r="E4" s="632"/>
      <c r="F4" s="632"/>
      <c r="G4" s="632"/>
      <c r="H4" s="632"/>
      <c r="I4" s="632"/>
      <c r="J4" s="632"/>
      <c r="K4" s="632"/>
      <c r="O4" s="631"/>
      <c r="P4" s="631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>
      <c r="C6" s="270"/>
      <c r="D6" s="262"/>
      <c r="E6" s="271" t="s">
        <v>1011</v>
      </c>
      <c r="F6" s="272" t="s">
        <v>9</v>
      </c>
      <c r="G6" s="648" t="s">
        <v>1654</v>
      </c>
      <c r="H6" s="648"/>
      <c r="I6" s="648"/>
      <c r="J6" s="648"/>
      <c r="K6" s="648"/>
      <c r="T6" s="267"/>
      <c r="U6" s="268"/>
      <c r="V6" s="267"/>
    </row>
    <row r="7" spans="1:22">
      <c r="C7" s="270"/>
      <c r="D7" s="262"/>
      <c r="E7" s="271" t="s">
        <v>1012</v>
      </c>
      <c r="F7" s="272" t="s">
        <v>9</v>
      </c>
      <c r="G7" s="271" t="s">
        <v>1655</v>
      </c>
      <c r="J7" s="273"/>
      <c r="T7" s="267"/>
      <c r="U7" s="268"/>
      <c r="V7" s="267"/>
    </row>
    <row r="8" spans="1:22">
      <c r="C8" s="270"/>
      <c r="D8" s="262"/>
      <c r="E8" s="271" t="s">
        <v>1013</v>
      </c>
      <c r="F8" s="272" t="s">
        <v>9</v>
      </c>
      <c r="G8" s="271" t="s">
        <v>1413</v>
      </c>
      <c r="J8" s="273"/>
      <c r="T8" s="267"/>
      <c r="U8" s="268"/>
      <c r="V8" s="267"/>
    </row>
    <row r="9" spans="1:22">
      <c r="C9" s="270"/>
      <c r="D9" s="262"/>
      <c r="E9" s="271" t="s">
        <v>1014</v>
      </c>
      <c r="F9" s="272" t="s">
        <v>9</v>
      </c>
      <c r="G9" s="271" t="s">
        <v>1517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34" t="s">
        <v>0</v>
      </c>
      <c r="C11" s="636" t="s">
        <v>1</v>
      </c>
      <c r="D11" s="639" t="s">
        <v>34</v>
      </c>
      <c r="E11" s="639" t="s">
        <v>35</v>
      </c>
      <c r="F11" s="639" t="s">
        <v>2</v>
      </c>
      <c r="G11" s="641" t="s">
        <v>33</v>
      </c>
      <c r="H11" s="639" t="s">
        <v>3</v>
      </c>
      <c r="I11" s="639"/>
      <c r="J11" s="639"/>
      <c r="K11" s="658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35"/>
      <c r="C12" s="637"/>
      <c r="D12" s="640"/>
      <c r="E12" s="640"/>
      <c r="F12" s="640"/>
      <c r="G12" s="642"/>
      <c r="H12" s="644" t="s">
        <v>38</v>
      </c>
      <c r="I12" s="644" t="s">
        <v>5</v>
      </c>
      <c r="J12" s="640" t="s">
        <v>39</v>
      </c>
      <c r="K12" s="659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35"/>
      <c r="C13" s="638"/>
      <c r="D13" s="640"/>
      <c r="E13" s="640"/>
      <c r="F13" s="640"/>
      <c r="G13" s="643"/>
      <c r="H13" s="645"/>
      <c r="I13" s="645"/>
      <c r="J13" s="640"/>
      <c r="K13" s="659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>
      <c r="A15" s="259" t="e">
        <f>IF(AND(C15=0,#REF!=0,#REF!=0),"BLANKS",1)</f>
        <v>#REF!</v>
      </c>
      <c r="B15" s="506" t="s">
        <v>10</v>
      </c>
      <c r="C15" s="507" t="s">
        <v>1637</v>
      </c>
      <c r="D15" s="281" t="str">
        <f ca="1">IF(ISERROR(OFFSET('HARGA SATUAN'!$D$6,MATCH(RAB!C15,'HARGA SATUAN'!$C$7:$C$1509,0),0)),"",OFFSET('HARGA SATUAN'!$D$6,MATCH(RAB!C15,'HARGA SATUAN'!$C$7:$C$1509,0),0))</f>
        <v/>
      </c>
      <c r="E15" s="282" t="str">
        <f ca="1">IF(B15="+","Unit",IF(ISERROR(OFFSET('HARGA SATUAN'!$E$6,MATCH(RAB!C15,'HARGA SATUAN'!$C$7:$C$1509,0),0)),"",OFFSET('HARGA SATUAN'!$E$6,MATCH(RAB!C15,'HARGA SATUAN'!$C$7:$C$1509,0),0)))</f>
        <v/>
      </c>
      <c r="F15" s="291"/>
      <c r="G15" s="283">
        <f ca="1">IF(ISERROR(OFFSET('HARGA SATUAN'!$I$6,MATCH(RAB!C15,'HARGA SATUAN'!$C$7:$C$1509,0),0)),0,OFFSET('HARGA SATUAN'!$I$6,MATCH(RAB!C15,'HARGA SATUAN'!$C$7:$C$1509,0),0))</f>
        <v>0</v>
      </c>
      <c r="H15" s="284">
        <f t="shared" ref="H15:H17" ca="1" si="0">IF(OR(D15="MDU",D15="MDU-KD"),(IF($O$3="RAB NON MDU","PLN KD",G15*F15)),0)</f>
        <v>0</v>
      </c>
      <c r="I15" s="284">
        <f t="shared" ref="I15:I17" ca="1" si="1">IF(D15="HDW",G15*F15,0)</f>
        <v>0</v>
      </c>
      <c r="J15" s="284">
        <f t="shared" ref="J15:J17" ca="1" si="2">IF(D15="JASA",G15*F15,0)</f>
        <v>0</v>
      </c>
      <c r="K15" s="285">
        <f t="shared" ref="K15:K17" ca="1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477" customFormat="1">
      <c r="A16" s="467"/>
      <c r="B16" s="508">
        <v>1</v>
      </c>
      <c r="C16" s="509" t="s">
        <v>97</v>
      </c>
      <c r="D16" s="281" t="str">
        <f ca="1">IF(ISERROR(OFFSET('HARGA SATUAN'!$D$6,MATCH(RAB!C16,'HARGA SATUAN'!$C$7:$C$1509,0),0)),"",OFFSET('HARGA SATUAN'!$D$6,MATCH(RAB!C16,'HARGA SATUAN'!$C$7:$C$1509,0),0))</f>
        <v>HDW</v>
      </c>
      <c r="E16" s="282" t="str">
        <f ca="1">IF(B16="+","Unit",IF(ISERROR(OFFSET('HARGA SATUAN'!$E$6,MATCH(RAB!C16,'HARGA SATUAN'!$C$7:$C$1509,0),0)),"",OFFSET('HARGA SATUAN'!$E$6,MATCH(RAB!C16,'HARGA SATUAN'!$C$7:$C$1509,0),0)))</f>
        <v>Btg</v>
      </c>
      <c r="F16" s="291">
        <v>1</v>
      </c>
      <c r="G16" s="283">
        <f ca="1">IF(ISERROR(OFFSET('HARGA SATUAN'!$I$6,MATCH(RAB!C16,'HARGA SATUAN'!$C$7:$C$1509,0),0)),0,OFFSET('HARGA SATUAN'!$I$6,MATCH(RAB!C16,'HARGA SATUAN'!$C$7:$C$1509,0),0))</f>
        <v>6074400</v>
      </c>
      <c r="H16" s="284">
        <f t="shared" ca="1" si="0"/>
        <v>0</v>
      </c>
      <c r="I16" s="284">
        <f t="shared" ca="1" si="1"/>
        <v>6074400</v>
      </c>
      <c r="J16" s="284">
        <f t="shared" ca="1" si="2"/>
        <v>0</v>
      </c>
      <c r="K16" s="285">
        <f t="shared" ca="1" si="3"/>
        <v>6074400</v>
      </c>
      <c r="L16" s="473"/>
      <c r="M16" s="473"/>
      <c r="N16" s="473"/>
      <c r="O16" s="474"/>
      <c r="P16" s="474"/>
      <c r="Q16" s="275"/>
      <c r="R16" s="467"/>
      <c r="S16" s="475"/>
      <c r="T16" s="476"/>
      <c r="U16" s="476"/>
      <c r="V16" s="476"/>
    </row>
    <row r="17" spans="1:22" s="290" customFormat="1">
      <c r="A17" s="259" t="e">
        <f>IF(AND(C17=0,#REF!=0,#REF!=0),"BLANKS",1)</f>
        <v>#REF!</v>
      </c>
      <c r="B17" s="508">
        <v>2</v>
      </c>
      <c r="C17" s="509" t="s">
        <v>96</v>
      </c>
      <c r="D17" s="281" t="str">
        <f ca="1">IF(ISERROR(OFFSET('HARGA SATUAN'!$D$6,MATCH(RAB!C17,'HARGA SATUAN'!$C$7:$C$1509,0),0)),"",OFFSET('HARGA SATUAN'!$D$6,MATCH(RAB!C17,'HARGA SATUAN'!$C$7:$C$1509,0),0))</f>
        <v>HDW</v>
      </c>
      <c r="E17" s="282" t="str">
        <f ca="1">IF(B17="+","Unit",IF(ISERROR(OFFSET('HARGA SATUAN'!$E$6,MATCH(RAB!C17,'HARGA SATUAN'!$C$7:$C$1509,0),0)),"",OFFSET('HARGA SATUAN'!$E$6,MATCH(RAB!C17,'HARGA SATUAN'!$C$7:$C$1509,0),0)))</f>
        <v>Btg</v>
      </c>
      <c r="F17" s="291">
        <v>9</v>
      </c>
      <c r="G17" s="283">
        <f ca="1">IF(ISERROR(OFFSET('HARGA SATUAN'!$I$6,MATCH(RAB!C17,'HARGA SATUAN'!$C$7:$C$1509,0),0)),0,OFFSET('HARGA SATUAN'!$I$6,MATCH(RAB!C17,'HARGA SATUAN'!$C$7:$C$1509,0),0))</f>
        <v>5800000</v>
      </c>
      <c r="H17" s="284">
        <f t="shared" ca="1" si="0"/>
        <v>0</v>
      </c>
      <c r="I17" s="284">
        <f t="shared" ca="1" si="1"/>
        <v>52200000</v>
      </c>
      <c r="J17" s="284">
        <f t="shared" ca="1" si="2"/>
        <v>0</v>
      </c>
      <c r="K17" s="285">
        <f t="shared" ca="1" si="3"/>
        <v>52200000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>
      <c r="A18" s="259" t="e">
        <f>IF(AND(C18=0,C19=0,#REF!=0),"BLANKS",1)</f>
        <v>#REF!</v>
      </c>
      <c r="B18" s="508">
        <v>3</v>
      </c>
      <c r="C18" s="509" t="s">
        <v>6</v>
      </c>
      <c r="D18" s="281" t="str">
        <f ca="1">IF(ISERROR(OFFSET('HARGA SATUAN'!$D$6,MATCH(RAB!C18,'HARGA SATUAN'!$C$7:$C$1509,0),0)),"",OFFSET('HARGA SATUAN'!$D$6,MATCH(RAB!C18,'HARGA SATUAN'!$C$7:$C$1509,0),0))</f>
        <v>JASA</v>
      </c>
      <c r="E18" s="282" t="str">
        <f ca="1">IF(B18="+","Unit",IF(ISERROR(OFFSET('HARGA SATUAN'!$E$6,MATCH(RAB!C18,'HARGA SATUAN'!$C$7:$C$1509,0),0)),"",OFFSET('HARGA SATUAN'!$E$6,MATCH(RAB!C18,'HARGA SATUAN'!$C$7:$C$1509,0),0)))</f>
        <v>Btg</v>
      </c>
      <c r="F18" s="291">
        <f>SUM(F16:F17)</f>
        <v>10</v>
      </c>
      <c r="G18" s="283">
        <f ca="1">IF(ISERROR(OFFSET('HARGA SATUAN'!$I$6,MATCH(RAB!C18,'HARGA SATUAN'!$C$7:$C$1509,0),0)),0,OFFSET('HARGA SATUAN'!$I$6,MATCH(RAB!C18,'HARGA SATUAN'!$C$7:$C$1509,0),0))</f>
        <v>10066.666666666668</v>
      </c>
      <c r="H18" s="284">
        <f t="shared" ref="H18:H24" ca="1" si="4">IF(OR(D18="MDU",D18="MDU-KD"),(IF($O$3="RAB NON MDU","PLN KD",G18*F18)),0)</f>
        <v>0</v>
      </c>
      <c r="I18" s="284">
        <f t="shared" ref="I18:I24" ca="1" si="5">IF(D18="HDW",G18*F18,0)</f>
        <v>0</v>
      </c>
      <c r="J18" s="284">
        <f t="shared" ref="J18:J24" ca="1" si="6">IF(D18="JASA",G18*F18,0)</f>
        <v>100666.66666666669</v>
      </c>
      <c r="K18" s="285">
        <f t="shared" ref="K18:K24" ca="1" si="7">SUM(H18:J18)</f>
        <v>100666.66666666669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>
      <c r="A19" s="259" t="e">
        <f>IF(AND(C19=0,#REF!=0,#REF!=0),"BLANKS",1)</f>
        <v>#REF!</v>
      </c>
      <c r="B19" s="279"/>
      <c r="C19" s="280"/>
      <c r="D19" s="281" t="str">
        <f ca="1">IF(ISERROR(OFFSET('HARGA SATUAN'!$D$6,MATCH(RAB!C19,'HARGA SATUAN'!$C$7:$C$1509,0),0)),"",OFFSET('HARGA SATUAN'!$D$6,MATCH(RAB!C19,'HARGA SATUAN'!$C$7:$C$1509,0),0))</f>
        <v/>
      </c>
      <c r="E19" s="282" t="str">
        <f ca="1">IF(B19="+","Unit",IF(ISERROR(OFFSET('HARGA SATUAN'!$E$6,MATCH(RAB!C19,'HARGA SATUAN'!$C$7:$C$1509,0),0)),"",OFFSET('HARGA SATUAN'!$E$6,MATCH(RAB!C19,'HARGA SATUAN'!$C$7:$C$1509,0),0)))</f>
        <v/>
      </c>
      <c r="F19" s="291"/>
      <c r="G19" s="283">
        <f ca="1">IF(ISERROR(OFFSET('HARGA SATUAN'!$I$6,MATCH(RAB!C19,'HARGA SATUAN'!$C$7:$C$1509,0),0)),0,OFFSET('HARGA SATUAN'!$I$6,MATCH(RAB!C19,'HARGA SATUAN'!$C$7:$C$1509,0),0))</f>
        <v>0</v>
      </c>
      <c r="H19" s="284">
        <f t="shared" ca="1" si="4"/>
        <v>0</v>
      </c>
      <c r="I19" s="284">
        <f t="shared" ca="1" si="5"/>
        <v>0</v>
      </c>
      <c r="J19" s="284">
        <f t="shared" ca="1" si="6"/>
        <v>0</v>
      </c>
      <c r="K19" s="285">
        <f t="shared" ca="1" si="7"/>
        <v>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 ht="14.25" customHeight="1">
      <c r="A20" s="259"/>
      <c r="B20" s="292" t="s">
        <v>1625</v>
      </c>
      <c r="C20" s="293" t="s">
        <v>1624</v>
      </c>
      <c r="D20" s="281" t="str">
        <f ca="1">IF(ISERROR(OFFSET('HARGA SATUAN'!$D$6,MATCH(RAB!C20,'HARGA SATUAN'!$C$7:$C$1509,0),0)),"",OFFSET('HARGA SATUAN'!$D$6,MATCH(RAB!C20,'HARGA SATUAN'!$C$7:$C$1509,0),0))</f>
        <v/>
      </c>
      <c r="E20" s="282" t="str">
        <f ca="1">IF(B20="+","Unit",IF(ISERROR(OFFSET('HARGA SATUAN'!$E$6,MATCH(RAB!C20,'HARGA SATUAN'!$C$7:$C$1509,0),0)),"",OFFSET('HARGA SATUAN'!$E$6,MATCH(RAB!C20,'HARGA SATUAN'!$C$7:$C$1509,0),0)))</f>
        <v/>
      </c>
      <c r="F20" s="291"/>
      <c r="G20" s="283">
        <f ca="1">IF(ISERROR(OFFSET('HARGA SATUAN'!$I$6,MATCH(RAB!C20,'HARGA SATUAN'!$C$7:$C$1509,0),0)),0,OFFSET('HARGA SATUAN'!$I$6,MATCH(RAB!C20,'HARGA SATUAN'!$C$7:$C$1509,0),0))</f>
        <v>0</v>
      </c>
      <c r="H20" s="284">
        <f t="shared" ca="1" si="4"/>
        <v>0</v>
      </c>
      <c r="I20" s="284">
        <f t="shared" ca="1" si="5"/>
        <v>0</v>
      </c>
      <c r="J20" s="284">
        <f t="shared" ca="1" si="6"/>
        <v>0</v>
      </c>
      <c r="K20" s="285">
        <f t="shared" ca="1" si="7"/>
        <v>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>
      <c r="A21" s="259" t="e">
        <f>IF(AND(C21=0,#REF!=0,#REF!=0),"BLANKS",1)</f>
        <v>#REF!</v>
      </c>
      <c r="B21" s="510" t="s">
        <v>1009</v>
      </c>
      <c r="C21" s="511" t="s">
        <v>1629</v>
      </c>
      <c r="D21" s="281" t="str">
        <f ca="1">IF(ISERROR(OFFSET('HARGA SATUAN'!$D$6,MATCH(RAB!C21,'HARGA SATUAN'!$C$7:$C$1509,0),0)),"",OFFSET('HARGA SATUAN'!$D$6,MATCH(RAB!C21,'HARGA SATUAN'!$C$7:$C$1509,0),0))</f>
        <v/>
      </c>
      <c r="E21" s="282" t="str">
        <f ca="1">IF(B21="+","Unit",IF(ISERROR(OFFSET('HARGA SATUAN'!$E$6,MATCH(RAB!C21,'HARGA SATUAN'!$C$7:$C$1509,0),0)),"",OFFSET('HARGA SATUAN'!$E$6,MATCH(RAB!C21,'HARGA SATUAN'!$C$7:$C$1509,0),0)))</f>
        <v>Unit</v>
      </c>
      <c r="F21" s="466">
        <v>2</v>
      </c>
      <c r="G21" s="283">
        <f ca="1">IF(ISERROR(OFFSET('HARGA SATUAN'!$I$6,MATCH(RAB!C21,'HARGA SATUAN'!$C$7:$C$1509,0),0)),0,OFFSET('HARGA SATUAN'!$I$6,MATCH(RAB!C21,'HARGA SATUAN'!$C$7:$C$1509,0),0))</f>
        <v>0</v>
      </c>
      <c r="H21" s="284">
        <f t="shared" ca="1" si="4"/>
        <v>0</v>
      </c>
      <c r="I21" s="284">
        <f t="shared" ca="1" si="5"/>
        <v>0</v>
      </c>
      <c r="J21" s="284">
        <f t="shared" ca="1" si="6"/>
        <v>0</v>
      </c>
      <c r="K21" s="285">
        <f t="shared" ca="1" si="7"/>
        <v>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>
      <c r="A22" s="259">
        <f>IF(AND(C22=0,C23=0,C24=0),"BLANKS",1)</f>
        <v>1</v>
      </c>
      <c r="B22" s="510">
        <v>1</v>
      </c>
      <c r="C22" s="511" t="s">
        <v>27</v>
      </c>
      <c r="D22" s="281" t="str">
        <f ca="1">IF(ISERROR(OFFSET('HARGA SATUAN'!$D$6,MATCH(RAB!C22,'HARGA SATUAN'!$C$7:$C$1509,0),0)),"",OFFSET('HARGA SATUAN'!$D$6,MATCH(RAB!C22,'HARGA SATUAN'!$C$7:$C$1509,0),0))</f>
        <v>MDU-KD</v>
      </c>
      <c r="E22" s="282" t="str">
        <f ca="1">IF(B22="+","Unit",IF(ISERROR(OFFSET('HARGA SATUAN'!$E$6,MATCH(RAB!C22,'HARGA SATUAN'!$C$7:$C$1509,0),0)),"",OFFSET('HARGA SATUAN'!$E$6,MATCH(RAB!C22,'HARGA SATUAN'!$C$7:$C$1509,0),0)))</f>
        <v>Bh</v>
      </c>
      <c r="F22" s="466">
        <f>F21*1</f>
        <v>2</v>
      </c>
      <c r="G22" s="283">
        <f ca="1">IF(ISERROR(OFFSET('HARGA SATUAN'!$I$6,MATCH(RAB!C22,'HARGA SATUAN'!$C$7:$C$1509,0),0)),0,OFFSET('HARGA SATUAN'!$I$6,MATCH(RAB!C22,'HARGA SATUAN'!$C$7:$C$1509,0),0))</f>
        <v>176900</v>
      </c>
      <c r="H22" s="284">
        <f t="shared" ca="1" si="4"/>
        <v>353800</v>
      </c>
      <c r="I22" s="284">
        <f t="shared" ca="1" si="5"/>
        <v>0</v>
      </c>
      <c r="J22" s="284">
        <f t="shared" ca="1" si="6"/>
        <v>0</v>
      </c>
      <c r="K22" s="285">
        <f t="shared" ca="1" si="7"/>
        <v>353800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>
      <c r="A23" s="259" t="e">
        <f>IF(AND(C23=0,C24=0,#REF!=0),"BLANKS",1)</f>
        <v>#REF!</v>
      </c>
      <c r="B23" s="510">
        <v>2</v>
      </c>
      <c r="C23" s="511" t="s">
        <v>30</v>
      </c>
      <c r="D23" s="281" t="str">
        <f ca="1">IF(ISERROR(OFFSET('HARGA SATUAN'!$D$6,MATCH(RAB!C23,'HARGA SATUAN'!$C$7:$C$1509,0),0)),"",OFFSET('HARGA SATUAN'!$D$6,MATCH(RAB!C23,'HARGA SATUAN'!$C$7:$C$1509,0),0))</f>
        <v>MDU-KD</v>
      </c>
      <c r="E23" s="282" t="str">
        <f ca="1">IF(B23="+","Unit",IF(ISERROR(OFFSET('HARGA SATUAN'!$E$6,MATCH(RAB!C23,'HARGA SATUAN'!$C$7:$C$1509,0),0)),"",OFFSET('HARGA SATUAN'!$E$6,MATCH(RAB!C23,'HARGA SATUAN'!$C$7:$C$1509,0),0)))</f>
        <v>Bh</v>
      </c>
      <c r="F23" s="466">
        <f>F21*1</f>
        <v>2</v>
      </c>
      <c r="G23" s="283">
        <f ca="1">IF(ISERROR(OFFSET('HARGA SATUAN'!$I$6,MATCH(RAB!C23,'HARGA SATUAN'!$C$7:$C$1509,0),0)),0,OFFSET('HARGA SATUAN'!$I$6,MATCH(RAB!C23,'HARGA SATUAN'!$C$7:$C$1509,0),0))</f>
        <v>235900</v>
      </c>
      <c r="H23" s="284">
        <f t="shared" ca="1" si="4"/>
        <v>471800</v>
      </c>
      <c r="I23" s="284">
        <f t="shared" ca="1" si="5"/>
        <v>0</v>
      </c>
      <c r="J23" s="284">
        <f t="shared" ca="1" si="6"/>
        <v>0</v>
      </c>
      <c r="K23" s="285">
        <f t="shared" ca="1" si="7"/>
        <v>471800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 ht="30">
      <c r="A24" s="259" t="e">
        <f>IF(AND(C24=0,#REF!=0,#REF!=0),"BLANKS",1)</f>
        <v>#REF!</v>
      </c>
      <c r="B24" s="510">
        <v>3</v>
      </c>
      <c r="C24" s="511" t="s">
        <v>1577</v>
      </c>
      <c r="D24" s="281" t="str">
        <f ca="1">IF(ISERROR(OFFSET('HARGA SATUAN'!$D$6,MATCH(RAB!C24,'HARGA SATUAN'!$C$7:$C$1509,0),0)),"",OFFSET('HARGA SATUAN'!$D$6,MATCH(RAB!C24,'HARGA SATUAN'!$C$7:$C$1509,0),0))</f>
        <v>MDU-KD</v>
      </c>
      <c r="E24" s="282" t="str">
        <f ca="1">IF(B24="+","Unit",IF(ISERROR(OFFSET('HARGA SATUAN'!$E$6,MATCH(RAB!C24,'HARGA SATUAN'!$C$7:$C$1509,0),0)),"",OFFSET('HARGA SATUAN'!$E$6,MATCH(RAB!C24,'HARGA SATUAN'!$C$7:$C$1509,0),0)))</f>
        <v>Set</v>
      </c>
      <c r="F24" s="520">
        <f>F21*6</f>
        <v>12</v>
      </c>
      <c r="G24" s="283">
        <f ca="1">IF(ISERROR(OFFSET('HARGA SATUAN'!$I$6,MATCH(RAB!C24,'HARGA SATUAN'!$C$7:$C$1509,0),0)),0,OFFSET('HARGA SATUAN'!$I$6,MATCH(RAB!C24,'HARGA SATUAN'!$C$7:$C$1509,0),0))</f>
        <v>430000</v>
      </c>
      <c r="H24" s="284">
        <f t="shared" ca="1" si="4"/>
        <v>5160000</v>
      </c>
      <c r="I24" s="284">
        <f t="shared" ca="1" si="5"/>
        <v>0</v>
      </c>
      <c r="J24" s="284">
        <f t="shared" ca="1" si="6"/>
        <v>0</v>
      </c>
      <c r="K24" s="285">
        <f t="shared" ca="1" si="7"/>
        <v>5160000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>
      <c r="A25" s="259"/>
      <c r="B25" s="510">
        <v>4</v>
      </c>
      <c r="C25" s="511" t="s">
        <v>145</v>
      </c>
      <c r="D25" s="281" t="str">
        <f ca="1">IF(ISERROR(OFFSET('HARGA SATUAN'!$D$6,MATCH(RAB!C25,'HARGA SATUAN'!$C$7:$C$1509,0),0)),"",OFFSET('HARGA SATUAN'!$D$6,MATCH(RAB!C25,'HARGA SATUAN'!$C$7:$C$1509,0),0))</f>
        <v>HDW</v>
      </c>
      <c r="E25" s="282" t="str">
        <f ca="1">IF(B25="+","Unit",IF(ISERROR(OFFSET('HARGA SATUAN'!$E$6,MATCH(RAB!C25,'HARGA SATUAN'!$C$7:$C$1509,0),0)),"",OFFSET('HARGA SATUAN'!$E$6,MATCH(RAB!C25,'HARGA SATUAN'!$C$7:$C$1509,0),0)))</f>
        <v>Mtr</v>
      </c>
      <c r="F25" s="466">
        <f>F21*2</f>
        <v>4</v>
      </c>
      <c r="G25" s="283">
        <f ca="1">IF(ISERROR(OFFSET('HARGA SATUAN'!$I$6,MATCH(RAB!C25,'HARGA SATUAN'!$C$7:$C$1509,0),0)),0,OFFSET('HARGA SATUAN'!$I$6,MATCH(RAB!C25,'HARGA SATUAN'!$C$7:$C$1509,0),0))</f>
        <v>7789</v>
      </c>
      <c r="H25" s="284">
        <f t="shared" ref="H25:H35" ca="1" si="8">IF(OR(D25="MDU",D25="MDU-KD"),(IF($O$3="RAB NON MDU","PLN KD",G25*F25)),0)</f>
        <v>0</v>
      </c>
      <c r="I25" s="284">
        <f t="shared" ref="I25:I35" ca="1" si="9">IF(D25="HDW",G25*F25,0)</f>
        <v>31156</v>
      </c>
      <c r="J25" s="284">
        <f t="shared" ref="J25:J35" ca="1" si="10">IF(D25="JASA",G25*F25,0)</f>
        <v>0</v>
      </c>
      <c r="K25" s="285">
        <f t="shared" ref="K25:K35" ca="1" si="11">SUM(H25:J25)</f>
        <v>31156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>
      <c r="A26" s="259" t="e">
        <f>IF(AND(C26=0,#REF!=0,#REF!=0),"BLANKS",1)</f>
        <v>#REF!</v>
      </c>
      <c r="B26" s="510">
        <v>5</v>
      </c>
      <c r="C26" s="511" t="s">
        <v>150</v>
      </c>
      <c r="D26" s="281" t="str">
        <f ca="1">IF(ISERROR(OFFSET('HARGA SATUAN'!$D$6,MATCH(RAB!C26,'HARGA SATUAN'!$C$7:$C$1509,0),0)),"",OFFSET('HARGA SATUAN'!$D$6,MATCH(RAB!C26,'HARGA SATUAN'!$C$7:$C$1509,0),0))</f>
        <v>HDW</v>
      </c>
      <c r="E26" s="282" t="str">
        <f ca="1">IF(B26="+","Unit",IF(ISERROR(OFFSET('HARGA SATUAN'!$E$6,MATCH(RAB!C26,'HARGA SATUAN'!$C$7:$C$1509,0),0)),"",OFFSET('HARGA SATUAN'!$E$6,MATCH(RAB!C26,'HARGA SATUAN'!$C$7:$C$1509,0),0)))</f>
        <v>Bh</v>
      </c>
      <c r="F26" s="466">
        <f>F21*4</f>
        <v>8</v>
      </c>
      <c r="G26" s="283">
        <f ca="1">IF(ISERROR(OFFSET('HARGA SATUAN'!$I$6,MATCH(RAB!C26,'HARGA SATUAN'!$C$7:$C$1509,0),0)),0,OFFSET('HARGA SATUAN'!$I$6,MATCH(RAB!C26,'HARGA SATUAN'!$C$7:$C$1509,0),0))</f>
        <v>40000</v>
      </c>
      <c r="H26" s="284">
        <f t="shared" ca="1" si="8"/>
        <v>0</v>
      </c>
      <c r="I26" s="284">
        <f t="shared" ca="1" si="9"/>
        <v>320000</v>
      </c>
      <c r="J26" s="284">
        <f t="shared" ca="1" si="10"/>
        <v>0</v>
      </c>
      <c r="K26" s="285">
        <f t="shared" ca="1" si="11"/>
        <v>320000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>
      <c r="A27" s="259" t="e">
        <f>IF(AND(C27=0,C28=0,#REF!=0),"BLANKS",1)</f>
        <v>#REF!</v>
      </c>
      <c r="B27" s="510">
        <v>6</v>
      </c>
      <c r="C27" s="511" t="s">
        <v>156</v>
      </c>
      <c r="D27" s="281" t="str">
        <f ca="1">IF(ISERROR(OFFSET('HARGA SATUAN'!$D$6,MATCH(RAB!C27,'HARGA SATUAN'!$C$7:$C$1509,0),0)),"",OFFSET('HARGA SATUAN'!$D$6,MATCH(RAB!C27,'HARGA SATUAN'!$C$7:$C$1509,0),0))</f>
        <v>HDW</v>
      </c>
      <c r="E27" s="282" t="str">
        <f ca="1">IF(B27="+","Unit",IF(ISERROR(OFFSET('HARGA SATUAN'!$E$6,MATCH(RAB!C27,'HARGA SATUAN'!$C$7:$C$1509,0),0)),"",OFFSET('HARGA SATUAN'!$E$6,MATCH(RAB!C27,'HARGA SATUAN'!$C$7:$C$1509,0),0)))</f>
        <v>Bh</v>
      </c>
      <c r="F27" s="466">
        <f>F21*8</f>
        <v>16</v>
      </c>
      <c r="G27" s="283">
        <f ca="1">IF(ISERROR(OFFSET('HARGA SATUAN'!$I$6,MATCH(RAB!C27,'HARGA SATUAN'!$C$7:$C$1509,0),0)),0,OFFSET('HARGA SATUAN'!$I$6,MATCH(RAB!C27,'HARGA SATUAN'!$C$7:$C$1509,0),0))</f>
        <v>7938</v>
      </c>
      <c r="H27" s="284">
        <f t="shared" ca="1" si="8"/>
        <v>0</v>
      </c>
      <c r="I27" s="284">
        <f t="shared" ca="1" si="9"/>
        <v>127008</v>
      </c>
      <c r="J27" s="284">
        <f t="shared" ca="1" si="10"/>
        <v>0</v>
      </c>
      <c r="K27" s="285">
        <f t="shared" ca="1" si="11"/>
        <v>127008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>
      <c r="A28" s="259" t="e">
        <f>IF(AND(C28=0,#REF!=0,#REF!=0),"BLANKS",1)</f>
        <v>#REF!</v>
      </c>
      <c r="B28" s="510">
        <v>7</v>
      </c>
      <c r="C28" s="511" t="s">
        <v>18</v>
      </c>
      <c r="D28" s="281" t="str">
        <f ca="1">IF(ISERROR(OFFSET('HARGA SATUAN'!$D$6,MATCH(RAB!C28,'HARGA SATUAN'!$C$7:$C$1509,0),0)),"",OFFSET('HARGA SATUAN'!$D$6,MATCH(RAB!C28,'HARGA SATUAN'!$C$7:$C$1509,0),0))</f>
        <v>HDW</v>
      </c>
      <c r="E28" s="282" t="str">
        <f ca="1">IF(B28="+","Unit",IF(ISERROR(OFFSET('HARGA SATUAN'!$E$6,MATCH(RAB!C28,'HARGA SATUAN'!$C$7:$C$1509,0),0)),"",OFFSET('HARGA SATUAN'!$E$6,MATCH(RAB!C28,'HARGA SATUAN'!$C$7:$C$1509,0),0)))</f>
        <v>Bh</v>
      </c>
      <c r="F28" s="466">
        <f>F21*1</f>
        <v>2</v>
      </c>
      <c r="G28" s="283">
        <f ca="1">IF(ISERROR(OFFSET('HARGA SATUAN'!$I$6,MATCH(RAB!C28,'HARGA SATUAN'!$C$7:$C$1509,0),0)),0,OFFSET('HARGA SATUAN'!$I$6,MATCH(RAB!C28,'HARGA SATUAN'!$C$7:$C$1509,0),0))</f>
        <v>26500</v>
      </c>
      <c r="H28" s="284">
        <f t="shared" ca="1" si="8"/>
        <v>0</v>
      </c>
      <c r="I28" s="284">
        <f t="shared" ca="1" si="9"/>
        <v>53000</v>
      </c>
      <c r="J28" s="284">
        <f t="shared" ca="1" si="10"/>
        <v>0</v>
      </c>
      <c r="K28" s="285">
        <f t="shared" ca="1" si="11"/>
        <v>53000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>
      <c r="A29" s="259">
        <f>IF(AND(C29=0,C30=0,C31=0),"BLANKS",1)</f>
        <v>1</v>
      </c>
      <c r="B29" s="510">
        <v>8</v>
      </c>
      <c r="C29" s="511" t="s">
        <v>166</v>
      </c>
      <c r="D29" s="281" t="str">
        <f ca="1">IF(ISERROR(OFFSET('HARGA SATUAN'!$D$6,MATCH(RAB!C29,'HARGA SATUAN'!$C$7:$C$1509,0),0)),"",OFFSET('HARGA SATUAN'!$D$6,MATCH(RAB!C29,'HARGA SATUAN'!$C$7:$C$1509,0),0))</f>
        <v>HDW</v>
      </c>
      <c r="E29" s="282" t="str">
        <f ca="1">IF(B29="+","Unit",IF(ISERROR(OFFSET('HARGA SATUAN'!$E$6,MATCH(RAB!C29,'HARGA SATUAN'!$C$7:$C$1509,0),0)),"",OFFSET('HARGA SATUAN'!$E$6,MATCH(RAB!C29,'HARGA SATUAN'!$C$7:$C$1509,0),0)))</f>
        <v>Bh</v>
      </c>
      <c r="F29" s="466">
        <f>F21*8</f>
        <v>16</v>
      </c>
      <c r="G29" s="283">
        <f ca="1">IF(ISERROR(OFFSET('HARGA SATUAN'!$I$6,MATCH(RAB!C29,'HARGA SATUAN'!$C$7:$C$1509,0),0)),0,OFFSET('HARGA SATUAN'!$I$6,MATCH(RAB!C29,'HARGA SATUAN'!$C$7:$C$1509,0),0))</f>
        <v>45000</v>
      </c>
      <c r="H29" s="284">
        <f t="shared" ca="1" si="8"/>
        <v>0</v>
      </c>
      <c r="I29" s="284">
        <f t="shared" ca="1" si="9"/>
        <v>720000</v>
      </c>
      <c r="J29" s="284">
        <f t="shared" ca="1" si="10"/>
        <v>0</v>
      </c>
      <c r="K29" s="285">
        <f t="shared" ca="1" si="11"/>
        <v>720000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>
      <c r="A30" s="259" t="e">
        <f>IF(AND(C30=0,C31=0,#REF!=0),"BLANKS",1)</f>
        <v>#REF!</v>
      </c>
      <c r="B30" s="510">
        <v>9</v>
      </c>
      <c r="C30" s="511" t="s">
        <v>172</v>
      </c>
      <c r="D30" s="281" t="str">
        <f ca="1">IF(ISERROR(OFFSET('HARGA SATUAN'!$D$6,MATCH(RAB!C30,'HARGA SATUAN'!$C$7:$C$1509,0),0)),"",OFFSET('HARGA SATUAN'!$D$6,MATCH(RAB!C30,'HARGA SATUAN'!$C$7:$C$1509,0),0))</f>
        <v>HDW</v>
      </c>
      <c r="E30" s="282" t="str">
        <f ca="1">IF(B30="+","Unit",IF(ISERROR(OFFSET('HARGA SATUAN'!$E$6,MATCH(RAB!C30,'HARGA SATUAN'!$C$7:$C$1509,0),0)),"",OFFSET('HARGA SATUAN'!$E$6,MATCH(RAB!C30,'HARGA SATUAN'!$C$7:$C$1509,0),0)))</f>
        <v>Bh</v>
      </c>
      <c r="F30" s="466">
        <f>F21*2</f>
        <v>4</v>
      </c>
      <c r="G30" s="283">
        <f ca="1">IF(ISERROR(OFFSET('HARGA SATUAN'!$I$6,MATCH(RAB!C30,'HARGA SATUAN'!$C$7:$C$1509,0),0)),0,OFFSET('HARGA SATUAN'!$I$6,MATCH(RAB!C30,'HARGA SATUAN'!$C$7:$C$1509,0),0))</f>
        <v>15500</v>
      </c>
      <c r="H30" s="284">
        <f t="shared" ca="1" si="8"/>
        <v>0</v>
      </c>
      <c r="I30" s="284">
        <f t="shared" ca="1" si="9"/>
        <v>62000</v>
      </c>
      <c r="J30" s="284">
        <f t="shared" ca="1" si="10"/>
        <v>0</v>
      </c>
      <c r="K30" s="285">
        <f t="shared" ca="1" si="11"/>
        <v>62000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>
      <c r="A31" s="259" t="e">
        <f>IF(AND(C31=0,#REF!=0,#REF!=0),"BLANKS",1)</f>
        <v>#REF!</v>
      </c>
      <c r="B31" s="510">
        <v>10</v>
      </c>
      <c r="C31" s="511" t="s">
        <v>174</v>
      </c>
      <c r="D31" s="281" t="str">
        <f ca="1">IF(ISERROR(OFFSET('HARGA SATUAN'!$D$6,MATCH(RAB!C31,'HARGA SATUAN'!$C$7:$C$1509,0),0)),"",OFFSET('HARGA SATUAN'!$D$6,MATCH(RAB!C31,'HARGA SATUAN'!$C$7:$C$1509,0),0))</f>
        <v>HDW</v>
      </c>
      <c r="E31" s="282" t="str">
        <f ca="1">IF(B31="+","Unit",IF(ISERROR(OFFSET('HARGA SATUAN'!$E$6,MATCH(RAB!C31,'HARGA SATUAN'!$C$7:$C$1509,0),0)),"",OFFSET('HARGA SATUAN'!$E$6,MATCH(RAB!C31,'HARGA SATUAN'!$C$7:$C$1509,0),0)))</f>
        <v>Bh</v>
      </c>
      <c r="F31" s="466">
        <f>F21*4</f>
        <v>8</v>
      </c>
      <c r="G31" s="283">
        <f ca="1">IF(ISERROR(OFFSET('HARGA SATUAN'!$I$6,MATCH(RAB!C31,'HARGA SATUAN'!$C$7:$C$1509,0),0)),0,OFFSET('HARGA SATUAN'!$I$6,MATCH(RAB!C31,'HARGA SATUAN'!$C$7:$C$1509,0),0))</f>
        <v>28100</v>
      </c>
      <c r="H31" s="284">
        <f t="shared" ca="1" si="8"/>
        <v>0</v>
      </c>
      <c r="I31" s="284">
        <f t="shared" ca="1" si="9"/>
        <v>224800</v>
      </c>
      <c r="J31" s="284">
        <f t="shared" ca="1" si="10"/>
        <v>0</v>
      </c>
      <c r="K31" s="285">
        <f t="shared" ca="1" si="11"/>
        <v>224800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>
      <c r="A32" s="259">
        <f>IF(AND(C32=0,C33=0,C34=0),"BLANKS",1)</f>
        <v>1</v>
      </c>
      <c r="B32" s="510">
        <v>11</v>
      </c>
      <c r="C32" s="511" t="s">
        <v>587</v>
      </c>
      <c r="D32" s="281" t="str">
        <f ca="1">IF(ISERROR(OFFSET('HARGA SATUAN'!$D$6,MATCH(RAB!C32,'HARGA SATUAN'!$C$7:$C$1509,0),0)),"",OFFSET('HARGA SATUAN'!$D$6,MATCH(RAB!C32,'HARGA SATUAN'!$C$7:$C$1509,0),0))</f>
        <v>HDW</v>
      </c>
      <c r="E32" s="282" t="str">
        <f ca="1">IF(B32="+","Unit",IF(ISERROR(OFFSET('HARGA SATUAN'!$E$6,MATCH(RAB!C32,'HARGA SATUAN'!$C$7:$C$1509,0),0)),"",OFFSET('HARGA SATUAN'!$E$6,MATCH(RAB!C32,'HARGA SATUAN'!$C$7:$C$1509,0),0)))</f>
        <v>Bh</v>
      </c>
      <c r="F32" s="466">
        <f>F21*4</f>
        <v>8</v>
      </c>
      <c r="G32" s="283">
        <f ca="1">IF(ISERROR(OFFSET('HARGA SATUAN'!$I$6,MATCH(RAB!C32,'HARGA SATUAN'!$C$7:$C$1509,0),0)),0,OFFSET('HARGA SATUAN'!$I$6,MATCH(RAB!C32,'HARGA SATUAN'!$C$7:$C$1509,0),0))</f>
        <v>380500</v>
      </c>
      <c r="H32" s="284">
        <f t="shared" ca="1" si="8"/>
        <v>0</v>
      </c>
      <c r="I32" s="284">
        <f t="shared" ca="1" si="9"/>
        <v>3044000</v>
      </c>
      <c r="J32" s="284">
        <f t="shared" ca="1" si="10"/>
        <v>0</v>
      </c>
      <c r="K32" s="285">
        <f t="shared" ca="1" si="11"/>
        <v>3044000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>
      <c r="A33" s="259">
        <f>IF(AND(C33=0,C34=0,C35=0),"BLANKS",1)</f>
        <v>1</v>
      </c>
      <c r="B33" s="510">
        <v>12</v>
      </c>
      <c r="C33" s="511" t="s">
        <v>211</v>
      </c>
      <c r="D33" s="281" t="str">
        <f ca="1">IF(ISERROR(OFFSET('HARGA SATUAN'!$D$6,MATCH(RAB!C33,'HARGA SATUAN'!$C$7:$C$1509,0),0)),"",OFFSET('HARGA SATUAN'!$D$6,MATCH(RAB!C33,'HARGA SATUAN'!$C$7:$C$1509,0),0))</f>
        <v>HDW</v>
      </c>
      <c r="E33" s="282" t="str">
        <f ca="1">IF(B33="+","Unit",IF(ISERROR(OFFSET('HARGA SATUAN'!$E$6,MATCH(RAB!C33,'HARGA SATUAN'!$C$7:$C$1509,0),0)),"",OFFSET('HARGA SATUAN'!$E$6,MATCH(RAB!C33,'HARGA SATUAN'!$C$7:$C$1509,0),0)))</f>
        <v>Bh</v>
      </c>
      <c r="F33" s="466">
        <f>F21*4</f>
        <v>8</v>
      </c>
      <c r="G33" s="283">
        <f ca="1">IF(ISERROR(OFFSET('HARGA SATUAN'!$I$6,MATCH(RAB!C33,'HARGA SATUAN'!$C$7:$C$1509,0),0)),0,OFFSET('HARGA SATUAN'!$I$6,MATCH(RAB!C33,'HARGA SATUAN'!$C$7:$C$1509,0),0))</f>
        <v>29600</v>
      </c>
      <c r="H33" s="284">
        <f t="shared" ca="1" si="8"/>
        <v>0</v>
      </c>
      <c r="I33" s="284">
        <f t="shared" ca="1" si="9"/>
        <v>236800</v>
      </c>
      <c r="J33" s="284">
        <f t="shared" ca="1" si="10"/>
        <v>0</v>
      </c>
      <c r="K33" s="285">
        <f t="shared" ca="1" si="11"/>
        <v>236800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477" customFormat="1">
      <c r="A34" s="467" t="e">
        <f>IF(AND(C34=0,C35=0,#REF!=0),"BLANKS",1)</f>
        <v>#REF!</v>
      </c>
      <c r="B34" s="510">
        <v>13</v>
      </c>
      <c r="C34" s="511" t="s">
        <v>210</v>
      </c>
      <c r="D34" s="468" t="str">
        <f ca="1">IF(ISERROR(OFFSET('HARGA SATUAN'!$D$6,MATCH(RAB!C34,'HARGA SATUAN'!$C$7:$C$1509,0),0)),"",OFFSET('HARGA SATUAN'!$D$6,MATCH(RAB!C34,'HARGA SATUAN'!$C$7:$C$1509,0),0))</f>
        <v>HDW</v>
      </c>
      <c r="E34" s="469" t="str">
        <f ca="1">IF(B34="+","Unit",IF(ISERROR(OFFSET('HARGA SATUAN'!$E$6,MATCH(RAB!C34,'HARGA SATUAN'!$C$7:$C$1509,0),0)),"",OFFSET('HARGA SATUAN'!$E$6,MATCH(RAB!C34,'HARGA SATUAN'!$C$7:$C$1509,0),0)))</f>
        <v>Bh</v>
      </c>
      <c r="F34" s="466">
        <f>F21*9</f>
        <v>18</v>
      </c>
      <c r="G34" s="470">
        <f ca="1">IF(ISERROR(OFFSET('HARGA SATUAN'!$I$6,MATCH(RAB!C34,'HARGA SATUAN'!$C$7:$C$1509,0),0)),0,OFFSET('HARGA SATUAN'!$I$6,MATCH(RAB!C34,'HARGA SATUAN'!$C$7:$C$1509,0),0))</f>
        <v>11400</v>
      </c>
      <c r="H34" s="471">
        <f t="shared" ca="1" si="8"/>
        <v>0</v>
      </c>
      <c r="I34" s="471">
        <f t="shared" ca="1" si="9"/>
        <v>205200</v>
      </c>
      <c r="J34" s="471">
        <f t="shared" ca="1" si="10"/>
        <v>0</v>
      </c>
      <c r="K34" s="472">
        <f t="shared" ca="1" si="11"/>
        <v>205200</v>
      </c>
      <c r="L34" s="473"/>
      <c r="M34" s="473"/>
      <c r="N34" s="473"/>
      <c r="O34" s="474"/>
      <c r="P34" s="474"/>
      <c r="Q34" s="275"/>
      <c r="R34" s="467"/>
      <c r="S34" s="475"/>
      <c r="T34" s="476"/>
      <c r="U34" s="476"/>
      <c r="V34" s="476"/>
    </row>
    <row r="35" spans="1:22" s="290" customFormat="1">
      <c r="A35" s="259" t="e">
        <f>IF(AND(C35=0,#REF!=0,#REF!=0),"BLANKS",1)</f>
        <v>#REF!</v>
      </c>
      <c r="B35" s="510">
        <v>14</v>
      </c>
      <c r="C35" s="511" t="s">
        <v>216</v>
      </c>
      <c r="D35" s="281" t="str">
        <f ca="1">IF(ISERROR(OFFSET('HARGA SATUAN'!$D$6,MATCH(RAB!C35,'HARGA SATUAN'!$C$7:$C$1509,0),0)),"",OFFSET('HARGA SATUAN'!$D$6,MATCH(RAB!C35,'HARGA SATUAN'!$C$7:$C$1509,0),0))</f>
        <v>HDW</v>
      </c>
      <c r="E35" s="282" t="str">
        <f ca="1">IF(B35="+","Unit",IF(ISERROR(OFFSET('HARGA SATUAN'!$E$6,MATCH(RAB!C35,'HARGA SATUAN'!$C$7:$C$1509,0),0)),"",OFFSET('HARGA SATUAN'!$E$6,MATCH(RAB!C35,'HARGA SATUAN'!$C$7:$C$1509,0),0)))</f>
        <v>Bh</v>
      </c>
      <c r="F35" s="466">
        <f>F21*2</f>
        <v>4</v>
      </c>
      <c r="G35" s="283">
        <f ca="1">IF(ISERROR(OFFSET('HARGA SATUAN'!$I$6,MATCH(RAB!C35,'HARGA SATUAN'!$C$7:$C$1509,0),0)),0,OFFSET('HARGA SATUAN'!$I$6,MATCH(RAB!C35,'HARGA SATUAN'!$C$7:$C$1509,0),0))</f>
        <v>27815</v>
      </c>
      <c r="H35" s="284">
        <f t="shared" ca="1" si="8"/>
        <v>0</v>
      </c>
      <c r="I35" s="284">
        <f t="shared" ca="1" si="9"/>
        <v>111260</v>
      </c>
      <c r="J35" s="284">
        <f t="shared" ca="1" si="10"/>
        <v>0</v>
      </c>
      <c r="K35" s="285">
        <f t="shared" ca="1" si="11"/>
        <v>111260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>
      <c r="A36" s="259" t="e">
        <f>IF(AND(C36=0,#REF!=0,#REF!=0),"BLANKS",1)</f>
        <v>#REF!</v>
      </c>
      <c r="B36" s="510">
        <v>15</v>
      </c>
      <c r="C36" s="511" t="s">
        <v>15</v>
      </c>
      <c r="D36" s="281" t="str">
        <f ca="1">IF(ISERROR(OFFSET('HARGA SATUAN'!$D$6,MATCH(RAB!C36,'HARGA SATUAN'!$C$7:$C$1509,0),0)),"",OFFSET('HARGA SATUAN'!$D$6,MATCH(RAB!C36,'HARGA SATUAN'!$C$7:$C$1509,0),0))</f>
        <v>HDW</v>
      </c>
      <c r="E36" s="282" t="str">
        <f ca="1">IF(B36="+","Unit",IF(ISERROR(OFFSET('HARGA SATUAN'!$E$6,MATCH(RAB!C36,'HARGA SATUAN'!$C$7:$C$1509,0),0)),"",OFFSET('HARGA SATUAN'!$E$6,MATCH(RAB!C36,'HARGA SATUAN'!$C$7:$C$1509,0),0)))</f>
        <v>Bh</v>
      </c>
      <c r="F36" s="466">
        <f>F21*6</f>
        <v>12</v>
      </c>
      <c r="G36" s="283">
        <f ca="1">IF(ISERROR(OFFSET('HARGA SATUAN'!$I$6,MATCH(RAB!C36,'HARGA SATUAN'!$C$7:$C$1509,0),0)),0,OFFSET('HARGA SATUAN'!$I$6,MATCH(RAB!C36,'HARGA SATUAN'!$C$7:$C$1509,0),0))</f>
        <v>23936</v>
      </c>
      <c r="H36" s="284">
        <f t="shared" ref="H36:H163" ca="1" si="12">IF(OR(D36="MDU",D36="MDU-KD"),(IF($O$3="RAB NON MDU","PLN KD",G36*F36)),0)</f>
        <v>0</v>
      </c>
      <c r="I36" s="284">
        <f t="shared" ref="I36:I163" ca="1" si="13">IF(D36="HDW",G36*F36,0)</f>
        <v>287232</v>
      </c>
      <c r="J36" s="284">
        <f t="shared" ref="J36:J163" ca="1" si="14">IF(D36="JASA",G36*F36,0)</f>
        <v>0</v>
      </c>
      <c r="K36" s="285">
        <f t="shared" ref="K36:K163" ca="1" si="15">SUM(H36:J36)</f>
        <v>287232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>
      <c r="A37" s="259"/>
      <c r="B37" s="510">
        <v>16</v>
      </c>
      <c r="C37" s="511" t="s">
        <v>28</v>
      </c>
      <c r="D37" s="281" t="str">
        <f ca="1">IF(ISERROR(OFFSET('HARGA SATUAN'!$D$6,MATCH(RAB!C37,'HARGA SATUAN'!$C$7:$C$1509,0),0)),"",OFFSET('HARGA SATUAN'!$D$6,MATCH(RAB!C37,'HARGA SATUAN'!$C$7:$C$1509,0),0))</f>
        <v>HDW</v>
      </c>
      <c r="E37" s="282" t="str">
        <f ca="1">IF(B37="+","Unit",IF(ISERROR(OFFSET('HARGA SATUAN'!$E$6,MATCH(RAB!C37,'HARGA SATUAN'!$C$7:$C$1509,0),0)),"",OFFSET('HARGA SATUAN'!$E$6,MATCH(RAB!C37,'HARGA SATUAN'!$C$7:$C$1509,0),0)))</f>
        <v>Bh</v>
      </c>
      <c r="F37" s="466">
        <f>F21*3</f>
        <v>6</v>
      </c>
      <c r="G37" s="283">
        <f ca="1">IF(ISERROR(OFFSET('HARGA SATUAN'!$I$6,MATCH(RAB!C37,'HARGA SATUAN'!$C$7:$C$1509,0),0)),0,OFFSET('HARGA SATUAN'!$I$6,MATCH(RAB!C37,'HARGA SATUAN'!$C$7:$C$1509,0),0))</f>
        <v>63500</v>
      </c>
      <c r="H37" s="284">
        <f t="shared" ca="1" si="12"/>
        <v>0</v>
      </c>
      <c r="I37" s="284">
        <f t="shared" ca="1" si="13"/>
        <v>381000</v>
      </c>
      <c r="J37" s="284">
        <f t="shared" ca="1" si="14"/>
        <v>0</v>
      </c>
      <c r="K37" s="285">
        <f t="shared" ca="1" si="15"/>
        <v>381000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>
      <c r="A38" s="259" t="e">
        <f>IF(AND(C38=0,#REF!=0,#REF!=0),"BLANKS",1)</f>
        <v>#REF!</v>
      </c>
      <c r="B38" s="510">
        <v>17</v>
      </c>
      <c r="C38" s="511" t="s">
        <v>240</v>
      </c>
      <c r="D38" s="281" t="str">
        <f ca="1">IF(ISERROR(OFFSET('HARGA SATUAN'!$D$6,MATCH(RAB!C38,'HARGA SATUAN'!$C$7:$C$1509,0),0)),"",OFFSET('HARGA SATUAN'!$D$6,MATCH(RAB!C38,'HARGA SATUAN'!$C$7:$C$1509,0),0))</f>
        <v>HDW</v>
      </c>
      <c r="E38" s="282" t="str">
        <f ca="1">IF(B38="+","Unit",IF(ISERROR(OFFSET('HARGA SATUAN'!$E$6,MATCH(RAB!C38,'HARGA SATUAN'!$C$7:$C$1509,0),0)),"",OFFSET('HARGA SATUAN'!$E$6,MATCH(RAB!C38,'HARGA SATUAN'!$C$7:$C$1509,0),0)))</f>
        <v>Bh</v>
      </c>
      <c r="F38" s="466">
        <f>F21*3</f>
        <v>6</v>
      </c>
      <c r="G38" s="283">
        <f ca="1">IF(ISERROR(OFFSET('HARGA SATUAN'!$I$6,MATCH(RAB!C38,'HARGA SATUAN'!$C$7:$C$1509,0),0)),0,OFFSET('HARGA SATUAN'!$I$6,MATCH(RAB!C38,'HARGA SATUAN'!$C$7:$C$1509,0),0))</f>
        <v>57690</v>
      </c>
      <c r="H38" s="284">
        <f t="shared" ca="1" si="12"/>
        <v>0</v>
      </c>
      <c r="I38" s="284">
        <f t="shared" ca="1" si="13"/>
        <v>346140</v>
      </c>
      <c r="J38" s="284">
        <f t="shared" ca="1" si="14"/>
        <v>0</v>
      </c>
      <c r="K38" s="285">
        <f t="shared" ca="1" si="15"/>
        <v>346140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>
      <c r="A39" s="259" t="e">
        <f>IF(AND(C39=0,C40=0,#REF!=0),"BLANKS",1)</f>
        <v>#REF!</v>
      </c>
      <c r="B39" s="510">
        <v>18</v>
      </c>
      <c r="C39" s="511" t="s">
        <v>17</v>
      </c>
      <c r="D39" s="281" t="str">
        <f ca="1">IF(ISERROR(OFFSET('HARGA SATUAN'!$D$6,MATCH(RAB!C39,'HARGA SATUAN'!$C$7:$C$1509,0),0)),"",OFFSET('HARGA SATUAN'!$D$6,MATCH(RAB!C39,'HARGA SATUAN'!$C$7:$C$1509,0),0))</f>
        <v>HDW</v>
      </c>
      <c r="E39" s="282" t="str">
        <f ca="1">IF(B39="+","Unit",IF(ISERROR(OFFSET('HARGA SATUAN'!$E$6,MATCH(RAB!C39,'HARGA SATUAN'!$C$7:$C$1509,0),0)),"",OFFSET('HARGA SATUAN'!$E$6,MATCH(RAB!C39,'HARGA SATUAN'!$C$7:$C$1509,0),0)))</f>
        <v>Bh</v>
      </c>
      <c r="F39" s="466">
        <f>F21*6</f>
        <v>12</v>
      </c>
      <c r="G39" s="283">
        <f ca="1">IF(ISERROR(OFFSET('HARGA SATUAN'!$I$6,MATCH(RAB!C39,'HARGA SATUAN'!$C$7:$C$1509,0),0)),0,OFFSET('HARGA SATUAN'!$I$6,MATCH(RAB!C39,'HARGA SATUAN'!$C$7:$C$1509,0),0))</f>
        <v>16000</v>
      </c>
      <c r="H39" s="284">
        <f t="shared" ca="1" si="12"/>
        <v>0</v>
      </c>
      <c r="I39" s="284">
        <f t="shared" ca="1" si="13"/>
        <v>192000</v>
      </c>
      <c r="J39" s="284">
        <f t="shared" ca="1" si="14"/>
        <v>0</v>
      </c>
      <c r="K39" s="285">
        <f t="shared" ca="1" si="15"/>
        <v>192000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>
      <c r="A40" s="259" t="e">
        <f>IF(AND(C40=0,#REF!=0,#REF!=0),"BLANKS",1)</f>
        <v>#REF!</v>
      </c>
      <c r="B40" s="510">
        <v>19</v>
      </c>
      <c r="C40" s="511" t="s">
        <v>258</v>
      </c>
      <c r="D40" s="281" t="str">
        <f ca="1">IF(ISERROR(OFFSET('HARGA SATUAN'!$D$6,MATCH(RAB!C40,'HARGA SATUAN'!$C$7:$C$1509,0),0)),"",OFFSET('HARGA SATUAN'!$D$6,MATCH(RAB!C40,'HARGA SATUAN'!$C$7:$C$1509,0),0))</f>
        <v>HDW</v>
      </c>
      <c r="E40" s="282" t="str">
        <f ca="1">IF(B40="+","Unit",IF(ISERROR(OFFSET('HARGA SATUAN'!$E$6,MATCH(RAB!C40,'HARGA SATUAN'!$C$7:$C$1509,0),0)),"",OFFSET('HARGA SATUAN'!$E$6,MATCH(RAB!C40,'HARGA SATUAN'!$C$7:$C$1509,0),0)))</f>
        <v>Bh</v>
      </c>
      <c r="F40" s="466">
        <f>F21*2</f>
        <v>4</v>
      </c>
      <c r="G40" s="283">
        <f ca="1">IF(ISERROR(OFFSET('HARGA SATUAN'!$I$6,MATCH(RAB!C40,'HARGA SATUAN'!$C$7:$C$1509,0),0)),0,OFFSET('HARGA SATUAN'!$I$6,MATCH(RAB!C40,'HARGA SATUAN'!$C$7:$C$1509,0),0))</f>
        <v>33501.866666666669</v>
      </c>
      <c r="H40" s="284">
        <f t="shared" ca="1" si="12"/>
        <v>0</v>
      </c>
      <c r="I40" s="284">
        <f t="shared" ca="1" si="13"/>
        <v>134007.46666666667</v>
      </c>
      <c r="J40" s="284">
        <f t="shared" ca="1" si="14"/>
        <v>0</v>
      </c>
      <c r="K40" s="285">
        <f t="shared" ca="1" si="15"/>
        <v>134007.46666666667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>
      <c r="A41" s="259"/>
      <c r="B41" s="510">
        <v>20</v>
      </c>
      <c r="C41" s="511" t="s">
        <v>29</v>
      </c>
      <c r="D41" s="281" t="str">
        <f ca="1">IF(ISERROR(OFFSET('HARGA SATUAN'!$D$6,MATCH(RAB!C41,'HARGA SATUAN'!$C$7:$C$1509,0),0)),"",OFFSET('HARGA SATUAN'!$D$6,MATCH(RAB!C41,'HARGA SATUAN'!$C$7:$C$1509,0),0))</f>
        <v>HDW</v>
      </c>
      <c r="E41" s="282" t="str">
        <f ca="1">IF(B41="+","Unit",IF(ISERROR(OFFSET('HARGA SATUAN'!$E$6,MATCH(RAB!C41,'HARGA SATUAN'!$C$7:$C$1509,0),0)),"",OFFSET('HARGA SATUAN'!$E$6,MATCH(RAB!C41,'HARGA SATUAN'!$C$7:$C$1509,0),0)))</f>
        <v>Mtr</v>
      </c>
      <c r="F41" s="466">
        <f>3.6*F21</f>
        <v>7.2</v>
      </c>
      <c r="G41" s="283">
        <f ca="1">IF(ISERROR(OFFSET('HARGA SATUAN'!$I$6,MATCH(RAB!C41,'HARGA SATUAN'!$C$7:$C$1509,0),0)),0,OFFSET('HARGA SATUAN'!$I$6,MATCH(RAB!C41,'HARGA SATUAN'!$C$7:$C$1509,0),0))</f>
        <v>8550</v>
      </c>
      <c r="H41" s="284">
        <f t="shared" ca="1" si="12"/>
        <v>0</v>
      </c>
      <c r="I41" s="284">
        <f t="shared" ca="1" si="13"/>
        <v>61560</v>
      </c>
      <c r="J41" s="284">
        <f t="shared" ca="1" si="14"/>
        <v>0</v>
      </c>
      <c r="K41" s="285">
        <f t="shared" ca="1" si="15"/>
        <v>61560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>
      <c r="A42" s="259"/>
      <c r="B42" s="510">
        <v>21</v>
      </c>
      <c r="C42" s="511" t="s">
        <v>16</v>
      </c>
      <c r="D42" s="281" t="str">
        <f ca="1">IF(ISERROR(OFFSET('HARGA SATUAN'!$D$6,MATCH(RAB!C42,'HARGA SATUAN'!$C$7:$C$1509,0),0)),"",OFFSET('HARGA SATUAN'!$D$6,MATCH(RAB!C42,'HARGA SATUAN'!$C$7:$C$1509,0),0))</f>
        <v>HDW</v>
      </c>
      <c r="E42" s="282" t="str">
        <f ca="1">IF(B42="+","Unit",IF(ISERROR(OFFSET('HARGA SATUAN'!$E$6,MATCH(RAB!C42,'HARGA SATUAN'!$C$7:$C$1509,0),0)),"",OFFSET('HARGA SATUAN'!$E$6,MATCH(RAB!C42,'HARGA SATUAN'!$C$7:$C$1509,0),0)))</f>
        <v>Bh</v>
      </c>
      <c r="F42" s="466">
        <f>F21*22</f>
        <v>44</v>
      </c>
      <c r="G42" s="283">
        <f ca="1">IF(ISERROR(OFFSET('HARGA SATUAN'!$I$6,MATCH(RAB!C42,'HARGA SATUAN'!$C$7:$C$1509,0),0)),0,OFFSET('HARGA SATUAN'!$I$6,MATCH(RAB!C42,'HARGA SATUAN'!$C$7:$C$1509,0),0))</f>
        <v>2500</v>
      </c>
      <c r="H42" s="284">
        <f t="shared" ref="H42:H122" ca="1" si="16">IF(OR(D42="MDU",D42="MDU-KD"),(IF($O$3="RAB NON MDU","PLN KD",G42*F42)),0)</f>
        <v>0</v>
      </c>
      <c r="I42" s="284">
        <f t="shared" ref="I42:I122" ca="1" si="17">IF(D42="HDW",G42*F42,0)</f>
        <v>110000</v>
      </c>
      <c r="J42" s="284">
        <f t="shared" ref="J42:J122" ca="1" si="18">IF(D42="JASA",G42*F42,0)</f>
        <v>0</v>
      </c>
      <c r="K42" s="285">
        <f t="shared" ref="K42:K122" ca="1" si="19">SUM(H42:J42)</f>
        <v>110000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>
      <c r="A43" s="259" t="e">
        <f>IF(AND(C43=0,#REF!=0,#REF!=0),"BLANKS",1)</f>
        <v>#REF!</v>
      </c>
      <c r="B43" s="510">
        <v>22</v>
      </c>
      <c r="C43" s="511" t="s">
        <v>703</v>
      </c>
      <c r="D43" s="281" t="str">
        <f ca="1">IF(ISERROR(OFFSET('HARGA SATUAN'!$D$6,MATCH(RAB!C43,'HARGA SATUAN'!$C$7:$C$1509,0),0)),"",OFFSET('HARGA SATUAN'!$D$6,MATCH(RAB!C43,'HARGA SATUAN'!$C$7:$C$1509,0),0))</f>
        <v>JASA</v>
      </c>
      <c r="E43" s="282" t="str">
        <f ca="1">IF(B43="+","Unit",IF(ISERROR(OFFSET('HARGA SATUAN'!$E$6,MATCH(RAB!C43,'HARGA SATUAN'!$C$7:$C$1509,0),0)),"",OFFSET('HARGA SATUAN'!$E$6,MATCH(RAB!C43,'HARGA SATUAN'!$C$7:$C$1509,0),0)))</f>
        <v>Unit</v>
      </c>
      <c r="F43" s="520">
        <f>F21*1</f>
        <v>2</v>
      </c>
      <c r="G43" s="283">
        <f ca="1">IF(ISERROR(OFFSET('HARGA SATUAN'!$I$6,MATCH(RAB!C43,'HARGA SATUAN'!$C$7:$C$1509,0),0)),0,OFFSET('HARGA SATUAN'!$I$6,MATCH(RAB!C43,'HARGA SATUAN'!$C$7:$C$1509,0),0))</f>
        <v>197500</v>
      </c>
      <c r="H43" s="284">
        <f t="shared" ca="1" si="16"/>
        <v>0</v>
      </c>
      <c r="I43" s="284">
        <f t="shared" ca="1" si="17"/>
        <v>0</v>
      </c>
      <c r="J43" s="284">
        <f t="shared" ca="1" si="18"/>
        <v>395000</v>
      </c>
      <c r="K43" s="285">
        <f t="shared" ca="1" si="19"/>
        <v>395000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>
      <c r="A44" s="259" t="e">
        <f>IF(AND(C44=0,#REF!=0,#REF!=0),"BLANKS",1)</f>
        <v>#REF!</v>
      </c>
      <c r="B44" s="512"/>
      <c r="C44" s="513"/>
      <c r="D44" s="281" t="str">
        <f ca="1">IF(ISERROR(OFFSET('HARGA SATUAN'!$D$6,MATCH(RAB!C44,'HARGA SATUAN'!$C$7:$C$1509,0),0)),"",OFFSET('HARGA SATUAN'!$D$6,MATCH(RAB!C44,'HARGA SATUAN'!$C$7:$C$1509,0),0))</f>
        <v/>
      </c>
      <c r="E44" s="282" t="str">
        <f ca="1">IF(B44="+","Unit",IF(ISERROR(OFFSET('HARGA SATUAN'!$E$6,MATCH(RAB!C44,'HARGA SATUAN'!$C$7:$C$1509,0),0)),"",OFFSET('HARGA SATUAN'!$E$6,MATCH(RAB!C44,'HARGA SATUAN'!$C$7:$C$1509,0),0)))</f>
        <v/>
      </c>
      <c r="F44" s="291"/>
      <c r="G44" s="283">
        <f ca="1">IF(ISERROR(OFFSET('HARGA SATUAN'!$I$6,MATCH(RAB!C44,'HARGA SATUAN'!$C$7:$C$1509,0),0)),0,OFFSET('HARGA SATUAN'!$I$6,MATCH(RAB!C44,'HARGA SATUAN'!$C$7:$C$1509,0),0))</f>
        <v>0</v>
      </c>
      <c r="H44" s="284">
        <f t="shared" ca="1" si="16"/>
        <v>0</v>
      </c>
      <c r="I44" s="284">
        <f t="shared" ca="1" si="17"/>
        <v>0</v>
      </c>
      <c r="J44" s="284">
        <f t="shared" ca="1" si="18"/>
        <v>0</v>
      </c>
      <c r="K44" s="285">
        <f t="shared" ca="1" si="19"/>
        <v>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>
      <c r="A45" s="259" t="e">
        <f>IF(AND(C45=0,#REF!=0,#REF!=0),"BLANKS",1)</f>
        <v>#REF!</v>
      </c>
      <c r="B45" s="510" t="s">
        <v>1009</v>
      </c>
      <c r="C45" s="511" t="s">
        <v>1630</v>
      </c>
      <c r="D45" s="281" t="str">
        <f ca="1">IF(ISERROR(OFFSET('HARGA SATUAN'!$D$6,MATCH(RAB!C45,'HARGA SATUAN'!$C$7:$C$1509,0),0)),"",OFFSET('HARGA SATUAN'!$D$6,MATCH(RAB!C45,'HARGA SATUAN'!$C$7:$C$1509,0),0))</f>
        <v/>
      </c>
      <c r="E45" s="282" t="str">
        <f ca="1">IF(B45="+","Unit",IF(ISERROR(OFFSET('HARGA SATUAN'!$E$6,MATCH(RAB!C45,'HARGA SATUAN'!$C$7:$C$1509,0),0)),"",OFFSET('HARGA SATUAN'!$E$6,MATCH(RAB!C45,'HARGA SATUAN'!$C$7:$C$1509,0),0)))</f>
        <v>Unit</v>
      </c>
      <c r="F45" s="517">
        <v>2</v>
      </c>
      <c r="G45" s="283">
        <f ca="1">IF(ISERROR(OFFSET('HARGA SATUAN'!$I$6,MATCH(RAB!C45,'HARGA SATUAN'!$C$7:$C$1509,0),0)),0,OFFSET('HARGA SATUAN'!$I$6,MATCH(RAB!C45,'HARGA SATUAN'!$C$7:$C$1509,0),0))</f>
        <v>0</v>
      </c>
      <c r="H45" s="284">
        <f t="shared" ca="1" si="16"/>
        <v>0</v>
      </c>
      <c r="I45" s="284">
        <f t="shared" ca="1" si="17"/>
        <v>0</v>
      </c>
      <c r="J45" s="284">
        <f t="shared" ca="1" si="18"/>
        <v>0</v>
      </c>
      <c r="K45" s="285">
        <f t="shared" ca="1" si="19"/>
        <v>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 ht="30">
      <c r="A46" s="259"/>
      <c r="B46" s="510">
        <v>1</v>
      </c>
      <c r="C46" s="511" t="s">
        <v>1577</v>
      </c>
      <c r="D46" s="281" t="str">
        <f ca="1">IF(ISERROR(OFFSET('HARGA SATUAN'!$D$6,MATCH(RAB!C46,'HARGA SATUAN'!$C$7:$C$1509,0),0)),"",OFFSET('HARGA SATUAN'!$D$6,MATCH(RAB!C46,'HARGA SATUAN'!$C$7:$C$1509,0),0))</f>
        <v>MDU-KD</v>
      </c>
      <c r="E46" s="282" t="str">
        <f ca="1">IF(B46="+","Unit",IF(ISERROR(OFFSET('HARGA SATUAN'!$E$6,MATCH(RAB!C46,'HARGA SATUAN'!$C$7:$C$1509,0),0)),"",OFFSET('HARGA SATUAN'!$E$6,MATCH(RAB!C46,'HARGA SATUAN'!$C$7:$C$1509,0),0)))</f>
        <v>Set</v>
      </c>
      <c r="F46" s="517">
        <f>F45*3</f>
        <v>6</v>
      </c>
      <c r="G46" s="283">
        <f ca="1">IF(ISERROR(OFFSET('HARGA SATUAN'!$I$6,MATCH(RAB!C46,'HARGA SATUAN'!$C$7:$C$1509,0),0)),0,OFFSET('HARGA SATUAN'!$I$6,MATCH(RAB!C46,'HARGA SATUAN'!$C$7:$C$1509,0),0))</f>
        <v>430000</v>
      </c>
      <c r="H46" s="284">
        <f t="shared" ca="1" si="16"/>
        <v>2580000</v>
      </c>
      <c r="I46" s="284">
        <f t="shared" ca="1" si="17"/>
        <v>0</v>
      </c>
      <c r="J46" s="284">
        <f t="shared" ca="1" si="18"/>
        <v>0</v>
      </c>
      <c r="K46" s="285">
        <f t="shared" ca="1" si="19"/>
        <v>2580000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>
      <c r="A47" s="259" t="e">
        <f>IF(AND(C47=0,#REF!=0,#REF!=0),"BLANKS",1)</f>
        <v>#REF!</v>
      </c>
      <c r="B47" s="510">
        <v>2</v>
      </c>
      <c r="C47" s="511" t="s">
        <v>145</v>
      </c>
      <c r="D47" s="281" t="str">
        <f ca="1">IF(ISERROR(OFFSET('HARGA SATUAN'!$D$6,MATCH(RAB!C47,'HARGA SATUAN'!$C$7:$C$1509,0),0)),"",OFFSET('HARGA SATUAN'!$D$6,MATCH(RAB!C47,'HARGA SATUAN'!$C$7:$C$1509,0),0))</f>
        <v>HDW</v>
      </c>
      <c r="E47" s="282" t="str">
        <f ca="1">IF(B47="+","Unit",IF(ISERROR(OFFSET('HARGA SATUAN'!$E$6,MATCH(RAB!C47,'HARGA SATUAN'!$C$7:$C$1509,0),0)),"",OFFSET('HARGA SATUAN'!$E$6,MATCH(RAB!C47,'HARGA SATUAN'!$C$7:$C$1509,0),0)))</f>
        <v>Mtr</v>
      </c>
      <c r="F47" s="517">
        <f>F45*1</f>
        <v>2</v>
      </c>
      <c r="G47" s="283">
        <f ca="1">IF(ISERROR(OFFSET('HARGA SATUAN'!$I$6,MATCH(RAB!C47,'HARGA SATUAN'!$C$7:$C$1509,0),0)),0,OFFSET('HARGA SATUAN'!$I$6,MATCH(RAB!C47,'HARGA SATUAN'!$C$7:$C$1509,0),0))</f>
        <v>7789</v>
      </c>
      <c r="H47" s="284">
        <f t="shared" ca="1" si="16"/>
        <v>0</v>
      </c>
      <c r="I47" s="284">
        <f t="shared" ca="1" si="17"/>
        <v>15578</v>
      </c>
      <c r="J47" s="284">
        <f t="shared" ca="1" si="18"/>
        <v>0</v>
      </c>
      <c r="K47" s="285">
        <f t="shared" ca="1" si="19"/>
        <v>15578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>
      <c r="A48" s="259" t="e">
        <f>IF(AND(C48=0,C49=0,#REF!=0),"BLANKS",1)</f>
        <v>#REF!</v>
      </c>
      <c r="B48" s="510">
        <v>3</v>
      </c>
      <c r="C48" s="511" t="s">
        <v>150</v>
      </c>
      <c r="D48" s="281" t="str">
        <f ca="1">IF(ISERROR(OFFSET('HARGA SATUAN'!$D$6,MATCH(RAB!C48,'HARGA SATUAN'!$C$7:$C$1509,0),0)),"",OFFSET('HARGA SATUAN'!$D$6,MATCH(RAB!C48,'HARGA SATUAN'!$C$7:$C$1509,0),0))</f>
        <v>HDW</v>
      </c>
      <c r="E48" s="282" t="str">
        <f ca="1">IF(B48="+","Unit",IF(ISERROR(OFFSET('HARGA SATUAN'!$E$6,MATCH(RAB!C48,'HARGA SATUAN'!$C$7:$C$1509,0),0)),"",OFFSET('HARGA SATUAN'!$E$6,MATCH(RAB!C48,'HARGA SATUAN'!$C$7:$C$1509,0),0)))</f>
        <v>Bh</v>
      </c>
      <c r="F48" s="517">
        <f>F45*2</f>
        <v>4</v>
      </c>
      <c r="G48" s="283">
        <f ca="1">IF(ISERROR(OFFSET('HARGA SATUAN'!$I$6,MATCH(RAB!C48,'HARGA SATUAN'!$C$7:$C$1509,0),0)),0,OFFSET('HARGA SATUAN'!$I$6,MATCH(RAB!C48,'HARGA SATUAN'!$C$7:$C$1509,0),0))</f>
        <v>40000</v>
      </c>
      <c r="H48" s="284">
        <f t="shared" ca="1" si="16"/>
        <v>0</v>
      </c>
      <c r="I48" s="284">
        <f t="shared" ca="1" si="17"/>
        <v>160000</v>
      </c>
      <c r="J48" s="284">
        <f t="shared" ca="1" si="18"/>
        <v>0</v>
      </c>
      <c r="K48" s="285">
        <f t="shared" ca="1" si="19"/>
        <v>160000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>
      <c r="A49" s="259" t="e">
        <f>IF(AND(C49=0,#REF!=0,#REF!=0),"BLANKS",1)</f>
        <v>#REF!</v>
      </c>
      <c r="B49" s="510">
        <v>4</v>
      </c>
      <c r="C49" s="511" t="s">
        <v>18</v>
      </c>
      <c r="D49" s="281" t="str">
        <f ca="1">IF(ISERROR(OFFSET('HARGA SATUAN'!$D$6,MATCH(RAB!C49,'HARGA SATUAN'!$C$7:$C$1509,0),0)),"",OFFSET('HARGA SATUAN'!$D$6,MATCH(RAB!C49,'HARGA SATUAN'!$C$7:$C$1509,0),0))</f>
        <v>HDW</v>
      </c>
      <c r="E49" s="282" t="str">
        <f ca="1">IF(B49="+","Unit",IF(ISERROR(OFFSET('HARGA SATUAN'!$E$6,MATCH(RAB!C49,'HARGA SATUAN'!$C$7:$C$1509,0),0)),"",OFFSET('HARGA SATUAN'!$E$6,MATCH(RAB!C49,'HARGA SATUAN'!$C$7:$C$1509,0),0)))</f>
        <v>Bh</v>
      </c>
      <c r="F49" s="517">
        <f>F45*1</f>
        <v>2</v>
      </c>
      <c r="G49" s="283">
        <f ca="1">IF(ISERROR(OFFSET('HARGA SATUAN'!$I$6,MATCH(RAB!C49,'HARGA SATUAN'!$C$7:$C$1509,0),0)),0,OFFSET('HARGA SATUAN'!$I$6,MATCH(RAB!C49,'HARGA SATUAN'!$C$7:$C$1509,0),0))</f>
        <v>26500</v>
      </c>
      <c r="H49" s="284">
        <f t="shared" ca="1" si="16"/>
        <v>0</v>
      </c>
      <c r="I49" s="284">
        <f t="shared" ca="1" si="17"/>
        <v>53000</v>
      </c>
      <c r="J49" s="284">
        <f t="shared" ca="1" si="18"/>
        <v>0</v>
      </c>
      <c r="K49" s="285">
        <f t="shared" ca="1" si="19"/>
        <v>53000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>
      <c r="A50" s="259"/>
      <c r="B50" s="510">
        <v>5</v>
      </c>
      <c r="C50" s="511" t="s">
        <v>156</v>
      </c>
      <c r="D50" s="281" t="str">
        <f ca="1">IF(ISERROR(OFFSET('HARGA SATUAN'!$D$6,MATCH(RAB!C50,'HARGA SATUAN'!$C$7:$C$1509,0),0)),"",OFFSET('HARGA SATUAN'!$D$6,MATCH(RAB!C50,'HARGA SATUAN'!$C$7:$C$1509,0),0))</f>
        <v>HDW</v>
      </c>
      <c r="E50" s="282" t="str">
        <f ca="1">IF(B50="+","Unit",IF(ISERROR(OFFSET('HARGA SATUAN'!$E$6,MATCH(RAB!C50,'HARGA SATUAN'!$C$7:$C$1509,0),0)),"",OFFSET('HARGA SATUAN'!$E$6,MATCH(RAB!C50,'HARGA SATUAN'!$C$7:$C$1509,0),0)))</f>
        <v>Bh</v>
      </c>
      <c r="F50" s="517">
        <f>F45*4</f>
        <v>8</v>
      </c>
      <c r="G50" s="283">
        <f ca="1">IF(ISERROR(OFFSET('HARGA SATUAN'!$I$6,MATCH(RAB!C50,'HARGA SATUAN'!$C$7:$C$1509,0),0)),0,OFFSET('HARGA SATUAN'!$I$6,MATCH(RAB!C50,'HARGA SATUAN'!$C$7:$C$1509,0),0))</f>
        <v>7938</v>
      </c>
      <c r="H50" s="284">
        <f t="shared" ca="1" si="16"/>
        <v>0</v>
      </c>
      <c r="I50" s="284">
        <f t="shared" ca="1" si="17"/>
        <v>63504</v>
      </c>
      <c r="J50" s="284">
        <f t="shared" ca="1" si="18"/>
        <v>0</v>
      </c>
      <c r="K50" s="285">
        <f t="shared" ca="1" si="19"/>
        <v>63504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>
      <c r="A51" s="259" t="e">
        <f>IF(AND(C51=0,C52=0,#REF!=0),"BLANKS",1)</f>
        <v>#REF!</v>
      </c>
      <c r="B51" s="510">
        <v>6</v>
      </c>
      <c r="C51" s="511" t="s">
        <v>166</v>
      </c>
      <c r="D51" s="281" t="str">
        <f ca="1">IF(ISERROR(OFFSET('HARGA SATUAN'!$D$6,MATCH(RAB!C51,'HARGA SATUAN'!$C$7:$C$1509,0),0)),"",OFFSET('HARGA SATUAN'!$D$6,MATCH(RAB!C51,'HARGA SATUAN'!$C$7:$C$1509,0),0))</f>
        <v>HDW</v>
      </c>
      <c r="E51" s="282" t="str">
        <f ca="1">IF(B51="+","Unit",IF(ISERROR(OFFSET('HARGA SATUAN'!$E$6,MATCH(RAB!C51,'HARGA SATUAN'!$C$7:$C$1509,0),0)),"",OFFSET('HARGA SATUAN'!$E$6,MATCH(RAB!C51,'HARGA SATUAN'!$C$7:$C$1509,0),0)))</f>
        <v>Bh</v>
      </c>
      <c r="F51" s="517">
        <f>F45*4</f>
        <v>8</v>
      </c>
      <c r="G51" s="283">
        <f ca="1">IF(ISERROR(OFFSET('HARGA SATUAN'!$I$6,MATCH(RAB!C51,'HARGA SATUAN'!$C$7:$C$1509,0),0)),0,OFFSET('HARGA SATUAN'!$I$6,MATCH(RAB!C51,'HARGA SATUAN'!$C$7:$C$1509,0),0))</f>
        <v>45000</v>
      </c>
      <c r="H51" s="284">
        <f t="shared" ca="1" si="16"/>
        <v>0</v>
      </c>
      <c r="I51" s="284">
        <f t="shared" ca="1" si="17"/>
        <v>360000</v>
      </c>
      <c r="J51" s="284">
        <f t="shared" ca="1" si="18"/>
        <v>0</v>
      </c>
      <c r="K51" s="285">
        <f t="shared" ca="1" si="19"/>
        <v>360000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>
      <c r="A52" s="259" t="e">
        <f>IF(AND(C52=0,#REF!=0,#REF!=0),"BLANKS",1)</f>
        <v>#REF!</v>
      </c>
      <c r="B52" s="510">
        <v>7</v>
      </c>
      <c r="C52" s="511" t="s">
        <v>172</v>
      </c>
      <c r="D52" s="281" t="str">
        <f ca="1">IF(ISERROR(OFFSET('HARGA SATUAN'!$D$6,MATCH(RAB!C52,'HARGA SATUAN'!$C$7:$C$1509,0),0)),"",OFFSET('HARGA SATUAN'!$D$6,MATCH(RAB!C52,'HARGA SATUAN'!$C$7:$C$1509,0),0))</f>
        <v>HDW</v>
      </c>
      <c r="E52" s="282" t="str">
        <f ca="1">IF(B52="+","Unit",IF(ISERROR(OFFSET('HARGA SATUAN'!$E$6,MATCH(RAB!C52,'HARGA SATUAN'!$C$7:$C$1509,0),0)),"",OFFSET('HARGA SATUAN'!$E$6,MATCH(RAB!C52,'HARGA SATUAN'!$C$7:$C$1509,0),0)))</f>
        <v>Bh</v>
      </c>
      <c r="F52" s="517">
        <f>F45*1</f>
        <v>2</v>
      </c>
      <c r="G52" s="283">
        <f ca="1">IF(ISERROR(OFFSET('HARGA SATUAN'!$I$6,MATCH(RAB!C52,'HARGA SATUAN'!$C$7:$C$1509,0),0)),0,OFFSET('HARGA SATUAN'!$I$6,MATCH(RAB!C52,'HARGA SATUAN'!$C$7:$C$1509,0),0))</f>
        <v>15500</v>
      </c>
      <c r="H52" s="284">
        <f t="shared" ca="1" si="16"/>
        <v>0</v>
      </c>
      <c r="I52" s="284">
        <f t="shared" ca="1" si="17"/>
        <v>31000</v>
      </c>
      <c r="J52" s="284">
        <f t="shared" ca="1" si="18"/>
        <v>0</v>
      </c>
      <c r="K52" s="285">
        <f t="shared" ca="1" si="19"/>
        <v>31000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>
      <c r="A53" s="259" t="e">
        <f>IF(AND(C53=0,#REF!=0,#REF!=0),"BLANKS",1)</f>
        <v>#REF!</v>
      </c>
      <c r="B53" s="510">
        <v>8</v>
      </c>
      <c r="C53" s="511" t="s">
        <v>587</v>
      </c>
      <c r="D53" s="281" t="str">
        <f ca="1">IF(ISERROR(OFFSET('HARGA SATUAN'!$D$6,MATCH(RAB!C53,'HARGA SATUAN'!$C$7:$C$1509,0),0)),"",OFFSET('HARGA SATUAN'!$D$6,MATCH(RAB!C53,'HARGA SATUAN'!$C$7:$C$1509,0),0))</f>
        <v>HDW</v>
      </c>
      <c r="E53" s="282" t="str">
        <f ca="1">IF(B53="+","Unit",IF(ISERROR(OFFSET('HARGA SATUAN'!$E$6,MATCH(RAB!C53,'HARGA SATUAN'!$C$7:$C$1509,0),0)),"",OFFSET('HARGA SATUAN'!$E$6,MATCH(RAB!C53,'HARGA SATUAN'!$C$7:$C$1509,0),0)))</f>
        <v>Bh</v>
      </c>
      <c r="F53" s="517">
        <f>F45*2</f>
        <v>4</v>
      </c>
      <c r="G53" s="283">
        <f ca="1">IF(ISERROR(OFFSET('HARGA SATUAN'!$I$6,MATCH(RAB!C53,'HARGA SATUAN'!$C$7:$C$1509,0),0)),0,OFFSET('HARGA SATUAN'!$I$6,MATCH(RAB!C53,'HARGA SATUAN'!$C$7:$C$1509,0),0))</f>
        <v>380500</v>
      </c>
      <c r="H53" s="284">
        <f t="shared" ca="1" si="16"/>
        <v>0</v>
      </c>
      <c r="I53" s="284">
        <f t="shared" ca="1" si="17"/>
        <v>1522000</v>
      </c>
      <c r="J53" s="284">
        <f t="shared" ca="1" si="18"/>
        <v>0</v>
      </c>
      <c r="K53" s="285">
        <f t="shared" ca="1" si="19"/>
        <v>1522000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>
      <c r="A54" s="259"/>
      <c r="B54" s="510">
        <v>9</v>
      </c>
      <c r="C54" s="511" t="s">
        <v>210</v>
      </c>
      <c r="D54" s="281" t="str">
        <f ca="1">IF(ISERROR(OFFSET('HARGA SATUAN'!$D$6,MATCH(RAB!C54,'HARGA SATUAN'!$C$7:$C$1509,0),0)),"",OFFSET('HARGA SATUAN'!$D$6,MATCH(RAB!C54,'HARGA SATUAN'!$C$7:$C$1509,0),0))</f>
        <v>HDW</v>
      </c>
      <c r="E54" s="282" t="str">
        <f ca="1">IF(B54="+","Unit",IF(ISERROR(OFFSET('HARGA SATUAN'!$E$6,MATCH(RAB!C54,'HARGA SATUAN'!$C$7:$C$1509,0),0)),"",OFFSET('HARGA SATUAN'!$E$6,MATCH(RAB!C54,'HARGA SATUAN'!$C$7:$C$1509,0),0)))</f>
        <v>Bh</v>
      </c>
      <c r="F54" s="517">
        <f>F45*4</f>
        <v>8</v>
      </c>
      <c r="G54" s="283">
        <f ca="1">IF(ISERROR(OFFSET('HARGA SATUAN'!$I$6,MATCH(RAB!C54,'HARGA SATUAN'!$C$7:$C$1509,0),0)),0,OFFSET('HARGA SATUAN'!$I$6,MATCH(RAB!C54,'HARGA SATUAN'!$C$7:$C$1509,0),0))</f>
        <v>11400</v>
      </c>
      <c r="H54" s="284">
        <f t="shared" ca="1" si="16"/>
        <v>0</v>
      </c>
      <c r="I54" s="284">
        <f t="shared" ca="1" si="17"/>
        <v>91200</v>
      </c>
      <c r="J54" s="284">
        <f t="shared" ca="1" si="18"/>
        <v>0</v>
      </c>
      <c r="K54" s="285">
        <f t="shared" ca="1" si="19"/>
        <v>91200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>
      <c r="A55" s="259" t="e">
        <f>IF(AND(C55=0,#REF!=0,#REF!=0),"BLANKS",1)</f>
        <v>#REF!</v>
      </c>
      <c r="B55" s="510">
        <v>10</v>
      </c>
      <c r="C55" s="511" t="s">
        <v>211</v>
      </c>
      <c r="D55" s="281" t="str">
        <f ca="1">IF(ISERROR(OFFSET('HARGA SATUAN'!$D$6,MATCH(RAB!C55,'HARGA SATUAN'!$C$7:$C$1509,0),0)),"",OFFSET('HARGA SATUAN'!$D$6,MATCH(RAB!C55,'HARGA SATUAN'!$C$7:$C$1509,0),0))</f>
        <v>HDW</v>
      </c>
      <c r="E55" s="282" t="str">
        <f ca="1">IF(B55="+","Unit",IF(ISERROR(OFFSET('HARGA SATUAN'!$E$6,MATCH(RAB!C55,'HARGA SATUAN'!$C$7:$C$1509,0),0)),"",OFFSET('HARGA SATUAN'!$E$6,MATCH(RAB!C55,'HARGA SATUAN'!$C$7:$C$1509,0),0)))</f>
        <v>Bh</v>
      </c>
      <c r="F55" s="517">
        <f>F45*2</f>
        <v>4</v>
      </c>
      <c r="G55" s="283">
        <f ca="1">IF(ISERROR(OFFSET('HARGA SATUAN'!$I$6,MATCH(RAB!C55,'HARGA SATUAN'!$C$7:$C$1509,0),0)),0,OFFSET('HARGA SATUAN'!$I$6,MATCH(RAB!C55,'HARGA SATUAN'!$C$7:$C$1509,0),0))</f>
        <v>29600</v>
      </c>
      <c r="H55" s="284">
        <f t="shared" ca="1" si="16"/>
        <v>0</v>
      </c>
      <c r="I55" s="284">
        <f t="shared" ca="1" si="17"/>
        <v>118400</v>
      </c>
      <c r="J55" s="284">
        <f t="shared" ca="1" si="18"/>
        <v>0</v>
      </c>
      <c r="K55" s="285">
        <f t="shared" ca="1" si="19"/>
        <v>118400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>
      <c r="A56" s="259" t="e">
        <f>IF(AND(C56=0,C57=0,#REF!=0),"BLANKS",1)</f>
        <v>#REF!</v>
      </c>
      <c r="B56" s="510">
        <v>11</v>
      </c>
      <c r="C56" s="511" t="s">
        <v>216</v>
      </c>
      <c r="D56" s="281" t="str">
        <f ca="1">IF(ISERROR(OFFSET('HARGA SATUAN'!$D$6,MATCH(RAB!C56,'HARGA SATUAN'!$C$7:$C$1509,0),0)),"",OFFSET('HARGA SATUAN'!$D$6,MATCH(RAB!C56,'HARGA SATUAN'!$C$7:$C$1509,0),0))</f>
        <v>HDW</v>
      </c>
      <c r="E56" s="282" t="str">
        <f ca="1">IF(B56="+","Unit",IF(ISERROR(OFFSET('HARGA SATUAN'!$E$6,MATCH(RAB!C56,'HARGA SATUAN'!$C$7:$C$1509,0),0)),"",OFFSET('HARGA SATUAN'!$E$6,MATCH(RAB!C56,'HARGA SATUAN'!$C$7:$C$1509,0),0)))</f>
        <v>Bh</v>
      </c>
      <c r="F56" s="517">
        <f>F45*1</f>
        <v>2</v>
      </c>
      <c r="G56" s="283">
        <f ca="1">IF(ISERROR(OFFSET('HARGA SATUAN'!$I$6,MATCH(RAB!C56,'HARGA SATUAN'!$C$7:$C$1509,0),0)),0,OFFSET('HARGA SATUAN'!$I$6,MATCH(RAB!C56,'HARGA SATUAN'!$C$7:$C$1509,0),0))</f>
        <v>27815</v>
      </c>
      <c r="H56" s="284">
        <f t="shared" ca="1" si="16"/>
        <v>0</v>
      </c>
      <c r="I56" s="284">
        <f t="shared" ca="1" si="17"/>
        <v>55630</v>
      </c>
      <c r="J56" s="284">
        <f t="shared" ca="1" si="18"/>
        <v>0</v>
      </c>
      <c r="K56" s="285">
        <f t="shared" ca="1" si="19"/>
        <v>55630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>
      <c r="A57" s="259" t="e">
        <f>IF(AND(C57=0,#REF!=0,#REF!=0),"BLANKS",1)</f>
        <v>#REF!</v>
      </c>
      <c r="B57" s="510">
        <v>12</v>
      </c>
      <c r="C57" s="511" t="s">
        <v>15</v>
      </c>
      <c r="D57" s="281" t="str">
        <f ca="1">IF(ISERROR(OFFSET('HARGA SATUAN'!$D$6,MATCH(RAB!C57,'HARGA SATUAN'!$C$7:$C$1509,0),0)),"",OFFSET('HARGA SATUAN'!$D$6,MATCH(RAB!C57,'HARGA SATUAN'!$C$7:$C$1509,0),0))</f>
        <v>HDW</v>
      </c>
      <c r="E57" s="282" t="str">
        <f ca="1">IF(B57="+","Unit",IF(ISERROR(OFFSET('HARGA SATUAN'!$E$6,MATCH(RAB!C57,'HARGA SATUAN'!$C$7:$C$1509,0),0)),"",OFFSET('HARGA SATUAN'!$E$6,MATCH(RAB!C57,'HARGA SATUAN'!$C$7:$C$1509,0),0)))</f>
        <v>Bh</v>
      </c>
      <c r="F57" s="517">
        <f>F45*3</f>
        <v>6</v>
      </c>
      <c r="G57" s="283">
        <f ca="1">IF(ISERROR(OFFSET('HARGA SATUAN'!$I$6,MATCH(RAB!C57,'HARGA SATUAN'!$C$7:$C$1509,0),0)),0,OFFSET('HARGA SATUAN'!$I$6,MATCH(RAB!C57,'HARGA SATUAN'!$C$7:$C$1509,0),0))</f>
        <v>23936</v>
      </c>
      <c r="H57" s="284">
        <f t="shared" ca="1" si="16"/>
        <v>0</v>
      </c>
      <c r="I57" s="284">
        <f t="shared" ca="1" si="17"/>
        <v>143616</v>
      </c>
      <c r="J57" s="284">
        <f t="shared" ca="1" si="18"/>
        <v>0</v>
      </c>
      <c r="K57" s="285">
        <f t="shared" ca="1" si="19"/>
        <v>143616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>
      <c r="A58" s="259"/>
      <c r="B58" s="510">
        <v>13</v>
      </c>
      <c r="C58" s="511" t="s">
        <v>28</v>
      </c>
      <c r="D58" s="281" t="str">
        <f ca="1">IF(ISERROR(OFFSET('HARGA SATUAN'!$D$6,MATCH(RAB!C58,'HARGA SATUAN'!$C$7:$C$1509,0),0)),"",OFFSET('HARGA SATUAN'!$D$6,MATCH(RAB!C58,'HARGA SATUAN'!$C$7:$C$1509,0),0))</f>
        <v>HDW</v>
      </c>
      <c r="E58" s="282" t="str">
        <f ca="1">IF(B58="+","Unit",IF(ISERROR(OFFSET('HARGA SATUAN'!$E$6,MATCH(RAB!C58,'HARGA SATUAN'!$C$7:$C$1509,0),0)),"",OFFSET('HARGA SATUAN'!$E$6,MATCH(RAB!C58,'HARGA SATUAN'!$C$7:$C$1509,0),0)))</f>
        <v>Bh</v>
      </c>
      <c r="F58" s="517">
        <f>F45*1</f>
        <v>2</v>
      </c>
      <c r="G58" s="283">
        <f ca="1">IF(ISERROR(OFFSET('HARGA SATUAN'!$I$6,MATCH(RAB!C58,'HARGA SATUAN'!$C$7:$C$1509,0),0)),0,OFFSET('HARGA SATUAN'!$I$6,MATCH(RAB!C58,'HARGA SATUAN'!$C$7:$C$1509,0),0))</f>
        <v>63500</v>
      </c>
      <c r="H58" s="284">
        <f t="shared" ca="1" si="16"/>
        <v>0</v>
      </c>
      <c r="I58" s="284">
        <f t="shared" ca="1" si="17"/>
        <v>127000</v>
      </c>
      <c r="J58" s="284">
        <f t="shared" ca="1" si="18"/>
        <v>0</v>
      </c>
      <c r="K58" s="285">
        <f t="shared" ca="1" si="19"/>
        <v>127000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>
      <c r="A59" s="259" t="e">
        <f>IF(AND(C59=0,#REF!=0,#REF!=0),"BLANKS",1)</f>
        <v>#REF!</v>
      </c>
      <c r="B59" s="510">
        <v>14</v>
      </c>
      <c r="C59" s="511" t="s">
        <v>240</v>
      </c>
      <c r="D59" s="281" t="str">
        <f ca="1">IF(ISERROR(OFFSET('HARGA SATUAN'!$D$6,MATCH(RAB!C59,'HARGA SATUAN'!$C$7:$C$1509,0),0)),"",OFFSET('HARGA SATUAN'!$D$6,MATCH(RAB!C59,'HARGA SATUAN'!$C$7:$C$1509,0),0))</f>
        <v>HDW</v>
      </c>
      <c r="E59" s="282" t="str">
        <f ca="1">IF(B59="+","Unit",IF(ISERROR(OFFSET('HARGA SATUAN'!$E$6,MATCH(RAB!C59,'HARGA SATUAN'!$C$7:$C$1509,0),0)),"",OFFSET('HARGA SATUAN'!$E$6,MATCH(RAB!C59,'HARGA SATUAN'!$C$7:$C$1509,0),0)))</f>
        <v>Bh</v>
      </c>
      <c r="F59" s="517">
        <f>F45*1</f>
        <v>2</v>
      </c>
      <c r="G59" s="283">
        <f ca="1">IF(ISERROR(OFFSET('HARGA SATUAN'!$I$6,MATCH(RAB!C59,'HARGA SATUAN'!$C$7:$C$1509,0),0)),0,OFFSET('HARGA SATUAN'!$I$6,MATCH(RAB!C59,'HARGA SATUAN'!$C$7:$C$1509,0),0))</f>
        <v>57690</v>
      </c>
      <c r="H59" s="284">
        <f t="shared" ca="1" si="16"/>
        <v>0</v>
      </c>
      <c r="I59" s="284">
        <f t="shared" ca="1" si="17"/>
        <v>115380</v>
      </c>
      <c r="J59" s="284">
        <f t="shared" ca="1" si="18"/>
        <v>0</v>
      </c>
      <c r="K59" s="285">
        <f t="shared" ca="1" si="19"/>
        <v>115380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>
      <c r="A60" s="259"/>
      <c r="B60" s="510">
        <v>15</v>
      </c>
      <c r="C60" s="511" t="s">
        <v>17</v>
      </c>
      <c r="D60" s="281" t="str">
        <f ca="1">IF(ISERROR(OFFSET('HARGA SATUAN'!$D$6,MATCH(RAB!C60,'HARGA SATUAN'!$C$7:$C$1509,0),0)),"",OFFSET('HARGA SATUAN'!$D$6,MATCH(RAB!C60,'HARGA SATUAN'!$C$7:$C$1509,0),0))</f>
        <v>HDW</v>
      </c>
      <c r="E60" s="282" t="str">
        <f ca="1">IF(B60="+","Unit",IF(ISERROR(OFFSET('HARGA SATUAN'!$E$6,MATCH(RAB!C60,'HARGA SATUAN'!$C$7:$C$1509,0),0)),"",OFFSET('HARGA SATUAN'!$E$6,MATCH(RAB!C60,'HARGA SATUAN'!$C$7:$C$1509,0),0)))</f>
        <v>Bh</v>
      </c>
      <c r="F60" s="517">
        <f>F45*3</f>
        <v>6</v>
      </c>
      <c r="G60" s="283">
        <f ca="1">IF(ISERROR(OFFSET('HARGA SATUAN'!$I$6,MATCH(RAB!C60,'HARGA SATUAN'!$C$7:$C$1509,0),0)),0,OFFSET('HARGA SATUAN'!$I$6,MATCH(RAB!C60,'HARGA SATUAN'!$C$7:$C$1509,0),0))</f>
        <v>16000</v>
      </c>
      <c r="H60" s="284">
        <f t="shared" ca="1" si="16"/>
        <v>0</v>
      </c>
      <c r="I60" s="284">
        <f t="shared" ca="1" si="17"/>
        <v>96000</v>
      </c>
      <c r="J60" s="284">
        <f t="shared" ca="1" si="18"/>
        <v>0</v>
      </c>
      <c r="K60" s="285">
        <f t="shared" ca="1" si="19"/>
        <v>96000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>
      <c r="A61" s="259" t="e">
        <f>IF(AND(C61=0,#REF!=0,#REF!=0),"BLANKS",1)</f>
        <v>#REF!</v>
      </c>
      <c r="B61" s="510">
        <v>16</v>
      </c>
      <c r="C61" s="511" t="s">
        <v>258</v>
      </c>
      <c r="D61" s="281" t="str">
        <f ca="1">IF(ISERROR(OFFSET('HARGA SATUAN'!$D$6,MATCH(RAB!C61,'HARGA SATUAN'!$C$7:$C$1509,0),0)),"",OFFSET('HARGA SATUAN'!$D$6,MATCH(RAB!C61,'HARGA SATUAN'!$C$7:$C$1509,0),0))</f>
        <v>HDW</v>
      </c>
      <c r="E61" s="282" t="str">
        <f ca="1">IF(B61="+","Unit",IF(ISERROR(OFFSET('HARGA SATUAN'!$E$6,MATCH(RAB!C61,'HARGA SATUAN'!$C$7:$C$1509,0),0)),"",OFFSET('HARGA SATUAN'!$E$6,MATCH(RAB!C61,'HARGA SATUAN'!$C$7:$C$1509,0),0)))</f>
        <v>Bh</v>
      </c>
      <c r="F61" s="517">
        <f>F45*1</f>
        <v>2</v>
      </c>
      <c r="G61" s="283">
        <f ca="1">IF(ISERROR(OFFSET('HARGA SATUAN'!$I$6,MATCH(RAB!C61,'HARGA SATUAN'!$C$7:$C$1509,0),0)),0,OFFSET('HARGA SATUAN'!$I$6,MATCH(RAB!C61,'HARGA SATUAN'!$C$7:$C$1509,0),0))</f>
        <v>33501.866666666669</v>
      </c>
      <c r="H61" s="284">
        <f t="shared" ca="1" si="16"/>
        <v>0</v>
      </c>
      <c r="I61" s="284">
        <f t="shared" ca="1" si="17"/>
        <v>67003.733333333337</v>
      </c>
      <c r="J61" s="284">
        <f t="shared" ca="1" si="18"/>
        <v>0</v>
      </c>
      <c r="K61" s="285">
        <f t="shared" ca="1" si="19"/>
        <v>67003.733333333337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>
      <c r="A62" s="259" t="e">
        <f>IF(AND(C62=0,C63=0,#REF!=0),"BLANKS",1)</f>
        <v>#REF!</v>
      </c>
      <c r="B62" s="510">
        <v>17</v>
      </c>
      <c r="C62" s="511" t="s">
        <v>16</v>
      </c>
      <c r="D62" s="281" t="str">
        <f ca="1">IF(ISERROR(OFFSET('HARGA SATUAN'!$D$6,MATCH(RAB!C62,'HARGA SATUAN'!$C$7:$C$1509,0),0)),"",OFFSET('HARGA SATUAN'!$D$6,MATCH(RAB!C62,'HARGA SATUAN'!$C$7:$C$1509,0),0))</f>
        <v>HDW</v>
      </c>
      <c r="E62" s="282" t="str">
        <f ca="1">IF(B62="+","Unit",IF(ISERROR(OFFSET('HARGA SATUAN'!$E$6,MATCH(RAB!C62,'HARGA SATUAN'!$C$7:$C$1509,0),0)),"",OFFSET('HARGA SATUAN'!$E$6,MATCH(RAB!C62,'HARGA SATUAN'!$C$7:$C$1509,0),0)))</f>
        <v>Bh</v>
      </c>
      <c r="F62" s="517">
        <f>F45*11</f>
        <v>22</v>
      </c>
      <c r="G62" s="283">
        <f ca="1">IF(ISERROR(OFFSET('HARGA SATUAN'!$I$6,MATCH(RAB!C62,'HARGA SATUAN'!$C$7:$C$1509,0),0)),0,OFFSET('HARGA SATUAN'!$I$6,MATCH(RAB!C62,'HARGA SATUAN'!$C$7:$C$1509,0),0))</f>
        <v>2500</v>
      </c>
      <c r="H62" s="284">
        <f t="shared" ca="1" si="16"/>
        <v>0</v>
      </c>
      <c r="I62" s="284">
        <f t="shared" ca="1" si="17"/>
        <v>55000</v>
      </c>
      <c r="J62" s="284">
        <f t="shared" ca="1" si="18"/>
        <v>0</v>
      </c>
      <c r="K62" s="285">
        <f t="shared" ca="1" si="19"/>
        <v>55000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>
      <c r="A63" s="259" t="e">
        <f>IF(AND(C63=0,#REF!=0,#REF!=0),"BLANKS",1)</f>
        <v>#REF!</v>
      </c>
      <c r="B63" s="510">
        <v>18</v>
      </c>
      <c r="C63" s="511" t="s">
        <v>697</v>
      </c>
      <c r="D63" s="281" t="str">
        <f ca="1">IF(ISERROR(OFFSET('HARGA SATUAN'!$D$6,MATCH(RAB!C63,'HARGA SATUAN'!$C$7:$C$1509,0),0)),"",OFFSET('HARGA SATUAN'!$D$6,MATCH(RAB!C63,'HARGA SATUAN'!$C$7:$C$1509,0),0))</f>
        <v>JASA</v>
      </c>
      <c r="E63" s="282" t="str">
        <f ca="1">IF(B63="+","Unit",IF(ISERROR(OFFSET('HARGA SATUAN'!$E$6,MATCH(RAB!C63,'HARGA SATUAN'!$C$7:$C$1509,0),0)),"",OFFSET('HARGA SATUAN'!$E$6,MATCH(RAB!C63,'HARGA SATUAN'!$C$7:$C$1509,0),0)))</f>
        <v>Unit</v>
      </c>
      <c r="F63" s="517">
        <f>F45*1</f>
        <v>2</v>
      </c>
      <c r="G63" s="283">
        <f ca="1">IF(ISERROR(OFFSET('HARGA SATUAN'!$I$6,MATCH(RAB!C63,'HARGA SATUAN'!$C$7:$C$1509,0),0)),0,OFFSET('HARGA SATUAN'!$I$6,MATCH(RAB!C63,'HARGA SATUAN'!$C$7:$C$1509,0),0))</f>
        <v>134700</v>
      </c>
      <c r="H63" s="284">
        <f t="shared" ca="1" si="16"/>
        <v>0</v>
      </c>
      <c r="I63" s="284">
        <f t="shared" ca="1" si="17"/>
        <v>0</v>
      </c>
      <c r="J63" s="284">
        <f t="shared" ca="1" si="18"/>
        <v>269400</v>
      </c>
      <c r="K63" s="285">
        <f t="shared" ca="1" si="19"/>
        <v>269400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>
      <c r="A64" s="259"/>
      <c r="B64" s="512"/>
      <c r="C64" s="513"/>
      <c r="D64" s="281" t="str">
        <f ca="1">IF(ISERROR(OFFSET('HARGA SATUAN'!$D$6,MATCH(RAB!C64,'HARGA SATUAN'!$C$7:$C$1509,0),0)),"",OFFSET('HARGA SATUAN'!$D$6,MATCH(RAB!C64,'HARGA SATUAN'!$C$7:$C$1509,0),0))</f>
        <v/>
      </c>
      <c r="E64" s="282" t="str">
        <f ca="1">IF(B64="+","Unit",IF(ISERROR(OFFSET('HARGA SATUAN'!$E$6,MATCH(RAB!C64,'HARGA SATUAN'!$C$7:$C$1509,0),0)),"",OFFSET('HARGA SATUAN'!$E$6,MATCH(RAB!C64,'HARGA SATUAN'!$C$7:$C$1509,0),0)))</f>
        <v/>
      </c>
      <c r="F64" s="291"/>
      <c r="G64" s="283">
        <f ca="1">IF(ISERROR(OFFSET('HARGA SATUAN'!$I$6,MATCH(RAB!C64,'HARGA SATUAN'!$C$7:$C$1509,0),0)),0,OFFSET('HARGA SATUAN'!$I$6,MATCH(RAB!C64,'HARGA SATUAN'!$C$7:$C$1509,0),0))</f>
        <v>0</v>
      </c>
      <c r="H64" s="284">
        <f t="shared" ca="1" si="16"/>
        <v>0</v>
      </c>
      <c r="I64" s="284">
        <f t="shared" ca="1" si="17"/>
        <v>0</v>
      </c>
      <c r="J64" s="284">
        <f t="shared" ca="1" si="18"/>
        <v>0</v>
      </c>
      <c r="K64" s="285">
        <f t="shared" ca="1" si="19"/>
        <v>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>
      <c r="A65" s="259" t="e">
        <f>IF(AND(C65=0,#REF!=0,#REF!=0),"BLANKS",1)</f>
        <v>#REF!</v>
      </c>
      <c r="B65" s="510" t="s">
        <v>1009</v>
      </c>
      <c r="C65" s="511" t="s">
        <v>1631</v>
      </c>
      <c r="D65" s="281" t="str">
        <f ca="1">IF(ISERROR(OFFSET('HARGA SATUAN'!$D$6,MATCH(RAB!C65,'HARGA SATUAN'!$C$7:$C$1509,0),0)),"",OFFSET('HARGA SATUAN'!$D$6,MATCH(RAB!C65,'HARGA SATUAN'!$C$7:$C$1509,0),0))</f>
        <v/>
      </c>
      <c r="E65" s="282" t="str">
        <f ca="1">IF(B65="+","Unit",IF(ISERROR(OFFSET('HARGA SATUAN'!$E$6,MATCH(RAB!C65,'HARGA SATUAN'!$C$7:$C$1509,0),0)),"",OFFSET('HARGA SATUAN'!$E$6,MATCH(RAB!C65,'HARGA SATUAN'!$C$7:$C$1509,0),0)))</f>
        <v>Unit</v>
      </c>
      <c r="F65" s="517">
        <v>1</v>
      </c>
      <c r="G65" s="283">
        <f ca="1">IF(ISERROR(OFFSET('HARGA SATUAN'!$I$6,MATCH(RAB!C65,'HARGA SATUAN'!$C$7:$C$1509,0),0)),0,OFFSET('HARGA SATUAN'!$I$6,MATCH(RAB!C65,'HARGA SATUAN'!$C$7:$C$1509,0),0))</f>
        <v>0</v>
      </c>
      <c r="H65" s="284">
        <f t="shared" ref="H65:H81" ca="1" si="20">IF(OR(D65="MDU",D65="MDU-KD"),(IF($O$3="RAB NON MDU","PLN KD",G65*F65)),0)</f>
        <v>0</v>
      </c>
      <c r="I65" s="284">
        <f t="shared" ref="I65:I81" ca="1" si="21">IF(D65="HDW",G65*F65,0)</f>
        <v>0</v>
      </c>
      <c r="J65" s="284">
        <f t="shared" ref="J65:J81" ca="1" si="22">IF(D65="JASA",G65*F65,0)</f>
        <v>0</v>
      </c>
      <c r="K65" s="285">
        <f t="shared" ref="K65:K81" ca="1" si="23">SUM(H65:J65)</f>
        <v>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>
      <c r="A66" s="259"/>
      <c r="B66" s="510">
        <v>1</v>
      </c>
      <c r="C66" s="511" t="s">
        <v>27</v>
      </c>
      <c r="D66" s="281" t="str">
        <f ca="1">IF(ISERROR(OFFSET('HARGA SATUAN'!$D$6,MATCH(RAB!C66,'HARGA SATUAN'!$C$7:$C$1509,0),0)),"",OFFSET('HARGA SATUAN'!$D$6,MATCH(RAB!C66,'HARGA SATUAN'!$C$7:$C$1509,0),0))</f>
        <v>MDU-KD</v>
      </c>
      <c r="E66" s="282" t="str">
        <f ca="1">IF(B66="+","Unit",IF(ISERROR(OFFSET('HARGA SATUAN'!$E$6,MATCH(RAB!C66,'HARGA SATUAN'!$C$7:$C$1509,0),0)),"",OFFSET('HARGA SATUAN'!$E$6,MATCH(RAB!C66,'HARGA SATUAN'!$C$7:$C$1509,0),0)))</f>
        <v>Bh</v>
      </c>
      <c r="F66" s="517">
        <f>F65*2</f>
        <v>2</v>
      </c>
      <c r="G66" s="283">
        <f ca="1">IF(ISERROR(OFFSET('HARGA SATUAN'!$I$6,MATCH(RAB!C66,'HARGA SATUAN'!$C$7:$C$1509,0),0)),0,OFFSET('HARGA SATUAN'!$I$6,MATCH(RAB!C66,'HARGA SATUAN'!$C$7:$C$1509,0),0))</f>
        <v>176900</v>
      </c>
      <c r="H66" s="284">
        <f t="shared" ca="1" si="20"/>
        <v>353800</v>
      </c>
      <c r="I66" s="284">
        <f t="shared" ca="1" si="21"/>
        <v>0</v>
      </c>
      <c r="J66" s="284">
        <f t="shared" ca="1" si="22"/>
        <v>0</v>
      </c>
      <c r="K66" s="285">
        <f t="shared" ca="1" si="23"/>
        <v>353800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>
      <c r="A67" s="259" t="e">
        <f>IF(AND(C67=0,#REF!=0,#REF!=0),"BLANKS",1)</f>
        <v>#REF!</v>
      </c>
      <c r="B67" s="510">
        <v>2</v>
      </c>
      <c r="C67" s="511" t="s">
        <v>30</v>
      </c>
      <c r="D67" s="281" t="str">
        <f ca="1">IF(ISERROR(OFFSET('HARGA SATUAN'!$D$6,MATCH(RAB!C67,'HARGA SATUAN'!$C$7:$C$1509,0),0)),"",OFFSET('HARGA SATUAN'!$D$6,MATCH(RAB!C67,'HARGA SATUAN'!$C$7:$C$1509,0),0))</f>
        <v>MDU-KD</v>
      </c>
      <c r="E67" s="282" t="str">
        <f ca="1">IF(B67="+","Unit",IF(ISERROR(OFFSET('HARGA SATUAN'!$E$6,MATCH(RAB!C67,'HARGA SATUAN'!$C$7:$C$1509,0),0)),"",OFFSET('HARGA SATUAN'!$E$6,MATCH(RAB!C67,'HARGA SATUAN'!$C$7:$C$1509,0),0)))</f>
        <v>Bh</v>
      </c>
      <c r="F67" s="517">
        <f>F65*4</f>
        <v>4</v>
      </c>
      <c r="G67" s="283">
        <f ca="1">IF(ISERROR(OFFSET('HARGA SATUAN'!$I$6,MATCH(RAB!C67,'HARGA SATUAN'!$C$7:$C$1509,0),0)),0,OFFSET('HARGA SATUAN'!$I$6,MATCH(RAB!C67,'HARGA SATUAN'!$C$7:$C$1509,0),0))</f>
        <v>235900</v>
      </c>
      <c r="H67" s="284">
        <f t="shared" ca="1" si="20"/>
        <v>943600</v>
      </c>
      <c r="I67" s="284">
        <f t="shared" ca="1" si="21"/>
        <v>0</v>
      </c>
      <c r="J67" s="284">
        <f t="shared" ca="1" si="22"/>
        <v>0</v>
      </c>
      <c r="K67" s="285">
        <f t="shared" ca="1" si="23"/>
        <v>943600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>
      <c r="A68" s="259" t="e">
        <f>IF(AND(C68=0,C69=0,#REF!=0),"BLANKS",1)</f>
        <v>#REF!</v>
      </c>
      <c r="B68" s="510">
        <v>3</v>
      </c>
      <c r="C68" s="511" t="s">
        <v>150</v>
      </c>
      <c r="D68" s="281" t="str">
        <f ca="1">IF(ISERROR(OFFSET('HARGA SATUAN'!$D$6,MATCH(RAB!C68,'HARGA SATUAN'!$C$7:$C$1509,0),0)),"",OFFSET('HARGA SATUAN'!$D$6,MATCH(RAB!C68,'HARGA SATUAN'!$C$7:$C$1509,0),0))</f>
        <v>HDW</v>
      </c>
      <c r="E68" s="282" t="str">
        <f ca="1">IF(B68="+","Unit",IF(ISERROR(OFFSET('HARGA SATUAN'!$E$6,MATCH(RAB!C68,'HARGA SATUAN'!$C$7:$C$1509,0),0)),"",OFFSET('HARGA SATUAN'!$E$6,MATCH(RAB!C68,'HARGA SATUAN'!$C$7:$C$1509,0),0)))</f>
        <v>Bh</v>
      </c>
      <c r="F68" s="517">
        <f>F65*2</f>
        <v>2</v>
      </c>
      <c r="G68" s="283">
        <f ca="1">IF(ISERROR(OFFSET('HARGA SATUAN'!$I$6,MATCH(RAB!C68,'HARGA SATUAN'!$C$7:$C$1509,0),0)),0,OFFSET('HARGA SATUAN'!$I$6,MATCH(RAB!C68,'HARGA SATUAN'!$C$7:$C$1509,0),0))</f>
        <v>40000</v>
      </c>
      <c r="H68" s="284">
        <f t="shared" ca="1" si="20"/>
        <v>0</v>
      </c>
      <c r="I68" s="284">
        <f t="shared" ca="1" si="21"/>
        <v>80000</v>
      </c>
      <c r="J68" s="284">
        <f t="shared" ca="1" si="22"/>
        <v>0</v>
      </c>
      <c r="K68" s="285">
        <f t="shared" ca="1" si="23"/>
        <v>80000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>
      <c r="A69" s="259" t="e">
        <f>IF(AND(C69=0,#REF!=0,#REF!=0),"BLANKS",1)</f>
        <v>#REF!</v>
      </c>
      <c r="B69" s="510">
        <v>4</v>
      </c>
      <c r="C69" s="511" t="s">
        <v>18</v>
      </c>
      <c r="D69" s="281" t="str">
        <f ca="1">IF(ISERROR(OFFSET('HARGA SATUAN'!$D$6,MATCH(RAB!C69,'HARGA SATUAN'!$C$7:$C$1509,0),0)),"",OFFSET('HARGA SATUAN'!$D$6,MATCH(RAB!C69,'HARGA SATUAN'!$C$7:$C$1509,0),0))</f>
        <v>HDW</v>
      </c>
      <c r="E69" s="282" t="str">
        <f ca="1">IF(B69="+","Unit",IF(ISERROR(OFFSET('HARGA SATUAN'!$E$6,MATCH(RAB!C69,'HARGA SATUAN'!$C$7:$C$1509,0),0)),"",OFFSET('HARGA SATUAN'!$E$6,MATCH(RAB!C69,'HARGA SATUAN'!$C$7:$C$1509,0),0)))</f>
        <v>Bh</v>
      </c>
      <c r="F69" s="517">
        <f>F65*4</f>
        <v>4</v>
      </c>
      <c r="G69" s="283">
        <f ca="1">IF(ISERROR(OFFSET('HARGA SATUAN'!$I$6,MATCH(RAB!C69,'HARGA SATUAN'!$C$7:$C$1509,0),0)),0,OFFSET('HARGA SATUAN'!$I$6,MATCH(RAB!C69,'HARGA SATUAN'!$C$7:$C$1509,0),0))</f>
        <v>26500</v>
      </c>
      <c r="H69" s="284">
        <f t="shared" ca="1" si="20"/>
        <v>0</v>
      </c>
      <c r="I69" s="284">
        <f t="shared" ca="1" si="21"/>
        <v>106000</v>
      </c>
      <c r="J69" s="284">
        <f t="shared" ca="1" si="22"/>
        <v>0</v>
      </c>
      <c r="K69" s="285">
        <f t="shared" ca="1" si="23"/>
        <v>106000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>
      <c r="A70" s="259"/>
      <c r="B70" s="510">
        <v>5</v>
      </c>
      <c r="C70" s="511" t="s">
        <v>156</v>
      </c>
      <c r="D70" s="281" t="str">
        <f ca="1">IF(ISERROR(OFFSET('HARGA SATUAN'!$D$6,MATCH(RAB!C70,'HARGA SATUAN'!$C$7:$C$1509,0),0)),"",OFFSET('HARGA SATUAN'!$D$6,MATCH(RAB!C70,'HARGA SATUAN'!$C$7:$C$1509,0),0))</f>
        <v>HDW</v>
      </c>
      <c r="E70" s="282" t="str">
        <f ca="1">IF(B70="+","Unit",IF(ISERROR(OFFSET('HARGA SATUAN'!$E$6,MATCH(RAB!C70,'HARGA SATUAN'!$C$7:$C$1509,0),0)),"",OFFSET('HARGA SATUAN'!$E$6,MATCH(RAB!C70,'HARGA SATUAN'!$C$7:$C$1509,0),0)))</f>
        <v>Bh</v>
      </c>
      <c r="F70" s="517">
        <f>F65*4</f>
        <v>4</v>
      </c>
      <c r="G70" s="283">
        <f ca="1">IF(ISERROR(OFFSET('HARGA SATUAN'!$I$6,MATCH(RAB!C70,'HARGA SATUAN'!$C$7:$C$1509,0),0)),0,OFFSET('HARGA SATUAN'!$I$6,MATCH(RAB!C70,'HARGA SATUAN'!$C$7:$C$1509,0),0))</f>
        <v>7938</v>
      </c>
      <c r="H70" s="284">
        <f t="shared" ca="1" si="20"/>
        <v>0</v>
      </c>
      <c r="I70" s="284">
        <f t="shared" ca="1" si="21"/>
        <v>31752</v>
      </c>
      <c r="J70" s="284">
        <f t="shared" ca="1" si="22"/>
        <v>0</v>
      </c>
      <c r="K70" s="285">
        <f t="shared" ca="1" si="23"/>
        <v>31752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>
      <c r="A71" s="259" t="e">
        <f>IF(AND(C71=0,C72=0,#REF!=0),"BLANKS",1)</f>
        <v>#REF!</v>
      </c>
      <c r="B71" s="510">
        <v>6</v>
      </c>
      <c r="C71" s="511" t="s">
        <v>166</v>
      </c>
      <c r="D71" s="281" t="str">
        <f ca="1">IF(ISERROR(OFFSET('HARGA SATUAN'!$D$6,MATCH(RAB!C71,'HARGA SATUAN'!$C$7:$C$1509,0),0)),"",OFFSET('HARGA SATUAN'!$D$6,MATCH(RAB!C71,'HARGA SATUAN'!$C$7:$C$1509,0),0))</f>
        <v>HDW</v>
      </c>
      <c r="E71" s="282" t="str">
        <f ca="1">IF(B71="+","Unit",IF(ISERROR(OFFSET('HARGA SATUAN'!$E$6,MATCH(RAB!C71,'HARGA SATUAN'!$C$7:$C$1509,0),0)),"",OFFSET('HARGA SATUAN'!$E$6,MATCH(RAB!C71,'HARGA SATUAN'!$C$7:$C$1509,0),0)))</f>
        <v>Bh</v>
      </c>
      <c r="F71" s="517">
        <f>F65*4</f>
        <v>4</v>
      </c>
      <c r="G71" s="283">
        <f ca="1">IF(ISERROR(OFFSET('HARGA SATUAN'!$I$6,MATCH(RAB!C71,'HARGA SATUAN'!$C$7:$C$1509,0),0)),0,OFFSET('HARGA SATUAN'!$I$6,MATCH(RAB!C71,'HARGA SATUAN'!$C$7:$C$1509,0),0))</f>
        <v>45000</v>
      </c>
      <c r="H71" s="284">
        <f t="shared" ca="1" si="20"/>
        <v>0</v>
      </c>
      <c r="I71" s="284">
        <f t="shared" ca="1" si="21"/>
        <v>180000</v>
      </c>
      <c r="J71" s="284">
        <f t="shared" ca="1" si="22"/>
        <v>0</v>
      </c>
      <c r="K71" s="285">
        <f t="shared" ca="1" si="23"/>
        <v>180000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>
      <c r="A72" s="259" t="e">
        <f>IF(AND(C72=0,#REF!=0,#REF!=0),"BLANKS",1)</f>
        <v>#REF!</v>
      </c>
      <c r="B72" s="510">
        <v>7</v>
      </c>
      <c r="C72" s="511" t="s">
        <v>168</v>
      </c>
      <c r="D72" s="281" t="str">
        <f ca="1">IF(ISERROR(OFFSET('HARGA SATUAN'!$D$6,MATCH(RAB!C72,'HARGA SATUAN'!$C$7:$C$1509,0),0)),"",OFFSET('HARGA SATUAN'!$D$6,MATCH(RAB!C72,'HARGA SATUAN'!$C$7:$C$1509,0),0))</f>
        <v>HDW</v>
      </c>
      <c r="E72" s="282" t="str">
        <f ca="1">IF(B72="+","Unit",IF(ISERROR(OFFSET('HARGA SATUAN'!$E$6,MATCH(RAB!C72,'HARGA SATUAN'!$C$7:$C$1509,0),0)),"",OFFSET('HARGA SATUAN'!$E$6,MATCH(RAB!C72,'HARGA SATUAN'!$C$7:$C$1509,0),0)))</f>
        <v>Bh</v>
      </c>
      <c r="F72" s="517">
        <f>F65*1</f>
        <v>1</v>
      </c>
      <c r="G72" s="283">
        <f ca="1">IF(ISERROR(OFFSET('HARGA SATUAN'!$I$6,MATCH(RAB!C72,'HARGA SATUAN'!$C$7:$C$1509,0),0)),0,OFFSET('HARGA SATUAN'!$I$6,MATCH(RAB!C72,'HARGA SATUAN'!$C$7:$C$1509,0),0))</f>
        <v>13100</v>
      </c>
      <c r="H72" s="284">
        <f t="shared" ca="1" si="20"/>
        <v>0</v>
      </c>
      <c r="I72" s="284">
        <f t="shared" ca="1" si="21"/>
        <v>13100</v>
      </c>
      <c r="J72" s="284">
        <f t="shared" ca="1" si="22"/>
        <v>0</v>
      </c>
      <c r="K72" s="285">
        <f t="shared" ca="1" si="23"/>
        <v>13100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>
      <c r="A73" s="259" t="e">
        <f>IF(AND(C73=0,#REF!=0,#REF!=0),"BLANKS",1)</f>
        <v>#REF!</v>
      </c>
      <c r="B73" s="510">
        <v>8</v>
      </c>
      <c r="C73" s="511" t="s">
        <v>171</v>
      </c>
      <c r="D73" s="281" t="str">
        <f ca="1">IF(ISERROR(OFFSET('HARGA SATUAN'!$D$6,MATCH(RAB!C73,'HARGA SATUAN'!$C$7:$C$1509,0),0)),"",OFFSET('HARGA SATUAN'!$D$6,MATCH(RAB!C73,'HARGA SATUAN'!$C$7:$C$1509,0),0))</f>
        <v>HDW</v>
      </c>
      <c r="E73" s="282" t="str">
        <f ca="1">IF(B73="+","Unit",IF(ISERROR(OFFSET('HARGA SATUAN'!$E$6,MATCH(RAB!C73,'HARGA SATUAN'!$C$7:$C$1509,0),0)),"",OFFSET('HARGA SATUAN'!$E$6,MATCH(RAB!C73,'HARGA SATUAN'!$C$7:$C$1509,0),0)))</f>
        <v>Bh</v>
      </c>
      <c r="F73" s="517">
        <f>F65*2</f>
        <v>2</v>
      </c>
      <c r="G73" s="283">
        <f ca="1">IF(ISERROR(OFFSET('HARGA SATUAN'!$I$6,MATCH(RAB!C73,'HARGA SATUAN'!$C$7:$C$1509,0),0)),0,OFFSET('HARGA SATUAN'!$I$6,MATCH(RAB!C73,'HARGA SATUAN'!$C$7:$C$1509,0),0))</f>
        <v>95000</v>
      </c>
      <c r="H73" s="284">
        <f t="shared" ca="1" si="20"/>
        <v>0</v>
      </c>
      <c r="I73" s="284">
        <f t="shared" ca="1" si="21"/>
        <v>190000</v>
      </c>
      <c r="J73" s="284">
        <f t="shared" ca="1" si="22"/>
        <v>0</v>
      </c>
      <c r="K73" s="285">
        <f t="shared" ca="1" si="23"/>
        <v>190000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>
      <c r="A74" s="259"/>
      <c r="B74" s="510">
        <v>9</v>
      </c>
      <c r="C74" s="511" t="s">
        <v>587</v>
      </c>
      <c r="D74" s="281" t="str">
        <f ca="1">IF(ISERROR(OFFSET('HARGA SATUAN'!$D$6,MATCH(RAB!C74,'HARGA SATUAN'!$C$7:$C$1509,0),0)),"",OFFSET('HARGA SATUAN'!$D$6,MATCH(RAB!C74,'HARGA SATUAN'!$C$7:$C$1509,0),0))</f>
        <v>HDW</v>
      </c>
      <c r="E74" s="282" t="str">
        <f ca="1">IF(B74="+","Unit",IF(ISERROR(OFFSET('HARGA SATUAN'!$E$6,MATCH(RAB!C74,'HARGA SATUAN'!$C$7:$C$1509,0),0)),"",OFFSET('HARGA SATUAN'!$E$6,MATCH(RAB!C74,'HARGA SATUAN'!$C$7:$C$1509,0),0)))</f>
        <v>Bh</v>
      </c>
      <c r="F74" s="517">
        <f>F65*2</f>
        <v>2</v>
      </c>
      <c r="G74" s="283">
        <f ca="1">IF(ISERROR(OFFSET('HARGA SATUAN'!$I$6,MATCH(RAB!C74,'HARGA SATUAN'!$C$7:$C$1509,0),0)),0,OFFSET('HARGA SATUAN'!$I$6,MATCH(RAB!C74,'HARGA SATUAN'!$C$7:$C$1509,0),0))</f>
        <v>380500</v>
      </c>
      <c r="H74" s="284">
        <f t="shared" ca="1" si="20"/>
        <v>0</v>
      </c>
      <c r="I74" s="284">
        <f t="shared" ca="1" si="21"/>
        <v>761000</v>
      </c>
      <c r="J74" s="284">
        <f t="shared" ca="1" si="22"/>
        <v>0</v>
      </c>
      <c r="K74" s="285">
        <f t="shared" ca="1" si="23"/>
        <v>761000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>
      <c r="A75" s="259" t="e">
        <f>IF(AND(C75=0,#REF!=0,#REF!=0),"BLANKS",1)</f>
        <v>#REF!</v>
      </c>
      <c r="B75" s="510">
        <v>10</v>
      </c>
      <c r="C75" s="511" t="s">
        <v>210</v>
      </c>
      <c r="D75" s="281" t="str">
        <f ca="1">IF(ISERROR(OFFSET('HARGA SATUAN'!$D$6,MATCH(RAB!C75,'HARGA SATUAN'!$C$7:$C$1509,0),0)),"",OFFSET('HARGA SATUAN'!$D$6,MATCH(RAB!C75,'HARGA SATUAN'!$C$7:$C$1509,0),0))</f>
        <v>HDW</v>
      </c>
      <c r="E75" s="282" t="str">
        <f ca="1">IF(B75="+","Unit",IF(ISERROR(OFFSET('HARGA SATUAN'!$E$6,MATCH(RAB!C75,'HARGA SATUAN'!$C$7:$C$1509,0),0)),"",OFFSET('HARGA SATUAN'!$E$6,MATCH(RAB!C75,'HARGA SATUAN'!$C$7:$C$1509,0),0)))</f>
        <v>Bh</v>
      </c>
      <c r="F75" s="517">
        <f>F65*8</f>
        <v>8</v>
      </c>
      <c r="G75" s="283">
        <f ca="1">IF(ISERROR(OFFSET('HARGA SATUAN'!$I$6,MATCH(RAB!C75,'HARGA SATUAN'!$C$7:$C$1509,0),0)),0,OFFSET('HARGA SATUAN'!$I$6,MATCH(RAB!C75,'HARGA SATUAN'!$C$7:$C$1509,0),0))</f>
        <v>11400</v>
      </c>
      <c r="H75" s="284">
        <f t="shared" ca="1" si="20"/>
        <v>0</v>
      </c>
      <c r="I75" s="284">
        <f t="shared" ca="1" si="21"/>
        <v>91200</v>
      </c>
      <c r="J75" s="284">
        <f t="shared" ca="1" si="22"/>
        <v>0</v>
      </c>
      <c r="K75" s="285">
        <f t="shared" ca="1" si="23"/>
        <v>91200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>
      <c r="A76" s="259" t="e">
        <f>IF(AND(C76=0,C77=0,#REF!=0),"BLANKS",1)</f>
        <v>#REF!</v>
      </c>
      <c r="B76" s="510">
        <v>11</v>
      </c>
      <c r="C76" s="511" t="s">
        <v>28</v>
      </c>
      <c r="D76" s="281" t="str">
        <f ca="1">IF(ISERROR(OFFSET('HARGA SATUAN'!$D$6,MATCH(RAB!C76,'HARGA SATUAN'!$C$7:$C$1509,0),0)),"",OFFSET('HARGA SATUAN'!$D$6,MATCH(RAB!C76,'HARGA SATUAN'!$C$7:$C$1509,0),0))</f>
        <v>HDW</v>
      </c>
      <c r="E76" s="282" t="str">
        <f ca="1">IF(B76="+","Unit",IF(ISERROR(OFFSET('HARGA SATUAN'!$E$6,MATCH(RAB!C76,'HARGA SATUAN'!$C$7:$C$1509,0),0)),"",OFFSET('HARGA SATUAN'!$E$6,MATCH(RAB!C76,'HARGA SATUAN'!$C$7:$C$1509,0),0)))</f>
        <v>Bh</v>
      </c>
      <c r="F76" s="517">
        <f>F65*1</f>
        <v>1</v>
      </c>
      <c r="G76" s="283">
        <f ca="1">IF(ISERROR(OFFSET('HARGA SATUAN'!$I$6,MATCH(RAB!C76,'HARGA SATUAN'!$C$7:$C$1509,0),0)),0,OFFSET('HARGA SATUAN'!$I$6,MATCH(RAB!C76,'HARGA SATUAN'!$C$7:$C$1509,0),0))</f>
        <v>63500</v>
      </c>
      <c r="H76" s="284">
        <f t="shared" ca="1" si="20"/>
        <v>0</v>
      </c>
      <c r="I76" s="284">
        <f t="shared" ca="1" si="21"/>
        <v>63500</v>
      </c>
      <c r="J76" s="284">
        <f t="shared" ca="1" si="22"/>
        <v>0</v>
      </c>
      <c r="K76" s="285">
        <f t="shared" ca="1" si="23"/>
        <v>63500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>
      <c r="A77" s="259" t="e">
        <f>IF(AND(C77=0,#REF!=0,#REF!=0),"BLANKS",1)</f>
        <v>#REF!</v>
      </c>
      <c r="B77" s="510">
        <v>12</v>
      </c>
      <c r="C77" s="511" t="s">
        <v>257</v>
      </c>
      <c r="D77" s="281" t="str">
        <f ca="1">IF(ISERROR(OFFSET('HARGA SATUAN'!$D$6,MATCH(RAB!C77,'HARGA SATUAN'!$C$7:$C$1509,0),0)),"",OFFSET('HARGA SATUAN'!$D$6,MATCH(RAB!C77,'HARGA SATUAN'!$C$7:$C$1509,0),0))</f>
        <v>HDW</v>
      </c>
      <c r="E77" s="282" t="str">
        <f ca="1">IF(B77="+","Unit",IF(ISERROR(OFFSET('HARGA SATUAN'!$E$6,MATCH(RAB!C77,'HARGA SATUAN'!$C$7:$C$1509,0),0)),"",OFFSET('HARGA SATUAN'!$E$6,MATCH(RAB!C77,'HARGA SATUAN'!$C$7:$C$1509,0),0)))</f>
        <v>Bh</v>
      </c>
      <c r="F77" s="517">
        <f>F65*1</f>
        <v>1</v>
      </c>
      <c r="G77" s="283">
        <f ca="1">IF(ISERROR(OFFSET('HARGA SATUAN'!$I$6,MATCH(RAB!C77,'HARGA SATUAN'!$C$7:$C$1509,0),0)),0,OFFSET('HARGA SATUAN'!$I$6,MATCH(RAB!C77,'HARGA SATUAN'!$C$7:$C$1509,0),0))</f>
        <v>28000</v>
      </c>
      <c r="H77" s="284">
        <f t="shared" ca="1" si="20"/>
        <v>0</v>
      </c>
      <c r="I77" s="284">
        <f t="shared" ca="1" si="21"/>
        <v>28000</v>
      </c>
      <c r="J77" s="284">
        <f t="shared" ca="1" si="22"/>
        <v>0</v>
      </c>
      <c r="K77" s="285">
        <f t="shared" ca="1" si="23"/>
        <v>28000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>
      <c r="A78" s="259"/>
      <c r="B78" s="510">
        <v>13</v>
      </c>
      <c r="C78" s="511" t="s">
        <v>29</v>
      </c>
      <c r="D78" s="281" t="str">
        <f ca="1">IF(ISERROR(OFFSET('HARGA SATUAN'!$D$6,MATCH(RAB!C78,'HARGA SATUAN'!$C$7:$C$1509,0),0)),"",OFFSET('HARGA SATUAN'!$D$6,MATCH(RAB!C78,'HARGA SATUAN'!$C$7:$C$1509,0),0))</f>
        <v>HDW</v>
      </c>
      <c r="E78" s="282" t="str">
        <f ca="1">IF(B78="+","Unit",IF(ISERROR(OFFSET('HARGA SATUAN'!$E$6,MATCH(RAB!C78,'HARGA SATUAN'!$C$7:$C$1509,0),0)),"",OFFSET('HARGA SATUAN'!$E$6,MATCH(RAB!C78,'HARGA SATUAN'!$C$7:$C$1509,0),0)))</f>
        <v>Mtr</v>
      </c>
      <c r="F78" s="517">
        <f>11.6*F65</f>
        <v>11.6</v>
      </c>
      <c r="G78" s="283">
        <f ca="1">IF(ISERROR(OFFSET('HARGA SATUAN'!$I$6,MATCH(RAB!C78,'HARGA SATUAN'!$C$7:$C$1509,0),0)),0,OFFSET('HARGA SATUAN'!$I$6,MATCH(RAB!C78,'HARGA SATUAN'!$C$7:$C$1509,0),0))</f>
        <v>8550</v>
      </c>
      <c r="H78" s="284">
        <f t="shared" ca="1" si="20"/>
        <v>0</v>
      </c>
      <c r="I78" s="284">
        <f t="shared" ca="1" si="21"/>
        <v>99180</v>
      </c>
      <c r="J78" s="284">
        <f t="shared" ca="1" si="22"/>
        <v>0</v>
      </c>
      <c r="K78" s="285">
        <f t="shared" ca="1" si="23"/>
        <v>99180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>
      <c r="A79" s="259" t="e">
        <f>IF(AND(C79=0,#REF!=0,#REF!=0),"BLANKS",1)</f>
        <v>#REF!</v>
      </c>
      <c r="B79" s="510">
        <v>14</v>
      </c>
      <c r="C79" s="511" t="s">
        <v>16</v>
      </c>
      <c r="D79" s="281" t="str">
        <f ca="1">IF(ISERROR(OFFSET('HARGA SATUAN'!$D$6,MATCH(RAB!C79,'HARGA SATUAN'!$C$7:$C$1509,0),0)),"",OFFSET('HARGA SATUAN'!$D$6,MATCH(RAB!C79,'HARGA SATUAN'!$C$7:$C$1509,0),0))</f>
        <v>HDW</v>
      </c>
      <c r="E79" s="282" t="str">
        <f ca="1">IF(B79="+","Unit",IF(ISERROR(OFFSET('HARGA SATUAN'!$E$6,MATCH(RAB!C79,'HARGA SATUAN'!$C$7:$C$1509,0),0)),"",OFFSET('HARGA SATUAN'!$E$6,MATCH(RAB!C79,'HARGA SATUAN'!$C$7:$C$1509,0),0)))</f>
        <v>Bh</v>
      </c>
      <c r="F79" s="517">
        <f>F65*13</f>
        <v>13</v>
      </c>
      <c r="G79" s="283">
        <f ca="1">IF(ISERROR(OFFSET('HARGA SATUAN'!$I$6,MATCH(RAB!C79,'HARGA SATUAN'!$C$7:$C$1509,0),0)),0,OFFSET('HARGA SATUAN'!$I$6,MATCH(RAB!C79,'HARGA SATUAN'!$C$7:$C$1509,0),0))</f>
        <v>2500</v>
      </c>
      <c r="H79" s="284">
        <f t="shared" ca="1" si="20"/>
        <v>0</v>
      </c>
      <c r="I79" s="284">
        <f t="shared" ca="1" si="21"/>
        <v>32500</v>
      </c>
      <c r="J79" s="284">
        <f t="shared" ca="1" si="22"/>
        <v>0</v>
      </c>
      <c r="K79" s="285">
        <f t="shared" ca="1" si="23"/>
        <v>32500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>
      <c r="A80" s="259"/>
      <c r="B80" s="510">
        <v>15</v>
      </c>
      <c r="C80" s="511" t="s">
        <v>687</v>
      </c>
      <c r="D80" s="281" t="str">
        <f ca="1">IF(ISERROR(OFFSET('HARGA SATUAN'!$D$6,MATCH(RAB!C80,'HARGA SATUAN'!$C$7:$C$1509,0),0)),"",OFFSET('HARGA SATUAN'!$D$6,MATCH(RAB!C80,'HARGA SATUAN'!$C$7:$C$1509,0),0))</f>
        <v>JASA</v>
      </c>
      <c r="E80" s="282" t="str">
        <f ca="1">IF(B80="+","Unit",IF(ISERROR(OFFSET('HARGA SATUAN'!$E$6,MATCH(RAB!C80,'HARGA SATUAN'!$C$7:$C$1509,0),0)),"",OFFSET('HARGA SATUAN'!$E$6,MATCH(RAB!C80,'HARGA SATUAN'!$C$7:$C$1509,0),0)))</f>
        <v>Unit</v>
      </c>
      <c r="F80" s="517">
        <f>F65*1</f>
        <v>1</v>
      </c>
      <c r="G80" s="283">
        <f ca="1">IF(ISERROR(OFFSET('HARGA SATUAN'!$I$6,MATCH(RAB!C80,'HARGA SATUAN'!$C$7:$C$1509,0),0)),0,OFFSET('HARGA SATUAN'!$I$6,MATCH(RAB!C80,'HARGA SATUAN'!$C$7:$C$1509,0),0))</f>
        <v>132200</v>
      </c>
      <c r="H80" s="284">
        <f t="shared" ca="1" si="20"/>
        <v>0</v>
      </c>
      <c r="I80" s="284">
        <f t="shared" ca="1" si="21"/>
        <v>0</v>
      </c>
      <c r="J80" s="284">
        <f t="shared" ca="1" si="22"/>
        <v>132200</v>
      </c>
      <c r="K80" s="285">
        <f t="shared" ca="1" si="23"/>
        <v>132200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>
      <c r="A81" s="259"/>
      <c r="B81" s="512"/>
      <c r="C81" s="513"/>
      <c r="D81" s="281" t="str">
        <f ca="1">IF(ISERROR(OFFSET('HARGA SATUAN'!$D$6,MATCH(RAB!C81,'HARGA SATUAN'!$C$7:$C$1509,0),0)),"",OFFSET('HARGA SATUAN'!$D$6,MATCH(RAB!C81,'HARGA SATUAN'!$C$7:$C$1509,0),0))</f>
        <v/>
      </c>
      <c r="E81" s="282" t="str">
        <f ca="1">IF(B81="+","Unit",IF(ISERROR(OFFSET('HARGA SATUAN'!$E$6,MATCH(RAB!C81,'HARGA SATUAN'!$C$7:$C$1509,0),0)),"",OFFSET('HARGA SATUAN'!$E$6,MATCH(RAB!C81,'HARGA SATUAN'!$C$7:$C$1509,0),0)))</f>
        <v/>
      </c>
      <c r="F81" s="291"/>
      <c r="G81" s="283">
        <f ca="1">IF(ISERROR(OFFSET('HARGA SATUAN'!$I$6,MATCH(RAB!C81,'HARGA SATUAN'!$C$7:$C$1509,0),0)),0,OFFSET('HARGA SATUAN'!$I$6,MATCH(RAB!C81,'HARGA SATUAN'!$C$7:$C$1509,0),0))</f>
        <v>0</v>
      </c>
      <c r="H81" s="284">
        <f t="shared" ca="1" si="20"/>
        <v>0</v>
      </c>
      <c r="I81" s="284">
        <f t="shared" ca="1" si="21"/>
        <v>0</v>
      </c>
      <c r="J81" s="284">
        <f t="shared" ca="1" si="22"/>
        <v>0</v>
      </c>
      <c r="K81" s="285">
        <f t="shared" ca="1" si="23"/>
        <v>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90" customFormat="1">
      <c r="A82" s="259" t="e">
        <f>IF(AND(C82=0,#REF!=0,#REF!=0),"BLANKS",1)</f>
        <v>#REF!</v>
      </c>
      <c r="B82" s="510" t="s">
        <v>1009</v>
      </c>
      <c r="C82" s="511" t="s">
        <v>1632</v>
      </c>
      <c r="D82" s="281" t="str">
        <f ca="1">IF(ISERROR(OFFSET('HARGA SATUAN'!$D$6,MATCH(RAB!C82,'HARGA SATUAN'!$C$7:$C$1509,0),0)),"",OFFSET('HARGA SATUAN'!$D$6,MATCH(RAB!C82,'HARGA SATUAN'!$C$7:$C$1509,0),0))</f>
        <v/>
      </c>
      <c r="E82" s="282" t="str">
        <f ca="1">IF(B82="+","Unit",IF(ISERROR(OFFSET('HARGA SATUAN'!$E$6,MATCH(RAB!C82,'HARGA SATUAN'!$C$7:$C$1509,0),0)),"",OFFSET('HARGA SATUAN'!$E$6,MATCH(RAB!C82,'HARGA SATUAN'!$C$7:$C$1509,0),0)))</f>
        <v>Unit</v>
      </c>
      <c r="F82" s="717">
        <v>6</v>
      </c>
      <c r="G82" s="283">
        <f ca="1">IF(ISERROR(OFFSET('HARGA SATUAN'!$I$6,MATCH(RAB!C82,'HARGA SATUAN'!$C$7:$C$1509,0),0)),0,OFFSET('HARGA SATUAN'!$I$6,MATCH(RAB!C82,'HARGA SATUAN'!$C$7:$C$1509,0),0))</f>
        <v>0</v>
      </c>
      <c r="H82" s="284">
        <f t="shared" ca="1" si="16"/>
        <v>0</v>
      </c>
      <c r="I82" s="284">
        <f t="shared" ca="1" si="17"/>
        <v>0</v>
      </c>
      <c r="J82" s="284">
        <f t="shared" ca="1" si="18"/>
        <v>0</v>
      </c>
      <c r="K82" s="285">
        <f t="shared" ca="1" si="19"/>
        <v>0</v>
      </c>
      <c r="L82" s="289"/>
      <c r="M82" s="289"/>
      <c r="N82" s="289"/>
      <c r="O82" s="286"/>
      <c r="P82" s="286"/>
      <c r="Q82" s="267"/>
      <c r="R82" s="259"/>
      <c r="S82" s="287"/>
      <c r="T82" s="264"/>
      <c r="U82" s="264"/>
      <c r="V82" s="264"/>
    </row>
    <row r="83" spans="1:22" s="290" customFormat="1">
      <c r="A83" s="259"/>
      <c r="B83" s="510">
        <v>1</v>
      </c>
      <c r="C83" s="511" t="s">
        <v>27</v>
      </c>
      <c r="D83" s="281" t="str">
        <f ca="1">IF(ISERROR(OFFSET('HARGA SATUAN'!$D$6,MATCH(RAB!C83,'HARGA SATUAN'!$C$7:$C$1509,0),0)),"",OFFSET('HARGA SATUAN'!$D$6,MATCH(RAB!C83,'HARGA SATUAN'!$C$7:$C$1509,0),0))</f>
        <v>MDU-KD</v>
      </c>
      <c r="E83" s="282" t="str">
        <f ca="1">IF(B83="+","Unit",IF(ISERROR(OFFSET('HARGA SATUAN'!$E$6,MATCH(RAB!C83,'HARGA SATUAN'!$C$7:$C$1509,0),0)),"",OFFSET('HARGA SATUAN'!$E$6,MATCH(RAB!C83,'HARGA SATUAN'!$C$7:$C$1509,0),0)))</f>
        <v>Bh</v>
      </c>
      <c r="F83" s="389">
        <f>F82*1</f>
        <v>6</v>
      </c>
      <c r="G83" s="283">
        <f ca="1">IF(ISERROR(OFFSET('HARGA SATUAN'!$I$6,MATCH(RAB!C83,'HARGA SATUAN'!$C$7:$C$1509,0),0)),0,OFFSET('HARGA SATUAN'!$I$6,MATCH(RAB!C83,'HARGA SATUAN'!$C$7:$C$1509,0),0))</f>
        <v>176900</v>
      </c>
      <c r="H83" s="284">
        <f t="shared" ca="1" si="16"/>
        <v>1061400</v>
      </c>
      <c r="I83" s="284">
        <f t="shared" ca="1" si="17"/>
        <v>0</v>
      </c>
      <c r="J83" s="284">
        <f t="shared" ca="1" si="18"/>
        <v>0</v>
      </c>
      <c r="K83" s="285">
        <f t="shared" ca="1" si="19"/>
        <v>1061400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>
      <c r="A84" s="259" t="e">
        <f>IF(AND(C84=0,#REF!=0,#REF!=0),"BLANKS",1)</f>
        <v>#REF!</v>
      </c>
      <c r="B84" s="510">
        <v>2</v>
      </c>
      <c r="C84" s="511" t="s">
        <v>30</v>
      </c>
      <c r="D84" s="281" t="str">
        <f ca="1">IF(ISERROR(OFFSET('HARGA SATUAN'!$D$6,MATCH(RAB!C84,'HARGA SATUAN'!$C$7:$C$1509,0),0)),"",OFFSET('HARGA SATUAN'!$D$6,MATCH(RAB!C84,'HARGA SATUAN'!$C$7:$C$1509,0),0))</f>
        <v>MDU-KD</v>
      </c>
      <c r="E84" s="282" t="str">
        <f ca="1">IF(B84="+","Unit",IF(ISERROR(OFFSET('HARGA SATUAN'!$E$6,MATCH(RAB!C84,'HARGA SATUAN'!$C$7:$C$1509,0),0)),"",OFFSET('HARGA SATUAN'!$E$6,MATCH(RAB!C84,'HARGA SATUAN'!$C$7:$C$1509,0),0)))</f>
        <v>Bh</v>
      </c>
      <c r="F84" s="389">
        <f>F82*2</f>
        <v>12</v>
      </c>
      <c r="G84" s="283">
        <f ca="1">IF(ISERROR(OFFSET('HARGA SATUAN'!$I$6,MATCH(RAB!C84,'HARGA SATUAN'!$C$7:$C$1509,0),0)),0,OFFSET('HARGA SATUAN'!$I$6,MATCH(RAB!C84,'HARGA SATUAN'!$C$7:$C$1509,0),0))</f>
        <v>235900</v>
      </c>
      <c r="H84" s="284">
        <f t="shared" ca="1" si="16"/>
        <v>2830800</v>
      </c>
      <c r="I84" s="284">
        <f t="shared" ca="1" si="17"/>
        <v>0</v>
      </c>
      <c r="J84" s="284">
        <f t="shared" ca="1" si="18"/>
        <v>0</v>
      </c>
      <c r="K84" s="285">
        <f t="shared" ca="1" si="19"/>
        <v>2830800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>
      <c r="A85" s="259" t="e">
        <f>IF(AND(C85=0,#REF!=0,#REF!=0),"BLANKS",1)</f>
        <v>#REF!</v>
      </c>
      <c r="B85" s="510">
        <v>3</v>
      </c>
      <c r="C85" s="511" t="s">
        <v>18</v>
      </c>
      <c r="D85" s="281" t="str">
        <f ca="1">IF(ISERROR(OFFSET('HARGA SATUAN'!$D$6,MATCH(RAB!C85,'HARGA SATUAN'!$C$7:$C$1509,0),0)),"",OFFSET('HARGA SATUAN'!$D$6,MATCH(RAB!C85,'HARGA SATUAN'!$C$7:$C$1509,0),0))</f>
        <v>HDW</v>
      </c>
      <c r="E85" s="282" t="str">
        <f ca="1">IF(B85="+","Unit",IF(ISERROR(OFFSET('HARGA SATUAN'!$E$6,MATCH(RAB!C85,'HARGA SATUAN'!$C$7:$C$1509,0),0)),"",OFFSET('HARGA SATUAN'!$E$6,MATCH(RAB!C85,'HARGA SATUAN'!$C$7:$C$1509,0),0)))</f>
        <v>Bh</v>
      </c>
      <c r="F85" s="389">
        <f>F82*3</f>
        <v>18</v>
      </c>
      <c r="G85" s="283">
        <f ca="1">IF(ISERROR(OFFSET('HARGA SATUAN'!$I$6,MATCH(RAB!C85,'HARGA SATUAN'!$C$7:$C$1509,0),0)),0,OFFSET('HARGA SATUAN'!$I$6,MATCH(RAB!C85,'HARGA SATUAN'!$C$7:$C$1509,0),0))</f>
        <v>26500</v>
      </c>
      <c r="H85" s="284">
        <f t="shared" ca="1" si="16"/>
        <v>0</v>
      </c>
      <c r="I85" s="284">
        <f t="shared" ca="1" si="17"/>
        <v>477000</v>
      </c>
      <c r="J85" s="284">
        <f t="shared" ca="1" si="18"/>
        <v>0</v>
      </c>
      <c r="K85" s="285">
        <f t="shared" ca="1" si="19"/>
        <v>477000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>
      <c r="A86" s="259" t="e">
        <f>IF(AND(C86=0,#REF!=0,#REF!=0),"BLANKS",1)</f>
        <v>#REF!</v>
      </c>
      <c r="B86" s="510">
        <v>4</v>
      </c>
      <c r="C86" s="511" t="s">
        <v>156</v>
      </c>
      <c r="D86" s="281" t="str">
        <f ca="1">IF(ISERROR(OFFSET('HARGA SATUAN'!$D$6,MATCH(RAB!C86,'HARGA SATUAN'!$C$7:$C$1509,0),0)),"",OFFSET('HARGA SATUAN'!$D$6,MATCH(RAB!C86,'HARGA SATUAN'!$C$7:$C$1509,0),0))</f>
        <v>HDW</v>
      </c>
      <c r="E86" s="282" t="str">
        <f ca="1">IF(B86="+","Unit",IF(ISERROR(OFFSET('HARGA SATUAN'!$E$6,MATCH(RAB!C86,'HARGA SATUAN'!$C$7:$C$1509,0),0)),"",OFFSET('HARGA SATUAN'!$E$6,MATCH(RAB!C86,'HARGA SATUAN'!$C$7:$C$1509,0),0)))</f>
        <v>Bh</v>
      </c>
      <c r="F86" s="389">
        <f>F82*2</f>
        <v>12</v>
      </c>
      <c r="G86" s="283">
        <f ca="1">IF(ISERROR(OFFSET('HARGA SATUAN'!$I$6,MATCH(RAB!C86,'HARGA SATUAN'!$C$7:$C$1509,0),0)),0,OFFSET('HARGA SATUAN'!$I$6,MATCH(RAB!C86,'HARGA SATUAN'!$C$7:$C$1509,0),0))</f>
        <v>7938</v>
      </c>
      <c r="H86" s="284">
        <f t="shared" ca="1" si="16"/>
        <v>0</v>
      </c>
      <c r="I86" s="284">
        <f t="shared" ca="1" si="17"/>
        <v>95256</v>
      </c>
      <c r="J86" s="284">
        <f t="shared" ca="1" si="18"/>
        <v>0</v>
      </c>
      <c r="K86" s="285">
        <f t="shared" ca="1" si="19"/>
        <v>95256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90" customFormat="1">
      <c r="A87" s="259"/>
      <c r="B87" s="510">
        <v>5</v>
      </c>
      <c r="C87" s="511" t="s">
        <v>161</v>
      </c>
      <c r="D87" s="281" t="str">
        <f ca="1">IF(ISERROR(OFFSET('HARGA SATUAN'!$D$6,MATCH(RAB!C87,'HARGA SATUAN'!$C$7:$C$1509,0),0)),"",OFFSET('HARGA SATUAN'!$D$6,MATCH(RAB!C87,'HARGA SATUAN'!$C$7:$C$1509,0),0))</f>
        <v>HDW</v>
      </c>
      <c r="E87" s="282" t="str">
        <f ca="1">IF(B87="+","Unit",IF(ISERROR(OFFSET('HARGA SATUAN'!$E$6,MATCH(RAB!C87,'HARGA SATUAN'!$C$7:$C$1509,0),0)),"",OFFSET('HARGA SATUAN'!$E$6,MATCH(RAB!C87,'HARGA SATUAN'!$C$7:$C$1509,0),0)))</f>
        <v>Bh</v>
      </c>
      <c r="F87" s="389">
        <f>F82*1</f>
        <v>6</v>
      </c>
      <c r="G87" s="283">
        <f ca="1">IF(ISERROR(OFFSET('HARGA SATUAN'!$I$6,MATCH(RAB!C87,'HARGA SATUAN'!$C$7:$C$1509,0),0)),0,OFFSET('HARGA SATUAN'!$I$6,MATCH(RAB!C87,'HARGA SATUAN'!$C$7:$C$1509,0),0))</f>
        <v>33600</v>
      </c>
      <c r="H87" s="284">
        <f t="shared" ca="1" si="16"/>
        <v>0</v>
      </c>
      <c r="I87" s="284">
        <f t="shared" ca="1" si="17"/>
        <v>201600</v>
      </c>
      <c r="J87" s="284">
        <f t="shared" ca="1" si="18"/>
        <v>0</v>
      </c>
      <c r="K87" s="285">
        <f t="shared" ca="1" si="19"/>
        <v>201600</v>
      </c>
      <c r="L87" s="289"/>
      <c r="M87" s="289"/>
      <c r="N87" s="289"/>
      <c r="O87" s="286"/>
      <c r="P87" s="286"/>
      <c r="Q87" s="267"/>
      <c r="R87" s="259"/>
      <c r="S87" s="287"/>
      <c r="T87" s="264"/>
      <c r="U87" s="264"/>
      <c r="V87" s="264"/>
    </row>
    <row r="88" spans="1:22" s="290" customFormat="1">
      <c r="A88" s="259" t="e">
        <f>IF(AND(C88=0,#REF!=0,#REF!=0),"BLANKS",1)</f>
        <v>#REF!</v>
      </c>
      <c r="B88" s="510">
        <v>6</v>
      </c>
      <c r="C88" s="511" t="s">
        <v>166</v>
      </c>
      <c r="D88" s="281" t="str">
        <f ca="1">IF(ISERROR(OFFSET('HARGA SATUAN'!$D$6,MATCH(RAB!C88,'HARGA SATUAN'!$C$7:$C$1509,0),0)),"",OFFSET('HARGA SATUAN'!$D$6,MATCH(RAB!C88,'HARGA SATUAN'!$C$7:$C$1509,0),0))</f>
        <v>HDW</v>
      </c>
      <c r="E88" s="282" t="str">
        <f ca="1">IF(B88="+","Unit",IF(ISERROR(OFFSET('HARGA SATUAN'!$E$6,MATCH(RAB!C88,'HARGA SATUAN'!$C$7:$C$1509,0),0)),"",OFFSET('HARGA SATUAN'!$E$6,MATCH(RAB!C88,'HARGA SATUAN'!$C$7:$C$1509,0),0)))</f>
        <v>Bh</v>
      </c>
      <c r="F88" s="389">
        <f>F82*2</f>
        <v>12</v>
      </c>
      <c r="G88" s="283">
        <f ca="1">IF(ISERROR(OFFSET('HARGA SATUAN'!$I$6,MATCH(RAB!C88,'HARGA SATUAN'!$C$7:$C$1509,0),0)),0,OFFSET('HARGA SATUAN'!$I$6,MATCH(RAB!C88,'HARGA SATUAN'!$C$7:$C$1509,0),0))</f>
        <v>45000</v>
      </c>
      <c r="H88" s="284">
        <f t="shared" ca="1" si="16"/>
        <v>0</v>
      </c>
      <c r="I88" s="284">
        <f t="shared" ca="1" si="17"/>
        <v>540000</v>
      </c>
      <c r="J88" s="284">
        <f t="shared" ca="1" si="18"/>
        <v>0</v>
      </c>
      <c r="K88" s="285">
        <f t="shared" ca="1" si="19"/>
        <v>540000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>
      <c r="A89" s="259" t="e">
        <f>IF(AND(C89=0,C90=0,#REF!=0),"BLANKS",1)</f>
        <v>#REF!</v>
      </c>
      <c r="B89" s="510">
        <v>7</v>
      </c>
      <c r="C89" s="511" t="s">
        <v>171</v>
      </c>
      <c r="D89" s="281" t="str">
        <f ca="1">IF(ISERROR(OFFSET('HARGA SATUAN'!$D$6,MATCH(RAB!C89,'HARGA SATUAN'!$C$7:$C$1509,0),0)),"",OFFSET('HARGA SATUAN'!$D$6,MATCH(RAB!C89,'HARGA SATUAN'!$C$7:$C$1509,0),0))</f>
        <v>HDW</v>
      </c>
      <c r="E89" s="282" t="str">
        <f ca="1">IF(B89="+","Unit",IF(ISERROR(OFFSET('HARGA SATUAN'!$E$6,MATCH(RAB!C89,'HARGA SATUAN'!$C$7:$C$1509,0),0)),"",OFFSET('HARGA SATUAN'!$E$6,MATCH(RAB!C89,'HARGA SATUAN'!$C$7:$C$1509,0),0)))</f>
        <v>Bh</v>
      </c>
      <c r="F89" s="389">
        <f>F82*1</f>
        <v>6</v>
      </c>
      <c r="G89" s="283">
        <f ca="1">IF(ISERROR(OFFSET('HARGA SATUAN'!$I$6,MATCH(RAB!C89,'HARGA SATUAN'!$C$7:$C$1509,0),0)),0,OFFSET('HARGA SATUAN'!$I$6,MATCH(RAB!C89,'HARGA SATUAN'!$C$7:$C$1509,0),0))</f>
        <v>95000</v>
      </c>
      <c r="H89" s="284">
        <f t="shared" ca="1" si="16"/>
        <v>0</v>
      </c>
      <c r="I89" s="284">
        <f t="shared" ca="1" si="17"/>
        <v>570000</v>
      </c>
      <c r="J89" s="284">
        <f t="shared" ca="1" si="18"/>
        <v>0</v>
      </c>
      <c r="K89" s="285">
        <f t="shared" ca="1" si="19"/>
        <v>570000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>
      <c r="A90" s="259" t="e">
        <f>IF(AND(C90=0,#REF!=0,#REF!=0),"BLANKS",1)</f>
        <v>#REF!</v>
      </c>
      <c r="B90" s="510">
        <v>8</v>
      </c>
      <c r="C90" s="511" t="s">
        <v>587</v>
      </c>
      <c r="D90" s="281" t="str">
        <f ca="1">IF(ISERROR(OFFSET('HARGA SATUAN'!$D$6,MATCH(RAB!C90,'HARGA SATUAN'!$C$7:$C$1509,0),0)),"",OFFSET('HARGA SATUAN'!$D$6,MATCH(RAB!C90,'HARGA SATUAN'!$C$7:$C$1509,0),0))</f>
        <v>HDW</v>
      </c>
      <c r="E90" s="282" t="str">
        <f ca="1">IF(B90="+","Unit",IF(ISERROR(OFFSET('HARGA SATUAN'!$E$6,MATCH(RAB!C90,'HARGA SATUAN'!$C$7:$C$1509,0),0)),"",OFFSET('HARGA SATUAN'!$E$6,MATCH(RAB!C90,'HARGA SATUAN'!$C$7:$C$1509,0),0)))</f>
        <v>Bh</v>
      </c>
      <c r="F90" s="389">
        <f>F82*1</f>
        <v>6</v>
      </c>
      <c r="G90" s="283">
        <f ca="1">IF(ISERROR(OFFSET('HARGA SATUAN'!$I$6,MATCH(RAB!C90,'HARGA SATUAN'!$C$7:$C$1509,0),0)),0,OFFSET('HARGA SATUAN'!$I$6,MATCH(RAB!C90,'HARGA SATUAN'!$C$7:$C$1509,0),0))</f>
        <v>380500</v>
      </c>
      <c r="H90" s="284">
        <f t="shared" ca="1" si="16"/>
        <v>0</v>
      </c>
      <c r="I90" s="284">
        <f t="shared" ca="1" si="17"/>
        <v>2283000</v>
      </c>
      <c r="J90" s="284">
        <f t="shared" ca="1" si="18"/>
        <v>0</v>
      </c>
      <c r="K90" s="285">
        <f t="shared" ca="1" si="19"/>
        <v>2283000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>
      <c r="A91" s="259"/>
      <c r="B91" s="510">
        <v>9</v>
      </c>
      <c r="C91" s="511" t="s">
        <v>210</v>
      </c>
      <c r="D91" s="281" t="str">
        <f ca="1">IF(ISERROR(OFFSET('HARGA SATUAN'!$D$6,MATCH(RAB!C91,'HARGA SATUAN'!$C$7:$C$1509,0),0)),"",OFFSET('HARGA SATUAN'!$D$6,MATCH(RAB!C91,'HARGA SATUAN'!$C$7:$C$1509,0),0))</f>
        <v>HDW</v>
      </c>
      <c r="E91" s="282" t="str">
        <f ca="1">IF(B91="+","Unit",IF(ISERROR(OFFSET('HARGA SATUAN'!$E$6,MATCH(RAB!C91,'HARGA SATUAN'!$C$7:$C$1509,0),0)),"",OFFSET('HARGA SATUAN'!$E$6,MATCH(RAB!C91,'HARGA SATUAN'!$C$7:$C$1509,0),0)))</f>
        <v>Bh</v>
      </c>
      <c r="F91" s="389">
        <f>F82*4</f>
        <v>24</v>
      </c>
      <c r="G91" s="283">
        <f ca="1">IF(ISERROR(OFFSET('HARGA SATUAN'!$I$6,MATCH(RAB!C91,'HARGA SATUAN'!$C$7:$C$1509,0),0)),0,OFFSET('HARGA SATUAN'!$I$6,MATCH(RAB!C91,'HARGA SATUAN'!$C$7:$C$1509,0),0))</f>
        <v>11400</v>
      </c>
      <c r="H91" s="284">
        <f t="shared" ca="1" si="16"/>
        <v>0</v>
      </c>
      <c r="I91" s="284">
        <f t="shared" ca="1" si="17"/>
        <v>273600</v>
      </c>
      <c r="J91" s="284">
        <f t="shared" ca="1" si="18"/>
        <v>0</v>
      </c>
      <c r="K91" s="285">
        <f t="shared" ca="1" si="19"/>
        <v>273600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>
      <c r="A92" s="259" t="e">
        <f>IF(AND(C92=0,C93=0,#REF!=0),"BLANKS",1)</f>
        <v>#REF!</v>
      </c>
      <c r="B92" s="510">
        <v>10</v>
      </c>
      <c r="C92" s="511" t="s">
        <v>240</v>
      </c>
      <c r="D92" s="281" t="str">
        <f ca="1">IF(ISERROR(OFFSET('HARGA SATUAN'!$D$6,MATCH(RAB!C92,'HARGA SATUAN'!$C$7:$C$1509,0),0)),"",OFFSET('HARGA SATUAN'!$D$6,MATCH(RAB!C92,'HARGA SATUAN'!$C$7:$C$1509,0),0))</f>
        <v>HDW</v>
      </c>
      <c r="E92" s="282" t="str">
        <f ca="1">IF(B92="+","Unit",IF(ISERROR(OFFSET('HARGA SATUAN'!$E$6,MATCH(RAB!C92,'HARGA SATUAN'!$C$7:$C$1509,0),0)),"",OFFSET('HARGA SATUAN'!$E$6,MATCH(RAB!C92,'HARGA SATUAN'!$C$7:$C$1509,0),0)))</f>
        <v>Bh</v>
      </c>
      <c r="F92" s="389">
        <f>F82*1</f>
        <v>6</v>
      </c>
      <c r="G92" s="283">
        <f ca="1">IF(ISERROR(OFFSET('HARGA SATUAN'!$I$6,MATCH(RAB!C92,'HARGA SATUAN'!$C$7:$C$1509,0),0)),0,OFFSET('HARGA SATUAN'!$I$6,MATCH(RAB!C92,'HARGA SATUAN'!$C$7:$C$1509,0),0))</f>
        <v>57690</v>
      </c>
      <c r="H92" s="284">
        <f t="shared" ca="1" si="16"/>
        <v>0</v>
      </c>
      <c r="I92" s="284">
        <f t="shared" ca="1" si="17"/>
        <v>346140</v>
      </c>
      <c r="J92" s="284">
        <f t="shared" ca="1" si="18"/>
        <v>0</v>
      </c>
      <c r="K92" s="285">
        <f t="shared" ca="1" si="19"/>
        <v>346140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>
      <c r="A93" s="259" t="e">
        <f>IF(AND(C93=0,#REF!=0,#REF!=0),"BLANKS",1)</f>
        <v>#REF!</v>
      </c>
      <c r="B93" s="510">
        <v>11</v>
      </c>
      <c r="C93" s="511" t="s">
        <v>257</v>
      </c>
      <c r="D93" s="281" t="str">
        <f ca="1">IF(ISERROR(OFFSET('HARGA SATUAN'!$D$6,MATCH(RAB!C93,'HARGA SATUAN'!$C$7:$C$1509,0),0)),"",OFFSET('HARGA SATUAN'!$D$6,MATCH(RAB!C93,'HARGA SATUAN'!$C$7:$C$1509,0),0))</f>
        <v>HDW</v>
      </c>
      <c r="E93" s="282" t="str">
        <f ca="1">IF(B93="+","Unit",IF(ISERROR(OFFSET('HARGA SATUAN'!$E$6,MATCH(RAB!C93,'HARGA SATUAN'!$C$7:$C$1509,0),0)),"",OFFSET('HARGA SATUAN'!$E$6,MATCH(RAB!C93,'HARGA SATUAN'!$C$7:$C$1509,0),0)))</f>
        <v>Bh</v>
      </c>
      <c r="F93" s="389">
        <f>F82*1</f>
        <v>6</v>
      </c>
      <c r="G93" s="283">
        <f ca="1">IF(ISERROR(OFFSET('HARGA SATUAN'!$I$6,MATCH(RAB!C93,'HARGA SATUAN'!$C$7:$C$1509,0),0)),0,OFFSET('HARGA SATUAN'!$I$6,MATCH(RAB!C93,'HARGA SATUAN'!$C$7:$C$1509,0),0))</f>
        <v>28000</v>
      </c>
      <c r="H93" s="284">
        <f t="shared" ca="1" si="16"/>
        <v>0</v>
      </c>
      <c r="I93" s="284">
        <f t="shared" ca="1" si="17"/>
        <v>168000</v>
      </c>
      <c r="J93" s="284">
        <f t="shared" ca="1" si="18"/>
        <v>0</v>
      </c>
      <c r="K93" s="285">
        <f t="shared" ca="1" si="19"/>
        <v>168000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>
      <c r="A94" s="259" t="e">
        <f>IF(AND(C94=0,#REF!=0,#REF!=0),"BLANKS",1)</f>
        <v>#REF!</v>
      </c>
      <c r="B94" s="510">
        <v>12</v>
      </c>
      <c r="C94" s="511" t="s">
        <v>29</v>
      </c>
      <c r="D94" s="281" t="str">
        <f ca="1">IF(ISERROR(OFFSET('HARGA SATUAN'!$D$6,MATCH(RAB!C94,'HARGA SATUAN'!$C$7:$C$1509,0),0)),"",OFFSET('HARGA SATUAN'!$D$6,MATCH(RAB!C94,'HARGA SATUAN'!$C$7:$C$1509,0),0))</f>
        <v>HDW</v>
      </c>
      <c r="E94" s="282" t="str">
        <f ca="1">IF(B94="+","Unit",IF(ISERROR(OFFSET('HARGA SATUAN'!$E$6,MATCH(RAB!C94,'HARGA SATUAN'!$C$7:$C$1509,0),0)),"",OFFSET('HARGA SATUAN'!$E$6,MATCH(RAB!C94,'HARGA SATUAN'!$C$7:$C$1509,0),0)))</f>
        <v>Mtr</v>
      </c>
      <c r="F94" s="389">
        <f>6.2*F82</f>
        <v>37.200000000000003</v>
      </c>
      <c r="G94" s="283">
        <f ca="1">IF(ISERROR(OFFSET('HARGA SATUAN'!$I$6,MATCH(RAB!C94,'HARGA SATUAN'!$C$7:$C$1509,0),0)),0,OFFSET('HARGA SATUAN'!$I$6,MATCH(RAB!C94,'HARGA SATUAN'!$C$7:$C$1509,0),0))</f>
        <v>8550</v>
      </c>
      <c r="H94" s="284">
        <f t="shared" ca="1" si="16"/>
        <v>0</v>
      </c>
      <c r="I94" s="284">
        <f t="shared" ca="1" si="17"/>
        <v>318060</v>
      </c>
      <c r="J94" s="284">
        <f t="shared" ca="1" si="18"/>
        <v>0</v>
      </c>
      <c r="K94" s="285">
        <f t="shared" ca="1" si="19"/>
        <v>318060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>
      <c r="A95" s="259"/>
      <c r="B95" s="510">
        <v>13</v>
      </c>
      <c r="C95" s="511" t="s">
        <v>16</v>
      </c>
      <c r="D95" s="281" t="str">
        <f ca="1">IF(ISERROR(OFFSET('HARGA SATUAN'!$D$6,MATCH(RAB!C95,'HARGA SATUAN'!$C$7:$C$1509,0),0)),"",OFFSET('HARGA SATUAN'!$D$6,MATCH(RAB!C95,'HARGA SATUAN'!$C$7:$C$1509,0),0))</f>
        <v>HDW</v>
      </c>
      <c r="E95" s="282" t="str">
        <f ca="1">IF(B95="+","Unit",IF(ISERROR(OFFSET('HARGA SATUAN'!$E$6,MATCH(RAB!C95,'HARGA SATUAN'!$C$7:$C$1509,0),0)),"",OFFSET('HARGA SATUAN'!$E$6,MATCH(RAB!C95,'HARGA SATUAN'!$C$7:$C$1509,0),0)))</f>
        <v>Bh</v>
      </c>
      <c r="F95" s="389">
        <f>F82*5</f>
        <v>30</v>
      </c>
      <c r="G95" s="283">
        <f ca="1">IF(ISERROR(OFFSET('HARGA SATUAN'!$I$6,MATCH(RAB!C95,'HARGA SATUAN'!$C$7:$C$1509,0),0)),0,OFFSET('HARGA SATUAN'!$I$6,MATCH(RAB!C95,'HARGA SATUAN'!$C$7:$C$1509,0),0))</f>
        <v>2500</v>
      </c>
      <c r="H95" s="284">
        <f t="shared" ca="1" si="16"/>
        <v>0</v>
      </c>
      <c r="I95" s="284">
        <f t="shared" ca="1" si="17"/>
        <v>75000</v>
      </c>
      <c r="J95" s="284">
        <f t="shared" ca="1" si="18"/>
        <v>0</v>
      </c>
      <c r="K95" s="285">
        <f t="shared" ca="1" si="19"/>
        <v>75000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>
      <c r="A96" s="259" t="e">
        <f>IF(AND(C96=0,#REF!=0,#REF!=0),"BLANKS",1)</f>
        <v>#REF!</v>
      </c>
      <c r="B96" s="510">
        <v>14</v>
      </c>
      <c r="C96" s="511" t="s">
        <v>681</v>
      </c>
      <c r="D96" s="281" t="str">
        <f ca="1">IF(ISERROR(OFFSET('HARGA SATUAN'!$D$6,MATCH(RAB!C96,'HARGA SATUAN'!$C$7:$C$1509,0),0)),"",OFFSET('HARGA SATUAN'!$D$6,MATCH(RAB!C96,'HARGA SATUAN'!$C$7:$C$1509,0),0))</f>
        <v>JASA</v>
      </c>
      <c r="E96" s="282" t="str">
        <f ca="1">IF(B96="+","Unit",IF(ISERROR(OFFSET('HARGA SATUAN'!$E$6,MATCH(RAB!C96,'HARGA SATUAN'!$C$7:$C$1509,0),0)),"",OFFSET('HARGA SATUAN'!$E$6,MATCH(RAB!C96,'HARGA SATUAN'!$C$7:$C$1509,0),0)))</f>
        <v>Unit</v>
      </c>
      <c r="F96" s="389">
        <f>F82*1</f>
        <v>6</v>
      </c>
      <c r="G96" s="283">
        <f ca="1">IF(ISERROR(OFFSET('HARGA SATUAN'!$I$6,MATCH(RAB!C96,'HARGA SATUAN'!$C$7:$C$1509,0),0)),0,OFFSET('HARGA SATUAN'!$I$6,MATCH(RAB!C96,'HARGA SATUAN'!$C$7:$C$1509,0),0))</f>
        <v>111000</v>
      </c>
      <c r="H96" s="284">
        <f t="shared" ca="1" si="16"/>
        <v>0</v>
      </c>
      <c r="I96" s="284">
        <f t="shared" ca="1" si="17"/>
        <v>0</v>
      </c>
      <c r="J96" s="284">
        <f t="shared" ca="1" si="18"/>
        <v>666000</v>
      </c>
      <c r="K96" s="285">
        <f t="shared" ca="1" si="19"/>
        <v>666000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>
      <c r="A97" s="259" t="e">
        <f>IF(AND(C97=0,C112=0,#REF!=0),"BLANKS",1)</f>
        <v>#REF!</v>
      </c>
      <c r="B97" s="512"/>
      <c r="C97" s="513"/>
      <c r="D97" s="281" t="str">
        <f ca="1">IF(ISERROR(OFFSET('HARGA SATUAN'!$D$6,MATCH(RAB!C97,'HARGA SATUAN'!$C$7:$C$1509,0),0)),"",OFFSET('HARGA SATUAN'!$D$6,MATCH(RAB!C97,'HARGA SATUAN'!$C$7:$C$1509,0),0))</f>
        <v/>
      </c>
      <c r="E97" s="282" t="str">
        <f ca="1">IF(B97="+","Unit",IF(ISERROR(OFFSET('HARGA SATUAN'!$E$6,MATCH(RAB!C97,'HARGA SATUAN'!$C$7:$C$1509,0),0)),"",OFFSET('HARGA SATUAN'!$E$6,MATCH(RAB!C97,'HARGA SATUAN'!$C$7:$C$1509,0),0)))</f>
        <v/>
      </c>
      <c r="F97" s="291"/>
      <c r="G97" s="283">
        <f ca="1">IF(ISERROR(OFFSET('HARGA SATUAN'!$I$6,MATCH(RAB!C97,'HARGA SATUAN'!$C$7:$C$1509,0),0)),0,OFFSET('HARGA SATUAN'!$I$6,MATCH(RAB!C97,'HARGA SATUAN'!$C$7:$C$1509,0),0))</f>
        <v>0</v>
      </c>
      <c r="H97" s="284">
        <f t="shared" ca="1" si="16"/>
        <v>0</v>
      </c>
      <c r="I97" s="284">
        <f t="shared" ca="1" si="17"/>
        <v>0</v>
      </c>
      <c r="J97" s="284">
        <f t="shared" ca="1" si="18"/>
        <v>0</v>
      </c>
      <c r="K97" s="285">
        <f t="shared" ca="1" si="19"/>
        <v>0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>
      <c r="A98" s="259"/>
      <c r="B98" s="460" t="s">
        <v>1009</v>
      </c>
      <c r="C98" s="463" t="s">
        <v>1633</v>
      </c>
      <c r="D98" s="281" t="str">
        <f ca="1">IF(ISERROR(OFFSET('HARGA SATUAN'!$D$6,MATCH(RAB!C98,'HARGA SATUAN'!$C$7:$C$1509,0),0)),"",OFFSET('HARGA SATUAN'!$D$6,MATCH(RAB!C98,'HARGA SATUAN'!$C$7:$C$1509,0),0))</f>
        <v/>
      </c>
      <c r="E98" s="282" t="str">
        <f ca="1">IF(B98="+","Unit",IF(ISERROR(OFFSET('HARGA SATUAN'!$E$6,MATCH(RAB!C98,'HARGA SATUAN'!$C$7:$C$1509,0),0)),"",OFFSET('HARGA SATUAN'!$E$6,MATCH(RAB!C98,'HARGA SATUAN'!$C$7:$C$1509,0),0)))</f>
        <v>Unit</v>
      </c>
      <c r="F98" s="389">
        <v>1</v>
      </c>
      <c r="G98" s="283">
        <f ca="1">IF(ISERROR(OFFSET('HARGA SATUAN'!$I$6,MATCH(RAB!C98,'HARGA SATUAN'!$C$7:$C$1509,0),0)),0,OFFSET('HARGA SATUAN'!$I$6,MATCH(RAB!C98,'HARGA SATUAN'!$C$7:$C$1509,0),0))</f>
        <v>0</v>
      </c>
      <c r="H98" s="284">
        <f t="shared" ca="1" si="16"/>
        <v>0</v>
      </c>
      <c r="I98" s="284">
        <f t="shared" ca="1" si="17"/>
        <v>0</v>
      </c>
      <c r="J98" s="284">
        <f t="shared" ca="1" si="18"/>
        <v>0</v>
      </c>
      <c r="K98" s="285">
        <f t="shared" ca="1" si="19"/>
        <v>0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>
      <c r="A99" s="259" t="e">
        <f>IF(AND(C99=0,#REF!=0,#REF!=0),"BLANKS",1)</f>
        <v>#REF!</v>
      </c>
      <c r="B99" s="460">
        <v>1</v>
      </c>
      <c r="C99" s="461" t="s">
        <v>30</v>
      </c>
      <c r="D99" s="281" t="str">
        <f ca="1">IF(ISERROR(OFFSET('HARGA SATUAN'!$D$6,MATCH(RAB!C99,'HARGA SATUAN'!$C$7:$C$1509,0),0)),"",OFFSET('HARGA SATUAN'!$D$6,MATCH(RAB!C99,'HARGA SATUAN'!$C$7:$C$1509,0),0))</f>
        <v>MDU-KD</v>
      </c>
      <c r="E99" s="282" t="str">
        <f ca="1">IF(B99="+","Unit",IF(ISERROR(OFFSET('HARGA SATUAN'!$E$6,MATCH(RAB!C99,'HARGA SATUAN'!$C$7:$C$1509,0),0)),"",OFFSET('HARGA SATUAN'!$E$6,MATCH(RAB!C99,'HARGA SATUAN'!$C$7:$C$1509,0),0)))</f>
        <v>Bh</v>
      </c>
      <c r="F99" s="389">
        <f>F98*3</f>
        <v>3</v>
      </c>
      <c r="G99" s="283">
        <f ca="1">IF(ISERROR(OFFSET('HARGA SATUAN'!$I$6,MATCH(RAB!C99,'HARGA SATUAN'!$C$7:$C$1509,0),0)),0,OFFSET('HARGA SATUAN'!$I$6,MATCH(RAB!C99,'HARGA SATUAN'!$C$7:$C$1509,0),0))</f>
        <v>235900</v>
      </c>
      <c r="H99" s="284">
        <f t="shared" ca="1" si="16"/>
        <v>707700</v>
      </c>
      <c r="I99" s="284">
        <f t="shared" ca="1" si="17"/>
        <v>0</v>
      </c>
      <c r="J99" s="284">
        <f t="shared" ca="1" si="18"/>
        <v>0</v>
      </c>
      <c r="K99" s="285">
        <f t="shared" ca="1" si="19"/>
        <v>707700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>
      <c r="A100" s="259"/>
      <c r="B100" s="460">
        <v>2</v>
      </c>
      <c r="C100" s="461" t="s">
        <v>18</v>
      </c>
      <c r="D100" s="281" t="str">
        <f ca="1">IF(ISERROR(OFFSET('HARGA SATUAN'!$D$6,MATCH(RAB!C100,'HARGA SATUAN'!$C$7:$C$1509,0),0)),"",OFFSET('HARGA SATUAN'!$D$6,MATCH(RAB!C100,'HARGA SATUAN'!$C$7:$C$1509,0),0))</f>
        <v>HDW</v>
      </c>
      <c r="E100" s="282" t="str">
        <f ca="1">IF(B100="+","Unit",IF(ISERROR(OFFSET('HARGA SATUAN'!$E$6,MATCH(RAB!C100,'HARGA SATUAN'!$C$7:$C$1509,0),0)),"",OFFSET('HARGA SATUAN'!$E$6,MATCH(RAB!C100,'HARGA SATUAN'!$C$7:$C$1509,0),0)))</f>
        <v>Bh</v>
      </c>
      <c r="F100" s="389">
        <f>F98*1</f>
        <v>1</v>
      </c>
      <c r="G100" s="283">
        <f ca="1">IF(ISERROR(OFFSET('HARGA SATUAN'!$I$6,MATCH(RAB!C100,'HARGA SATUAN'!$C$7:$C$1509,0),0)),0,OFFSET('HARGA SATUAN'!$I$6,MATCH(RAB!C100,'HARGA SATUAN'!$C$7:$C$1509,0),0))</f>
        <v>26500</v>
      </c>
      <c r="H100" s="284">
        <f t="shared" ca="1" si="16"/>
        <v>0</v>
      </c>
      <c r="I100" s="284">
        <f t="shared" ca="1" si="17"/>
        <v>26500</v>
      </c>
      <c r="J100" s="284">
        <f t="shared" ca="1" si="18"/>
        <v>0</v>
      </c>
      <c r="K100" s="285">
        <f t="shared" ca="1" si="19"/>
        <v>26500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>
      <c r="A101" s="259" t="e">
        <f>IF(AND(C101=0,#REF!=0,#REF!=0),"BLANKS",1)</f>
        <v>#REF!</v>
      </c>
      <c r="B101" s="460">
        <v>3</v>
      </c>
      <c r="C101" s="461" t="s">
        <v>156</v>
      </c>
      <c r="D101" s="281" t="str">
        <f ca="1">IF(ISERROR(OFFSET('HARGA SATUAN'!$D$6,MATCH(RAB!C101,'HARGA SATUAN'!$C$7:$C$1509,0),0)),"",OFFSET('HARGA SATUAN'!$D$6,MATCH(RAB!C101,'HARGA SATUAN'!$C$7:$C$1509,0),0))</f>
        <v>HDW</v>
      </c>
      <c r="E101" s="282" t="str">
        <f ca="1">IF(B101="+","Unit",IF(ISERROR(OFFSET('HARGA SATUAN'!$E$6,MATCH(RAB!C101,'HARGA SATUAN'!$C$7:$C$1509,0),0)),"",OFFSET('HARGA SATUAN'!$E$6,MATCH(RAB!C101,'HARGA SATUAN'!$C$7:$C$1509,0),0)))</f>
        <v>Bh</v>
      </c>
      <c r="F101" s="389">
        <f>F98*2</f>
        <v>2</v>
      </c>
      <c r="G101" s="283">
        <f ca="1">IF(ISERROR(OFFSET('HARGA SATUAN'!$I$6,MATCH(RAB!C101,'HARGA SATUAN'!$C$7:$C$1509,0),0)),0,OFFSET('HARGA SATUAN'!$I$6,MATCH(RAB!C101,'HARGA SATUAN'!$C$7:$C$1509,0),0))</f>
        <v>7938</v>
      </c>
      <c r="H101" s="284">
        <f t="shared" ca="1" si="16"/>
        <v>0</v>
      </c>
      <c r="I101" s="284">
        <f t="shared" ca="1" si="17"/>
        <v>15876</v>
      </c>
      <c r="J101" s="284">
        <f t="shared" ca="1" si="18"/>
        <v>0</v>
      </c>
      <c r="K101" s="285">
        <f t="shared" ca="1" si="19"/>
        <v>15876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90" customFormat="1">
      <c r="A102" s="259" t="e">
        <f>IF(AND(C102=0,C103=0,#REF!=0),"BLANKS",1)</f>
        <v>#REF!</v>
      </c>
      <c r="B102" s="460">
        <v>4</v>
      </c>
      <c r="C102" s="462" t="s">
        <v>166</v>
      </c>
      <c r="D102" s="281" t="str">
        <f ca="1">IF(ISERROR(OFFSET('HARGA SATUAN'!$D$6,MATCH(RAB!C102,'HARGA SATUAN'!$C$7:$C$1509,0),0)),"",OFFSET('HARGA SATUAN'!$D$6,MATCH(RAB!C102,'HARGA SATUAN'!$C$7:$C$1509,0),0))</f>
        <v>HDW</v>
      </c>
      <c r="E102" s="282" t="str">
        <f ca="1">IF(B102="+","Unit",IF(ISERROR(OFFSET('HARGA SATUAN'!$E$6,MATCH(RAB!C102,'HARGA SATUAN'!$C$7:$C$1509,0),0)),"",OFFSET('HARGA SATUAN'!$E$6,MATCH(RAB!C102,'HARGA SATUAN'!$C$7:$C$1509,0),0)))</f>
        <v>Bh</v>
      </c>
      <c r="F102" s="389">
        <f>F98*2</f>
        <v>2</v>
      </c>
      <c r="G102" s="283">
        <f ca="1">IF(ISERROR(OFFSET('HARGA SATUAN'!$I$6,MATCH(RAB!C102,'HARGA SATUAN'!$C$7:$C$1509,0),0)),0,OFFSET('HARGA SATUAN'!$I$6,MATCH(RAB!C102,'HARGA SATUAN'!$C$7:$C$1509,0),0))</f>
        <v>45000</v>
      </c>
      <c r="H102" s="284">
        <f t="shared" ca="1" si="16"/>
        <v>0</v>
      </c>
      <c r="I102" s="284">
        <f t="shared" ca="1" si="17"/>
        <v>90000</v>
      </c>
      <c r="J102" s="284">
        <f t="shared" ca="1" si="18"/>
        <v>0</v>
      </c>
      <c r="K102" s="285">
        <f t="shared" ca="1" si="19"/>
        <v>90000</v>
      </c>
      <c r="L102" s="289"/>
      <c r="M102" s="289"/>
      <c r="N102" s="289"/>
      <c r="O102" s="286"/>
      <c r="P102" s="286"/>
      <c r="Q102" s="267"/>
      <c r="R102" s="259"/>
      <c r="S102" s="287"/>
      <c r="T102" s="264"/>
      <c r="U102" s="264"/>
      <c r="V102" s="264"/>
    </row>
    <row r="103" spans="1:22" s="290" customFormat="1">
      <c r="A103" s="259" t="e">
        <f>IF(AND(C103=0,#REF!=0,#REF!=0),"BLANKS",1)</f>
        <v>#REF!</v>
      </c>
      <c r="B103" s="460">
        <v>5</v>
      </c>
      <c r="C103" s="463" t="s">
        <v>587</v>
      </c>
      <c r="D103" s="281" t="str">
        <f ca="1">IF(ISERROR(OFFSET('HARGA SATUAN'!$D$6,MATCH(RAB!C103,'HARGA SATUAN'!$C$7:$C$1509,0),0)),"",OFFSET('HARGA SATUAN'!$D$6,MATCH(RAB!C103,'HARGA SATUAN'!$C$7:$C$1509,0),0))</f>
        <v>HDW</v>
      </c>
      <c r="E103" s="282" t="str">
        <f ca="1">IF(B103="+","Unit",IF(ISERROR(OFFSET('HARGA SATUAN'!$E$6,MATCH(RAB!C103,'HARGA SATUAN'!$C$7:$C$1509,0),0)),"",OFFSET('HARGA SATUAN'!$E$6,MATCH(RAB!C103,'HARGA SATUAN'!$C$7:$C$1509,0),0)))</f>
        <v>Bh</v>
      </c>
      <c r="F103" s="389">
        <f>F98*1</f>
        <v>1</v>
      </c>
      <c r="G103" s="283">
        <f ca="1">IF(ISERROR(OFFSET('HARGA SATUAN'!$I$6,MATCH(RAB!C103,'HARGA SATUAN'!$C$7:$C$1509,0),0)),0,OFFSET('HARGA SATUAN'!$I$6,MATCH(RAB!C103,'HARGA SATUAN'!$C$7:$C$1509,0),0))</f>
        <v>380500</v>
      </c>
      <c r="H103" s="284">
        <f t="shared" ca="1" si="16"/>
        <v>0</v>
      </c>
      <c r="I103" s="284">
        <f t="shared" ca="1" si="17"/>
        <v>380500</v>
      </c>
      <c r="J103" s="284">
        <f t="shared" ca="1" si="18"/>
        <v>0</v>
      </c>
      <c r="K103" s="285">
        <f t="shared" ca="1" si="19"/>
        <v>380500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>
      <c r="A104" s="259"/>
      <c r="B104" s="460">
        <v>6</v>
      </c>
      <c r="C104" s="463" t="s">
        <v>210</v>
      </c>
      <c r="D104" s="281" t="str">
        <f ca="1">IF(ISERROR(OFFSET('HARGA SATUAN'!$D$6,MATCH(RAB!C104,'HARGA SATUAN'!$C$7:$C$1509,0),0)),"",OFFSET('HARGA SATUAN'!$D$6,MATCH(RAB!C104,'HARGA SATUAN'!$C$7:$C$1509,0),0))</f>
        <v>HDW</v>
      </c>
      <c r="E104" s="282" t="str">
        <f ca="1">IF(B104="+","Unit",IF(ISERROR(OFFSET('HARGA SATUAN'!$E$6,MATCH(RAB!C104,'HARGA SATUAN'!$C$7:$C$1509,0),0)),"",OFFSET('HARGA SATUAN'!$E$6,MATCH(RAB!C104,'HARGA SATUAN'!$C$7:$C$1509,0),0)))</f>
        <v>Bh</v>
      </c>
      <c r="F104" s="389">
        <f>F98*1</f>
        <v>1</v>
      </c>
      <c r="G104" s="283">
        <f ca="1">IF(ISERROR(OFFSET('HARGA SATUAN'!$I$6,MATCH(RAB!C104,'HARGA SATUAN'!$C$7:$C$1509,0),0)),0,OFFSET('HARGA SATUAN'!$I$6,MATCH(RAB!C104,'HARGA SATUAN'!$C$7:$C$1509,0),0))</f>
        <v>11400</v>
      </c>
      <c r="H104" s="284">
        <f t="shared" ca="1" si="16"/>
        <v>0</v>
      </c>
      <c r="I104" s="284">
        <f t="shared" ca="1" si="17"/>
        <v>11400</v>
      </c>
      <c r="J104" s="284">
        <f t="shared" ca="1" si="18"/>
        <v>0</v>
      </c>
      <c r="K104" s="285">
        <f t="shared" ca="1" si="19"/>
        <v>11400</v>
      </c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>
      <c r="A105" s="259" t="e">
        <f>IF(AND(C105=0,#REF!=0,#REF!=0),"BLANKS",1)</f>
        <v>#REF!</v>
      </c>
      <c r="B105" s="460">
        <v>7</v>
      </c>
      <c r="C105" s="461" t="s">
        <v>240</v>
      </c>
      <c r="D105" s="281" t="str">
        <f ca="1">IF(ISERROR(OFFSET('HARGA SATUAN'!$D$6,MATCH(RAB!C105,'HARGA SATUAN'!$C$7:$C$1509,0),0)),"",OFFSET('HARGA SATUAN'!$D$6,MATCH(RAB!C105,'HARGA SATUAN'!$C$7:$C$1509,0),0))</f>
        <v>HDW</v>
      </c>
      <c r="E105" s="282" t="str">
        <f ca="1">IF(B105="+","Unit",IF(ISERROR(OFFSET('HARGA SATUAN'!$E$6,MATCH(RAB!C105,'HARGA SATUAN'!$C$7:$C$1509,0),0)),"",OFFSET('HARGA SATUAN'!$E$6,MATCH(RAB!C105,'HARGA SATUAN'!$C$7:$C$1509,0),0)))</f>
        <v>Bh</v>
      </c>
      <c r="F105" s="389">
        <f>F98*1</f>
        <v>1</v>
      </c>
      <c r="G105" s="283">
        <f ca="1">IF(ISERROR(OFFSET('HARGA SATUAN'!$I$6,MATCH(RAB!C105,'HARGA SATUAN'!$C$7:$C$1509,0),0)),0,OFFSET('HARGA SATUAN'!$I$6,MATCH(RAB!C105,'HARGA SATUAN'!$C$7:$C$1509,0),0))</f>
        <v>57690</v>
      </c>
      <c r="H105" s="284">
        <f t="shared" ca="1" si="16"/>
        <v>0</v>
      </c>
      <c r="I105" s="284">
        <f t="shared" ca="1" si="17"/>
        <v>57690</v>
      </c>
      <c r="J105" s="284">
        <f t="shared" ca="1" si="18"/>
        <v>0</v>
      </c>
      <c r="K105" s="285">
        <f t="shared" ca="1" si="19"/>
        <v>57690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>
      <c r="A106" s="259"/>
      <c r="B106" s="460">
        <v>8</v>
      </c>
      <c r="C106" s="461" t="s">
        <v>247</v>
      </c>
      <c r="D106" s="281" t="str">
        <f ca="1">IF(ISERROR(OFFSET('HARGA SATUAN'!$D$6,MATCH(RAB!C106,'HARGA SATUAN'!$C$7:$C$1509,0),0)),"",OFFSET('HARGA SATUAN'!$D$6,MATCH(RAB!C106,'HARGA SATUAN'!$C$7:$C$1509,0),0))</f>
        <v>HDW</v>
      </c>
      <c r="E106" s="282" t="str">
        <f ca="1">IF(B106="+","Unit",IF(ISERROR(OFFSET('HARGA SATUAN'!$E$6,MATCH(RAB!C106,'HARGA SATUAN'!$C$7:$C$1509,0),0)),"",OFFSET('HARGA SATUAN'!$E$6,MATCH(RAB!C106,'HARGA SATUAN'!$C$7:$C$1509,0),0)))</f>
        <v>Bh</v>
      </c>
      <c r="F106" s="389">
        <f>F98*1</f>
        <v>1</v>
      </c>
      <c r="G106" s="283">
        <f ca="1">IF(ISERROR(OFFSET('HARGA SATUAN'!$I$6,MATCH(RAB!C106,'HARGA SATUAN'!$C$7:$C$1509,0),0)),0,OFFSET('HARGA SATUAN'!$I$6,MATCH(RAB!C106,'HARGA SATUAN'!$C$7:$C$1509,0),0))</f>
        <v>51100</v>
      </c>
      <c r="H106" s="284">
        <f t="shared" ca="1" si="16"/>
        <v>0</v>
      </c>
      <c r="I106" s="284">
        <f t="shared" ca="1" si="17"/>
        <v>51100</v>
      </c>
      <c r="J106" s="284">
        <f t="shared" ca="1" si="18"/>
        <v>0</v>
      </c>
      <c r="K106" s="285">
        <f t="shared" ca="1" si="19"/>
        <v>51100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>
      <c r="A107" s="259" t="e">
        <f>IF(AND(C107=0,#REF!=0,#REF!=0),"BLANKS",1)</f>
        <v>#REF!</v>
      </c>
      <c r="B107" s="460">
        <v>9</v>
      </c>
      <c r="C107" s="461" t="s">
        <v>257</v>
      </c>
      <c r="D107" s="281" t="str">
        <f ca="1">IF(ISERROR(OFFSET('HARGA SATUAN'!$D$6,MATCH(RAB!C107,'HARGA SATUAN'!$C$7:$C$1509,0),0)),"",OFFSET('HARGA SATUAN'!$D$6,MATCH(RAB!C107,'HARGA SATUAN'!$C$7:$C$1509,0),0))</f>
        <v>HDW</v>
      </c>
      <c r="E107" s="282" t="str">
        <f ca="1">IF(B107="+","Unit",IF(ISERROR(OFFSET('HARGA SATUAN'!$E$6,MATCH(RAB!C107,'HARGA SATUAN'!$C$7:$C$1509,0),0)),"",OFFSET('HARGA SATUAN'!$E$6,MATCH(RAB!C107,'HARGA SATUAN'!$C$7:$C$1509,0),0)))</f>
        <v>Bh</v>
      </c>
      <c r="F107" s="389">
        <f>F98*1</f>
        <v>1</v>
      </c>
      <c r="G107" s="283">
        <f ca="1">IF(ISERROR(OFFSET('HARGA SATUAN'!$I$6,MATCH(RAB!C107,'HARGA SATUAN'!$C$7:$C$1509,0),0)),0,OFFSET('HARGA SATUAN'!$I$6,MATCH(RAB!C107,'HARGA SATUAN'!$C$7:$C$1509,0),0))</f>
        <v>28000</v>
      </c>
      <c r="H107" s="284">
        <f t="shared" ca="1" si="16"/>
        <v>0</v>
      </c>
      <c r="I107" s="284">
        <f t="shared" ca="1" si="17"/>
        <v>28000</v>
      </c>
      <c r="J107" s="284">
        <f t="shared" ca="1" si="18"/>
        <v>0</v>
      </c>
      <c r="K107" s="285">
        <f t="shared" ca="1" si="19"/>
        <v>28000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>
      <c r="A108" s="259" t="e">
        <f>IF(AND(C108=0,#REF!=0,#REF!=0),"BLANKS",1)</f>
        <v>#REF!</v>
      </c>
      <c r="B108" s="460">
        <v>10</v>
      </c>
      <c r="C108" s="461" t="s">
        <v>29</v>
      </c>
      <c r="D108" s="281" t="str">
        <f ca="1">IF(ISERROR(OFFSET('HARGA SATUAN'!$D$6,MATCH(RAB!C108,'HARGA SATUAN'!$C$7:$C$1509,0),0)),"",OFFSET('HARGA SATUAN'!$D$6,MATCH(RAB!C108,'HARGA SATUAN'!$C$7:$C$1509,0),0))</f>
        <v>HDW</v>
      </c>
      <c r="E108" s="282" t="str">
        <f ca="1">IF(B108="+","Unit",IF(ISERROR(OFFSET('HARGA SATUAN'!$E$6,MATCH(RAB!C108,'HARGA SATUAN'!$C$7:$C$1509,0),0)),"",OFFSET('HARGA SATUAN'!$E$6,MATCH(RAB!C108,'HARGA SATUAN'!$C$7:$C$1509,0),0)))</f>
        <v>Mtr</v>
      </c>
      <c r="F108" s="389">
        <f>6.2*F98</f>
        <v>6.2</v>
      </c>
      <c r="G108" s="283">
        <f ca="1">IF(ISERROR(OFFSET('HARGA SATUAN'!$I$6,MATCH(RAB!C108,'HARGA SATUAN'!$C$7:$C$1509,0),0)),0,OFFSET('HARGA SATUAN'!$I$6,MATCH(RAB!C108,'HARGA SATUAN'!$C$7:$C$1509,0),0))</f>
        <v>8550</v>
      </c>
      <c r="H108" s="284">
        <f t="shared" ca="1" si="16"/>
        <v>0</v>
      </c>
      <c r="I108" s="284">
        <f t="shared" ca="1" si="17"/>
        <v>53010</v>
      </c>
      <c r="J108" s="284">
        <f t="shared" ca="1" si="18"/>
        <v>0</v>
      </c>
      <c r="K108" s="285">
        <f t="shared" ca="1" si="19"/>
        <v>53010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>
      <c r="A109" s="259" t="e">
        <f>IF(AND(C109=0,#REF!=0,#REF!=0),"BLANKS",1)</f>
        <v>#REF!</v>
      </c>
      <c r="B109" s="460">
        <v>11</v>
      </c>
      <c r="C109" s="461" t="s">
        <v>16</v>
      </c>
      <c r="D109" s="281" t="str">
        <f ca="1">IF(ISERROR(OFFSET('HARGA SATUAN'!$D$6,MATCH(RAB!C109,'HARGA SATUAN'!$C$7:$C$1509,0),0)),"",OFFSET('HARGA SATUAN'!$D$6,MATCH(RAB!C109,'HARGA SATUAN'!$C$7:$C$1509,0),0))</f>
        <v>HDW</v>
      </c>
      <c r="E109" s="282" t="str">
        <f ca="1">IF(B109="+","Unit",IF(ISERROR(OFFSET('HARGA SATUAN'!$E$6,MATCH(RAB!C109,'HARGA SATUAN'!$C$7:$C$1509,0),0)),"",OFFSET('HARGA SATUAN'!$E$6,MATCH(RAB!C109,'HARGA SATUAN'!$C$7:$C$1509,0),0)))</f>
        <v>Bh</v>
      </c>
      <c r="F109" s="389">
        <f>F98*2</f>
        <v>2</v>
      </c>
      <c r="G109" s="283">
        <f ca="1">IF(ISERROR(OFFSET('HARGA SATUAN'!$I$6,MATCH(RAB!C109,'HARGA SATUAN'!$C$7:$C$1509,0),0)),0,OFFSET('HARGA SATUAN'!$I$6,MATCH(RAB!C109,'HARGA SATUAN'!$C$7:$C$1509,0),0))</f>
        <v>2500</v>
      </c>
      <c r="H109" s="284">
        <f t="shared" ca="1" si="16"/>
        <v>0</v>
      </c>
      <c r="I109" s="284">
        <f t="shared" ca="1" si="17"/>
        <v>5000</v>
      </c>
      <c r="J109" s="284">
        <f t="shared" ca="1" si="18"/>
        <v>0</v>
      </c>
      <c r="K109" s="285">
        <f t="shared" ca="1" si="19"/>
        <v>5000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>
      <c r="A110" s="259"/>
      <c r="B110" s="460">
        <v>12</v>
      </c>
      <c r="C110" s="461" t="s">
        <v>679</v>
      </c>
      <c r="D110" s="281" t="str">
        <f ca="1">IF(ISERROR(OFFSET('HARGA SATUAN'!$D$6,MATCH(RAB!C110,'HARGA SATUAN'!$C$7:$C$1509,0),0)),"",OFFSET('HARGA SATUAN'!$D$6,MATCH(RAB!C110,'HARGA SATUAN'!$C$7:$C$1509,0),0))</f>
        <v>JASA</v>
      </c>
      <c r="E110" s="282" t="str">
        <f ca="1">IF(B110="+","Unit",IF(ISERROR(OFFSET('HARGA SATUAN'!$E$6,MATCH(RAB!C110,'HARGA SATUAN'!$C$7:$C$1509,0),0)),"",OFFSET('HARGA SATUAN'!$E$6,MATCH(RAB!C110,'HARGA SATUAN'!$C$7:$C$1509,0),0)))</f>
        <v>Unit</v>
      </c>
      <c r="F110" s="389">
        <f>F98*1</f>
        <v>1</v>
      </c>
      <c r="G110" s="283">
        <f ca="1">IF(ISERROR(OFFSET('HARGA SATUAN'!$I$6,MATCH(RAB!C110,'HARGA SATUAN'!$C$7:$C$1509,0),0)),0,OFFSET('HARGA SATUAN'!$I$6,MATCH(RAB!C110,'HARGA SATUAN'!$C$7:$C$1509,0),0))</f>
        <v>99100</v>
      </c>
      <c r="H110" s="284">
        <f t="shared" ca="1" si="16"/>
        <v>0</v>
      </c>
      <c r="I110" s="284">
        <f t="shared" ca="1" si="17"/>
        <v>0</v>
      </c>
      <c r="J110" s="284">
        <f t="shared" ca="1" si="18"/>
        <v>99100</v>
      </c>
      <c r="K110" s="285">
        <f t="shared" ca="1" si="19"/>
        <v>99100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>
      <c r="A111" s="259"/>
      <c r="B111" s="460"/>
      <c r="C111" s="463"/>
      <c r="D111" s="281" t="str">
        <f ca="1">IF(ISERROR(OFFSET('HARGA SATUAN'!$D$6,MATCH(RAB!C111,'HARGA SATUAN'!$C$7:$C$1509,0),0)),"",OFFSET('HARGA SATUAN'!$D$6,MATCH(RAB!C111,'HARGA SATUAN'!$C$7:$C$1509,0),0))</f>
        <v/>
      </c>
      <c r="E111" s="282" t="str">
        <f ca="1">IF(B111="+","Unit",IF(ISERROR(OFFSET('HARGA SATUAN'!$E$6,MATCH(RAB!C111,'HARGA SATUAN'!$C$7:$C$1509,0),0)),"",OFFSET('HARGA SATUAN'!$E$6,MATCH(RAB!C111,'HARGA SATUAN'!$C$7:$C$1509,0),0)))</f>
        <v/>
      </c>
      <c r="F111" s="389"/>
      <c r="G111" s="283">
        <f ca="1">IF(ISERROR(OFFSET('HARGA SATUAN'!$I$6,MATCH(RAB!C111,'HARGA SATUAN'!$C$7:$C$1509,0),0)),0,OFFSET('HARGA SATUAN'!$I$6,MATCH(RAB!C111,'HARGA SATUAN'!$C$7:$C$1509,0),0))</f>
        <v>0</v>
      </c>
      <c r="H111" s="284">
        <f t="shared" ca="1" si="16"/>
        <v>0</v>
      </c>
      <c r="I111" s="284">
        <f t="shared" ca="1" si="17"/>
        <v>0</v>
      </c>
      <c r="J111" s="284">
        <f t="shared" ca="1" si="18"/>
        <v>0</v>
      </c>
      <c r="K111" s="285">
        <f t="shared" ca="1" si="19"/>
        <v>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>
      <c r="A112" s="259" t="e">
        <f>IF(AND(C112=0,#REF!=0,#REF!=0),"BLANKS",1)</f>
        <v>#REF!</v>
      </c>
      <c r="B112" s="510" t="s">
        <v>1009</v>
      </c>
      <c r="C112" s="511" t="s">
        <v>1638</v>
      </c>
      <c r="D112" s="281" t="str">
        <f ca="1">IF(ISERROR(OFFSET('HARGA SATUAN'!$D$6,MATCH(RAB!C112,'HARGA SATUAN'!$C$7:$C$1509,0),0)),"",OFFSET('HARGA SATUAN'!$D$6,MATCH(RAB!C112,'HARGA SATUAN'!$C$7:$C$1509,0),0))</f>
        <v/>
      </c>
      <c r="E112" s="282" t="str">
        <f ca="1">IF(B112="+","Unit",IF(ISERROR(OFFSET('HARGA SATUAN'!$E$6,MATCH(RAB!C112,'HARGA SATUAN'!$C$7:$C$1509,0),0)),"",OFFSET('HARGA SATUAN'!$E$6,MATCH(RAB!C112,'HARGA SATUAN'!$C$7:$C$1509,0),0)))</f>
        <v>Unit</v>
      </c>
      <c r="F112" s="389">
        <v>1</v>
      </c>
      <c r="G112" s="283">
        <f ca="1">IF(ISERROR(OFFSET('HARGA SATUAN'!$I$6,MATCH(RAB!C112,'HARGA SATUAN'!$C$7:$C$1509,0),0)),0,OFFSET('HARGA SATUAN'!$I$6,MATCH(RAB!C112,'HARGA SATUAN'!$C$7:$C$1509,0),0))</f>
        <v>0</v>
      </c>
      <c r="H112" s="284">
        <f t="shared" ca="1" si="16"/>
        <v>0</v>
      </c>
      <c r="I112" s="284">
        <f t="shared" ca="1" si="17"/>
        <v>0</v>
      </c>
      <c r="J112" s="284">
        <f t="shared" ca="1" si="18"/>
        <v>0</v>
      </c>
      <c r="K112" s="285">
        <f t="shared" ca="1" si="19"/>
        <v>0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>
      <c r="A113" s="259"/>
      <c r="B113" s="510">
        <v>1</v>
      </c>
      <c r="C113" s="511" t="s">
        <v>525</v>
      </c>
      <c r="D113" s="281" t="str">
        <f ca="1">IF(ISERROR(OFFSET('HARGA SATUAN'!$D$6,MATCH(RAB!C113,'HARGA SATUAN'!$C$7:$C$1509,0),0)),"",OFFSET('HARGA SATUAN'!$D$6,MATCH(RAB!C113,'HARGA SATUAN'!$C$7:$C$1509,0),0))</f>
        <v>MDU-KD</v>
      </c>
      <c r="E113" s="282" t="str">
        <f ca="1">IF(B113="+","Unit",IF(ISERROR(OFFSET('HARGA SATUAN'!$E$6,MATCH(RAB!C113,'HARGA SATUAN'!$C$7:$C$1509,0),0)),"",OFFSET('HARGA SATUAN'!$E$6,MATCH(RAB!C113,'HARGA SATUAN'!$C$7:$C$1509,0),0)))</f>
        <v>Bh</v>
      </c>
      <c r="F113" s="519">
        <f>F112*1</f>
        <v>1</v>
      </c>
      <c r="G113" s="283">
        <f ca="1">IF(ISERROR(OFFSET('HARGA SATUAN'!$I$6,MATCH(RAB!C113,'HARGA SATUAN'!$C$7:$C$1509,0),0)),0,OFFSET('HARGA SATUAN'!$I$6,MATCH(RAB!C113,'HARGA SATUAN'!$C$7:$C$1509,0),0))</f>
        <v>27845400</v>
      </c>
      <c r="H113" s="284">
        <f t="shared" ca="1" si="16"/>
        <v>27845400</v>
      </c>
      <c r="I113" s="284">
        <f t="shared" ca="1" si="17"/>
        <v>0</v>
      </c>
      <c r="J113" s="284">
        <f t="shared" ca="1" si="18"/>
        <v>0</v>
      </c>
      <c r="K113" s="285">
        <f t="shared" ca="1" si="19"/>
        <v>27845400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>
      <c r="A114" s="259" t="e">
        <f>IF(AND(C114=0,#REF!=0,#REF!=0),"BLANKS",1)</f>
        <v>#REF!</v>
      </c>
      <c r="B114" s="510">
        <v>2</v>
      </c>
      <c r="C114" s="511" t="s">
        <v>1639</v>
      </c>
      <c r="D114" s="281" t="str">
        <f ca="1">IF(ISERROR(OFFSET('HARGA SATUAN'!$D$6,MATCH(RAB!C114,'HARGA SATUAN'!$C$7:$C$1509,0),0)),"",OFFSET('HARGA SATUAN'!$D$6,MATCH(RAB!C114,'HARGA SATUAN'!$C$7:$C$1509,0),0))</f>
        <v/>
      </c>
      <c r="E114" s="282" t="str">
        <f ca="1">IF(B114="+","Unit",IF(ISERROR(OFFSET('HARGA SATUAN'!$E$6,MATCH(RAB!C114,'HARGA SATUAN'!$C$7:$C$1509,0),0)),"",OFFSET('HARGA SATUAN'!$E$6,MATCH(RAB!C114,'HARGA SATUAN'!$C$7:$C$1509,0),0)))</f>
        <v/>
      </c>
      <c r="F114" s="519"/>
      <c r="G114" s="283">
        <f ca="1">IF(ISERROR(OFFSET('HARGA SATUAN'!$I$6,MATCH(RAB!C114,'HARGA SATUAN'!$C$7:$C$1509,0),0)),0,OFFSET('HARGA SATUAN'!$I$6,MATCH(RAB!C114,'HARGA SATUAN'!$C$7:$C$1509,0),0))</f>
        <v>0</v>
      </c>
      <c r="H114" s="284">
        <f t="shared" ca="1" si="16"/>
        <v>0</v>
      </c>
      <c r="I114" s="284">
        <f t="shared" ca="1" si="17"/>
        <v>0</v>
      </c>
      <c r="J114" s="284">
        <f t="shared" ca="1" si="18"/>
        <v>0</v>
      </c>
      <c r="K114" s="285">
        <f t="shared" ca="1" si="19"/>
        <v>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>
      <c r="A115" s="259"/>
      <c r="B115" s="510"/>
      <c r="C115" s="511" t="s">
        <v>57</v>
      </c>
      <c r="D115" s="281" t="str">
        <f ca="1">IF(ISERROR(OFFSET('HARGA SATUAN'!$D$6,MATCH(RAB!C115,'HARGA SATUAN'!$C$7:$C$1509,0),0)),"",OFFSET('HARGA SATUAN'!$D$6,MATCH(RAB!C115,'HARGA SATUAN'!$C$7:$C$1509,0),0))</f>
        <v>MDU-KD</v>
      </c>
      <c r="E115" s="282" t="str">
        <f ca="1">IF(B115="+","Unit",IF(ISERROR(OFFSET('HARGA SATUAN'!$E$6,MATCH(RAB!C115,'HARGA SATUAN'!$C$7:$C$1509,0),0)),"",OFFSET('HARGA SATUAN'!$E$6,MATCH(RAB!C115,'HARGA SATUAN'!$C$7:$C$1509,0),0)))</f>
        <v>Mtr</v>
      </c>
      <c r="F115" s="519">
        <f>F112*2</f>
        <v>2</v>
      </c>
      <c r="G115" s="283">
        <f ca="1">IF(ISERROR(OFFSET('HARGA SATUAN'!$I$6,MATCH(RAB!C115,'HARGA SATUAN'!$C$7:$C$1509,0),0)),0,OFFSET('HARGA SATUAN'!$I$6,MATCH(RAB!C115,'HARGA SATUAN'!$C$7:$C$1509,0),0))</f>
        <v>14200</v>
      </c>
      <c r="H115" s="284">
        <f t="shared" ca="1" si="16"/>
        <v>28400</v>
      </c>
      <c r="I115" s="284">
        <f t="shared" ca="1" si="17"/>
        <v>0</v>
      </c>
      <c r="J115" s="284">
        <f t="shared" ca="1" si="18"/>
        <v>0</v>
      </c>
      <c r="K115" s="285">
        <f t="shared" ca="1" si="19"/>
        <v>28400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>
      <c r="A116" s="259" t="e">
        <f>IF(AND(C116=0,#REF!=0,#REF!=0),"BLANKS",1)</f>
        <v>#REF!</v>
      </c>
      <c r="B116" s="510"/>
      <c r="C116" s="719" t="s">
        <v>1376</v>
      </c>
      <c r="D116" s="281" t="str">
        <f ca="1">IF(ISERROR(OFFSET('HARGA SATUAN'!$D$6,MATCH(RAB!C116,'HARGA SATUAN'!$C$7:$C$1509,0),0)),"",OFFSET('HARGA SATUAN'!$D$6,MATCH(RAB!C116,'HARGA SATUAN'!$C$7:$C$1509,0),0))</f>
        <v>MDU-KD</v>
      </c>
      <c r="E116" s="282" t="str">
        <f ca="1">IF(B116="+","Unit",IF(ISERROR(OFFSET('HARGA SATUAN'!$E$6,MATCH(RAB!C116,'HARGA SATUAN'!$C$7:$C$1509,0),0)),"",OFFSET('HARGA SATUAN'!$E$6,MATCH(RAB!C116,'HARGA SATUAN'!$C$7:$C$1509,0),0)))</f>
        <v>Mtr</v>
      </c>
      <c r="F116" s="519">
        <f>F112*2</f>
        <v>2</v>
      </c>
      <c r="G116" s="283">
        <f ca="1">IF(ISERROR(OFFSET('HARGA SATUAN'!$I$6,MATCH(RAB!C116,'HARGA SATUAN'!$C$7:$C$1509,0),0)),0,OFFSET('HARGA SATUAN'!$I$6,MATCH(RAB!C116,'HARGA SATUAN'!$C$7:$C$1509,0),0))</f>
        <v>53300</v>
      </c>
      <c r="H116" s="284">
        <f t="shared" ca="1" si="16"/>
        <v>106600</v>
      </c>
      <c r="I116" s="284">
        <f t="shared" ca="1" si="17"/>
        <v>0</v>
      </c>
      <c r="J116" s="284">
        <f t="shared" ca="1" si="18"/>
        <v>0</v>
      </c>
      <c r="K116" s="285">
        <f t="shared" ca="1" si="19"/>
        <v>106600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>
      <c r="A117" s="259" t="e">
        <f>IF(AND(C117=0,C118=0,#REF!=0),"BLANKS",1)</f>
        <v>#REF!</v>
      </c>
      <c r="B117" s="510">
        <v>3</v>
      </c>
      <c r="C117" s="511" t="s">
        <v>200</v>
      </c>
      <c r="D117" s="281" t="str">
        <f ca="1">IF(ISERROR(OFFSET('HARGA SATUAN'!$D$6,MATCH(RAB!C117,'HARGA SATUAN'!$C$7:$C$1509,0),0)),"",OFFSET('HARGA SATUAN'!$D$6,MATCH(RAB!C117,'HARGA SATUAN'!$C$7:$C$1509,0),0))</f>
        <v>HDW</v>
      </c>
      <c r="E117" s="282" t="str">
        <f ca="1">IF(B117="+","Unit",IF(ISERROR(OFFSET('HARGA SATUAN'!$E$6,MATCH(RAB!C117,'HARGA SATUAN'!$C$7:$C$1509,0),0)),"",OFFSET('HARGA SATUAN'!$E$6,MATCH(RAB!C117,'HARGA SATUAN'!$C$7:$C$1509,0),0)))</f>
        <v>Bh</v>
      </c>
      <c r="F117" s="519">
        <f>F112*1</f>
        <v>1</v>
      </c>
      <c r="G117" s="283">
        <f ca="1">IF(ISERROR(OFFSET('HARGA SATUAN'!$I$6,MATCH(RAB!C117,'HARGA SATUAN'!$C$7:$C$1509,0),0)),0,OFFSET('HARGA SATUAN'!$I$6,MATCH(RAB!C117,'HARGA SATUAN'!$C$7:$C$1509,0),0))</f>
        <v>87000</v>
      </c>
      <c r="H117" s="284">
        <f t="shared" ca="1" si="16"/>
        <v>0</v>
      </c>
      <c r="I117" s="284">
        <f t="shared" ca="1" si="17"/>
        <v>87000</v>
      </c>
      <c r="J117" s="284">
        <f t="shared" ca="1" si="18"/>
        <v>0</v>
      </c>
      <c r="K117" s="285">
        <f t="shared" ca="1" si="19"/>
        <v>87000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 ht="30">
      <c r="A118" s="259" t="e">
        <f>IF(AND(C118=0,#REF!=0,#REF!=0),"BLANKS",1)</f>
        <v>#REF!</v>
      </c>
      <c r="B118" s="510">
        <v>4</v>
      </c>
      <c r="C118" s="511" t="s">
        <v>169</v>
      </c>
      <c r="D118" s="281" t="str">
        <f ca="1">IF(ISERROR(OFFSET('HARGA SATUAN'!$D$6,MATCH(RAB!C118,'HARGA SATUAN'!$C$7:$C$1509,0),0)),"",OFFSET('HARGA SATUAN'!$D$6,MATCH(RAB!C118,'HARGA SATUAN'!$C$7:$C$1509,0),0))</f>
        <v>HDW</v>
      </c>
      <c r="E118" s="282" t="str">
        <f ca="1">IF(B118="+","Unit",IF(ISERROR(OFFSET('HARGA SATUAN'!$E$6,MATCH(RAB!C118,'HARGA SATUAN'!$C$7:$C$1509,0),0)),"",OFFSET('HARGA SATUAN'!$E$6,MATCH(RAB!C118,'HARGA SATUAN'!$C$7:$C$1509,0),0)))</f>
        <v>Bh</v>
      </c>
      <c r="F118" s="519">
        <f>F112*2</f>
        <v>2</v>
      </c>
      <c r="G118" s="283">
        <f ca="1">IF(ISERROR(OFFSET('HARGA SATUAN'!$I$6,MATCH(RAB!C118,'HARGA SATUAN'!$C$7:$C$1509,0),0)),0,OFFSET('HARGA SATUAN'!$I$6,MATCH(RAB!C118,'HARGA SATUAN'!$C$7:$C$1509,0),0))</f>
        <v>404600</v>
      </c>
      <c r="H118" s="284">
        <f t="shared" ca="1" si="16"/>
        <v>0</v>
      </c>
      <c r="I118" s="284">
        <f t="shared" ca="1" si="17"/>
        <v>809200</v>
      </c>
      <c r="J118" s="284">
        <f t="shared" ca="1" si="18"/>
        <v>0</v>
      </c>
      <c r="K118" s="285">
        <f t="shared" ca="1" si="19"/>
        <v>809200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>
      <c r="A119" s="259"/>
      <c r="B119" s="294">
        <v>5</v>
      </c>
      <c r="C119" s="511" t="s">
        <v>177</v>
      </c>
      <c r="D119" s="281" t="str">
        <f ca="1">IF(ISERROR(OFFSET('HARGA SATUAN'!$D$6,MATCH(RAB!C119,'HARGA SATUAN'!$C$7:$C$1509,0),0)),"",OFFSET('HARGA SATUAN'!$D$6,MATCH(RAB!C119,'HARGA SATUAN'!$C$7:$C$1509,0),0))</f>
        <v>HDW</v>
      </c>
      <c r="E119" s="282" t="str">
        <f ca="1">IF(B119="+","Unit",IF(ISERROR(OFFSET('HARGA SATUAN'!$E$6,MATCH(RAB!C119,'HARGA SATUAN'!$C$7:$C$1509,0),0)),"",OFFSET('HARGA SATUAN'!$E$6,MATCH(RAB!C119,'HARGA SATUAN'!$C$7:$C$1509,0),0)))</f>
        <v>Bh</v>
      </c>
      <c r="F119" s="519">
        <f>F112*3</f>
        <v>3</v>
      </c>
      <c r="G119" s="283">
        <f ca="1">IF(ISERROR(OFFSET('HARGA SATUAN'!$I$6,MATCH(RAB!C119,'HARGA SATUAN'!$C$7:$C$1509,0),0)),0,OFFSET('HARGA SATUAN'!$I$6,MATCH(RAB!C119,'HARGA SATUAN'!$C$7:$C$1509,0),0))</f>
        <v>15900</v>
      </c>
      <c r="H119" s="284">
        <f t="shared" ca="1" si="16"/>
        <v>0</v>
      </c>
      <c r="I119" s="284">
        <f t="shared" ca="1" si="17"/>
        <v>47700</v>
      </c>
      <c r="J119" s="284">
        <f t="shared" ca="1" si="18"/>
        <v>0</v>
      </c>
      <c r="K119" s="285">
        <f t="shared" ca="1" si="19"/>
        <v>47700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>
      <c r="A120" s="259" t="e">
        <f>IF(AND(C120=0,#REF!=0,#REF!=0),"BLANKS",1)</f>
        <v>#REF!</v>
      </c>
      <c r="B120" s="294">
        <v>6</v>
      </c>
      <c r="C120" s="514" t="s">
        <v>180</v>
      </c>
      <c r="D120" s="281" t="str">
        <f ca="1">IF(ISERROR(OFFSET('HARGA SATUAN'!$D$6,MATCH(RAB!C120,'HARGA SATUAN'!$C$7:$C$1509,0),0)),"",OFFSET('HARGA SATUAN'!$D$6,MATCH(RAB!C120,'HARGA SATUAN'!$C$7:$C$1509,0),0))</f>
        <v>HDW</v>
      </c>
      <c r="E120" s="282" t="str">
        <f ca="1">IF(B120="+","Unit",IF(ISERROR(OFFSET('HARGA SATUAN'!$E$6,MATCH(RAB!C120,'HARGA SATUAN'!$C$7:$C$1509,0),0)),"",OFFSET('HARGA SATUAN'!$E$6,MATCH(RAB!C120,'HARGA SATUAN'!$C$7:$C$1509,0),0)))</f>
        <v>Bh</v>
      </c>
      <c r="F120" s="519">
        <f>F112*2</f>
        <v>2</v>
      </c>
      <c r="G120" s="283">
        <f ca="1">IF(ISERROR(OFFSET('HARGA SATUAN'!$I$6,MATCH(RAB!C120,'HARGA SATUAN'!$C$7:$C$1509,0),0)),0,OFFSET('HARGA SATUAN'!$I$6,MATCH(RAB!C120,'HARGA SATUAN'!$C$7:$C$1509,0),0))</f>
        <v>17100</v>
      </c>
      <c r="H120" s="284">
        <f t="shared" ca="1" si="16"/>
        <v>0</v>
      </c>
      <c r="I120" s="284">
        <f t="shared" ca="1" si="17"/>
        <v>34200</v>
      </c>
      <c r="J120" s="284">
        <f t="shared" ca="1" si="18"/>
        <v>0</v>
      </c>
      <c r="K120" s="285">
        <f t="shared" ca="1" si="19"/>
        <v>34200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>
      <c r="A121" s="259"/>
      <c r="B121" s="294">
        <v>7</v>
      </c>
      <c r="C121" s="514" t="s">
        <v>574</v>
      </c>
      <c r="D121" s="281" t="str">
        <f ca="1">IF(ISERROR(OFFSET('HARGA SATUAN'!$D$6,MATCH(RAB!C121,'HARGA SATUAN'!$C$7:$C$1509,0),0)),"",OFFSET('HARGA SATUAN'!$D$6,MATCH(RAB!C121,'HARGA SATUAN'!$C$7:$C$1509,0),0))</f>
        <v>HDW</v>
      </c>
      <c r="E121" s="282" t="str">
        <f ca="1">IF(B121="+","Unit",IF(ISERROR(OFFSET('HARGA SATUAN'!$E$6,MATCH(RAB!C121,'HARGA SATUAN'!$C$7:$C$1509,0),0)),"",OFFSET('HARGA SATUAN'!$E$6,MATCH(RAB!C121,'HARGA SATUAN'!$C$7:$C$1509,0),0)))</f>
        <v>Bh</v>
      </c>
      <c r="F121" s="519">
        <f>F112*4</f>
        <v>4</v>
      </c>
      <c r="G121" s="283">
        <f ca="1">IF(ISERROR(OFFSET('HARGA SATUAN'!$I$6,MATCH(RAB!C121,'HARGA SATUAN'!$C$7:$C$1509,0),0)),0,OFFSET('HARGA SATUAN'!$I$6,MATCH(RAB!C121,'HARGA SATUAN'!$C$7:$C$1509,0),0))</f>
        <v>49000</v>
      </c>
      <c r="H121" s="284">
        <f t="shared" ca="1" si="16"/>
        <v>0</v>
      </c>
      <c r="I121" s="284">
        <f t="shared" ca="1" si="17"/>
        <v>196000</v>
      </c>
      <c r="J121" s="284">
        <f t="shared" ca="1" si="18"/>
        <v>0</v>
      </c>
      <c r="K121" s="285">
        <f t="shared" ca="1" si="19"/>
        <v>196000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>
      <c r="A122" s="259" t="e">
        <f>IF(AND(C122=0,#REF!=0,#REF!=0),"BLANKS",1)</f>
        <v>#REF!</v>
      </c>
      <c r="B122" s="294">
        <v>8</v>
      </c>
      <c r="C122" s="514" t="s">
        <v>142</v>
      </c>
      <c r="D122" s="281" t="str">
        <f ca="1">IF(ISERROR(OFFSET('HARGA SATUAN'!$D$6,MATCH(RAB!C122,'HARGA SATUAN'!$C$7:$C$1509,0),0)),"",OFFSET('HARGA SATUAN'!$D$6,MATCH(RAB!C122,'HARGA SATUAN'!$C$7:$C$1509,0),0))</f>
        <v>HDW</v>
      </c>
      <c r="E122" s="282" t="str">
        <f ca="1">IF(B122="+","Unit",IF(ISERROR(OFFSET('HARGA SATUAN'!$E$6,MATCH(RAB!C122,'HARGA SATUAN'!$C$7:$C$1509,0),0)),"",OFFSET('HARGA SATUAN'!$E$6,MATCH(RAB!C122,'HARGA SATUAN'!$C$7:$C$1509,0),0)))</f>
        <v>Set</v>
      </c>
      <c r="F122" s="519">
        <f>F112*1</f>
        <v>1</v>
      </c>
      <c r="G122" s="283">
        <f ca="1">IF(ISERROR(OFFSET('HARGA SATUAN'!$I$6,MATCH(RAB!C122,'HARGA SATUAN'!$C$7:$C$1509,0),0)),0,OFFSET('HARGA SATUAN'!$I$6,MATCH(RAB!C122,'HARGA SATUAN'!$C$7:$C$1509,0),0))</f>
        <v>67800</v>
      </c>
      <c r="H122" s="284">
        <f t="shared" ca="1" si="16"/>
        <v>0</v>
      </c>
      <c r="I122" s="284">
        <f t="shared" ca="1" si="17"/>
        <v>67800</v>
      </c>
      <c r="J122" s="284">
        <f t="shared" ca="1" si="18"/>
        <v>0</v>
      </c>
      <c r="K122" s="285">
        <f t="shared" ca="1" si="19"/>
        <v>67800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>
      <c r="A123" s="259" t="e">
        <f>IF(AND(C123=0,#REF!=0,#REF!=0),"BLANKS",1)</f>
        <v>#REF!</v>
      </c>
      <c r="B123" s="294">
        <v>9</v>
      </c>
      <c r="C123" s="514" t="s">
        <v>22</v>
      </c>
      <c r="D123" s="281" t="str">
        <f ca="1">IF(ISERROR(OFFSET('HARGA SATUAN'!$D$6,MATCH(RAB!C123,'HARGA SATUAN'!$C$7:$C$1509,0),0)),"",OFFSET('HARGA SATUAN'!$D$6,MATCH(RAB!C123,'HARGA SATUAN'!$C$7:$C$1509,0),0))</f>
        <v>HDW</v>
      </c>
      <c r="E123" s="282" t="str">
        <f ca="1">IF(B123="+","Unit",IF(ISERROR(OFFSET('HARGA SATUAN'!$E$6,MATCH(RAB!C123,'HARGA SATUAN'!$C$7:$C$1509,0),0)),"",OFFSET('HARGA SATUAN'!$E$6,MATCH(RAB!C123,'HARGA SATUAN'!$C$7:$C$1509,0),0)))</f>
        <v>Mtr</v>
      </c>
      <c r="F123" s="519">
        <f>F112*2</f>
        <v>2</v>
      </c>
      <c r="G123" s="283">
        <f ca="1">IF(ISERROR(OFFSET('HARGA SATUAN'!$I$6,MATCH(RAB!C123,'HARGA SATUAN'!$C$7:$C$1509,0),0)),0,OFFSET('HARGA SATUAN'!$I$6,MATCH(RAB!C123,'HARGA SATUAN'!$C$7:$C$1509,0),0))</f>
        <v>30000</v>
      </c>
      <c r="H123" s="284">
        <f t="shared" ref="H123:H135" ca="1" si="24">IF(OR(D123="MDU",D123="MDU-KD"),(IF($O$3="RAB NON MDU","PLN KD",G123*F123)),0)</f>
        <v>0</v>
      </c>
      <c r="I123" s="284">
        <f t="shared" ref="I123:I135" ca="1" si="25">IF(D123="HDW",G123*F123,0)</f>
        <v>60000</v>
      </c>
      <c r="J123" s="284">
        <f t="shared" ref="J123:J135" ca="1" si="26">IF(D123="JASA",G123*F123,0)</f>
        <v>0</v>
      </c>
      <c r="K123" s="285">
        <f t="shared" ref="K123:K135" ca="1" si="27">SUM(H123:J123)</f>
        <v>60000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>
      <c r="A124" s="259" t="e">
        <f>IF(AND(C124=0,#REF!=0,#REF!=0),"BLANKS",1)</f>
        <v>#REF!</v>
      </c>
      <c r="B124" s="294">
        <v>10</v>
      </c>
      <c r="C124" s="514" t="s">
        <v>775</v>
      </c>
      <c r="D124" s="281" t="str">
        <f ca="1">IF(ISERROR(OFFSET('HARGA SATUAN'!$D$6,MATCH(RAB!C124,'HARGA SATUAN'!$C$7:$C$1509,0),0)),"",OFFSET('HARGA SATUAN'!$D$6,MATCH(RAB!C124,'HARGA SATUAN'!$C$7:$C$1509,0),0))</f>
        <v>JASA</v>
      </c>
      <c r="E124" s="282" t="str">
        <f ca="1">IF(B124="+","Unit",IF(ISERROR(OFFSET('HARGA SATUAN'!$E$6,MATCH(RAB!C124,'HARGA SATUAN'!$C$7:$C$1509,0),0)),"",OFFSET('HARGA SATUAN'!$E$6,MATCH(RAB!C124,'HARGA SATUAN'!$C$7:$C$1509,0),0)))</f>
        <v>Unit</v>
      </c>
      <c r="F124" s="519">
        <f>F112*1</f>
        <v>1</v>
      </c>
      <c r="G124" s="283">
        <f ca="1">IF(ISERROR(OFFSET('HARGA SATUAN'!$I$6,MATCH(RAB!C124,'HARGA SATUAN'!$C$7:$C$1509,0),0)),0,OFFSET('HARGA SATUAN'!$I$6,MATCH(RAB!C124,'HARGA SATUAN'!$C$7:$C$1509,0),0))</f>
        <v>346400</v>
      </c>
      <c r="H124" s="284">
        <f t="shared" ca="1" si="24"/>
        <v>0</v>
      </c>
      <c r="I124" s="284">
        <f t="shared" ca="1" si="25"/>
        <v>0</v>
      </c>
      <c r="J124" s="284">
        <f t="shared" ca="1" si="26"/>
        <v>346400</v>
      </c>
      <c r="K124" s="285">
        <f t="shared" ca="1" si="27"/>
        <v>346400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>
      <c r="A125" s="259"/>
      <c r="B125" s="294"/>
      <c r="C125" s="514"/>
      <c r="D125" s="281" t="str">
        <f ca="1">IF(ISERROR(OFFSET('HARGA SATUAN'!$D$6,MATCH(RAB!C125,'HARGA SATUAN'!$C$7:$C$1509,0),0)),"",OFFSET('HARGA SATUAN'!$D$6,MATCH(RAB!C125,'HARGA SATUAN'!$C$7:$C$1509,0),0))</f>
        <v/>
      </c>
      <c r="E125" s="282" t="str">
        <f ca="1">IF(B125="+","Unit",IF(ISERROR(OFFSET('HARGA SATUAN'!$E$6,MATCH(RAB!C125,'HARGA SATUAN'!$C$7:$C$1509,0),0)),"",OFFSET('HARGA SATUAN'!$E$6,MATCH(RAB!C125,'HARGA SATUAN'!$C$7:$C$1509,0),0)))</f>
        <v/>
      </c>
      <c r="F125" s="295"/>
      <c r="G125" s="283">
        <f ca="1">IF(ISERROR(OFFSET('HARGA SATUAN'!$I$6,MATCH(RAB!C125,'HARGA SATUAN'!$C$7:$C$1509,0),0)),0,OFFSET('HARGA SATUAN'!$I$6,MATCH(RAB!C125,'HARGA SATUAN'!$C$7:$C$1509,0),0))</f>
        <v>0</v>
      </c>
      <c r="H125" s="284">
        <f t="shared" ca="1" si="24"/>
        <v>0</v>
      </c>
      <c r="I125" s="284">
        <f t="shared" ca="1" si="25"/>
        <v>0</v>
      </c>
      <c r="J125" s="284">
        <f t="shared" ca="1" si="26"/>
        <v>0</v>
      </c>
      <c r="K125" s="285">
        <f t="shared" ca="1" si="27"/>
        <v>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>
      <c r="A126" s="259" t="e">
        <f>IF(AND(C126=0,#REF!=0,#REF!=0),"BLANKS",1)</f>
        <v>#REF!</v>
      </c>
      <c r="B126" s="294" t="s">
        <v>1009</v>
      </c>
      <c r="C126" s="514" t="s">
        <v>1640</v>
      </c>
      <c r="D126" s="281" t="str">
        <f ca="1">IF(ISERROR(OFFSET('HARGA SATUAN'!$D$6,MATCH(RAB!C126,'HARGA SATUAN'!$C$7:$C$1509,0),0)),"",OFFSET('HARGA SATUAN'!$D$6,MATCH(RAB!C126,'HARGA SATUAN'!$C$7:$C$1509,0),0))</f>
        <v/>
      </c>
      <c r="E126" s="282" t="str">
        <f ca="1">IF(B126="+","Unit",IF(ISERROR(OFFSET('HARGA SATUAN'!$E$6,MATCH(RAB!C126,'HARGA SATUAN'!$C$7:$C$1509,0),0)),"",OFFSET('HARGA SATUAN'!$E$6,MATCH(RAB!C126,'HARGA SATUAN'!$C$7:$C$1509,0),0)))</f>
        <v>Unit</v>
      </c>
      <c r="F126" s="518">
        <f>'[163]REKAP KONS'!G16</f>
        <v>2</v>
      </c>
      <c r="G126" s="283">
        <f ca="1">IF(ISERROR(OFFSET('HARGA SATUAN'!$I$6,MATCH(RAB!C126,'HARGA SATUAN'!$C$7:$C$1509,0),0)),0,OFFSET('HARGA SATUAN'!$I$6,MATCH(RAB!C126,'HARGA SATUAN'!$C$7:$C$1509,0),0))</f>
        <v>0</v>
      </c>
      <c r="H126" s="284">
        <f t="shared" ca="1" si="24"/>
        <v>0</v>
      </c>
      <c r="I126" s="284">
        <f t="shared" ca="1" si="25"/>
        <v>0</v>
      </c>
      <c r="J126" s="284">
        <f t="shared" ca="1" si="26"/>
        <v>0</v>
      </c>
      <c r="K126" s="285">
        <f t="shared" ca="1" si="27"/>
        <v>0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>
      <c r="A127" s="259" t="e">
        <f>IF(AND(C127=0,C128=0,#REF!=0),"BLANKS",1)</f>
        <v>#REF!</v>
      </c>
      <c r="B127" s="294">
        <v>1</v>
      </c>
      <c r="C127" s="514" t="s">
        <v>19</v>
      </c>
      <c r="D127" s="281" t="str">
        <f ca="1">IF(ISERROR(OFFSET('HARGA SATUAN'!$D$6,MATCH(RAB!C127,'HARGA SATUAN'!$C$7:$C$1509,0),0)),"",OFFSET('HARGA SATUAN'!$D$6,MATCH(RAB!C127,'HARGA SATUAN'!$C$7:$C$1509,0),0))</f>
        <v>HDW</v>
      </c>
      <c r="E127" s="282" t="str">
        <f ca="1">IF(B127="+","Unit",IF(ISERROR(OFFSET('HARGA SATUAN'!$E$6,MATCH(RAB!C127,'HARGA SATUAN'!$C$7:$C$1509,0),0)),"",OFFSET('HARGA SATUAN'!$E$6,MATCH(RAB!C127,'HARGA SATUAN'!$C$7:$C$1509,0),0)))</f>
        <v>Bh</v>
      </c>
      <c r="F127" s="389">
        <f>F126*1</f>
        <v>2</v>
      </c>
      <c r="G127" s="283">
        <f ca="1">IF(ISERROR(OFFSET('HARGA SATUAN'!$I$6,MATCH(RAB!C127,'HARGA SATUAN'!$C$7:$C$1509,0),0)),0,OFFSET('HARGA SATUAN'!$I$6,MATCH(RAB!C127,'HARGA SATUAN'!$C$7:$C$1509,0),0))</f>
        <v>185200</v>
      </c>
      <c r="H127" s="284">
        <f t="shared" ca="1" si="24"/>
        <v>0</v>
      </c>
      <c r="I127" s="284">
        <f t="shared" ca="1" si="25"/>
        <v>370400</v>
      </c>
      <c r="J127" s="284">
        <f t="shared" ca="1" si="26"/>
        <v>0</v>
      </c>
      <c r="K127" s="285">
        <f t="shared" ca="1" si="27"/>
        <v>370400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>
      <c r="A128" s="259" t="e">
        <f>IF(AND(C128=0,#REF!=0,#REF!=0),"BLANKS",1)</f>
        <v>#REF!</v>
      </c>
      <c r="B128" s="294">
        <v>2</v>
      </c>
      <c r="C128" s="514" t="s">
        <v>20</v>
      </c>
      <c r="D128" s="281" t="str">
        <f ca="1">IF(ISERROR(OFFSET('HARGA SATUAN'!$D$6,MATCH(RAB!C128,'HARGA SATUAN'!$C$7:$C$1509,0),0)),"",OFFSET('HARGA SATUAN'!$D$6,MATCH(RAB!C128,'HARGA SATUAN'!$C$7:$C$1509,0),0))</f>
        <v>HDW</v>
      </c>
      <c r="E128" s="282" t="str">
        <f ca="1">IF(B128="+","Unit",IF(ISERROR(OFFSET('HARGA SATUAN'!$E$6,MATCH(RAB!C128,'HARGA SATUAN'!$C$7:$C$1509,0),0)),"",OFFSET('HARGA SATUAN'!$E$6,MATCH(RAB!C128,'HARGA SATUAN'!$C$7:$C$1509,0),0)))</f>
        <v>Bh</v>
      </c>
      <c r="F128" s="389">
        <f>F126*1</f>
        <v>2</v>
      </c>
      <c r="G128" s="283">
        <f ca="1">IF(ISERROR(OFFSET('HARGA SATUAN'!$I$6,MATCH(RAB!C128,'HARGA SATUAN'!$C$7:$C$1509,0),0)),0,OFFSET('HARGA SATUAN'!$I$6,MATCH(RAB!C128,'HARGA SATUAN'!$C$7:$C$1509,0),0))</f>
        <v>47459</v>
      </c>
      <c r="H128" s="284">
        <f t="shared" ca="1" si="24"/>
        <v>0</v>
      </c>
      <c r="I128" s="284">
        <f t="shared" ca="1" si="25"/>
        <v>94918</v>
      </c>
      <c r="J128" s="284">
        <f t="shared" ca="1" si="26"/>
        <v>0</v>
      </c>
      <c r="K128" s="285">
        <f t="shared" ca="1" si="27"/>
        <v>94918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>
      <c r="A129" s="259"/>
      <c r="B129" s="294">
        <v>3</v>
      </c>
      <c r="C129" s="514" t="s">
        <v>21</v>
      </c>
      <c r="D129" s="281" t="str">
        <f ca="1">IF(ISERROR(OFFSET('HARGA SATUAN'!$D$6,MATCH(RAB!C129,'HARGA SATUAN'!$C$7:$C$1509,0),0)),"",OFFSET('HARGA SATUAN'!$D$6,MATCH(RAB!C129,'HARGA SATUAN'!$C$7:$C$1509,0),0))</f>
        <v>HDW</v>
      </c>
      <c r="E129" s="282" t="str">
        <f ca="1">IF(B129="+","Unit",IF(ISERROR(OFFSET('HARGA SATUAN'!$E$6,MATCH(RAB!C129,'HARGA SATUAN'!$C$7:$C$1509,0),0)),"",OFFSET('HARGA SATUAN'!$E$6,MATCH(RAB!C129,'HARGA SATUAN'!$C$7:$C$1509,0),0)))</f>
        <v>Bh</v>
      </c>
      <c r="F129" s="389">
        <f>F126*1</f>
        <v>2</v>
      </c>
      <c r="G129" s="283">
        <f ca="1">IF(ISERROR(OFFSET('HARGA SATUAN'!$I$6,MATCH(RAB!C129,'HARGA SATUAN'!$C$7:$C$1509,0),0)),0,OFFSET('HARGA SATUAN'!$I$6,MATCH(RAB!C129,'HARGA SATUAN'!$C$7:$C$1509,0),0))</f>
        <v>4880</v>
      </c>
      <c r="H129" s="284">
        <f t="shared" ca="1" si="24"/>
        <v>0</v>
      </c>
      <c r="I129" s="284">
        <f t="shared" ca="1" si="25"/>
        <v>9760</v>
      </c>
      <c r="J129" s="284">
        <f t="shared" ca="1" si="26"/>
        <v>0</v>
      </c>
      <c r="K129" s="285">
        <f t="shared" ca="1" si="27"/>
        <v>9760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>
      <c r="A130" s="259" t="e">
        <f>IF(AND(C130=0,C131=0,#REF!=0),"BLANKS",1)</f>
        <v>#REF!</v>
      </c>
      <c r="B130" s="294">
        <v>4</v>
      </c>
      <c r="C130" s="514" t="s">
        <v>22</v>
      </c>
      <c r="D130" s="281" t="str">
        <f ca="1">IF(ISERROR(OFFSET('HARGA SATUAN'!$D$6,MATCH(RAB!C130,'HARGA SATUAN'!$C$7:$C$1509,0),0)),"",OFFSET('HARGA SATUAN'!$D$6,MATCH(RAB!C130,'HARGA SATUAN'!$C$7:$C$1509,0),0))</f>
        <v>HDW</v>
      </c>
      <c r="E130" s="282" t="str">
        <f ca="1">IF(B130="+","Unit",IF(ISERROR(OFFSET('HARGA SATUAN'!$E$6,MATCH(RAB!C130,'HARGA SATUAN'!$C$7:$C$1509,0),0)),"",OFFSET('HARGA SATUAN'!$E$6,MATCH(RAB!C130,'HARGA SATUAN'!$C$7:$C$1509,0),0)))</f>
        <v>Mtr</v>
      </c>
      <c r="F130" s="389">
        <f>F126*10</f>
        <v>20</v>
      </c>
      <c r="G130" s="283">
        <f ca="1">IF(ISERROR(OFFSET('HARGA SATUAN'!$I$6,MATCH(RAB!C130,'HARGA SATUAN'!$C$7:$C$1509,0),0)),0,OFFSET('HARGA SATUAN'!$I$6,MATCH(RAB!C130,'HARGA SATUAN'!$C$7:$C$1509,0),0))</f>
        <v>30000</v>
      </c>
      <c r="H130" s="284">
        <f t="shared" ca="1" si="24"/>
        <v>0</v>
      </c>
      <c r="I130" s="284">
        <f t="shared" ca="1" si="25"/>
        <v>600000</v>
      </c>
      <c r="J130" s="284">
        <f t="shared" ca="1" si="26"/>
        <v>0</v>
      </c>
      <c r="K130" s="285">
        <f t="shared" ca="1" si="27"/>
        <v>600000</v>
      </c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>
      <c r="A131" s="259" t="e">
        <f>IF(AND(C131=0,#REF!=0,#REF!=0),"BLANKS",1)</f>
        <v>#REF!</v>
      </c>
      <c r="B131" s="515">
        <v>5</v>
      </c>
      <c r="C131" s="516" t="s">
        <v>23</v>
      </c>
      <c r="D131" s="281" t="str">
        <f ca="1">IF(ISERROR(OFFSET('HARGA SATUAN'!$D$6,MATCH(RAB!C131,'HARGA SATUAN'!$C$7:$C$1509,0),0)),"",OFFSET('HARGA SATUAN'!$D$6,MATCH(RAB!C131,'HARGA SATUAN'!$C$7:$C$1509,0),0))</f>
        <v>HDW</v>
      </c>
      <c r="E131" s="282" t="str">
        <f ca="1">IF(B131="+","Unit",IF(ISERROR(OFFSET('HARGA SATUAN'!$E$6,MATCH(RAB!C131,'HARGA SATUAN'!$C$7:$C$1509,0),0)),"",OFFSET('HARGA SATUAN'!$E$6,MATCH(RAB!C131,'HARGA SATUAN'!$C$7:$C$1509,0),0)))</f>
        <v>Bh</v>
      </c>
      <c r="F131" s="389">
        <f>F126*2</f>
        <v>4</v>
      </c>
      <c r="G131" s="283">
        <f ca="1">IF(ISERROR(OFFSET('HARGA SATUAN'!$I$6,MATCH(RAB!C131,'HARGA SATUAN'!$C$7:$C$1509,0),0)),0,OFFSET('HARGA SATUAN'!$I$6,MATCH(RAB!C131,'HARGA SATUAN'!$C$7:$C$1509,0),0))</f>
        <v>9500</v>
      </c>
      <c r="H131" s="284">
        <f t="shared" ca="1" si="24"/>
        <v>0</v>
      </c>
      <c r="I131" s="284">
        <f t="shared" ca="1" si="25"/>
        <v>38000</v>
      </c>
      <c r="J131" s="284">
        <f t="shared" ca="1" si="26"/>
        <v>0</v>
      </c>
      <c r="K131" s="285">
        <f t="shared" ca="1" si="27"/>
        <v>38000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>
      <c r="A132" s="259" t="e">
        <f>IF(AND(C132=0,#REF!=0,#REF!=0),"BLANKS",1)</f>
        <v>#REF!</v>
      </c>
      <c r="B132" s="294">
        <v>6</v>
      </c>
      <c r="C132" s="514" t="s">
        <v>24</v>
      </c>
      <c r="D132" s="281" t="str">
        <f ca="1">IF(ISERROR(OFFSET('HARGA SATUAN'!$D$6,MATCH(RAB!C132,'HARGA SATUAN'!$C$7:$C$1509,0),0)),"",OFFSET('HARGA SATUAN'!$D$6,MATCH(RAB!C132,'HARGA SATUAN'!$C$7:$C$1509,0),0))</f>
        <v>HDW</v>
      </c>
      <c r="E132" s="282" t="str">
        <f ca="1">IF(B132="+","Unit",IF(ISERROR(OFFSET('HARGA SATUAN'!$E$6,MATCH(RAB!C132,'HARGA SATUAN'!$C$7:$C$1509,0),0)),"",OFFSET('HARGA SATUAN'!$E$6,MATCH(RAB!C132,'HARGA SATUAN'!$C$7:$C$1509,0),0)))</f>
        <v>Bh</v>
      </c>
      <c r="F132" s="389">
        <f>F126*5.5</f>
        <v>11</v>
      </c>
      <c r="G132" s="283">
        <f ca="1">IF(ISERROR(OFFSET('HARGA SATUAN'!$I$6,MATCH(RAB!C132,'HARGA SATUAN'!$C$7:$C$1509,0),0)),0,OFFSET('HARGA SATUAN'!$I$6,MATCH(RAB!C132,'HARGA SATUAN'!$C$7:$C$1509,0),0))</f>
        <v>6100</v>
      </c>
      <c r="H132" s="284">
        <f t="shared" ca="1" si="24"/>
        <v>0</v>
      </c>
      <c r="I132" s="284">
        <f t="shared" ca="1" si="25"/>
        <v>67100</v>
      </c>
      <c r="J132" s="284">
        <f t="shared" ca="1" si="26"/>
        <v>0</v>
      </c>
      <c r="K132" s="285">
        <f t="shared" ca="1" si="27"/>
        <v>67100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>
      <c r="A133" s="259"/>
      <c r="B133" s="294">
        <v>7</v>
      </c>
      <c r="C133" s="514" t="s">
        <v>25</v>
      </c>
      <c r="D133" s="281" t="str">
        <f ca="1">IF(ISERROR(OFFSET('HARGA SATUAN'!$D$6,MATCH(RAB!C133,'HARGA SATUAN'!$C$7:$C$1509,0),0)),"",OFFSET('HARGA SATUAN'!$D$6,MATCH(RAB!C133,'HARGA SATUAN'!$C$7:$C$1509,0),0))</f>
        <v>HDW</v>
      </c>
      <c r="E133" s="282" t="str">
        <f ca="1">IF(B133="+","Unit",IF(ISERROR(OFFSET('HARGA SATUAN'!$E$6,MATCH(RAB!C133,'HARGA SATUAN'!$C$7:$C$1509,0),0)),"",OFFSET('HARGA SATUAN'!$E$6,MATCH(RAB!C133,'HARGA SATUAN'!$C$7:$C$1509,0),0)))</f>
        <v>Bh</v>
      </c>
      <c r="F133" s="389">
        <f>F126*6</f>
        <v>12</v>
      </c>
      <c r="G133" s="283">
        <f ca="1">IF(ISERROR(OFFSET('HARGA SATUAN'!$I$6,MATCH(RAB!C133,'HARGA SATUAN'!$C$7:$C$1509,0),0)),0,OFFSET('HARGA SATUAN'!$I$6,MATCH(RAB!C133,'HARGA SATUAN'!$C$7:$C$1509,0),0))</f>
        <v>2300</v>
      </c>
      <c r="H133" s="284">
        <f t="shared" ca="1" si="24"/>
        <v>0</v>
      </c>
      <c r="I133" s="284">
        <f t="shared" ca="1" si="25"/>
        <v>27600</v>
      </c>
      <c r="J133" s="284">
        <f t="shared" ca="1" si="26"/>
        <v>0</v>
      </c>
      <c r="K133" s="285">
        <f t="shared" ca="1" si="27"/>
        <v>27600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>
      <c r="A134" s="259" t="e">
        <f>IF(AND(C134=0,#REF!=0,#REF!=0),"BLANKS",1)</f>
        <v>#REF!</v>
      </c>
      <c r="B134" s="294">
        <v>8</v>
      </c>
      <c r="C134" s="514" t="s">
        <v>1641</v>
      </c>
      <c r="D134" s="281" t="str">
        <f ca="1">IF(ISERROR(OFFSET('HARGA SATUAN'!$D$6,MATCH(RAB!C134,'HARGA SATUAN'!$C$7:$C$1509,0),0)),"",OFFSET('HARGA SATUAN'!$D$6,MATCH(RAB!C134,'HARGA SATUAN'!$C$7:$C$1509,0),0))</f>
        <v>HDW</v>
      </c>
      <c r="E134" s="282" t="str">
        <f ca="1">IF(B134="+","Unit",IF(ISERROR(OFFSET('HARGA SATUAN'!$E$6,MATCH(RAB!C134,'HARGA SATUAN'!$C$7:$C$1509,0),0)),"",OFFSET('HARGA SATUAN'!$E$6,MATCH(RAB!C134,'HARGA SATUAN'!$C$7:$C$1509,0),0)))</f>
        <v>Mtr</v>
      </c>
      <c r="F134" s="389">
        <f>F126*4.8</f>
        <v>9.6</v>
      </c>
      <c r="G134" s="283">
        <f ca="1">IF(ISERROR(OFFSET('HARGA SATUAN'!$I$6,MATCH(RAB!C134,'HARGA SATUAN'!$C$7:$C$1509,0),0)),0,OFFSET('HARGA SATUAN'!$I$6,MATCH(RAB!C134,'HARGA SATUAN'!$C$7:$C$1509,0),0))</f>
        <v>23310</v>
      </c>
      <c r="H134" s="284">
        <f t="shared" ca="1" si="24"/>
        <v>0</v>
      </c>
      <c r="I134" s="284">
        <f t="shared" ca="1" si="25"/>
        <v>223776</v>
      </c>
      <c r="J134" s="284">
        <f t="shared" ca="1" si="26"/>
        <v>0</v>
      </c>
      <c r="K134" s="285">
        <f t="shared" ca="1" si="27"/>
        <v>223776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>
      <c r="A135" s="259" t="e">
        <f>IF(AND(C135=0,#REF!=0,#REF!=0),"BLANKS",1)</f>
        <v>#REF!</v>
      </c>
      <c r="B135" s="294">
        <v>9</v>
      </c>
      <c r="C135" s="514" t="s">
        <v>730</v>
      </c>
      <c r="D135" s="281" t="str">
        <f ca="1">IF(ISERROR(OFFSET('HARGA SATUAN'!$D$6,MATCH(RAB!C135,'HARGA SATUAN'!$C$7:$C$1509,0),0)),"",OFFSET('HARGA SATUAN'!$D$6,MATCH(RAB!C135,'HARGA SATUAN'!$C$7:$C$1509,0),0))</f>
        <v>JASA</v>
      </c>
      <c r="E135" s="282" t="str">
        <f ca="1">IF(B135="+","Unit",IF(ISERROR(OFFSET('HARGA SATUAN'!$E$6,MATCH(RAB!C135,'HARGA SATUAN'!$C$7:$C$1509,0),0)),"",OFFSET('HARGA SATUAN'!$E$6,MATCH(RAB!C135,'HARGA SATUAN'!$C$7:$C$1509,0),0)))</f>
        <v>Unit</v>
      </c>
      <c r="F135" s="389">
        <f>F126*1</f>
        <v>2</v>
      </c>
      <c r="G135" s="283">
        <f ca="1">IF(ISERROR(OFFSET('HARGA SATUAN'!$I$6,MATCH(RAB!C135,'HARGA SATUAN'!$C$7:$C$1509,0),0)),0,OFFSET('HARGA SATUAN'!$I$6,MATCH(RAB!C135,'HARGA SATUAN'!$C$7:$C$1509,0),0))</f>
        <v>65400</v>
      </c>
      <c r="H135" s="284">
        <f t="shared" ca="1" si="24"/>
        <v>0</v>
      </c>
      <c r="I135" s="284">
        <f t="shared" ca="1" si="25"/>
        <v>0</v>
      </c>
      <c r="J135" s="284">
        <f t="shared" ca="1" si="26"/>
        <v>130800</v>
      </c>
      <c r="K135" s="285">
        <f t="shared" ca="1" si="27"/>
        <v>130800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>
      <c r="A136" s="259" t="e">
        <f>IF(AND(C136=0,#REF!=0,#REF!=0),"BLANKS",1)</f>
        <v>#REF!</v>
      </c>
      <c r="B136" s="459"/>
      <c r="C136" s="109"/>
      <c r="D136" s="281" t="str">
        <f ca="1">IF(ISERROR(OFFSET('HARGA SATUAN'!$D$6,MATCH(RAB!C136,'HARGA SATUAN'!$C$7:$C$1509,0),0)),"",OFFSET('HARGA SATUAN'!$D$6,MATCH(RAB!C136,'HARGA SATUAN'!$C$7:$C$1509,0),0))</f>
        <v/>
      </c>
      <c r="E136" s="282" t="str">
        <f ca="1">IF(B136="+","Unit",IF(ISERROR(OFFSET('HARGA SATUAN'!$E$6,MATCH(RAB!C136,'HARGA SATUAN'!$C$7:$C$1509,0),0)),"",OFFSET('HARGA SATUAN'!$E$6,MATCH(RAB!C136,'HARGA SATUAN'!$C$7:$C$1509,0),0)))</f>
        <v/>
      </c>
      <c r="F136" s="464"/>
      <c r="G136" s="283">
        <f ca="1">IF(ISERROR(OFFSET('HARGA SATUAN'!$I$6,MATCH(RAB!C136,'HARGA SATUAN'!$C$7:$C$1509,0),0)),0,OFFSET('HARGA SATUAN'!$I$6,MATCH(RAB!C136,'HARGA SATUAN'!$C$7:$C$1509,0),0))</f>
        <v>0</v>
      </c>
      <c r="H136" s="284">
        <f t="shared" ca="1" si="12"/>
        <v>0</v>
      </c>
      <c r="I136" s="284">
        <f t="shared" ca="1" si="13"/>
        <v>0</v>
      </c>
      <c r="J136" s="284">
        <f t="shared" ca="1" si="14"/>
        <v>0</v>
      </c>
      <c r="K136" s="285">
        <f t="shared" ca="1" si="15"/>
        <v>0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>
      <c r="A137" s="259" t="e">
        <f>IF(AND(C137=0,#REF!=0,#REF!=0),"BLANKS",1)</f>
        <v>#REF!</v>
      </c>
      <c r="B137" s="294" t="s">
        <v>1009</v>
      </c>
      <c r="C137" s="514" t="s">
        <v>1658</v>
      </c>
      <c r="D137" s="281" t="str">
        <f ca="1">IF(ISERROR(OFFSET('HARGA SATUAN'!$D$6,MATCH(RAB!C137,'HARGA SATUAN'!$C$7:$C$1509,0),0)),"",OFFSET('HARGA SATUAN'!$D$6,MATCH(RAB!C137,'HARGA SATUAN'!$C$7:$C$1509,0),0))</f>
        <v/>
      </c>
      <c r="E137" s="282" t="str">
        <f ca="1">IF(B137="+","Unit",IF(ISERROR(OFFSET('HARGA SATUAN'!$E$6,MATCH(RAB!C137,'HARGA SATUAN'!$C$7:$C$1509,0),0)),"",OFFSET('HARGA SATUAN'!$E$6,MATCH(RAB!C137,'HARGA SATUAN'!$C$7:$C$1509,0),0)))</f>
        <v>Unit</v>
      </c>
      <c r="F137" s="389">
        <v>6</v>
      </c>
      <c r="G137" s="283">
        <f ca="1">IF(ISERROR(OFFSET('HARGA SATUAN'!$I$6,MATCH(RAB!C137,'HARGA SATUAN'!$C$7:$C$1509,0),0)),0,OFFSET('HARGA SATUAN'!$I$6,MATCH(RAB!C137,'HARGA SATUAN'!$C$7:$C$1509,0),0))</f>
        <v>0</v>
      </c>
      <c r="H137" s="284">
        <f t="shared" ca="1" si="12"/>
        <v>0</v>
      </c>
      <c r="I137" s="284">
        <f t="shared" ca="1" si="13"/>
        <v>0</v>
      </c>
      <c r="J137" s="284">
        <f t="shared" ca="1" si="14"/>
        <v>0</v>
      </c>
      <c r="K137" s="285">
        <f t="shared" ca="1" si="15"/>
        <v>0</v>
      </c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>
      <c r="A138" s="259" t="e">
        <f>IF(AND(C138=0,C139=0,#REF!=0),"BLANKS",1)</f>
        <v>#REF!</v>
      </c>
      <c r="B138" s="294">
        <v>1</v>
      </c>
      <c r="C138" s="514" t="s">
        <v>18</v>
      </c>
      <c r="D138" s="281" t="str">
        <f ca="1">IF(ISERROR(OFFSET('HARGA SATUAN'!$D$6,MATCH(RAB!C138,'HARGA SATUAN'!$C$7:$C$1509,0),0)),"",OFFSET('HARGA SATUAN'!$D$6,MATCH(RAB!C138,'HARGA SATUAN'!$C$7:$C$1509,0),0))</f>
        <v>HDW</v>
      </c>
      <c r="E138" s="282" t="str">
        <f ca="1">IF(B138="+","Unit",IF(ISERROR(OFFSET('HARGA SATUAN'!$E$6,MATCH(RAB!C138,'HARGA SATUAN'!$C$7:$C$1509,0),0)),"",OFFSET('HARGA SATUAN'!$E$6,MATCH(RAB!C138,'HARGA SATUAN'!$C$7:$C$1509,0),0)))</f>
        <v>Bh</v>
      </c>
      <c r="F138" s="389">
        <f>F137*1</f>
        <v>6</v>
      </c>
      <c r="G138" s="283">
        <f ca="1">IF(ISERROR(OFFSET('HARGA SATUAN'!$I$6,MATCH(RAB!C138,'HARGA SATUAN'!$C$7:$C$1509,0),0)),0,OFFSET('HARGA SATUAN'!$I$6,MATCH(RAB!C138,'HARGA SATUAN'!$C$7:$C$1509,0),0))</f>
        <v>26500</v>
      </c>
      <c r="H138" s="284">
        <f t="shared" ca="1" si="12"/>
        <v>0</v>
      </c>
      <c r="I138" s="284">
        <f t="shared" ca="1" si="13"/>
        <v>159000</v>
      </c>
      <c r="J138" s="284">
        <f t="shared" ca="1" si="14"/>
        <v>0</v>
      </c>
      <c r="K138" s="285">
        <f t="shared" ca="1" si="15"/>
        <v>159000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>
      <c r="A139" s="259" t="e">
        <f>IF(AND(C139=0,#REF!=0,#REF!=0),"BLANKS",1)</f>
        <v>#REF!</v>
      </c>
      <c r="B139" s="294">
        <v>2</v>
      </c>
      <c r="C139" s="514" t="s">
        <v>196</v>
      </c>
      <c r="D139" s="281" t="str">
        <f ca="1">IF(ISERROR(OFFSET('HARGA SATUAN'!$D$6,MATCH(RAB!C139,'HARGA SATUAN'!$C$7:$C$1509,0),0)),"",OFFSET('HARGA SATUAN'!$D$6,MATCH(RAB!C139,'HARGA SATUAN'!$C$7:$C$1509,0),0))</f>
        <v>HDW</v>
      </c>
      <c r="E139" s="282" t="str">
        <f ca="1">IF(B139="+","Unit",IF(ISERROR(OFFSET('HARGA SATUAN'!$E$6,MATCH(RAB!C139,'HARGA SATUAN'!$C$7:$C$1509,0),0)),"",OFFSET('HARGA SATUAN'!$E$6,MATCH(RAB!C139,'HARGA SATUAN'!$C$7:$C$1509,0),0)))</f>
        <v>Bh</v>
      </c>
      <c r="F139" s="389">
        <f>F137*1</f>
        <v>6</v>
      </c>
      <c r="G139" s="283">
        <f ca="1">IF(ISERROR(OFFSET('HARGA SATUAN'!$I$6,MATCH(RAB!C139,'HARGA SATUAN'!$C$7:$C$1509,0),0)),0,OFFSET('HARGA SATUAN'!$I$6,MATCH(RAB!C139,'HARGA SATUAN'!$C$7:$C$1509,0),0))</f>
        <v>12500</v>
      </c>
      <c r="H139" s="284">
        <f t="shared" ca="1" si="12"/>
        <v>0</v>
      </c>
      <c r="I139" s="284">
        <f t="shared" ca="1" si="13"/>
        <v>75000</v>
      </c>
      <c r="J139" s="284">
        <f t="shared" ca="1" si="14"/>
        <v>0</v>
      </c>
      <c r="K139" s="285">
        <f t="shared" ca="1" si="15"/>
        <v>75000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>
      <c r="A140" s="259"/>
      <c r="B140" s="294">
        <v>3</v>
      </c>
      <c r="C140" s="514" t="s">
        <v>199</v>
      </c>
      <c r="D140" s="281" t="str">
        <f ca="1">IF(ISERROR(OFFSET('HARGA SATUAN'!$D$6,MATCH(RAB!C140,'HARGA SATUAN'!$C$7:$C$1509,0),0)),"",OFFSET('HARGA SATUAN'!$D$6,MATCH(RAB!C140,'HARGA SATUAN'!$C$7:$C$1509,0),0))</f>
        <v>HDW</v>
      </c>
      <c r="E140" s="282" t="str">
        <f ca="1">IF(B140="+","Unit",IF(ISERROR(OFFSET('HARGA SATUAN'!$E$6,MATCH(RAB!C140,'HARGA SATUAN'!$C$7:$C$1509,0),0)),"",OFFSET('HARGA SATUAN'!$E$6,MATCH(RAB!C140,'HARGA SATUAN'!$C$7:$C$1509,0),0)))</f>
        <v>Mtr</v>
      </c>
      <c r="F140" s="389">
        <f>F137*12</f>
        <v>72</v>
      </c>
      <c r="G140" s="283">
        <f ca="1">IF(ISERROR(OFFSET('HARGA SATUAN'!$I$6,MATCH(RAB!C140,'HARGA SATUAN'!$C$7:$C$1509,0),0)),0,OFFSET('HARGA SATUAN'!$I$6,MATCH(RAB!C140,'HARGA SATUAN'!$C$7:$C$1509,0),0))</f>
        <v>39204</v>
      </c>
      <c r="H140" s="284">
        <f t="shared" ca="1" si="12"/>
        <v>0</v>
      </c>
      <c r="I140" s="284">
        <f t="shared" ca="1" si="13"/>
        <v>2822688</v>
      </c>
      <c r="J140" s="284">
        <f t="shared" ca="1" si="14"/>
        <v>0</v>
      </c>
      <c r="K140" s="285">
        <f t="shared" ca="1" si="15"/>
        <v>2822688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>
      <c r="A141" s="259" t="e">
        <f>IF(AND(C141=0,C142=0,#REF!=0),"BLANKS",1)</f>
        <v>#REF!</v>
      </c>
      <c r="B141" s="294">
        <v>4</v>
      </c>
      <c r="C141" s="514" t="s">
        <v>280</v>
      </c>
      <c r="D141" s="281" t="str">
        <f ca="1">IF(ISERROR(OFFSET('HARGA SATUAN'!$D$6,MATCH(RAB!C141,'HARGA SATUAN'!$C$7:$C$1509,0),0)),"",OFFSET('HARGA SATUAN'!$D$6,MATCH(RAB!C141,'HARGA SATUAN'!$C$7:$C$1509,0),0))</f>
        <v>HDW</v>
      </c>
      <c r="E141" s="282" t="str">
        <f ca="1">IF(B141="+","Unit",IF(ISERROR(OFFSET('HARGA SATUAN'!$E$6,MATCH(RAB!C141,'HARGA SATUAN'!$C$7:$C$1509,0),0)),"",OFFSET('HARGA SATUAN'!$E$6,MATCH(RAB!C141,'HARGA SATUAN'!$C$7:$C$1509,0),0)))</f>
        <v>Bh</v>
      </c>
      <c r="F141" s="389">
        <f>F137*2</f>
        <v>12</v>
      </c>
      <c r="G141" s="283">
        <f ca="1">IF(ISERROR(OFFSET('HARGA SATUAN'!$I$6,MATCH(RAB!C141,'HARGA SATUAN'!$C$7:$C$1509,0),0)),0,OFFSET('HARGA SATUAN'!$I$6,MATCH(RAB!C141,'HARGA SATUAN'!$C$7:$C$1509,0),0))</f>
        <v>40000</v>
      </c>
      <c r="H141" s="284">
        <f t="shared" ca="1" si="12"/>
        <v>0</v>
      </c>
      <c r="I141" s="284">
        <f t="shared" ca="1" si="13"/>
        <v>480000</v>
      </c>
      <c r="J141" s="284">
        <f t="shared" ca="1" si="14"/>
        <v>0</v>
      </c>
      <c r="K141" s="285">
        <f t="shared" ca="1" si="15"/>
        <v>480000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 s="290" customFormat="1">
      <c r="A142" s="259" t="e">
        <f>IF(AND(C142=0,#REF!=0,#REF!=0),"BLANKS",1)</f>
        <v>#REF!</v>
      </c>
      <c r="B142" s="515">
        <v>5</v>
      </c>
      <c r="C142" s="516" t="s">
        <v>16</v>
      </c>
      <c r="D142" s="281" t="str">
        <f ca="1">IF(ISERROR(OFFSET('HARGA SATUAN'!$D$6,MATCH(RAB!C142,'HARGA SATUAN'!$C$7:$C$1509,0),0)),"",OFFSET('HARGA SATUAN'!$D$6,MATCH(RAB!C142,'HARGA SATUAN'!$C$7:$C$1509,0),0))</f>
        <v>HDW</v>
      </c>
      <c r="E142" s="282" t="str">
        <f ca="1">IF(B142="+","Unit",IF(ISERROR(OFFSET('HARGA SATUAN'!$E$6,MATCH(RAB!C142,'HARGA SATUAN'!$C$7:$C$1509,0),0)),"",OFFSET('HARGA SATUAN'!$E$6,MATCH(RAB!C142,'HARGA SATUAN'!$C$7:$C$1509,0),0)))</f>
        <v>Bh</v>
      </c>
      <c r="F142" s="389">
        <f>F137*1</f>
        <v>6</v>
      </c>
      <c r="G142" s="283">
        <f ca="1">IF(ISERROR(OFFSET('HARGA SATUAN'!$I$6,MATCH(RAB!C142,'HARGA SATUAN'!$C$7:$C$1509,0),0)),0,OFFSET('HARGA SATUAN'!$I$6,MATCH(RAB!C142,'HARGA SATUAN'!$C$7:$C$1509,0),0))</f>
        <v>2500</v>
      </c>
      <c r="H142" s="284">
        <f t="shared" ca="1" si="12"/>
        <v>0</v>
      </c>
      <c r="I142" s="284">
        <f t="shared" ca="1" si="13"/>
        <v>15000</v>
      </c>
      <c r="J142" s="284">
        <f t="shared" ca="1" si="14"/>
        <v>0</v>
      </c>
      <c r="K142" s="285">
        <f t="shared" ca="1" si="15"/>
        <v>15000</v>
      </c>
      <c r="L142" s="289"/>
      <c r="M142" s="289"/>
      <c r="N142" s="289"/>
      <c r="O142" s="286"/>
      <c r="P142" s="286"/>
      <c r="Q142" s="267"/>
      <c r="R142" s="259"/>
      <c r="S142" s="287"/>
      <c r="T142" s="264"/>
      <c r="U142" s="264"/>
      <c r="V142" s="264"/>
    </row>
    <row r="143" spans="1:22" s="290" customFormat="1">
      <c r="A143" s="259" t="e">
        <f>IF(AND(C143=0,#REF!=0,#REF!=0),"BLANKS",1)</f>
        <v>#REF!</v>
      </c>
      <c r="B143" s="294">
        <v>6</v>
      </c>
      <c r="C143" s="514" t="s">
        <v>754</v>
      </c>
      <c r="D143" s="281" t="str">
        <f ca="1">IF(ISERROR(OFFSET('HARGA SATUAN'!$D$6,MATCH(RAB!C143,'HARGA SATUAN'!$C$7:$C$1509,0),0)),"",OFFSET('HARGA SATUAN'!$D$6,MATCH(RAB!C143,'HARGA SATUAN'!$C$7:$C$1509,0),0))</f>
        <v>JASA</v>
      </c>
      <c r="E143" s="282" t="str">
        <f ca="1">IF(B143="+","Unit",IF(ISERROR(OFFSET('HARGA SATUAN'!$E$6,MATCH(RAB!C143,'HARGA SATUAN'!$C$7:$C$1509,0),0)),"",OFFSET('HARGA SATUAN'!$E$6,MATCH(RAB!C143,'HARGA SATUAN'!$C$7:$C$1509,0),0)))</f>
        <v>Unit</v>
      </c>
      <c r="F143" s="389">
        <f>F137*1</f>
        <v>6</v>
      </c>
      <c r="G143" s="283">
        <f ca="1">IF(ISERROR(OFFSET('HARGA SATUAN'!$I$6,MATCH(RAB!C143,'HARGA SATUAN'!$C$7:$C$1509,0),0)),0,OFFSET('HARGA SATUAN'!$I$6,MATCH(RAB!C143,'HARGA SATUAN'!$C$7:$C$1509,0),0))</f>
        <v>36600</v>
      </c>
      <c r="H143" s="284">
        <f t="shared" ca="1" si="12"/>
        <v>0</v>
      </c>
      <c r="I143" s="284">
        <f t="shared" ca="1" si="13"/>
        <v>0</v>
      </c>
      <c r="J143" s="284">
        <f t="shared" ca="1" si="14"/>
        <v>219600</v>
      </c>
      <c r="K143" s="285">
        <f t="shared" ca="1" si="15"/>
        <v>219600</v>
      </c>
      <c r="L143" s="289"/>
      <c r="M143" s="289"/>
      <c r="N143" s="289"/>
      <c r="O143" s="286"/>
      <c r="P143" s="286"/>
      <c r="Q143" s="267"/>
      <c r="R143" s="259"/>
      <c r="S143" s="287"/>
      <c r="T143" s="264"/>
      <c r="U143" s="264"/>
      <c r="V143" s="264"/>
    </row>
    <row r="144" spans="1:22" s="290" customFormat="1">
      <c r="A144" s="259"/>
      <c r="B144" s="294"/>
      <c r="C144" s="514"/>
      <c r="D144" s="281" t="str">
        <f ca="1">IF(ISERROR(OFFSET('HARGA SATUAN'!$D$6,MATCH(RAB!C144,'HARGA SATUAN'!$C$7:$C$1509,0),0)),"",OFFSET('HARGA SATUAN'!$D$6,MATCH(RAB!C144,'HARGA SATUAN'!$C$7:$C$1509,0),0))</f>
        <v/>
      </c>
      <c r="E144" s="282" t="str">
        <f ca="1">IF(B144="+","Unit",IF(ISERROR(OFFSET('HARGA SATUAN'!$E$6,MATCH(RAB!C144,'HARGA SATUAN'!$C$7:$C$1509,0),0)),"",OFFSET('HARGA SATUAN'!$E$6,MATCH(RAB!C144,'HARGA SATUAN'!$C$7:$C$1509,0),0)))</f>
        <v/>
      </c>
      <c r="F144" s="389"/>
      <c r="G144" s="283">
        <f ca="1">IF(ISERROR(OFFSET('HARGA SATUAN'!$I$6,MATCH(RAB!C144,'HARGA SATUAN'!$C$7:$C$1509,0),0)),0,OFFSET('HARGA SATUAN'!$I$6,MATCH(RAB!C144,'HARGA SATUAN'!$C$7:$C$1509,0),0))</f>
        <v>0</v>
      </c>
      <c r="H144" s="284">
        <f t="shared" ca="1" si="12"/>
        <v>0</v>
      </c>
      <c r="I144" s="284">
        <f t="shared" ca="1" si="13"/>
        <v>0</v>
      </c>
      <c r="J144" s="284">
        <f t="shared" ca="1" si="14"/>
        <v>0</v>
      </c>
      <c r="K144" s="285">
        <f t="shared" ca="1" si="15"/>
        <v>0</v>
      </c>
      <c r="L144" s="289"/>
      <c r="M144" s="289"/>
      <c r="N144" s="289"/>
      <c r="O144" s="286"/>
      <c r="P144" s="286"/>
      <c r="Q144" s="267"/>
      <c r="R144" s="259"/>
      <c r="S144" s="287"/>
      <c r="T144" s="264"/>
      <c r="U144" s="264"/>
      <c r="V144" s="264"/>
    </row>
    <row r="145" spans="1:22" s="290" customFormat="1">
      <c r="A145" s="259" t="e">
        <f>IF(AND(C145=0,#REF!=0,#REF!=0),"BLANKS",1)</f>
        <v>#REF!</v>
      </c>
      <c r="B145" s="294" t="s">
        <v>1009</v>
      </c>
      <c r="C145" s="514" t="s">
        <v>1659</v>
      </c>
      <c r="D145" s="281" t="str">
        <f ca="1">IF(ISERROR(OFFSET('HARGA SATUAN'!$D$6,MATCH(RAB!C145,'HARGA SATUAN'!$C$7:$C$1509,0),0)),"",OFFSET('HARGA SATUAN'!$D$6,MATCH(RAB!C145,'HARGA SATUAN'!$C$7:$C$1509,0),0))</f>
        <v/>
      </c>
      <c r="E145" s="282" t="str">
        <f ca="1">IF(B145="+","Unit",IF(ISERROR(OFFSET('HARGA SATUAN'!$E$6,MATCH(RAB!C145,'HARGA SATUAN'!$C$7:$C$1509,0),0)),"",OFFSET('HARGA SATUAN'!$E$6,MATCH(RAB!C145,'HARGA SATUAN'!$C$7:$C$1509,0),0)))</f>
        <v>Unit</v>
      </c>
      <c r="F145" s="389">
        <f>F137</f>
        <v>6</v>
      </c>
      <c r="G145" s="283">
        <f ca="1">IF(ISERROR(OFFSET('HARGA SATUAN'!$I$6,MATCH(RAB!C145,'HARGA SATUAN'!$C$7:$C$1509,0),0)),0,OFFSET('HARGA SATUAN'!$I$6,MATCH(RAB!C145,'HARGA SATUAN'!$C$7:$C$1509,0),0))</f>
        <v>0</v>
      </c>
      <c r="H145" s="284">
        <f t="shared" ca="1" si="12"/>
        <v>0</v>
      </c>
      <c r="I145" s="284">
        <f t="shared" ca="1" si="13"/>
        <v>0</v>
      </c>
      <c r="J145" s="284">
        <f t="shared" ca="1" si="14"/>
        <v>0</v>
      </c>
      <c r="K145" s="285">
        <f t="shared" ca="1" si="15"/>
        <v>0</v>
      </c>
      <c r="L145" s="289"/>
      <c r="M145" s="289"/>
      <c r="N145" s="289"/>
      <c r="O145" s="286"/>
      <c r="P145" s="286"/>
      <c r="Q145" s="267"/>
      <c r="R145" s="259"/>
      <c r="S145" s="287"/>
      <c r="T145" s="264"/>
      <c r="U145" s="264"/>
      <c r="V145" s="264"/>
    </row>
    <row r="146" spans="1:22" s="290" customFormat="1">
      <c r="A146" s="259" t="e">
        <f>IF(AND(C146=0,#REF!=0,#REF!=0),"BLANKS",1)</f>
        <v>#REF!</v>
      </c>
      <c r="B146" s="294">
        <v>1</v>
      </c>
      <c r="C146" s="514" t="s">
        <v>591</v>
      </c>
      <c r="D146" s="281" t="str">
        <f ca="1">IF(ISERROR(OFFSET('HARGA SATUAN'!$D$6,MATCH(RAB!C146,'HARGA SATUAN'!$C$7:$C$1509,0),0)),"",OFFSET('HARGA SATUAN'!$D$6,MATCH(RAB!C146,'HARGA SATUAN'!$C$7:$C$1509,0),0))</f>
        <v>HDW</v>
      </c>
      <c r="E146" s="282" t="str">
        <f ca="1">IF(B146="+","Unit",IF(ISERROR(OFFSET('HARGA SATUAN'!$E$6,MATCH(RAB!C146,'HARGA SATUAN'!$C$7:$C$1509,0),0)),"",OFFSET('HARGA SATUAN'!$E$6,MATCH(RAB!C146,'HARGA SATUAN'!$C$7:$C$1509,0),0)))</f>
        <v>Bh</v>
      </c>
      <c r="F146" s="389">
        <f>F145*1</f>
        <v>6</v>
      </c>
      <c r="G146" s="283">
        <f ca="1">IF(ISERROR(OFFSET('HARGA SATUAN'!$I$6,MATCH(RAB!C146,'HARGA SATUAN'!$C$7:$C$1509,0),0)),0,OFFSET('HARGA SATUAN'!$I$6,MATCH(RAB!C146,'HARGA SATUAN'!$C$7:$C$1509,0),0))</f>
        <v>120900</v>
      </c>
      <c r="H146" s="284">
        <f t="shared" ca="1" si="12"/>
        <v>0</v>
      </c>
      <c r="I146" s="284">
        <f t="shared" ca="1" si="13"/>
        <v>725400</v>
      </c>
      <c r="J146" s="284">
        <f t="shared" ca="1" si="14"/>
        <v>0</v>
      </c>
      <c r="K146" s="285">
        <f t="shared" ca="1" si="15"/>
        <v>725400</v>
      </c>
      <c r="L146" s="289"/>
      <c r="M146" s="289"/>
      <c r="N146" s="289"/>
      <c r="O146" s="286"/>
      <c r="P146" s="286"/>
      <c r="Q146" s="267"/>
      <c r="R146" s="259"/>
      <c r="S146" s="287"/>
      <c r="T146" s="264"/>
      <c r="U146" s="264"/>
      <c r="V146" s="264"/>
    </row>
    <row r="147" spans="1:22" s="290" customFormat="1">
      <c r="A147" s="259" t="e">
        <f>IF(AND(C147=0,#REF!=0,#REF!=0),"BLANKS",1)</f>
        <v>#REF!</v>
      </c>
      <c r="B147" s="294">
        <v>2</v>
      </c>
      <c r="C147" s="514" t="s">
        <v>254</v>
      </c>
      <c r="D147" s="281" t="str">
        <f ca="1">IF(ISERROR(OFFSET('HARGA SATUAN'!$D$6,MATCH(RAB!C147,'HARGA SATUAN'!$C$7:$C$1509,0),0)),"",OFFSET('HARGA SATUAN'!$D$6,MATCH(RAB!C147,'HARGA SATUAN'!$C$7:$C$1509,0),0))</f>
        <v>HDW</v>
      </c>
      <c r="E147" s="282" t="str">
        <f ca="1">IF(B147="+","Unit",IF(ISERROR(OFFSET('HARGA SATUAN'!$E$6,MATCH(RAB!C147,'HARGA SATUAN'!$C$7:$C$1509,0),0)),"",OFFSET('HARGA SATUAN'!$E$6,MATCH(RAB!C147,'HARGA SATUAN'!$C$7:$C$1509,0),0)))</f>
        <v>Bh</v>
      </c>
      <c r="F147" s="389">
        <f>F145*1</f>
        <v>6</v>
      </c>
      <c r="G147" s="283">
        <f ca="1">IF(ISERROR(OFFSET('HARGA SATUAN'!$I$6,MATCH(RAB!C147,'HARGA SATUAN'!$C$7:$C$1509,0),0)),0,OFFSET('HARGA SATUAN'!$I$6,MATCH(RAB!C147,'HARGA SATUAN'!$C$7:$C$1509,0),0))</f>
        <v>135800</v>
      </c>
      <c r="H147" s="284">
        <f t="shared" ref="H147:H156" ca="1" si="28">IF(OR(D147="MDU",D147="MDU-KD"),(IF($O$3="RAB NON MDU","PLN KD",G147*F147)),0)</f>
        <v>0</v>
      </c>
      <c r="I147" s="284">
        <f t="shared" ref="I147:I156" ca="1" si="29">IF(D147="HDW",G147*F147,0)</f>
        <v>814800</v>
      </c>
      <c r="J147" s="284">
        <f t="shared" ref="J147:J156" ca="1" si="30">IF(D147="JASA",G147*F147,0)</f>
        <v>0</v>
      </c>
      <c r="K147" s="285">
        <f t="shared" ref="K147:K156" ca="1" si="31">SUM(H147:J147)</f>
        <v>814800</v>
      </c>
      <c r="L147" s="289"/>
      <c r="M147" s="289"/>
      <c r="N147" s="289"/>
      <c r="O147" s="286"/>
      <c r="P147" s="286"/>
      <c r="Q147" s="267"/>
      <c r="R147" s="259"/>
      <c r="S147" s="287"/>
      <c r="T147" s="264"/>
      <c r="U147" s="264"/>
      <c r="V147" s="264"/>
    </row>
    <row r="148" spans="1:22" s="290" customFormat="1">
      <c r="A148" s="259" t="e">
        <f>IF(AND(C148=0,C149=0,#REF!=0),"BLANKS",1)</f>
        <v>#REF!</v>
      </c>
      <c r="B148" s="294">
        <v>3</v>
      </c>
      <c r="C148" s="514" t="s">
        <v>207</v>
      </c>
      <c r="D148" s="281" t="str">
        <f ca="1">IF(ISERROR(OFFSET('HARGA SATUAN'!$D$6,MATCH(RAB!C148,'HARGA SATUAN'!$C$7:$C$1509,0),0)),"",OFFSET('HARGA SATUAN'!$D$6,MATCH(RAB!C148,'HARGA SATUAN'!$C$7:$C$1509,0),0))</f>
        <v>HDW</v>
      </c>
      <c r="E148" s="282" t="str">
        <f ca="1">IF(B148="+","Unit",IF(ISERROR(OFFSET('HARGA SATUAN'!$E$6,MATCH(RAB!C148,'HARGA SATUAN'!$C$7:$C$1509,0),0)),"",OFFSET('HARGA SATUAN'!$E$6,MATCH(RAB!C148,'HARGA SATUAN'!$C$7:$C$1509,0),0)))</f>
        <v>Bh</v>
      </c>
      <c r="F148" s="517">
        <f>F145*1</f>
        <v>6</v>
      </c>
      <c r="G148" s="283">
        <f ca="1">IF(ISERROR(OFFSET('HARGA SATUAN'!$I$6,MATCH(RAB!C148,'HARGA SATUAN'!$C$7:$C$1509,0),0)),0,OFFSET('HARGA SATUAN'!$I$6,MATCH(RAB!C148,'HARGA SATUAN'!$C$7:$C$1509,0),0))</f>
        <v>4500</v>
      </c>
      <c r="H148" s="284">
        <f t="shared" ca="1" si="28"/>
        <v>0</v>
      </c>
      <c r="I148" s="284">
        <f t="shared" ca="1" si="29"/>
        <v>27000</v>
      </c>
      <c r="J148" s="284">
        <f t="shared" ca="1" si="30"/>
        <v>0</v>
      </c>
      <c r="K148" s="285">
        <f t="shared" ca="1" si="31"/>
        <v>27000</v>
      </c>
      <c r="L148" s="289"/>
      <c r="M148" s="289"/>
      <c r="N148" s="289"/>
      <c r="O148" s="286"/>
      <c r="P148" s="286"/>
      <c r="Q148" s="267"/>
      <c r="R148" s="259"/>
      <c r="S148" s="287"/>
      <c r="T148" s="264"/>
      <c r="U148" s="264"/>
      <c r="V148" s="264"/>
    </row>
    <row r="149" spans="1:22" s="290" customFormat="1">
      <c r="A149" s="259" t="e">
        <f>IF(AND(C149=0,#REF!=0,#REF!=0),"BLANKS",1)</f>
        <v>#REF!</v>
      </c>
      <c r="B149" s="294">
        <v>4</v>
      </c>
      <c r="C149" s="514" t="s">
        <v>762</v>
      </c>
      <c r="D149" s="281" t="str">
        <f ca="1">IF(ISERROR(OFFSET('HARGA SATUAN'!$D$6,MATCH(RAB!C149,'HARGA SATUAN'!$C$7:$C$1509,0),0)),"",OFFSET('HARGA SATUAN'!$D$6,MATCH(RAB!C149,'HARGA SATUAN'!$C$7:$C$1509,0),0))</f>
        <v>JASA</v>
      </c>
      <c r="E149" s="282" t="str">
        <f ca="1">IF(B149="+","Unit",IF(ISERROR(OFFSET('HARGA SATUAN'!$E$6,MATCH(RAB!C149,'HARGA SATUAN'!$C$7:$C$1509,0),0)),"",OFFSET('HARGA SATUAN'!$E$6,MATCH(RAB!C149,'HARGA SATUAN'!$C$7:$C$1509,0),0)))</f>
        <v>Unit</v>
      </c>
      <c r="F149" s="389">
        <f>F145*1</f>
        <v>6</v>
      </c>
      <c r="G149" s="283">
        <f ca="1">IF(ISERROR(OFFSET('HARGA SATUAN'!$I$6,MATCH(RAB!C149,'HARGA SATUAN'!$C$7:$C$1509,0),0)),0,OFFSET('HARGA SATUAN'!$I$6,MATCH(RAB!C149,'HARGA SATUAN'!$C$7:$C$1509,0),0))</f>
        <v>55500</v>
      </c>
      <c r="H149" s="284">
        <f t="shared" ca="1" si="28"/>
        <v>0</v>
      </c>
      <c r="I149" s="284">
        <f t="shared" ca="1" si="29"/>
        <v>0</v>
      </c>
      <c r="J149" s="284">
        <f t="shared" ca="1" si="30"/>
        <v>333000</v>
      </c>
      <c r="K149" s="285">
        <f t="shared" ca="1" si="31"/>
        <v>333000</v>
      </c>
      <c r="L149" s="289"/>
      <c r="M149" s="289"/>
      <c r="N149" s="289"/>
      <c r="O149" s="286"/>
      <c r="P149" s="286"/>
      <c r="Q149" s="267"/>
      <c r="R149" s="259"/>
      <c r="S149" s="287"/>
      <c r="T149" s="264"/>
      <c r="U149" s="264"/>
      <c r="V149" s="264"/>
    </row>
    <row r="150" spans="1:22" s="290" customFormat="1">
      <c r="A150" s="259"/>
      <c r="B150" s="294"/>
      <c r="C150" s="514"/>
      <c r="D150" s="281" t="str">
        <f ca="1">IF(ISERROR(OFFSET('HARGA SATUAN'!$D$6,MATCH(RAB!C150,'HARGA SATUAN'!$C$7:$C$1509,0),0)),"",OFFSET('HARGA SATUAN'!$D$6,MATCH(RAB!C150,'HARGA SATUAN'!$C$7:$C$1509,0),0))</f>
        <v/>
      </c>
      <c r="E150" s="282" t="str">
        <f ca="1">IF(B150="+","Unit",IF(ISERROR(OFFSET('HARGA SATUAN'!$E$6,MATCH(RAB!C150,'HARGA SATUAN'!$C$7:$C$1509,0),0)),"",OFFSET('HARGA SATUAN'!$E$6,MATCH(RAB!C150,'HARGA SATUAN'!$C$7:$C$1509,0),0)))</f>
        <v/>
      </c>
      <c r="F150" s="389"/>
      <c r="G150" s="283">
        <f ca="1">IF(ISERROR(OFFSET('HARGA SATUAN'!$I$6,MATCH(RAB!C150,'HARGA SATUAN'!$C$7:$C$1509,0),0)),0,OFFSET('HARGA SATUAN'!$I$6,MATCH(RAB!C150,'HARGA SATUAN'!$C$7:$C$1509,0),0))</f>
        <v>0</v>
      </c>
      <c r="H150" s="284">
        <f t="shared" ca="1" si="28"/>
        <v>0</v>
      </c>
      <c r="I150" s="284">
        <f t="shared" ca="1" si="29"/>
        <v>0</v>
      </c>
      <c r="J150" s="284">
        <f t="shared" ca="1" si="30"/>
        <v>0</v>
      </c>
      <c r="K150" s="285">
        <f t="shared" ca="1" si="31"/>
        <v>0</v>
      </c>
      <c r="L150" s="289"/>
      <c r="M150" s="289"/>
      <c r="N150" s="289"/>
      <c r="O150" s="286"/>
      <c r="P150" s="286"/>
      <c r="Q150" s="267"/>
      <c r="R150" s="259"/>
      <c r="S150" s="287"/>
      <c r="T150" s="264"/>
      <c r="U150" s="264"/>
      <c r="V150" s="264"/>
    </row>
    <row r="151" spans="1:22" s="290" customFormat="1">
      <c r="A151" s="259" t="e">
        <f>IF(AND(C151=0,C152=0,#REF!=0),"BLANKS",1)</f>
        <v>#REF!</v>
      </c>
      <c r="B151" s="294" t="s">
        <v>1009</v>
      </c>
      <c r="C151" s="514" t="s">
        <v>1660</v>
      </c>
      <c r="D151" s="281" t="str">
        <f ca="1">IF(ISERROR(OFFSET('HARGA SATUAN'!$D$6,MATCH(RAB!C151,'HARGA SATUAN'!$C$7:$C$1509,0),0)),"",OFFSET('HARGA SATUAN'!$D$6,MATCH(RAB!C151,'HARGA SATUAN'!$C$7:$C$1509,0),0))</f>
        <v/>
      </c>
      <c r="E151" s="282" t="str">
        <f ca="1">IF(B151="+","Unit",IF(ISERROR(OFFSET('HARGA SATUAN'!$E$6,MATCH(RAB!C151,'HARGA SATUAN'!$C$7:$C$1509,0),0)),"",OFFSET('HARGA SATUAN'!$E$6,MATCH(RAB!C151,'HARGA SATUAN'!$C$7:$C$1509,0),0)))</f>
        <v>Unit</v>
      </c>
      <c r="F151" s="389">
        <v>10</v>
      </c>
      <c r="G151" s="283">
        <f ca="1">IF(ISERROR(OFFSET('HARGA SATUAN'!$I$6,MATCH(RAB!C151,'HARGA SATUAN'!$C$7:$C$1509,0),0)),0,OFFSET('HARGA SATUAN'!$I$6,MATCH(RAB!C151,'HARGA SATUAN'!$C$7:$C$1509,0),0))</f>
        <v>0</v>
      </c>
      <c r="H151" s="284">
        <f t="shared" ca="1" si="28"/>
        <v>0</v>
      </c>
      <c r="I151" s="284">
        <f t="shared" ca="1" si="29"/>
        <v>0</v>
      </c>
      <c r="J151" s="284">
        <f t="shared" ca="1" si="30"/>
        <v>0</v>
      </c>
      <c r="K151" s="285">
        <f t="shared" ca="1" si="31"/>
        <v>0</v>
      </c>
      <c r="L151" s="289"/>
      <c r="M151" s="289"/>
      <c r="N151" s="289"/>
      <c r="O151" s="286"/>
      <c r="P151" s="286"/>
      <c r="Q151" s="267"/>
      <c r="R151" s="259"/>
      <c r="S151" s="287"/>
      <c r="T151" s="264"/>
      <c r="U151" s="264"/>
      <c r="V151" s="264"/>
    </row>
    <row r="152" spans="1:22" s="290" customFormat="1">
      <c r="A152" s="259" t="e">
        <f>IF(AND(C152=0,#REF!=0,#REF!=0),"BLANKS",1)</f>
        <v>#REF!</v>
      </c>
      <c r="B152" s="515">
        <v>1</v>
      </c>
      <c r="C152" s="516" t="s">
        <v>20</v>
      </c>
      <c r="D152" s="281" t="str">
        <f ca="1">IF(ISERROR(OFFSET('HARGA SATUAN'!$D$6,MATCH(RAB!C152,'HARGA SATUAN'!$C$7:$C$1509,0),0)),"",OFFSET('HARGA SATUAN'!$D$6,MATCH(RAB!C152,'HARGA SATUAN'!$C$7:$C$1509,0),0))</f>
        <v>HDW</v>
      </c>
      <c r="E152" s="282" t="str">
        <f ca="1">IF(B152="+","Unit",IF(ISERROR(OFFSET('HARGA SATUAN'!$E$6,MATCH(RAB!C152,'HARGA SATUAN'!$C$7:$C$1509,0),0)),"",OFFSET('HARGA SATUAN'!$E$6,MATCH(RAB!C152,'HARGA SATUAN'!$C$7:$C$1509,0),0)))</f>
        <v>Bh</v>
      </c>
      <c r="F152" s="389">
        <f>F151*1</f>
        <v>10</v>
      </c>
      <c r="G152" s="283">
        <f ca="1">IF(ISERROR(OFFSET('HARGA SATUAN'!$I$6,MATCH(RAB!C152,'HARGA SATUAN'!$C$7:$C$1509,0),0)),0,OFFSET('HARGA SATUAN'!$I$6,MATCH(RAB!C152,'HARGA SATUAN'!$C$7:$C$1509,0),0))</f>
        <v>47459</v>
      </c>
      <c r="H152" s="284">
        <f t="shared" ca="1" si="28"/>
        <v>0</v>
      </c>
      <c r="I152" s="284">
        <f t="shared" ca="1" si="29"/>
        <v>474590</v>
      </c>
      <c r="J152" s="284">
        <f t="shared" ca="1" si="30"/>
        <v>0</v>
      </c>
      <c r="K152" s="285">
        <f t="shared" ca="1" si="31"/>
        <v>474590</v>
      </c>
      <c r="L152" s="289"/>
      <c r="M152" s="289"/>
      <c r="N152" s="289"/>
      <c r="O152" s="286"/>
      <c r="P152" s="286"/>
      <c r="Q152" s="267"/>
      <c r="R152" s="259"/>
      <c r="S152" s="287"/>
      <c r="T152" s="264"/>
      <c r="U152" s="264"/>
      <c r="V152" s="264"/>
    </row>
    <row r="153" spans="1:22" s="290" customFormat="1">
      <c r="A153" s="259" t="e">
        <f>IF(AND(C153=0,#REF!=0,#REF!=0),"BLANKS",1)</f>
        <v>#REF!</v>
      </c>
      <c r="B153" s="294">
        <v>2</v>
      </c>
      <c r="C153" s="514" t="s">
        <v>22</v>
      </c>
      <c r="D153" s="281" t="str">
        <f ca="1">IF(ISERROR(OFFSET('HARGA SATUAN'!$D$6,MATCH(RAB!C153,'HARGA SATUAN'!$C$7:$C$1509,0),0)),"",OFFSET('HARGA SATUAN'!$D$6,MATCH(RAB!C153,'HARGA SATUAN'!$C$7:$C$1509,0),0))</f>
        <v>HDW</v>
      </c>
      <c r="E153" s="282" t="str">
        <f ca="1">IF(B153="+","Unit",IF(ISERROR(OFFSET('HARGA SATUAN'!$E$6,MATCH(RAB!C153,'HARGA SATUAN'!$C$7:$C$1509,0),0)),"",OFFSET('HARGA SATUAN'!$E$6,MATCH(RAB!C153,'HARGA SATUAN'!$C$7:$C$1509,0),0)))</f>
        <v>Mtr</v>
      </c>
      <c r="F153" s="389">
        <f>F151*0.8</f>
        <v>8</v>
      </c>
      <c r="G153" s="283">
        <f ca="1">IF(ISERROR(OFFSET('HARGA SATUAN'!$I$6,MATCH(RAB!C153,'HARGA SATUAN'!$C$7:$C$1509,0),0)),0,OFFSET('HARGA SATUAN'!$I$6,MATCH(RAB!C153,'HARGA SATUAN'!$C$7:$C$1509,0),0))</f>
        <v>30000</v>
      </c>
      <c r="H153" s="284">
        <f t="shared" ca="1" si="28"/>
        <v>0</v>
      </c>
      <c r="I153" s="284">
        <f t="shared" ca="1" si="29"/>
        <v>240000</v>
      </c>
      <c r="J153" s="284">
        <f t="shared" ca="1" si="30"/>
        <v>0</v>
      </c>
      <c r="K153" s="285">
        <f t="shared" ca="1" si="31"/>
        <v>240000</v>
      </c>
      <c r="L153" s="289"/>
      <c r="M153" s="289"/>
      <c r="N153" s="289"/>
      <c r="O153" s="286"/>
      <c r="P153" s="286"/>
      <c r="Q153" s="267"/>
      <c r="R153" s="259"/>
      <c r="S153" s="287"/>
      <c r="T153" s="264"/>
      <c r="U153" s="264"/>
      <c r="V153" s="264"/>
    </row>
    <row r="154" spans="1:22" s="290" customFormat="1">
      <c r="A154" s="259"/>
      <c r="B154" s="294">
        <v>3</v>
      </c>
      <c r="C154" s="514" t="s">
        <v>23</v>
      </c>
      <c r="D154" s="281" t="str">
        <f ca="1">IF(ISERROR(OFFSET('HARGA SATUAN'!$D$6,MATCH(RAB!C154,'HARGA SATUAN'!$C$7:$C$1509,0),0)),"",OFFSET('HARGA SATUAN'!$D$6,MATCH(RAB!C154,'HARGA SATUAN'!$C$7:$C$1509,0),0))</f>
        <v>HDW</v>
      </c>
      <c r="E154" s="282" t="str">
        <f ca="1">IF(B154="+","Unit",IF(ISERROR(OFFSET('HARGA SATUAN'!$E$6,MATCH(RAB!C154,'HARGA SATUAN'!$C$7:$C$1509,0),0)),"",OFFSET('HARGA SATUAN'!$E$6,MATCH(RAB!C154,'HARGA SATUAN'!$C$7:$C$1509,0),0)))</f>
        <v>Bh</v>
      </c>
      <c r="F154" s="389">
        <f>F151*1</f>
        <v>10</v>
      </c>
      <c r="G154" s="283">
        <f ca="1">IF(ISERROR(OFFSET('HARGA SATUAN'!$I$6,MATCH(RAB!C154,'HARGA SATUAN'!$C$7:$C$1509,0),0)),0,OFFSET('HARGA SATUAN'!$I$6,MATCH(RAB!C154,'HARGA SATUAN'!$C$7:$C$1509,0),0))</f>
        <v>9500</v>
      </c>
      <c r="H154" s="284">
        <f t="shared" ca="1" si="28"/>
        <v>0</v>
      </c>
      <c r="I154" s="284">
        <f t="shared" ca="1" si="29"/>
        <v>95000</v>
      </c>
      <c r="J154" s="284">
        <f t="shared" ca="1" si="30"/>
        <v>0</v>
      </c>
      <c r="K154" s="285">
        <f t="shared" ca="1" si="31"/>
        <v>95000</v>
      </c>
      <c r="L154" s="289"/>
      <c r="M154" s="289"/>
      <c r="N154" s="289"/>
      <c r="O154" s="286"/>
      <c r="P154" s="286"/>
      <c r="Q154" s="267"/>
      <c r="R154" s="259"/>
      <c r="S154" s="287"/>
      <c r="T154" s="264"/>
      <c r="U154" s="264"/>
      <c r="V154" s="264"/>
    </row>
    <row r="155" spans="1:22" s="290" customFormat="1">
      <c r="A155" s="259" t="e">
        <f>IF(AND(C155=0,#REF!=0,#REF!=0),"BLANKS",1)</f>
        <v>#REF!</v>
      </c>
      <c r="B155" s="294">
        <v>4</v>
      </c>
      <c r="C155" s="514" t="s">
        <v>731</v>
      </c>
      <c r="D155" s="281" t="str">
        <f ca="1">IF(ISERROR(OFFSET('HARGA SATUAN'!$D$6,MATCH(RAB!C155,'HARGA SATUAN'!$C$7:$C$1509,0),0)),"",OFFSET('HARGA SATUAN'!$D$6,MATCH(RAB!C155,'HARGA SATUAN'!$C$7:$C$1509,0),0))</f>
        <v>JASA</v>
      </c>
      <c r="E155" s="282" t="str">
        <f ca="1">IF(B155="+","Unit",IF(ISERROR(OFFSET('HARGA SATUAN'!$E$6,MATCH(RAB!C155,'HARGA SATUAN'!$C$7:$C$1509,0),0)),"",OFFSET('HARGA SATUAN'!$E$6,MATCH(RAB!C155,'HARGA SATUAN'!$C$7:$C$1509,0),0)))</f>
        <v>Unit</v>
      </c>
      <c r="F155" s="389">
        <f>F151*1</f>
        <v>10</v>
      </c>
      <c r="G155" s="283">
        <f ca="1">IF(ISERROR(OFFSET('HARGA SATUAN'!$I$6,MATCH(RAB!C155,'HARGA SATUAN'!$C$7:$C$1509,0),0)),0,OFFSET('HARGA SATUAN'!$I$6,MATCH(RAB!C155,'HARGA SATUAN'!$C$7:$C$1509,0),0))</f>
        <v>16200</v>
      </c>
      <c r="H155" s="284">
        <f t="shared" ca="1" si="28"/>
        <v>0</v>
      </c>
      <c r="I155" s="284">
        <f t="shared" ca="1" si="29"/>
        <v>0</v>
      </c>
      <c r="J155" s="284">
        <f t="shared" ca="1" si="30"/>
        <v>162000</v>
      </c>
      <c r="K155" s="285">
        <f t="shared" ca="1" si="31"/>
        <v>162000</v>
      </c>
      <c r="L155" s="289"/>
      <c r="M155" s="289"/>
      <c r="N155" s="289"/>
      <c r="O155" s="286"/>
      <c r="P155" s="286"/>
      <c r="Q155" s="267"/>
      <c r="R155" s="259"/>
      <c r="S155" s="287"/>
      <c r="T155" s="264"/>
      <c r="U155" s="264"/>
      <c r="V155" s="264"/>
    </row>
    <row r="156" spans="1:22" s="290" customFormat="1">
      <c r="A156" s="259" t="e">
        <f>IF(AND(C156=0,#REF!=0,#REF!=0),"BLANKS",1)</f>
        <v>#REF!</v>
      </c>
      <c r="B156" s="294"/>
      <c r="C156" s="514"/>
      <c r="D156" s="281" t="str">
        <f ca="1">IF(ISERROR(OFFSET('HARGA SATUAN'!$D$6,MATCH(RAB!C156,'HARGA SATUAN'!$C$7:$C$1509,0),0)),"",OFFSET('HARGA SATUAN'!$D$6,MATCH(RAB!C156,'HARGA SATUAN'!$C$7:$C$1509,0),0))</f>
        <v/>
      </c>
      <c r="E156" s="282" t="str">
        <f ca="1">IF(B156="+","Unit",IF(ISERROR(OFFSET('HARGA SATUAN'!$E$6,MATCH(RAB!C156,'HARGA SATUAN'!$C$7:$C$1509,0),0)),"",OFFSET('HARGA SATUAN'!$E$6,MATCH(RAB!C156,'HARGA SATUAN'!$C$7:$C$1509,0),0)))</f>
        <v/>
      </c>
      <c r="F156" s="389"/>
      <c r="G156" s="283">
        <f ca="1">IF(ISERROR(OFFSET('HARGA SATUAN'!$I$6,MATCH(RAB!C156,'HARGA SATUAN'!$C$7:$C$1509,0),0)),0,OFFSET('HARGA SATUAN'!$I$6,MATCH(RAB!C156,'HARGA SATUAN'!$C$7:$C$1509,0),0))</f>
        <v>0</v>
      </c>
      <c r="H156" s="284">
        <f t="shared" ca="1" si="28"/>
        <v>0</v>
      </c>
      <c r="I156" s="284">
        <f t="shared" ca="1" si="29"/>
        <v>0</v>
      </c>
      <c r="J156" s="284">
        <f t="shared" ca="1" si="30"/>
        <v>0</v>
      </c>
      <c r="K156" s="285">
        <f t="shared" ca="1" si="31"/>
        <v>0</v>
      </c>
      <c r="L156" s="289"/>
      <c r="M156" s="289"/>
      <c r="N156" s="289"/>
      <c r="O156" s="286"/>
      <c r="P156" s="286"/>
      <c r="Q156" s="267"/>
      <c r="R156" s="259"/>
      <c r="S156" s="287"/>
      <c r="T156" s="264"/>
      <c r="U156" s="264"/>
      <c r="V156" s="264"/>
    </row>
    <row r="157" spans="1:22" s="290" customFormat="1">
      <c r="A157" s="259" t="e">
        <f>IF(AND(C157=0,#REF!=0,#REF!=0),"BLANKS",1)</f>
        <v>#REF!</v>
      </c>
      <c r="B157" s="294" t="s">
        <v>1009</v>
      </c>
      <c r="C157" s="514" t="s">
        <v>1661</v>
      </c>
      <c r="D157" s="281" t="str">
        <f ca="1">IF(ISERROR(OFFSET('HARGA SATUAN'!$D$6,MATCH(RAB!C157,'HARGA SATUAN'!$C$7:$C$1509,0),0)),"",OFFSET('HARGA SATUAN'!$D$6,MATCH(RAB!C157,'HARGA SATUAN'!$C$7:$C$1509,0),0))</f>
        <v/>
      </c>
      <c r="E157" s="282" t="str">
        <f ca="1">IF(B157="+","Unit",IF(ISERROR(OFFSET('HARGA SATUAN'!$E$6,MATCH(RAB!C157,'HARGA SATUAN'!$C$7:$C$1509,0),0)),"",OFFSET('HARGA SATUAN'!$E$6,MATCH(RAB!C157,'HARGA SATUAN'!$C$7:$C$1509,0),0)))</f>
        <v>Unit</v>
      </c>
      <c r="F157" s="389">
        <v>6</v>
      </c>
      <c r="G157" s="283">
        <f ca="1">IF(ISERROR(OFFSET('HARGA SATUAN'!$I$6,MATCH(RAB!C157,'HARGA SATUAN'!$C$7:$C$1509,0),0)),0,OFFSET('HARGA SATUAN'!$I$6,MATCH(RAB!C157,'HARGA SATUAN'!$C$7:$C$1509,0),0))</f>
        <v>0</v>
      </c>
      <c r="H157" s="284">
        <f t="shared" ca="1" si="12"/>
        <v>0</v>
      </c>
      <c r="I157" s="284">
        <f t="shared" ca="1" si="13"/>
        <v>0</v>
      </c>
      <c r="J157" s="284">
        <f t="shared" ca="1" si="14"/>
        <v>0</v>
      </c>
      <c r="K157" s="285">
        <f t="shared" ca="1" si="15"/>
        <v>0</v>
      </c>
      <c r="L157" s="289"/>
      <c r="M157" s="289"/>
      <c r="N157" s="289"/>
      <c r="O157" s="286"/>
      <c r="P157" s="286"/>
      <c r="Q157" s="267"/>
      <c r="R157" s="259"/>
      <c r="S157" s="287"/>
      <c r="T157" s="264"/>
      <c r="U157" s="264"/>
      <c r="V157" s="264"/>
    </row>
    <row r="158" spans="1:22" s="290" customFormat="1">
      <c r="A158" s="259" t="e">
        <f>IF(AND(C158=0,C159=0,#REF!=0),"BLANKS",1)</f>
        <v>#REF!</v>
      </c>
      <c r="B158" s="294">
        <v>1</v>
      </c>
      <c r="C158" s="514" t="s">
        <v>20</v>
      </c>
      <c r="D158" s="281" t="str">
        <f ca="1">IF(ISERROR(OFFSET('HARGA SATUAN'!$D$6,MATCH(RAB!C158,'HARGA SATUAN'!$C$7:$C$1509,0),0)),"",OFFSET('HARGA SATUAN'!$D$6,MATCH(RAB!C158,'HARGA SATUAN'!$C$7:$C$1509,0),0))</f>
        <v>HDW</v>
      </c>
      <c r="E158" s="282" t="str">
        <f ca="1">IF(B158="+","Unit",IF(ISERROR(OFFSET('HARGA SATUAN'!$E$6,MATCH(RAB!C158,'HARGA SATUAN'!$C$7:$C$1509,0),0)),"",OFFSET('HARGA SATUAN'!$E$6,MATCH(RAB!C158,'HARGA SATUAN'!$C$7:$C$1509,0),0)))</f>
        <v>Bh</v>
      </c>
      <c r="F158" s="389">
        <f>F157*1</f>
        <v>6</v>
      </c>
      <c r="G158" s="283">
        <f ca="1">IF(ISERROR(OFFSET('HARGA SATUAN'!$I$6,MATCH(RAB!C158,'HARGA SATUAN'!$C$7:$C$1509,0),0)),0,OFFSET('HARGA SATUAN'!$I$6,MATCH(RAB!C158,'HARGA SATUAN'!$C$7:$C$1509,0),0))</f>
        <v>47459</v>
      </c>
      <c r="H158" s="284">
        <f t="shared" ca="1" si="12"/>
        <v>0</v>
      </c>
      <c r="I158" s="284">
        <f t="shared" ca="1" si="13"/>
        <v>284754</v>
      </c>
      <c r="J158" s="284">
        <f t="shared" ca="1" si="14"/>
        <v>0</v>
      </c>
      <c r="K158" s="285">
        <f t="shared" ca="1" si="15"/>
        <v>284754</v>
      </c>
      <c r="L158" s="289"/>
      <c r="M158" s="289"/>
      <c r="N158" s="289"/>
      <c r="O158" s="286"/>
      <c r="P158" s="286"/>
      <c r="Q158" s="267"/>
      <c r="R158" s="259"/>
      <c r="S158" s="287"/>
      <c r="T158" s="264"/>
      <c r="U158" s="264"/>
      <c r="V158" s="264"/>
    </row>
    <row r="159" spans="1:22" s="290" customFormat="1">
      <c r="A159" s="259" t="e">
        <f>IF(AND(C159=0,#REF!=0,#REF!=0),"BLANKS",1)</f>
        <v>#REF!</v>
      </c>
      <c r="B159" s="294">
        <v>2</v>
      </c>
      <c r="C159" s="514" t="s">
        <v>22</v>
      </c>
      <c r="D159" s="281" t="str">
        <f ca="1">IF(ISERROR(OFFSET('HARGA SATUAN'!$D$6,MATCH(RAB!C159,'HARGA SATUAN'!$C$7:$C$1509,0),0)),"",OFFSET('HARGA SATUAN'!$D$6,MATCH(RAB!C159,'HARGA SATUAN'!$C$7:$C$1509,0),0))</f>
        <v>HDW</v>
      </c>
      <c r="E159" s="282" t="str">
        <f ca="1">IF(B159="+","Unit",IF(ISERROR(OFFSET('HARGA SATUAN'!$E$6,MATCH(RAB!C159,'HARGA SATUAN'!$C$7:$C$1509,0),0)),"",OFFSET('HARGA SATUAN'!$E$6,MATCH(RAB!C159,'HARGA SATUAN'!$C$7:$C$1509,0),0)))</f>
        <v>Mtr</v>
      </c>
      <c r="F159" s="389">
        <f>F157*1</f>
        <v>6</v>
      </c>
      <c r="G159" s="283">
        <f ca="1">IF(ISERROR(OFFSET('HARGA SATUAN'!$I$6,MATCH(RAB!C159,'HARGA SATUAN'!$C$7:$C$1509,0),0)),0,OFFSET('HARGA SATUAN'!$I$6,MATCH(RAB!C159,'HARGA SATUAN'!$C$7:$C$1509,0),0))</f>
        <v>30000</v>
      </c>
      <c r="H159" s="284">
        <f t="shared" ca="1" si="12"/>
        <v>0</v>
      </c>
      <c r="I159" s="284">
        <f t="shared" ca="1" si="13"/>
        <v>180000</v>
      </c>
      <c r="J159" s="284">
        <f t="shared" ca="1" si="14"/>
        <v>0</v>
      </c>
      <c r="K159" s="285">
        <f t="shared" ca="1" si="15"/>
        <v>180000</v>
      </c>
      <c r="L159" s="289"/>
      <c r="M159" s="289"/>
      <c r="N159" s="289"/>
      <c r="O159" s="286"/>
      <c r="P159" s="286"/>
      <c r="Q159" s="267"/>
      <c r="R159" s="259"/>
      <c r="S159" s="287"/>
      <c r="T159" s="264"/>
      <c r="U159" s="264"/>
      <c r="V159" s="264"/>
    </row>
    <row r="160" spans="1:22" s="290" customFormat="1">
      <c r="A160" s="259"/>
      <c r="B160" s="294">
        <v>3</v>
      </c>
      <c r="C160" s="514" t="s">
        <v>23</v>
      </c>
      <c r="D160" s="281" t="str">
        <f ca="1">IF(ISERROR(OFFSET('HARGA SATUAN'!$D$6,MATCH(RAB!C160,'HARGA SATUAN'!$C$7:$C$1509,0),0)),"",OFFSET('HARGA SATUAN'!$D$6,MATCH(RAB!C160,'HARGA SATUAN'!$C$7:$C$1509,0),0))</f>
        <v>HDW</v>
      </c>
      <c r="E160" s="282" t="str">
        <f ca="1">IF(B160="+","Unit",IF(ISERROR(OFFSET('HARGA SATUAN'!$E$6,MATCH(RAB!C160,'HARGA SATUAN'!$C$7:$C$1509,0),0)),"",OFFSET('HARGA SATUAN'!$E$6,MATCH(RAB!C160,'HARGA SATUAN'!$C$7:$C$1509,0),0)))</f>
        <v>Bh</v>
      </c>
      <c r="F160" s="389">
        <f>F157*1</f>
        <v>6</v>
      </c>
      <c r="G160" s="283">
        <f ca="1">IF(ISERROR(OFFSET('HARGA SATUAN'!$I$6,MATCH(RAB!C160,'HARGA SATUAN'!$C$7:$C$1509,0),0)),0,OFFSET('HARGA SATUAN'!$I$6,MATCH(RAB!C160,'HARGA SATUAN'!$C$7:$C$1509,0),0))</f>
        <v>9500</v>
      </c>
      <c r="H160" s="284">
        <f t="shared" ca="1" si="12"/>
        <v>0</v>
      </c>
      <c r="I160" s="284">
        <f t="shared" ca="1" si="13"/>
        <v>57000</v>
      </c>
      <c r="J160" s="284">
        <f t="shared" ca="1" si="14"/>
        <v>0</v>
      </c>
      <c r="K160" s="285">
        <f t="shared" ca="1" si="15"/>
        <v>57000</v>
      </c>
      <c r="L160" s="289"/>
      <c r="M160" s="289"/>
      <c r="N160" s="289"/>
      <c r="O160" s="286"/>
      <c r="P160" s="286"/>
      <c r="Q160" s="267"/>
      <c r="R160" s="259"/>
      <c r="S160" s="287"/>
      <c r="T160" s="264"/>
      <c r="U160" s="264"/>
      <c r="V160" s="264"/>
    </row>
    <row r="161" spans="1:22" s="290" customFormat="1">
      <c r="A161" s="259" t="e">
        <f>IF(AND(C161=0,C162=0,#REF!=0),"BLANKS",1)</f>
        <v>#REF!</v>
      </c>
      <c r="B161" s="294">
        <v>4</v>
      </c>
      <c r="C161" s="514" t="s">
        <v>732</v>
      </c>
      <c r="D161" s="281" t="str">
        <f ca="1">IF(ISERROR(OFFSET('HARGA SATUAN'!$D$6,MATCH(RAB!C161,'HARGA SATUAN'!$C$7:$C$1509,0),0)),"",OFFSET('HARGA SATUAN'!$D$6,MATCH(RAB!C161,'HARGA SATUAN'!$C$7:$C$1509,0),0))</f>
        <v>JASA</v>
      </c>
      <c r="E161" s="282" t="str">
        <f ca="1">IF(B161="+","Unit",IF(ISERROR(OFFSET('HARGA SATUAN'!$E$6,MATCH(RAB!C161,'HARGA SATUAN'!$C$7:$C$1509,0),0)),"",OFFSET('HARGA SATUAN'!$E$6,MATCH(RAB!C161,'HARGA SATUAN'!$C$7:$C$1509,0),0)))</f>
        <v>Unit</v>
      </c>
      <c r="F161" s="389">
        <f>F157*1</f>
        <v>6</v>
      </c>
      <c r="G161" s="283">
        <f ca="1">IF(ISERROR(OFFSET('HARGA SATUAN'!$I$6,MATCH(RAB!C161,'HARGA SATUAN'!$C$7:$C$1509,0),0)),0,OFFSET('HARGA SATUAN'!$I$6,MATCH(RAB!C161,'HARGA SATUAN'!$C$7:$C$1509,0),0))</f>
        <v>21200</v>
      </c>
      <c r="H161" s="284">
        <f t="shared" ca="1" si="12"/>
        <v>0</v>
      </c>
      <c r="I161" s="284">
        <f t="shared" ca="1" si="13"/>
        <v>0</v>
      </c>
      <c r="J161" s="284">
        <f t="shared" ca="1" si="14"/>
        <v>127200</v>
      </c>
      <c r="K161" s="285">
        <f t="shared" ca="1" si="15"/>
        <v>127200</v>
      </c>
      <c r="L161" s="289"/>
      <c r="M161" s="289"/>
      <c r="N161" s="289"/>
      <c r="O161" s="286"/>
      <c r="P161" s="286"/>
      <c r="Q161" s="267"/>
      <c r="R161" s="259"/>
      <c r="S161" s="287"/>
      <c r="T161" s="264"/>
      <c r="U161" s="264"/>
      <c r="V161" s="264"/>
    </row>
    <row r="162" spans="1:22" s="290" customFormat="1">
      <c r="A162" s="259" t="e">
        <f>IF(AND(C162=0,#REF!=0,#REF!=0),"BLANKS",1)</f>
        <v>#REF!</v>
      </c>
      <c r="B162" s="515"/>
      <c r="C162" s="516"/>
      <c r="D162" s="281" t="str">
        <f ca="1">IF(ISERROR(OFFSET('HARGA SATUAN'!$D$6,MATCH(RAB!C162,'HARGA SATUAN'!$C$7:$C$1509,0),0)),"",OFFSET('HARGA SATUAN'!$D$6,MATCH(RAB!C162,'HARGA SATUAN'!$C$7:$C$1509,0),0))</f>
        <v/>
      </c>
      <c r="E162" s="282" t="str">
        <f ca="1">IF(B162="+","Unit",IF(ISERROR(OFFSET('HARGA SATUAN'!$E$6,MATCH(RAB!C162,'HARGA SATUAN'!$C$7:$C$1509,0),0)),"",OFFSET('HARGA SATUAN'!$E$6,MATCH(RAB!C162,'HARGA SATUAN'!$C$7:$C$1509,0),0)))</f>
        <v/>
      </c>
      <c r="F162" s="389"/>
      <c r="G162" s="283">
        <f ca="1">IF(ISERROR(OFFSET('HARGA SATUAN'!$I$6,MATCH(RAB!C162,'HARGA SATUAN'!$C$7:$C$1509,0),0)),0,OFFSET('HARGA SATUAN'!$I$6,MATCH(RAB!C162,'HARGA SATUAN'!$C$7:$C$1509,0),0))</f>
        <v>0</v>
      </c>
      <c r="H162" s="284">
        <f t="shared" ca="1" si="12"/>
        <v>0</v>
      </c>
      <c r="I162" s="284">
        <f t="shared" ca="1" si="13"/>
        <v>0</v>
      </c>
      <c r="J162" s="284">
        <f t="shared" ca="1" si="14"/>
        <v>0</v>
      </c>
      <c r="K162" s="285">
        <f t="shared" ca="1" si="15"/>
        <v>0</v>
      </c>
      <c r="L162" s="289"/>
      <c r="M162" s="289"/>
      <c r="N162" s="289"/>
      <c r="O162" s="286"/>
      <c r="P162" s="286"/>
      <c r="Q162" s="267"/>
      <c r="R162" s="259"/>
      <c r="S162" s="287"/>
      <c r="T162" s="264"/>
      <c r="U162" s="264"/>
      <c r="V162" s="264"/>
    </row>
    <row r="163" spans="1:22" s="290" customFormat="1">
      <c r="A163" s="259" t="e">
        <f>IF(AND(C163=0,#REF!=0,#REF!=0),"BLANKS",1)</f>
        <v>#REF!</v>
      </c>
      <c r="B163" s="292" t="s">
        <v>1642</v>
      </c>
      <c r="C163" s="293" t="s">
        <v>1590</v>
      </c>
      <c r="D163" s="281" t="str">
        <f ca="1">IF(ISERROR(OFFSET('HARGA SATUAN'!$D$6,MATCH(RAB!C163,'HARGA SATUAN'!$C$7:$C$1509,0),0)),"",OFFSET('HARGA SATUAN'!$D$6,MATCH(RAB!C163,'HARGA SATUAN'!$C$7:$C$1509,0),0))</f>
        <v/>
      </c>
      <c r="E163" s="282" t="str">
        <f ca="1">IF(B163="+","Unit",IF(ISERROR(OFFSET('HARGA SATUAN'!$E$6,MATCH(RAB!C163,'HARGA SATUAN'!$C$7:$C$1509,0),0)),"",OFFSET('HARGA SATUAN'!$E$6,MATCH(RAB!C163,'HARGA SATUAN'!$C$7:$C$1509,0),0)))</f>
        <v/>
      </c>
      <c r="F163" s="291"/>
      <c r="G163" s="283">
        <f ca="1">IF(ISERROR(OFFSET('HARGA SATUAN'!$I$6,MATCH(RAB!C163,'HARGA SATUAN'!$C$7:$C$1509,0),0)),0,OFFSET('HARGA SATUAN'!$I$6,MATCH(RAB!C163,'HARGA SATUAN'!$C$7:$C$1509,0),0))</f>
        <v>0</v>
      </c>
      <c r="H163" s="284">
        <f t="shared" ca="1" si="12"/>
        <v>0</v>
      </c>
      <c r="I163" s="284">
        <f t="shared" ca="1" si="13"/>
        <v>0</v>
      </c>
      <c r="J163" s="284">
        <f t="shared" ca="1" si="14"/>
        <v>0</v>
      </c>
      <c r="K163" s="285">
        <f t="shared" ca="1" si="15"/>
        <v>0</v>
      </c>
      <c r="L163" s="289"/>
      <c r="M163" s="289"/>
      <c r="N163" s="289"/>
      <c r="O163" s="286"/>
      <c r="P163" s="286"/>
      <c r="Q163" s="267"/>
      <c r="R163" s="259"/>
      <c r="S163" s="287"/>
      <c r="T163" s="264"/>
      <c r="U163" s="264"/>
      <c r="V163" s="264"/>
    </row>
    <row r="164" spans="1:22" s="290" customFormat="1">
      <c r="A164" s="259" t="e">
        <f>IF(AND(C164=0,#REF!=0,#REF!=0),"BLANKS",1)</f>
        <v>#REF!</v>
      </c>
      <c r="B164" s="427">
        <v>1</v>
      </c>
      <c r="C164" s="109" t="s">
        <v>57</v>
      </c>
      <c r="D164" s="281" t="str">
        <f ca="1">IF(ISERROR(OFFSET('HARGA SATUAN'!$D$6,MATCH(RAB!C164,'HARGA SATUAN'!$C$7:$C$1509,0),0)),"",OFFSET('HARGA SATUAN'!$D$6,MATCH(RAB!C164,'HARGA SATUAN'!$C$7:$C$1509,0),0))</f>
        <v>MDU-KD</v>
      </c>
      <c r="E164" s="282" t="str">
        <f ca="1">IF(B164="+","Unit",IF(ISERROR(OFFSET('HARGA SATUAN'!$E$6,MATCH(RAB!C164,'HARGA SATUAN'!$C$7:$C$1509,0),0)),"",OFFSET('HARGA SATUAN'!$E$6,MATCH(RAB!C164,'HARGA SATUAN'!$C$7:$C$1509,0),0)))</f>
        <v>Mtr</v>
      </c>
      <c r="F164" s="428">
        <f>1760*1.03</f>
        <v>1812.8</v>
      </c>
      <c r="G164" s="283">
        <f ca="1">IF(ISERROR(OFFSET('HARGA SATUAN'!$I$6,MATCH(RAB!C164,'HARGA SATUAN'!$C$7:$C$1509,0),0)),0,OFFSET('HARGA SATUAN'!$I$6,MATCH(RAB!C164,'HARGA SATUAN'!$C$7:$C$1509,0),0))</f>
        <v>14200</v>
      </c>
      <c r="H164" s="284">
        <f t="shared" ref="H164:H165" ca="1" si="32">IF(OR(D164="MDU",D164="MDU-KD"),(IF($O$3="RAB NON MDU","PLN KD",G164*F164)),0)</f>
        <v>25741760</v>
      </c>
      <c r="I164" s="284">
        <f t="shared" ref="I164:I165" ca="1" si="33">IF(D164="HDW",G164*F164,0)</f>
        <v>0</v>
      </c>
      <c r="J164" s="284">
        <f t="shared" ref="J164:J165" ca="1" si="34">IF(D164="JASA",G164*F164,0)</f>
        <v>0</v>
      </c>
      <c r="K164" s="285">
        <f t="shared" ref="K164:K165" ca="1" si="35">SUM(H164:J164)</f>
        <v>25741760</v>
      </c>
      <c r="L164" s="289"/>
      <c r="M164" s="289"/>
      <c r="N164" s="289"/>
      <c r="O164" s="286"/>
      <c r="P164" s="286"/>
      <c r="Q164" s="267"/>
      <c r="R164" s="259"/>
      <c r="S164" s="287"/>
      <c r="T164" s="264"/>
      <c r="U164" s="264"/>
      <c r="V164" s="264"/>
    </row>
    <row r="165" spans="1:22" s="290" customFormat="1" ht="30.75" customHeight="1">
      <c r="A165" s="259"/>
      <c r="B165" s="427">
        <v>2</v>
      </c>
      <c r="C165" s="109" t="s">
        <v>1197</v>
      </c>
      <c r="D165" s="281" t="str">
        <f ca="1">IF(ISERROR(OFFSET('HARGA SATUAN'!$D$6,MATCH(RAB!C165,'HARGA SATUAN'!$C$7:$C$1509,0),0)),"",OFFSET('HARGA SATUAN'!$D$6,MATCH(RAB!C165,'HARGA SATUAN'!$C$7:$C$1509,0),0))</f>
        <v>JASA</v>
      </c>
      <c r="E165" s="282" t="str">
        <f ca="1">IF(B165="+","Unit",IF(ISERROR(OFFSET('HARGA SATUAN'!$E$6,MATCH(RAB!C165,'HARGA SATUAN'!$C$7:$C$1509,0),0)),"",OFFSET('HARGA SATUAN'!$E$6,MATCH(RAB!C165,'HARGA SATUAN'!$C$7:$C$1509,0),0)))</f>
        <v>Per Kms</v>
      </c>
      <c r="F165" s="429">
        <f>F164/1000</f>
        <v>1.8128</v>
      </c>
      <c r="G165" s="283">
        <f ca="1">IF(ISERROR(OFFSET('HARGA SATUAN'!$I$6,MATCH(RAB!C165,'HARGA SATUAN'!$C$7:$C$1509,0),0)),0,OFFSET('HARGA SATUAN'!$I$6,MATCH(RAB!C165,'HARGA SATUAN'!$C$7:$C$1509,0),0))</f>
        <v>2304000</v>
      </c>
      <c r="H165" s="284">
        <f t="shared" ca="1" si="32"/>
        <v>0</v>
      </c>
      <c r="I165" s="284">
        <f t="shared" ca="1" si="33"/>
        <v>0</v>
      </c>
      <c r="J165" s="284">
        <f t="shared" ca="1" si="34"/>
        <v>4176691.1999999997</v>
      </c>
      <c r="K165" s="285">
        <f t="shared" ca="1" si="35"/>
        <v>4176691.1999999997</v>
      </c>
      <c r="L165" s="289"/>
      <c r="M165" s="289"/>
      <c r="N165" s="289"/>
      <c r="O165" s="286"/>
      <c r="P165" s="286"/>
      <c r="Q165" s="267"/>
      <c r="R165" s="259"/>
      <c r="S165" s="287"/>
      <c r="T165" s="264"/>
      <c r="U165" s="264"/>
      <c r="V165" s="264"/>
    </row>
    <row r="166" spans="1:22" s="288" customFormat="1">
      <c r="A166" s="259"/>
      <c r="B166" s="294"/>
      <c r="C166" s="297"/>
      <c r="D166" s="281"/>
      <c r="E166" s="282"/>
      <c r="F166" s="295"/>
      <c r="G166" s="283"/>
      <c r="H166" s="284"/>
      <c r="I166" s="284"/>
      <c r="J166" s="284"/>
      <c r="K166" s="285"/>
      <c r="L166" s="325"/>
      <c r="M166" s="325"/>
      <c r="N166" s="289"/>
      <c r="O166" s="267"/>
      <c r="P166" s="267"/>
      <c r="Q166" s="267"/>
    </row>
    <row r="167" spans="1:22" s="290" customFormat="1">
      <c r="A167" s="259" t="e">
        <f>IF(AND(C167=0,#REF!=0,#REF!=0),"BLANKS",1)</f>
        <v>#REF!</v>
      </c>
      <c r="B167" s="292" t="s">
        <v>1643</v>
      </c>
      <c r="C167" s="293" t="s">
        <v>1644</v>
      </c>
      <c r="D167" s="281" t="str">
        <f ca="1">IF(ISERROR(OFFSET('HARGA SATUAN'!$D$6,MATCH(RAB!C167,'HARGA SATUAN'!$C$7:$C$1509,0),0)),"",OFFSET('HARGA SATUAN'!$D$6,MATCH(RAB!C167,'HARGA SATUAN'!$C$7:$C$1509,0),0))</f>
        <v/>
      </c>
      <c r="E167" s="282" t="str">
        <f ca="1">IF(B167="+","Unit",IF(ISERROR(OFFSET('HARGA SATUAN'!$E$6,MATCH(RAB!C167,'HARGA SATUAN'!$C$7:$C$1509,0),0)),"",OFFSET('HARGA SATUAN'!$E$6,MATCH(RAB!C167,'HARGA SATUAN'!$C$7:$C$1509,0),0)))</f>
        <v/>
      </c>
      <c r="F167" s="291"/>
      <c r="G167" s="283">
        <f ca="1">IF(ISERROR(OFFSET('HARGA SATUAN'!$I$6,MATCH(RAB!C167,'HARGA SATUAN'!$C$7:$C$1509,0),0)),0,OFFSET('HARGA SATUAN'!$I$6,MATCH(RAB!C167,'HARGA SATUAN'!$C$7:$C$1509,0),0))</f>
        <v>0</v>
      </c>
      <c r="H167" s="284">
        <f t="shared" ref="H167:H169" ca="1" si="36">IF(OR(D167="MDU",D167="MDU-KD"),(IF($O$3="RAB NON MDU","PLN KD",G167*F167)),0)</f>
        <v>0</v>
      </c>
      <c r="I167" s="284">
        <f t="shared" ref="I167:I169" ca="1" si="37">IF(D167="HDW",G167*F167,0)</f>
        <v>0</v>
      </c>
      <c r="J167" s="284">
        <f t="shared" ref="J167:J169" ca="1" si="38">IF(D167="JASA",G167*F167,0)</f>
        <v>0</v>
      </c>
      <c r="K167" s="285">
        <f t="shared" ref="K167:K169" ca="1" si="39">SUM(H167:J167)</f>
        <v>0</v>
      </c>
      <c r="L167" s="289"/>
      <c r="M167" s="289"/>
      <c r="N167" s="289"/>
      <c r="O167" s="286"/>
      <c r="P167" s="286"/>
      <c r="Q167" s="267"/>
      <c r="R167" s="259"/>
      <c r="S167" s="287"/>
      <c r="T167" s="264"/>
      <c r="U167" s="264"/>
      <c r="V167" s="264"/>
    </row>
    <row r="168" spans="1:22" s="290" customFormat="1">
      <c r="A168" s="259" t="e">
        <f>IF(AND(C168=0,#REF!=0,#REF!=0),"BLANKS",1)</f>
        <v>#REF!</v>
      </c>
      <c r="B168" s="427">
        <v>1</v>
      </c>
      <c r="C168" s="109" t="s">
        <v>918</v>
      </c>
      <c r="D168" s="281" t="str">
        <f ca="1">IF(ISERROR(OFFSET('HARGA SATUAN'!$D$6,MATCH(RAB!C168,'HARGA SATUAN'!$C$7:$C$1509,0),0)),"",OFFSET('HARGA SATUAN'!$D$6,MATCH(RAB!C168,'HARGA SATUAN'!$C$7:$C$1509,0),0))</f>
        <v>JASA</v>
      </c>
      <c r="E168" s="282" t="str">
        <f ca="1">IF(B168="+","Unit",IF(ISERROR(OFFSET('HARGA SATUAN'!$E$6,MATCH(RAB!C168,'HARGA SATUAN'!$C$7:$C$1509,0),0)),"",OFFSET('HARGA SATUAN'!$E$6,MATCH(RAB!C168,'HARGA SATUAN'!$C$7:$C$1509,0),0)))</f>
        <v>Unit</v>
      </c>
      <c r="F168" s="428">
        <v>1</v>
      </c>
      <c r="G168" s="283">
        <f ca="1">IF(ISERROR(OFFSET('HARGA SATUAN'!$I$6,MATCH(RAB!C168,'HARGA SATUAN'!$C$7:$C$1509,0),0)),0,OFFSET('HARGA SATUAN'!$I$6,MATCH(RAB!C168,'HARGA SATUAN'!$C$7:$C$1509,0),0))</f>
        <v>14160</v>
      </c>
      <c r="H168" s="284">
        <f t="shared" ca="1" si="36"/>
        <v>0</v>
      </c>
      <c r="I168" s="284">
        <f t="shared" ca="1" si="37"/>
        <v>0</v>
      </c>
      <c r="J168" s="284">
        <f t="shared" ca="1" si="38"/>
        <v>14160</v>
      </c>
      <c r="K168" s="285">
        <f t="shared" ca="1" si="39"/>
        <v>14160</v>
      </c>
      <c r="L168" s="289"/>
      <c r="M168" s="289"/>
      <c r="N168" s="289"/>
      <c r="O168" s="286"/>
      <c r="P168" s="286"/>
      <c r="Q168" s="267"/>
      <c r="R168" s="259"/>
      <c r="S168" s="287"/>
      <c r="T168" s="264"/>
      <c r="U168" s="264"/>
      <c r="V168" s="264"/>
    </row>
    <row r="169" spans="1:22" s="290" customFormat="1" ht="18.75" customHeight="1">
      <c r="A169" s="259"/>
      <c r="B169" s="427">
        <v>2</v>
      </c>
      <c r="C169" s="109" t="s">
        <v>896</v>
      </c>
      <c r="D169" s="281" t="str">
        <f ca="1">IF(ISERROR(OFFSET('HARGA SATUAN'!$D$6,MATCH(RAB!C169,'HARGA SATUAN'!$C$7:$C$1509,0),0)),"",OFFSET('HARGA SATUAN'!$D$6,MATCH(RAB!C169,'HARGA SATUAN'!$C$7:$C$1509,0),0))</f>
        <v>JASA</v>
      </c>
      <c r="E169" s="282" t="str">
        <f ca="1">IF(B169="+","Unit",IF(ISERROR(OFFSET('HARGA SATUAN'!$E$6,MATCH(RAB!C169,'HARGA SATUAN'!$C$7:$C$1509,0),0)),"",OFFSET('HARGA SATUAN'!$E$6,MATCH(RAB!C169,'HARGA SATUAN'!$C$7:$C$1509,0),0)))</f>
        <v>Unit</v>
      </c>
      <c r="F169" s="720">
        <v>1</v>
      </c>
      <c r="G169" s="283">
        <f ca="1">IF(ISERROR(OFFSET('HARGA SATUAN'!$I$6,MATCH(RAB!C169,'HARGA SATUAN'!$C$7:$C$1509,0),0)),0,OFFSET('HARGA SATUAN'!$I$6,MATCH(RAB!C169,'HARGA SATUAN'!$C$7:$C$1509,0),0))</f>
        <v>59220</v>
      </c>
      <c r="H169" s="284">
        <f t="shared" ca="1" si="36"/>
        <v>0</v>
      </c>
      <c r="I169" s="284">
        <f t="shared" ca="1" si="37"/>
        <v>0</v>
      </c>
      <c r="J169" s="284">
        <f t="shared" ca="1" si="38"/>
        <v>59220</v>
      </c>
      <c r="K169" s="285">
        <f t="shared" ca="1" si="39"/>
        <v>59220</v>
      </c>
      <c r="L169" s="289"/>
      <c r="M169" s="289"/>
      <c r="N169" s="289"/>
      <c r="O169" s="286"/>
      <c r="P169" s="286"/>
      <c r="Q169" s="267"/>
      <c r="R169" s="259"/>
      <c r="S169" s="287"/>
      <c r="T169" s="264"/>
      <c r="U169" s="264"/>
      <c r="V169" s="264"/>
    </row>
    <row r="170" spans="1:22" s="288" customFormat="1">
      <c r="A170" s="259"/>
      <c r="B170" s="294"/>
      <c r="C170" s="297"/>
      <c r="D170" s="281"/>
      <c r="E170" s="282"/>
      <c r="F170" s="295"/>
      <c r="G170" s="283"/>
      <c r="H170" s="284"/>
      <c r="I170" s="284"/>
      <c r="J170" s="284"/>
      <c r="K170" s="285"/>
      <c r="L170" s="325"/>
      <c r="M170" s="325"/>
      <c r="N170" s="289"/>
      <c r="O170" s="267"/>
      <c r="P170" s="267"/>
      <c r="Q170" s="267"/>
    </row>
    <row r="171" spans="1:22" s="290" customFormat="1" ht="14.25" customHeight="1">
      <c r="A171" s="259"/>
      <c r="B171" s="292" t="s">
        <v>12</v>
      </c>
      <c r="C171" s="293" t="s">
        <v>1645</v>
      </c>
      <c r="D171" s="281" t="str">
        <f ca="1">IF(ISERROR(OFFSET('HARGA SATUAN'!$D$6,MATCH(RAB!C171,'HARGA SATUAN'!$C$7:$C$1509,0),0)),"",OFFSET('HARGA SATUAN'!$D$6,MATCH(RAB!C171,'HARGA SATUAN'!$C$7:$C$1509,0),0))</f>
        <v/>
      </c>
      <c r="E171" s="282" t="str">
        <f ca="1">IF(B171="+","Unit",IF(ISERROR(OFFSET('HARGA SATUAN'!$E$6,MATCH(RAB!C171,'HARGA SATUAN'!$C$7:$C$1509,0),0)),"",OFFSET('HARGA SATUAN'!$E$6,MATCH(RAB!C171,'HARGA SATUAN'!$C$7:$C$1509,0),0)))</f>
        <v/>
      </c>
      <c r="F171" s="291"/>
      <c r="G171" s="283">
        <f ca="1">IF(ISERROR(OFFSET('HARGA SATUAN'!$I$6,MATCH(RAB!C171,'HARGA SATUAN'!$C$7:$C$1509,0),0)),0,OFFSET('HARGA SATUAN'!$I$6,MATCH(RAB!C171,'HARGA SATUAN'!$C$7:$C$1509,0),0))</f>
        <v>0</v>
      </c>
      <c r="H171" s="284">
        <f t="shared" ref="H171:H234" ca="1" si="40">IF(OR(D171="MDU",D171="MDU-KD"),(IF($O$3="RAB NON MDU","PLN KD",G171*F171)),0)</f>
        <v>0</v>
      </c>
      <c r="I171" s="284">
        <f t="shared" ref="I171:I234" ca="1" si="41">IF(D171="HDW",G171*F171,0)</f>
        <v>0</v>
      </c>
      <c r="J171" s="284">
        <f t="shared" ref="J171:J234" ca="1" si="42">IF(D171="JASA",G171*F171,0)</f>
        <v>0</v>
      </c>
      <c r="K171" s="285">
        <f t="shared" ref="K171:K234" ca="1" si="43">SUM(H171:J171)</f>
        <v>0</v>
      </c>
      <c r="L171" s="289"/>
      <c r="M171" s="289"/>
      <c r="N171" s="289"/>
      <c r="O171" s="286"/>
      <c r="P171" s="286"/>
      <c r="Q171" s="267"/>
      <c r="R171" s="259"/>
      <c r="S171" s="287"/>
      <c r="T171" s="264"/>
      <c r="U171" s="264"/>
      <c r="V171" s="264"/>
    </row>
    <row r="172" spans="1:22" s="290" customFormat="1">
      <c r="A172" s="259" t="e">
        <f>IF(AND(C172=0,#REF!=0,#REF!=0),"BLANKS",1)</f>
        <v>#REF!</v>
      </c>
      <c r="B172" s="510" t="s">
        <v>1009</v>
      </c>
      <c r="C172" s="511" t="s">
        <v>1646</v>
      </c>
      <c r="D172" s="281" t="str">
        <f ca="1">IF(ISERROR(OFFSET('HARGA SATUAN'!$D$6,MATCH(RAB!C172,'HARGA SATUAN'!$C$7:$C$1509,0),0)),"",OFFSET('HARGA SATUAN'!$D$6,MATCH(RAB!C172,'HARGA SATUAN'!$C$7:$C$1509,0),0))</f>
        <v/>
      </c>
      <c r="E172" s="282" t="str">
        <f ca="1">IF(B172="+","Unit",IF(ISERROR(OFFSET('HARGA SATUAN'!$E$6,MATCH(RAB!C172,'HARGA SATUAN'!$C$7:$C$1509,0),0)),"",OFFSET('HARGA SATUAN'!$E$6,MATCH(RAB!C172,'HARGA SATUAN'!$C$7:$C$1509,0),0)))</f>
        <v>Unit</v>
      </c>
      <c r="F172" s="517">
        <v>1</v>
      </c>
      <c r="G172" s="283">
        <f ca="1">IF(ISERROR(OFFSET('HARGA SATUAN'!$I$6,MATCH(RAB!C172,'HARGA SATUAN'!$C$7:$C$1509,0),0)),0,OFFSET('HARGA SATUAN'!$I$6,MATCH(RAB!C172,'HARGA SATUAN'!$C$7:$C$1509,0),0))</f>
        <v>0</v>
      </c>
      <c r="H172" s="284">
        <f t="shared" ca="1" si="40"/>
        <v>0</v>
      </c>
      <c r="I172" s="284">
        <f t="shared" ca="1" si="41"/>
        <v>0</v>
      </c>
      <c r="J172" s="284">
        <f t="shared" ca="1" si="42"/>
        <v>0</v>
      </c>
      <c r="K172" s="285">
        <f t="shared" ca="1" si="43"/>
        <v>0</v>
      </c>
      <c r="L172" s="289"/>
      <c r="M172" s="289"/>
      <c r="N172" s="289"/>
      <c r="O172" s="286"/>
      <c r="P172" s="286"/>
      <c r="Q172" s="267"/>
      <c r="R172" s="259"/>
      <c r="S172" s="287"/>
      <c r="T172" s="264"/>
      <c r="U172" s="264"/>
      <c r="V172" s="264"/>
    </row>
    <row r="173" spans="1:22" s="290" customFormat="1" ht="30">
      <c r="A173" s="259">
        <f>IF(AND(C173=0,C174=0,C175=0),"BLANKS",1)</f>
        <v>1</v>
      </c>
      <c r="B173" s="510">
        <v>1</v>
      </c>
      <c r="C173" s="511" t="s">
        <v>1172</v>
      </c>
      <c r="D173" s="281" t="str">
        <f ca="1">IF(ISERROR(OFFSET('HARGA SATUAN'!$D$6,MATCH(RAB!C173,'HARGA SATUAN'!$C$7:$C$1509,0),0)),"",OFFSET('HARGA SATUAN'!$D$6,MATCH(RAB!C173,'HARGA SATUAN'!$C$7:$C$1509,0),0))</f>
        <v>MDU-KD</v>
      </c>
      <c r="E173" s="282" t="str">
        <f ca="1">IF(B173="+","Unit",IF(ISERROR(OFFSET('HARGA SATUAN'!$E$6,MATCH(RAB!C173,'HARGA SATUAN'!$C$7:$C$1509,0),0)),"",OFFSET('HARGA SATUAN'!$E$6,MATCH(RAB!C173,'HARGA SATUAN'!$C$7:$C$1509,0),0)))</f>
        <v>Bh</v>
      </c>
      <c r="F173" s="517">
        <f>F172*1</f>
        <v>1</v>
      </c>
      <c r="G173" s="283">
        <f ca="1">IF(ISERROR(OFFSET('HARGA SATUAN'!$I$6,MATCH(RAB!C173,'HARGA SATUAN'!$C$7:$C$1509,0),0)),0,OFFSET('HARGA SATUAN'!$I$6,MATCH(RAB!C173,'HARGA SATUAN'!$C$7:$C$1509,0),0))</f>
        <v>1497600</v>
      </c>
      <c r="H173" s="284">
        <f t="shared" ca="1" si="40"/>
        <v>1497600</v>
      </c>
      <c r="I173" s="284">
        <f t="shared" ca="1" si="41"/>
        <v>0</v>
      </c>
      <c r="J173" s="284">
        <f t="shared" ca="1" si="42"/>
        <v>0</v>
      </c>
      <c r="K173" s="285">
        <f t="shared" ca="1" si="43"/>
        <v>1497600</v>
      </c>
      <c r="L173" s="289"/>
      <c r="M173" s="289"/>
      <c r="N173" s="289"/>
      <c r="O173" s="286"/>
      <c r="P173" s="286"/>
      <c r="Q173" s="267"/>
      <c r="R173" s="259"/>
      <c r="S173" s="287"/>
      <c r="T173" s="264"/>
      <c r="U173" s="264"/>
      <c r="V173" s="264"/>
    </row>
    <row r="174" spans="1:22" s="290" customFormat="1">
      <c r="A174" s="259" t="e">
        <f>IF(AND(C174=0,C175=0,#REF!=0),"BLANKS",1)</f>
        <v>#REF!</v>
      </c>
      <c r="B174" s="510">
        <v>2</v>
      </c>
      <c r="C174" s="511" t="s">
        <v>516</v>
      </c>
      <c r="D174" s="281" t="str">
        <f ca="1">IF(ISERROR(OFFSET('HARGA SATUAN'!$D$6,MATCH(RAB!C174,'HARGA SATUAN'!$C$7:$C$1509,0),0)),"",OFFSET('HARGA SATUAN'!$D$6,MATCH(RAB!C174,'HARGA SATUAN'!$C$7:$C$1509,0),0))</f>
        <v>MDU-KD</v>
      </c>
      <c r="E174" s="282" t="str">
        <f ca="1">IF(B174="+","Unit",IF(ISERROR(OFFSET('HARGA SATUAN'!$E$6,MATCH(RAB!C174,'HARGA SATUAN'!$C$7:$C$1509,0),0)),"",OFFSET('HARGA SATUAN'!$E$6,MATCH(RAB!C174,'HARGA SATUAN'!$C$7:$C$1509,0),0)))</f>
        <v>Unit</v>
      </c>
      <c r="F174" s="517">
        <f>F172*1</f>
        <v>1</v>
      </c>
      <c r="G174" s="283">
        <f ca="1">IF(ISERROR(OFFSET('HARGA SATUAN'!$I$6,MATCH(RAB!C174,'HARGA SATUAN'!$C$7:$C$1509,0),0)),0,OFFSET('HARGA SATUAN'!$I$6,MATCH(RAB!C174,'HARGA SATUAN'!$C$7:$C$1509,0),0))</f>
        <v>3050000</v>
      </c>
      <c r="H174" s="284">
        <f t="shared" ca="1" si="40"/>
        <v>3050000</v>
      </c>
      <c r="I174" s="284">
        <f t="shared" ca="1" si="41"/>
        <v>0</v>
      </c>
      <c r="J174" s="284">
        <f t="shared" ca="1" si="42"/>
        <v>0</v>
      </c>
      <c r="K174" s="285">
        <f t="shared" ca="1" si="43"/>
        <v>3050000</v>
      </c>
      <c r="L174" s="289"/>
      <c r="M174" s="289"/>
      <c r="N174" s="289"/>
      <c r="O174" s="286"/>
      <c r="P174" s="286"/>
      <c r="Q174" s="267"/>
      <c r="R174" s="259"/>
      <c r="S174" s="287"/>
      <c r="T174" s="264"/>
      <c r="U174" s="264"/>
      <c r="V174" s="264"/>
    </row>
    <row r="175" spans="1:22" s="290" customFormat="1">
      <c r="A175" s="259" t="e">
        <f>IF(AND(C175=0,#REF!=0,#REF!=0),"BLANKS",1)</f>
        <v>#REF!</v>
      </c>
      <c r="B175" s="510">
        <v>3</v>
      </c>
      <c r="C175" s="511" t="s">
        <v>1116</v>
      </c>
      <c r="D175" s="281" t="str">
        <f ca="1">IF(ISERROR(OFFSET('HARGA SATUAN'!$D$6,MATCH(RAB!C175,'HARGA SATUAN'!$C$7:$C$1509,0),0)),"",OFFSET('HARGA SATUAN'!$D$6,MATCH(RAB!C175,'HARGA SATUAN'!$C$7:$C$1509,0),0))</f>
        <v>HDW</v>
      </c>
      <c r="E175" s="282" t="str">
        <f ca="1">IF(B175="+","Unit",IF(ISERROR(OFFSET('HARGA SATUAN'!$E$6,MATCH(RAB!C175,'HARGA SATUAN'!$C$7:$C$1509,0),0)),"",OFFSET('HARGA SATUAN'!$E$6,MATCH(RAB!C175,'HARGA SATUAN'!$C$7:$C$1509,0),0)))</f>
        <v>Unit</v>
      </c>
      <c r="F175" s="517">
        <f>F172*1</f>
        <v>1</v>
      </c>
      <c r="G175" s="283">
        <f ca="1">IF(ISERROR(OFFSET('HARGA SATUAN'!$I$6,MATCH(RAB!C175,'HARGA SATUAN'!$C$7:$C$1509,0),0)),0,OFFSET('HARGA SATUAN'!$I$6,MATCH(RAB!C175,'HARGA SATUAN'!$C$7:$C$1509,0),0))</f>
        <v>1113900</v>
      </c>
      <c r="H175" s="284">
        <f t="shared" ca="1" si="40"/>
        <v>0</v>
      </c>
      <c r="I175" s="284">
        <f t="shared" ca="1" si="41"/>
        <v>1113900</v>
      </c>
      <c r="J175" s="284">
        <f t="shared" ca="1" si="42"/>
        <v>0</v>
      </c>
      <c r="K175" s="285">
        <f t="shared" ca="1" si="43"/>
        <v>1113900</v>
      </c>
      <c r="L175" s="289"/>
      <c r="M175" s="289"/>
      <c r="N175" s="289"/>
      <c r="O175" s="286"/>
      <c r="P175" s="286"/>
      <c r="Q175" s="267"/>
      <c r="R175" s="259"/>
      <c r="S175" s="287"/>
      <c r="T175" s="264"/>
      <c r="U175" s="264"/>
      <c r="V175" s="264"/>
    </row>
    <row r="176" spans="1:22" s="290" customFormat="1">
      <c r="A176" s="259"/>
      <c r="B176" s="510">
        <v>4</v>
      </c>
      <c r="C176" s="511" t="s">
        <v>156</v>
      </c>
      <c r="D176" s="281" t="str">
        <f ca="1">IF(ISERROR(OFFSET('HARGA SATUAN'!$D$6,MATCH(RAB!C176,'HARGA SATUAN'!$C$7:$C$1509,0),0)),"",OFFSET('HARGA SATUAN'!$D$6,MATCH(RAB!C176,'HARGA SATUAN'!$C$7:$C$1509,0),0))</f>
        <v>HDW</v>
      </c>
      <c r="E176" s="282" t="str">
        <f ca="1">IF(B176="+","Unit",IF(ISERROR(OFFSET('HARGA SATUAN'!$E$6,MATCH(RAB!C176,'HARGA SATUAN'!$C$7:$C$1509,0),0)),"",OFFSET('HARGA SATUAN'!$E$6,MATCH(RAB!C176,'HARGA SATUAN'!$C$7:$C$1509,0),0)))</f>
        <v>Bh</v>
      </c>
      <c r="F176" s="517">
        <f>F172*4</f>
        <v>4</v>
      </c>
      <c r="G176" s="283">
        <f ca="1">IF(ISERROR(OFFSET('HARGA SATUAN'!$I$6,MATCH(RAB!C176,'HARGA SATUAN'!$C$7:$C$1509,0),0)),0,OFFSET('HARGA SATUAN'!$I$6,MATCH(RAB!C176,'HARGA SATUAN'!$C$7:$C$1509,0),0))</f>
        <v>7938</v>
      </c>
      <c r="H176" s="284">
        <f t="shared" ca="1" si="40"/>
        <v>0</v>
      </c>
      <c r="I176" s="284">
        <f t="shared" ca="1" si="41"/>
        <v>31752</v>
      </c>
      <c r="J176" s="284">
        <f t="shared" ca="1" si="42"/>
        <v>0</v>
      </c>
      <c r="K176" s="285">
        <f t="shared" ca="1" si="43"/>
        <v>31752</v>
      </c>
      <c r="L176" s="289"/>
      <c r="M176" s="289"/>
      <c r="N176" s="289"/>
      <c r="O176" s="286"/>
      <c r="P176" s="286"/>
      <c r="Q176" s="267"/>
      <c r="R176" s="259"/>
      <c r="S176" s="287"/>
      <c r="T176" s="264"/>
      <c r="U176" s="264"/>
      <c r="V176" s="264"/>
    </row>
    <row r="177" spans="1:22" s="290" customFormat="1">
      <c r="A177" s="259" t="e">
        <f>IF(AND(C177=0,#REF!=0,#REF!=0),"BLANKS",1)</f>
        <v>#REF!</v>
      </c>
      <c r="B177" s="510">
        <v>5</v>
      </c>
      <c r="C177" s="511" t="s">
        <v>587</v>
      </c>
      <c r="D177" s="281" t="str">
        <f ca="1">IF(ISERROR(OFFSET('HARGA SATUAN'!$D$6,MATCH(RAB!C177,'HARGA SATUAN'!$C$7:$C$1509,0),0)),"",OFFSET('HARGA SATUAN'!$D$6,MATCH(RAB!C177,'HARGA SATUAN'!$C$7:$C$1509,0),0))</f>
        <v>HDW</v>
      </c>
      <c r="E177" s="282" t="str">
        <f ca="1">IF(B177="+","Unit",IF(ISERROR(OFFSET('HARGA SATUAN'!$E$6,MATCH(RAB!C177,'HARGA SATUAN'!$C$7:$C$1509,0),0)),"",OFFSET('HARGA SATUAN'!$E$6,MATCH(RAB!C177,'HARGA SATUAN'!$C$7:$C$1509,0),0)))</f>
        <v>Bh</v>
      </c>
      <c r="F177" s="389">
        <f>F172*1</f>
        <v>1</v>
      </c>
      <c r="G177" s="283">
        <f ca="1">IF(ISERROR(OFFSET('HARGA SATUAN'!$I$6,MATCH(RAB!C177,'HARGA SATUAN'!$C$7:$C$1509,0),0)),0,OFFSET('HARGA SATUAN'!$I$6,MATCH(RAB!C177,'HARGA SATUAN'!$C$7:$C$1509,0),0))</f>
        <v>380500</v>
      </c>
      <c r="H177" s="284">
        <f t="shared" ca="1" si="40"/>
        <v>0</v>
      </c>
      <c r="I177" s="284">
        <f t="shared" ca="1" si="41"/>
        <v>380500</v>
      </c>
      <c r="J177" s="284">
        <f t="shared" ca="1" si="42"/>
        <v>0</v>
      </c>
      <c r="K177" s="285">
        <f t="shared" ca="1" si="43"/>
        <v>380500</v>
      </c>
      <c r="L177" s="289"/>
      <c r="M177" s="289"/>
      <c r="N177" s="289"/>
      <c r="O177" s="286"/>
      <c r="P177" s="286"/>
      <c r="Q177" s="267"/>
      <c r="R177" s="259"/>
      <c r="S177" s="287"/>
      <c r="T177" s="264"/>
      <c r="U177" s="264"/>
      <c r="V177" s="264"/>
    </row>
    <row r="178" spans="1:22" s="290" customFormat="1">
      <c r="A178" s="259" t="e">
        <f>IF(AND(C178=0,C179=0,#REF!=0),"BLANKS",1)</f>
        <v>#REF!</v>
      </c>
      <c r="B178" s="510">
        <v>6</v>
      </c>
      <c r="C178" s="511" t="s">
        <v>241</v>
      </c>
      <c r="D178" s="281" t="str">
        <f ca="1">IF(ISERROR(OFFSET('HARGA SATUAN'!$D$6,MATCH(RAB!C178,'HARGA SATUAN'!$C$7:$C$1509,0),0)),"",OFFSET('HARGA SATUAN'!$D$6,MATCH(RAB!C178,'HARGA SATUAN'!$C$7:$C$1509,0),0))</f>
        <v>HDW</v>
      </c>
      <c r="E178" s="282" t="str">
        <f ca="1">IF(B178="+","Unit",IF(ISERROR(OFFSET('HARGA SATUAN'!$E$6,MATCH(RAB!C178,'HARGA SATUAN'!$C$7:$C$1509,0),0)),"",OFFSET('HARGA SATUAN'!$E$6,MATCH(RAB!C178,'HARGA SATUAN'!$C$7:$C$1509,0),0)))</f>
        <v>Bh</v>
      </c>
      <c r="F178" s="389">
        <f>F172*2</f>
        <v>2</v>
      </c>
      <c r="G178" s="283">
        <f ca="1">IF(ISERROR(OFFSET('HARGA SATUAN'!$I$6,MATCH(RAB!C178,'HARGA SATUAN'!$C$7:$C$1509,0),0)),0,OFFSET('HARGA SATUAN'!$I$6,MATCH(RAB!C178,'HARGA SATUAN'!$C$7:$C$1509,0),0))</f>
        <v>60300</v>
      </c>
      <c r="H178" s="284">
        <f t="shared" ca="1" si="40"/>
        <v>0</v>
      </c>
      <c r="I178" s="284">
        <f t="shared" ca="1" si="41"/>
        <v>120600</v>
      </c>
      <c r="J178" s="284">
        <f t="shared" ca="1" si="42"/>
        <v>0</v>
      </c>
      <c r="K178" s="285">
        <f t="shared" ca="1" si="43"/>
        <v>120600</v>
      </c>
      <c r="L178" s="289"/>
      <c r="M178" s="289"/>
      <c r="N178" s="289"/>
      <c r="O178" s="286"/>
      <c r="P178" s="286"/>
      <c r="Q178" s="267"/>
      <c r="R178" s="259"/>
      <c r="S178" s="287"/>
      <c r="T178" s="264"/>
      <c r="U178" s="264"/>
      <c r="V178" s="264"/>
    </row>
    <row r="179" spans="1:22" s="290" customFormat="1" ht="30">
      <c r="A179" s="259" t="e">
        <f>IF(AND(C179=0,#REF!=0,#REF!=0),"BLANKS",1)</f>
        <v>#REF!</v>
      </c>
      <c r="B179" s="510">
        <v>7</v>
      </c>
      <c r="C179" s="511" t="s">
        <v>477</v>
      </c>
      <c r="D179" s="281" t="str">
        <f ca="1">IF(ISERROR(OFFSET('HARGA SATUAN'!$D$6,MATCH(RAB!C179,'HARGA SATUAN'!$C$7:$C$1509,0),0)),"",OFFSET('HARGA SATUAN'!$D$6,MATCH(RAB!C179,'HARGA SATUAN'!$C$7:$C$1509,0),0))</f>
        <v>MDU-KD</v>
      </c>
      <c r="E179" s="282" t="str">
        <f ca="1">IF(B179="+","Unit",IF(ISERROR(OFFSET('HARGA SATUAN'!$E$6,MATCH(RAB!C179,'HARGA SATUAN'!$C$7:$C$1509,0),0)),"",OFFSET('HARGA SATUAN'!$E$6,MATCH(RAB!C179,'HARGA SATUAN'!$C$7:$C$1509,0),0)))</f>
        <v>Bh</v>
      </c>
      <c r="F179" s="517">
        <f>F172*1</f>
        <v>1</v>
      </c>
      <c r="G179" s="283">
        <f ca="1">IF(ISERROR(OFFSET('HARGA SATUAN'!$I$6,MATCH(RAB!C179,'HARGA SATUAN'!$C$7:$C$1509,0),0)),0,OFFSET('HARGA SATUAN'!$I$6,MATCH(RAB!C179,'HARGA SATUAN'!$C$7:$C$1509,0),0))</f>
        <v>168200</v>
      </c>
      <c r="H179" s="284">
        <f t="shared" ca="1" si="40"/>
        <v>168200</v>
      </c>
      <c r="I179" s="284">
        <f t="shared" ca="1" si="41"/>
        <v>0</v>
      </c>
      <c r="J179" s="284">
        <f t="shared" ca="1" si="42"/>
        <v>0</v>
      </c>
      <c r="K179" s="285">
        <f t="shared" ca="1" si="43"/>
        <v>168200</v>
      </c>
      <c r="L179" s="289"/>
      <c r="M179" s="289"/>
      <c r="N179" s="289"/>
      <c r="O179" s="286"/>
      <c r="P179" s="286"/>
      <c r="Q179" s="267"/>
      <c r="R179" s="259"/>
      <c r="S179" s="287"/>
      <c r="T179" s="264"/>
      <c r="U179" s="264"/>
      <c r="V179" s="264"/>
    </row>
    <row r="180" spans="1:22" s="290" customFormat="1">
      <c r="A180" s="259">
        <f>IF(AND(C180=0,C181=0,C182=0),"BLANKS",1)</f>
        <v>1</v>
      </c>
      <c r="B180" s="510">
        <v>8</v>
      </c>
      <c r="C180" s="511" t="s">
        <v>481</v>
      </c>
      <c r="D180" s="281" t="str">
        <f ca="1">IF(ISERROR(OFFSET('HARGA SATUAN'!$D$6,MATCH(RAB!C180,'HARGA SATUAN'!$C$7:$C$1509,0),0)),"",OFFSET('HARGA SATUAN'!$D$6,MATCH(RAB!C180,'HARGA SATUAN'!$C$7:$C$1509,0),0))</f>
        <v>MDU-KD</v>
      </c>
      <c r="E180" s="282" t="str">
        <f ca="1">IF(B180="+","Unit",IF(ISERROR(OFFSET('HARGA SATUAN'!$E$6,MATCH(RAB!C180,'HARGA SATUAN'!$C$7:$C$1509,0),0)),"",OFFSET('HARGA SATUAN'!$E$6,MATCH(RAB!C180,'HARGA SATUAN'!$C$7:$C$1509,0),0)))</f>
        <v>Bh</v>
      </c>
      <c r="F180" s="517">
        <f>F172*1</f>
        <v>1</v>
      </c>
      <c r="G180" s="283">
        <f ca="1">IF(ISERROR(OFFSET('HARGA SATUAN'!$I$6,MATCH(RAB!C180,'HARGA SATUAN'!$C$7:$C$1509,0),0)),0,OFFSET('HARGA SATUAN'!$I$6,MATCH(RAB!C180,'HARGA SATUAN'!$C$7:$C$1509,0),0))</f>
        <v>39000</v>
      </c>
      <c r="H180" s="284">
        <f t="shared" ca="1" si="40"/>
        <v>39000</v>
      </c>
      <c r="I180" s="284">
        <f t="shared" ca="1" si="41"/>
        <v>0</v>
      </c>
      <c r="J180" s="284">
        <f t="shared" ca="1" si="42"/>
        <v>0</v>
      </c>
      <c r="K180" s="285">
        <f t="shared" ca="1" si="43"/>
        <v>39000</v>
      </c>
      <c r="L180" s="289"/>
      <c r="M180" s="289"/>
      <c r="N180" s="289"/>
      <c r="O180" s="286"/>
      <c r="P180" s="286"/>
      <c r="Q180" s="267"/>
      <c r="R180" s="259"/>
      <c r="S180" s="287"/>
      <c r="T180" s="264"/>
      <c r="U180" s="264"/>
      <c r="V180" s="264"/>
    </row>
    <row r="181" spans="1:22" s="290" customFormat="1">
      <c r="A181" s="259" t="e">
        <f>IF(AND(C181=0,C182=0,#REF!=0),"BLANKS",1)</f>
        <v>#REF!</v>
      </c>
      <c r="B181" s="510">
        <v>9</v>
      </c>
      <c r="C181" s="511" t="s">
        <v>66</v>
      </c>
      <c r="D181" s="281" t="str">
        <f ca="1">IF(ISERROR(OFFSET('HARGA SATUAN'!$D$6,MATCH(RAB!C181,'HARGA SATUAN'!$C$7:$C$1509,0),0)),"",OFFSET('HARGA SATUAN'!$D$6,MATCH(RAB!C181,'HARGA SATUAN'!$C$7:$C$1509,0),0))</f>
        <v>MDU-KD</v>
      </c>
      <c r="E181" s="282" t="str">
        <f ca="1">IF(B181="+","Unit",IF(ISERROR(OFFSET('HARGA SATUAN'!$E$6,MATCH(RAB!C181,'HARGA SATUAN'!$C$7:$C$1509,0),0)),"",OFFSET('HARGA SATUAN'!$E$6,MATCH(RAB!C181,'HARGA SATUAN'!$C$7:$C$1509,0),0)))</f>
        <v>Mtr</v>
      </c>
      <c r="F181" s="517">
        <f>F172*35</f>
        <v>35</v>
      </c>
      <c r="G181" s="283">
        <f ca="1">IF(ISERROR(OFFSET('HARGA SATUAN'!$I$6,MATCH(RAB!C181,'HARGA SATUAN'!$C$7:$C$1509,0),0)),0,OFFSET('HARGA SATUAN'!$I$6,MATCH(RAB!C181,'HARGA SATUAN'!$C$7:$C$1509,0),0))</f>
        <v>4300</v>
      </c>
      <c r="H181" s="284">
        <f t="shared" ca="1" si="40"/>
        <v>150500</v>
      </c>
      <c r="I181" s="284">
        <f t="shared" ca="1" si="41"/>
        <v>0</v>
      </c>
      <c r="J181" s="284">
        <f t="shared" ca="1" si="42"/>
        <v>0</v>
      </c>
      <c r="K181" s="285">
        <f t="shared" ca="1" si="43"/>
        <v>150500</v>
      </c>
      <c r="L181" s="289"/>
      <c r="M181" s="289"/>
      <c r="N181" s="289"/>
      <c r="O181" s="286"/>
      <c r="P181" s="286"/>
      <c r="Q181" s="267"/>
      <c r="R181" s="259"/>
      <c r="S181" s="287"/>
      <c r="T181" s="264"/>
      <c r="U181" s="264"/>
      <c r="V181" s="264"/>
    </row>
    <row r="182" spans="1:22" s="290" customFormat="1">
      <c r="A182" s="259" t="e">
        <f>IF(AND(C182=0,#REF!=0,#REF!=0),"BLANKS",1)</f>
        <v>#REF!</v>
      </c>
      <c r="B182" s="510">
        <v>10</v>
      </c>
      <c r="C182" s="511" t="s">
        <v>794</v>
      </c>
      <c r="D182" s="281" t="str">
        <f ca="1">IF(ISERROR(OFFSET('HARGA SATUAN'!$D$6,MATCH(RAB!C182,'HARGA SATUAN'!$C$7:$C$1509,0),0)),"",OFFSET('HARGA SATUAN'!$D$6,MATCH(RAB!C182,'HARGA SATUAN'!$C$7:$C$1509,0),0))</f>
        <v>JASA</v>
      </c>
      <c r="E182" s="282" t="str">
        <f ca="1">IF(B182="+","Unit",IF(ISERROR(OFFSET('HARGA SATUAN'!$E$6,MATCH(RAB!C182,'HARGA SATUAN'!$C$7:$C$1509,0),0)),"",OFFSET('HARGA SATUAN'!$E$6,MATCH(RAB!C182,'HARGA SATUAN'!$C$7:$C$1509,0),0)))</f>
        <v>Unit</v>
      </c>
      <c r="F182" s="517">
        <f>F172*1</f>
        <v>1</v>
      </c>
      <c r="G182" s="283">
        <f ca="1">IF(ISERROR(OFFSET('HARGA SATUAN'!$I$6,MATCH(RAB!C182,'HARGA SATUAN'!$C$7:$C$1509,0),0)),0,OFFSET('HARGA SATUAN'!$I$6,MATCH(RAB!C182,'HARGA SATUAN'!$C$7:$C$1509,0),0))</f>
        <v>798700</v>
      </c>
      <c r="H182" s="284">
        <f t="shared" ca="1" si="40"/>
        <v>0</v>
      </c>
      <c r="I182" s="284">
        <f t="shared" ca="1" si="41"/>
        <v>0</v>
      </c>
      <c r="J182" s="284">
        <f t="shared" ca="1" si="42"/>
        <v>798700</v>
      </c>
      <c r="K182" s="285">
        <f t="shared" ca="1" si="43"/>
        <v>798700</v>
      </c>
      <c r="L182" s="289"/>
      <c r="M182" s="289"/>
      <c r="N182" s="289"/>
      <c r="O182" s="286"/>
      <c r="P182" s="286"/>
      <c r="Q182" s="267"/>
      <c r="R182" s="259"/>
      <c r="S182" s="287"/>
      <c r="T182" s="264"/>
      <c r="U182" s="264"/>
      <c r="V182" s="264"/>
    </row>
    <row r="183" spans="1:22" s="290" customFormat="1">
      <c r="A183" s="259">
        <f>IF(AND(C183=0,C184=0,C185=0),"BLANKS",1)</f>
        <v>1</v>
      </c>
      <c r="B183" s="510"/>
      <c r="C183" s="511"/>
      <c r="D183" s="281" t="str">
        <f ca="1">IF(ISERROR(OFFSET('HARGA SATUAN'!$D$6,MATCH(RAB!C183,'HARGA SATUAN'!$C$7:$C$1509,0),0)),"",OFFSET('HARGA SATUAN'!$D$6,MATCH(RAB!C183,'HARGA SATUAN'!$C$7:$C$1509,0),0))</f>
        <v/>
      </c>
      <c r="E183" s="282" t="str">
        <f ca="1">IF(B183="+","Unit",IF(ISERROR(OFFSET('HARGA SATUAN'!$E$6,MATCH(RAB!C183,'HARGA SATUAN'!$C$7:$C$1509,0),0)),"",OFFSET('HARGA SATUAN'!$E$6,MATCH(RAB!C183,'HARGA SATUAN'!$C$7:$C$1509,0),0)))</f>
        <v/>
      </c>
      <c r="F183" s="389"/>
      <c r="G183" s="283">
        <f ca="1">IF(ISERROR(OFFSET('HARGA SATUAN'!$I$6,MATCH(RAB!C183,'HARGA SATUAN'!$C$7:$C$1509,0),0)),0,OFFSET('HARGA SATUAN'!$I$6,MATCH(RAB!C183,'HARGA SATUAN'!$C$7:$C$1509,0),0))</f>
        <v>0</v>
      </c>
      <c r="H183" s="284">
        <f t="shared" ca="1" si="40"/>
        <v>0</v>
      </c>
      <c r="I183" s="284">
        <f t="shared" ca="1" si="41"/>
        <v>0</v>
      </c>
      <c r="J183" s="284">
        <f t="shared" ca="1" si="42"/>
        <v>0</v>
      </c>
      <c r="K183" s="285">
        <f t="shared" ca="1" si="43"/>
        <v>0</v>
      </c>
      <c r="L183" s="289"/>
      <c r="M183" s="289"/>
      <c r="N183" s="289"/>
      <c r="O183" s="286"/>
      <c r="P183" s="286"/>
      <c r="Q183" s="267"/>
      <c r="R183" s="259"/>
      <c r="S183" s="287"/>
      <c r="T183" s="264"/>
      <c r="U183" s="264"/>
      <c r="V183" s="264"/>
    </row>
    <row r="184" spans="1:22" s="290" customFormat="1">
      <c r="A184" s="259">
        <f>IF(AND(C184=0,C185=0,C186=0),"BLANKS",1)</f>
        <v>1</v>
      </c>
      <c r="B184" s="510" t="s">
        <v>1009</v>
      </c>
      <c r="C184" s="511" t="s">
        <v>1647</v>
      </c>
      <c r="D184" s="281" t="str">
        <f ca="1">IF(ISERROR(OFFSET('HARGA SATUAN'!$D$6,MATCH(RAB!C184,'HARGA SATUAN'!$C$7:$C$1509,0),0)),"",OFFSET('HARGA SATUAN'!$D$6,MATCH(RAB!C184,'HARGA SATUAN'!$C$7:$C$1509,0),0))</f>
        <v/>
      </c>
      <c r="E184" s="282" t="str">
        <f ca="1">IF(B184="+","Unit",IF(ISERROR(OFFSET('HARGA SATUAN'!$E$6,MATCH(RAB!C184,'HARGA SATUAN'!$C$7:$C$1509,0),0)),"",OFFSET('HARGA SATUAN'!$E$6,MATCH(RAB!C184,'HARGA SATUAN'!$C$7:$C$1509,0),0)))</f>
        <v>Unit</v>
      </c>
      <c r="F184" s="389">
        <f>F172</f>
        <v>1</v>
      </c>
      <c r="G184" s="283">
        <f ca="1">IF(ISERROR(OFFSET('HARGA SATUAN'!$I$6,MATCH(RAB!C184,'HARGA SATUAN'!$C$7:$C$1509,0),0)),0,OFFSET('HARGA SATUAN'!$I$6,MATCH(RAB!C184,'HARGA SATUAN'!$C$7:$C$1509,0),0))</f>
        <v>0</v>
      </c>
      <c r="H184" s="284">
        <f t="shared" ca="1" si="40"/>
        <v>0</v>
      </c>
      <c r="I184" s="284">
        <f t="shared" ca="1" si="41"/>
        <v>0</v>
      </c>
      <c r="J184" s="284">
        <f t="shared" ca="1" si="42"/>
        <v>0</v>
      </c>
      <c r="K184" s="285">
        <f t="shared" ca="1" si="43"/>
        <v>0</v>
      </c>
      <c r="L184" s="289"/>
      <c r="M184" s="289"/>
      <c r="N184" s="289"/>
      <c r="O184" s="286"/>
      <c r="P184" s="286"/>
      <c r="Q184" s="267"/>
      <c r="R184" s="259"/>
      <c r="S184" s="287"/>
      <c r="T184" s="264"/>
      <c r="U184" s="264"/>
      <c r="V184" s="264"/>
    </row>
    <row r="185" spans="1:22" s="290" customFormat="1" ht="30">
      <c r="A185" s="259" t="e">
        <f>IF(AND(C185=0,C186=0,#REF!=0),"BLANKS",1)</f>
        <v>#REF!</v>
      </c>
      <c r="B185" s="510">
        <v>1</v>
      </c>
      <c r="C185" s="511" t="s">
        <v>988</v>
      </c>
      <c r="D185" s="281" t="str">
        <f ca="1">IF(ISERROR(OFFSET('HARGA SATUAN'!$D$6,MATCH(RAB!C185,'HARGA SATUAN'!$C$7:$C$1509,0),0)),"",OFFSET('HARGA SATUAN'!$D$6,MATCH(RAB!C185,'HARGA SATUAN'!$C$7:$C$1509,0),0))</f>
        <v>MDU-KD</v>
      </c>
      <c r="E185" s="282" t="str">
        <f ca="1">IF(B185="+","Unit",IF(ISERROR(OFFSET('HARGA SATUAN'!$E$6,MATCH(RAB!C185,'HARGA SATUAN'!$C$7:$C$1509,0),0)),"",OFFSET('HARGA SATUAN'!$E$6,MATCH(RAB!C185,'HARGA SATUAN'!$C$7:$C$1509,0),0)))</f>
        <v>Cell</v>
      </c>
      <c r="F185" s="389">
        <f>F172*1</f>
        <v>1</v>
      </c>
      <c r="G185" s="283">
        <f ca="1">IF(ISERROR(OFFSET('HARGA SATUAN'!$I$6,MATCH(RAB!C185,'HARGA SATUAN'!$C$7:$C$1509,0),0)),0,OFFSET('HARGA SATUAN'!$I$6,MATCH(RAB!C185,'HARGA SATUAN'!$C$7:$C$1509,0),0))</f>
        <v>34969900</v>
      </c>
      <c r="H185" s="284">
        <f t="shared" ca="1" si="40"/>
        <v>34969900</v>
      </c>
      <c r="I185" s="284">
        <f t="shared" ca="1" si="41"/>
        <v>0</v>
      </c>
      <c r="J185" s="284">
        <f t="shared" ca="1" si="42"/>
        <v>0</v>
      </c>
      <c r="K185" s="285">
        <f t="shared" ca="1" si="43"/>
        <v>34969900</v>
      </c>
      <c r="L185" s="289"/>
      <c r="M185" s="289"/>
      <c r="N185" s="289"/>
      <c r="O185" s="286"/>
      <c r="P185" s="286"/>
      <c r="Q185" s="267"/>
      <c r="R185" s="259"/>
      <c r="S185" s="287"/>
      <c r="T185" s="264"/>
      <c r="U185" s="264"/>
      <c r="V185" s="264"/>
    </row>
    <row r="186" spans="1:22" s="290" customFormat="1" ht="30">
      <c r="A186" s="259" t="e">
        <f>IF(AND(C186=0,#REF!=0,#REF!=0),"BLANKS",1)</f>
        <v>#REF!</v>
      </c>
      <c r="B186" s="510">
        <v>2</v>
      </c>
      <c r="C186" s="511" t="s">
        <v>989</v>
      </c>
      <c r="D186" s="281" t="str">
        <f ca="1">IF(ISERROR(OFFSET('HARGA SATUAN'!$D$6,MATCH(RAB!C186,'HARGA SATUAN'!$C$7:$C$1509,0),0)),"",OFFSET('HARGA SATUAN'!$D$6,MATCH(RAB!C186,'HARGA SATUAN'!$C$7:$C$1509,0),0))</f>
        <v>MDU-KD</v>
      </c>
      <c r="E186" s="282" t="str">
        <f ca="1">IF(B186="+","Unit",IF(ISERROR(OFFSET('HARGA SATUAN'!$E$6,MATCH(RAB!C186,'HARGA SATUAN'!$C$7:$C$1509,0),0)),"",OFFSET('HARGA SATUAN'!$E$6,MATCH(RAB!C186,'HARGA SATUAN'!$C$7:$C$1509,0),0)))</f>
        <v>Cell</v>
      </c>
      <c r="F186" s="389">
        <f>F184*1</f>
        <v>1</v>
      </c>
      <c r="G186" s="283">
        <f ca="1">IF(ISERROR(OFFSET('HARGA SATUAN'!$I$6,MATCH(RAB!C186,'HARGA SATUAN'!$C$7:$C$1509,0),0)),0,OFFSET('HARGA SATUAN'!$I$6,MATCH(RAB!C186,'HARGA SATUAN'!$C$7:$C$1509,0),0))</f>
        <v>145312800</v>
      </c>
      <c r="H186" s="284">
        <f t="shared" ca="1" si="40"/>
        <v>145312800</v>
      </c>
      <c r="I186" s="284">
        <f t="shared" ca="1" si="41"/>
        <v>0</v>
      </c>
      <c r="J186" s="284">
        <f t="shared" ca="1" si="42"/>
        <v>0</v>
      </c>
      <c r="K186" s="285">
        <f t="shared" ca="1" si="43"/>
        <v>145312800</v>
      </c>
      <c r="L186" s="289"/>
      <c r="M186" s="289"/>
      <c r="N186" s="289"/>
      <c r="O186" s="286"/>
      <c r="P186" s="286"/>
      <c r="Q186" s="267"/>
      <c r="R186" s="259"/>
      <c r="S186" s="287"/>
      <c r="T186" s="264"/>
      <c r="U186" s="264"/>
      <c r="V186" s="264"/>
    </row>
    <row r="187" spans="1:22" s="290" customFormat="1">
      <c r="A187" s="259" t="e">
        <f>IF(AND(C187=0,#REF!=0,#REF!=0),"BLANKS",1)</f>
        <v>#REF!</v>
      </c>
      <c r="B187" s="510">
        <v>3</v>
      </c>
      <c r="C187" s="511" t="s">
        <v>1141</v>
      </c>
      <c r="D187" s="281" t="str">
        <f ca="1">IF(ISERROR(OFFSET('HARGA SATUAN'!$D$6,MATCH(RAB!C187,'HARGA SATUAN'!$C$7:$C$1509,0),0)),"",OFFSET('HARGA SATUAN'!$D$6,MATCH(RAB!C187,'HARGA SATUAN'!$C$7:$C$1509,0),0))</f>
        <v>JASA</v>
      </c>
      <c r="E187" s="282" t="str">
        <f ca="1">IF(B187="+","Unit",IF(ISERROR(OFFSET('HARGA SATUAN'!$E$6,MATCH(RAB!C187,'HARGA SATUAN'!$C$7:$C$1509,0),0)),"",OFFSET('HARGA SATUAN'!$E$6,MATCH(RAB!C187,'HARGA SATUAN'!$C$7:$C$1509,0),0)))</f>
        <v>Unit</v>
      </c>
      <c r="F187" s="389">
        <f>F184*1</f>
        <v>1</v>
      </c>
      <c r="G187" s="283">
        <f ca="1">IF(ISERROR(OFFSET('HARGA SATUAN'!$I$6,MATCH(RAB!C187,'HARGA SATUAN'!$C$7:$C$1509,0),0)),0,OFFSET('HARGA SATUAN'!$I$6,MATCH(RAB!C187,'HARGA SATUAN'!$C$7:$C$1509,0),0))</f>
        <v>1641700</v>
      </c>
      <c r="H187" s="284">
        <f t="shared" ca="1" si="40"/>
        <v>0</v>
      </c>
      <c r="I187" s="284">
        <f t="shared" ca="1" si="41"/>
        <v>0</v>
      </c>
      <c r="J187" s="284">
        <f t="shared" ca="1" si="42"/>
        <v>1641700</v>
      </c>
      <c r="K187" s="285">
        <f t="shared" ca="1" si="43"/>
        <v>1641700</v>
      </c>
      <c r="L187" s="289"/>
      <c r="M187" s="289"/>
      <c r="N187" s="289"/>
      <c r="O187" s="286"/>
      <c r="P187" s="286"/>
      <c r="Q187" s="267"/>
      <c r="R187" s="259"/>
      <c r="S187" s="287"/>
      <c r="T187" s="264"/>
      <c r="U187" s="264"/>
      <c r="V187" s="264"/>
    </row>
    <row r="188" spans="1:22" s="290" customFormat="1">
      <c r="A188" s="259"/>
      <c r="B188" s="510"/>
      <c r="C188" s="511"/>
      <c r="D188" s="281" t="str">
        <f ca="1">IF(ISERROR(OFFSET('HARGA SATUAN'!$D$6,MATCH(RAB!C188,'HARGA SATUAN'!$C$7:$C$1509,0),0)),"",OFFSET('HARGA SATUAN'!$D$6,MATCH(RAB!C188,'HARGA SATUAN'!$C$7:$C$1509,0),0))</f>
        <v/>
      </c>
      <c r="E188" s="282" t="str">
        <f ca="1">IF(B188="+","Unit",IF(ISERROR(OFFSET('HARGA SATUAN'!$E$6,MATCH(RAB!C188,'HARGA SATUAN'!$C$7:$C$1509,0),0)),"",OFFSET('HARGA SATUAN'!$E$6,MATCH(RAB!C188,'HARGA SATUAN'!$C$7:$C$1509,0),0)))</f>
        <v/>
      </c>
      <c r="F188" s="389"/>
      <c r="G188" s="283">
        <f ca="1">IF(ISERROR(OFFSET('HARGA SATUAN'!$I$6,MATCH(RAB!C188,'HARGA SATUAN'!$C$7:$C$1509,0),0)),0,OFFSET('HARGA SATUAN'!$I$6,MATCH(RAB!C188,'HARGA SATUAN'!$C$7:$C$1509,0),0))</f>
        <v>0</v>
      </c>
      <c r="H188" s="284">
        <f t="shared" ca="1" si="40"/>
        <v>0</v>
      </c>
      <c r="I188" s="284">
        <f t="shared" ca="1" si="41"/>
        <v>0</v>
      </c>
      <c r="J188" s="284">
        <f t="shared" ca="1" si="42"/>
        <v>0</v>
      </c>
      <c r="K188" s="285">
        <f t="shared" ca="1" si="43"/>
        <v>0</v>
      </c>
      <c r="L188" s="289"/>
      <c r="M188" s="289"/>
      <c r="N188" s="289"/>
      <c r="O188" s="286"/>
      <c r="P188" s="286"/>
      <c r="Q188" s="267"/>
      <c r="R188" s="259"/>
      <c r="S188" s="287"/>
      <c r="T188" s="264"/>
      <c r="U188" s="264"/>
      <c r="V188" s="264"/>
    </row>
    <row r="189" spans="1:22" s="290" customFormat="1">
      <c r="A189" s="259" t="e">
        <f>IF(AND(C189=0,#REF!=0,#REF!=0),"BLANKS",1)</f>
        <v>#REF!</v>
      </c>
      <c r="B189" s="510" t="s">
        <v>1009</v>
      </c>
      <c r="C189" s="511" t="s">
        <v>1648</v>
      </c>
      <c r="D189" s="281" t="str">
        <f ca="1">IF(ISERROR(OFFSET('HARGA SATUAN'!$D$6,MATCH(RAB!C189,'HARGA SATUAN'!$C$7:$C$1509,0),0)),"",OFFSET('HARGA SATUAN'!$D$6,MATCH(RAB!C189,'HARGA SATUAN'!$C$7:$C$1509,0),0))</f>
        <v/>
      </c>
      <c r="E189" s="282" t="str">
        <f ca="1">IF(B189="+","Unit",IF(ISERROR(OFFSET('HARGA SATUAN'!$E$6,MATCH(RAB!C189,'HARGA SATUAN'!$C$7:$C$1509,0),0)),"",OFFSET('HARGA SATUAN'!$E$6,MATCH(RAB!C189,'HARGA SATUAN'!$C$7:$C$1509,0),0)))</f>
        <v>Unit</v>
      </c>
      <c r="F189" s="389">
        <f>F172</f>
        <v>1</v>
      </c>
      <c r="G189" s="283">
        <f ca="1">IF(ISERROR(OFFSET('HARGA SATUAN'!$I$6,MATCH(RAB!C189,'HARGA SATUAN'!$C$7:$C$1509,0),0)),0,OFFSET('HARGA SATUAN'!$I$6,MATCH(RAB!C189,'HARGA SATUAN'!$C$7:$C$1509,0),0))</f>
        <v>0</v>
      </c>
      <c r="H189" s="284">
        <f t="shared" ca="1" si="40"/>
        <v>0</v>
      </c>
      <c r="I189" s="284">
        <f t="shared" ca="1" si="41"/>
        <v>0</v>
      </c>
      <c r="J189" s="284">
        <f t="shared" ca="1" si="42"/>
        <v>0</v>
      </c>
      <c r="K189" s="285">
        <f t="shared" ca="1" si="43"/>
        <v>0</v>
      </c>
      <c r="L189" s="289"/>
      <c r="M189" s="289"/>
      <c r="N189" s="289"/>
      <c r="O189" s="286"/>
      <c r="P189" s="286"/>
      <c r="Q189" s="267"/>
      <c r="R189" s="259"/>
      <c r="S189" s="287"/>
      <c r="T189" s="264"/>
      <c r="U189" s="264"/>
      <c r="V189" s="264"/>
    </row>
    <row r="190" spans="1:22" s="290" customFormat="1">
      <c r="A190" s="259" t="e">
        <f>IF(AND(C190=0,C191=0,#REF!=0),"BLANKS",1)</f>
        <v>#REF!</v>
      </c>
      <c r="B190" s="510">
        <v>1</v>
      </c>
      <c r="C190" s="511" t="s">
        <v>1578</v>
      </c>
      <c r="D190" s="281" t="s">
        <v>37</v>
      </c>
      <c r="E190" s="282" t="str">
        <f ca="1">IF(B190="+","Unit",IF(ISERROR(OFFSET('HARGA SATUAN'!$E$6,MATCH(RAB!C190,'HARGA SATUAN'!$C$7:$C$1509,0),0)),"",OFFSET('HARGA SATUAN'!$E$6,MATCH(RAB!C190,'HARGA SATUAN'!$C$7:$C$1509,0),0)))</f>
        <v>Set</v>
      </c>
      <c r="F190" s="389">
        <f>F189*1</f>
        <v>1</v>
      </c>
      <c r="G190" s="283">
        <f ca="1">IF(ISERROR(OFFSET('HARGA SATUAN'!$I$6,MATCH(RAB!C190,'HARGA SATUAN'!$C$7:$C$1509,0),0)),0,OFFSET('HARGA SATUAN'!$I$6,MATCH(RAB!C190,'HARGA SATUAN'!$C$7:$C$1509,0),0))</f>
        <v>8703800</v>
      </c>
      <c r="H190" s="284">
        <f t="shared" si="40"/>
        <v>0</v>
      </c>
      <c r="I190" s="284">
        <f t="shared" ca="1" si="41"/>
        <v>8703800</v>
      </c>
      <c r="J190" s="284">
        <f t="shared" si="42"/>
        <v>0</v>
      </c>
      <c r="K190" s="285">
        <f t="shared" ca="1" si="43"/>
        <v>8703800</v>
      </c>
      <c r="L190" s="289"/>
      <c r="M190" s="289"/>
      <c r="N190" s="289"/>
      <c r="O190" s="286"/>
      <c r="P190" s="286"/>
      <c r="Q190" s="267"/>
      <c r="R190" s="259"/>
      <c r="S190" s="287"/>
      <c r="T190" s="264"/>
      <c r="U190" s="264"/>
      <c r="V190" s="264"/>
    </row>
    <row r="191" spans="1:22" s="290" customFormat="1">
      <c r="A191" s="259" t="e">
        <f>IF(AND(C191=0,#REF!=0,#REF!=0),"BLANKS",1)</f>
        <v>#REF!</v>
      </c>
      <c r="B191" s="510">
        <v>2</v>
      </c>
      <c r="C191" s="511" t="s">
        <v>587</v>
      </c>
      <c r="D191" s="281" t="str">
        <f ca="1">IF(ISERROR(OFFSET('HARGA SATUAN'!$D$6,MATCH(RAB!C191,'HARGA SATUAN'!$C$7:$C$1509,0),0)),"",OFFSET('HARGA SATUAN'!$D$6,MATCH(RAB!C191,'HARGA SATUAN'!$C$7:$C$1509,0),0))</f>
        <v>HDW</v>
      </c>
      <c r="E191" s="282" t="str">
        <f ca="1">IF(B191="+","Unit",IF(ISERROR(OFFSET('HARGA SATUAN'!$E$6,MATCH(RAB!C191,'HARGA SATUAN'!$C$7:$C$1509,0),0)),"",OFFSET('HARGA SATUAN'!$E$6,MATCH(RAB!C191,'HARGA SATUAN'!$C$7:$C$1509,0),0)))</f>
        <v>Bh</v>
      </c>
      <c r="F191" s="389">
        <f>F189*2</f>
        <v>2</v>
      </c>
      <c r="G191" s="283">
        <f ca="1">IF(ISERROR(OFFSET('HARGA SATUAN'!$I$6,MATCH(RAB!C191,'HARGA SATUAN'!$C$7:$C$1509,0),0)),0,OFFSET('HARGA SATUAN'!$I$6,MATCH(RAB!C191,'HARGA SATUAN'!$C$7:$C$1509,0),0))</f>
        <v>380500</v>
      </c>
      <c r="H191" s="284">
        <f t="shared" ca="1" si="40"/>
        <v>0</v>
      </c>
      <c r="I191" s="284">
        <f t="shared" ca="1" si="41"/>
        <v>761000</v>
      </c>
      <c r="J191" s="284">
        <f t="shared" ca="1" si="42"/>
        <v>0</v>
      </c>
      <c r="K191" s="285">
        <f t="shared" ca="1" si="43"/>
        <v>761000</v>
      </c>
      <c r="L191" s="289"/>
      <c r="M191" s="289"/>
      <c r="N191" s="289"/>
      <c r="O191" s="286"/>
      <c r="P191" s="286"/>
      <c r="Q191" s="267"/>
      <c r="R191" s="259"/>
      <c r="S191" s="287"/>
      <c r="T191" s="264"/>
      <c r="U191" s="264"/>
      <c r="V191" s="264"/>
    </row>
    <row r="192" spans="1:22" s="290" customFormat="1">
      <c r="A192" s="259"/>
      <c r="B192" s="510">
        <v>3</v>
      </c>
      <c r="C192" s="511" t="s">
        <v>166</v>
      </c>
      <c r="D192" s="281" t="str">
        <f ca="1">IF(ISERROR(OFFSET('HARGA SATUAN'!$D$6,MATCH(RAB!C192,'HARGA SATUAN'!$C$7:$C$1509,0),0)),"",OFFSET('HARGA SATUAN'!$D$6,MATCH(RAB!C192,'HARGA SATUAN'!$C$7:$C$1509,0),0))</f>
        <v>HDW</v>
      </c>
      <c r="E192" s="282" t="str">
        <f ca="1">IF(B192="+","Unit",IF(ISERROR(OFFSET('HARGA SATUAN'!$E$6,MATCH(RAB!C192,'HARGA SATUAN'!$C$7:$C$1509,0),0)),"",OFFSET('HARGA SATUAN'!$E$6,MATCH(RAB!C192,'HARGA SATUAN'!$C$7:$C$1509,0),0)))</f>
        <v>Bh</v>
      </c>
      <c r="F192" s="389">
        <f>F189*4</f>
        <v>4</v>
      </c>
      <c r="G192" s="283">
        <f ca="1">IF(ISERROR(OFFSET('HARGA SATUAN'!$I$6,MATCH(RAB!C192,'HARGA SATUAN'!$C$7:$C$1509,0),0)),0,OFFSET('HARGA SATUAN'!$I$6,MATCH(RAB!C192,'HARGA SATUAN'!$C$7:$C$1509,0),0))</f>
        <v>45000</v>
      </c>
      <c r="H192" s="284">
        <f t="shared" ca="1" si="40"/>
        <v>0</v>
      </c>
      <c r="I192" s="284">
        <f t="shared" ca="1" si="41"/>
        <v>180000</v>
      </c>
      <c r="J192" s="284">
        <f t="shared" ca="1" si="42"/>
        <v>0</v>
      </c>
      <c r="K192" s="285">
        <f t="shared" ca="1" si="43"/>
        <v>180000</v>
      </c>
      <c r="L192" s="289"/>
      <c r="M192" s="289"/>
      <c r="N192" s="289"/>
      <c r="O192" s="286"/>
      <c r="P192" s="286"/>
      <c r="Q192" s="267"/>
      <c r="R192" s="259"/>
      <c r="S192" s="287"/>
      <c r="T192" s="264"/>
      <c r="U192" s="264"/>
      <c r="V192" s="264"/>
    </row>
    <row r="193" spans="1:22" s="290" customFormat="1">
      <c r="A193" s="259"/>
      <c r="B193" s="510">
        <v>4</v>
      </c>
      <c r="C193" s="511" t="s">
        <v>150</v>
      </c>
      <c r="D193" s="281" t="str">
        <f ca="1">IF(ISERROR(OFFSET('HARGA SATUAN'!$D$6,MATCH(RAB!C193,'HARGA SATUAN'!$C$7:$C$1509,0),0)),"",OFFSET('HARGA SATUAN'!$D$6,MATCH(RAB!C193,'HARGA SATUAN'!$C$7:$C$1509,0),0))</f>
        <v>HDW</v>
      </c>
      <c r="E193" s="282" t="str">
        <f ca="1">IF(B193="+","Unit",IF(ISERROR(OFFSET('HARGA SATUAN'!$E$6,MATCH(RAB!C193,'HARGA SATUAN'!$C$7:$C$1509,0),0)),"",OFFSET('HARGA SATUAN'!$E$6,MATCH(RAB!C193,'HARGA SATUAN'!$C$7:$C$1509,0),0)))</f>
        <v>Bh</v>
      </c>
      <c r="F193" s="389">
        <f>F189*2</f>
        <v>2</v>
      </c>
      <c r="G193" s="283">
        <f ca="1">IF(ISERROR(OFFSET('HARGA SATUAN'!$I$6,MATCH(RAB!C193,'HARGA SATUAN'!$C$7:$C$1509,0),0)),0,OFFSET('HARGA SATUAN'!$I$6,MATCH(RAB!C193,'HARGA SATUAN'!$C$7:$C$1509,0),0))</f>
        <v>40000</v>
      </c>
      <c r="H193" s="284">
        <f t="shared" ca="1" si="40"/>
        <v>0</v>
      </c>
      <c r="I193" s="284">
        <f t="shared" ca="1" si="41"/>
        <v>80000</v>
      </c>
      <c r="J193" s="284">
        <f t="shared" ca="1" si="42"/>
        <v>0</v>
      </c>
      <c r="K193" s="285">
        <f t="shared" ca="1" si="43"/>
        <v>80000</v>
      </c>
      <c r="L193" s="289"/>
      <c r="M193" s="289"/>
      <c r="N193" s="289"/>
      <c r="O193" s="286"/>
      <c r="P193" s="286"/>
      <c r="Q193" s="267"/>
      <c r="R193" s="259"/>
      <c r="S193" s="287"/>
      <c r="T193" s="264"/>
      <c r="U193" s="264"/>
      <c r="V193" s="264"/>
    </row>
    <row r="194" spans="1:22" s="290" customFormat="1">
      <c r="A194" s="259" t="e">
        <f>IF(AND(C194=0,#REF!=0,#REF!=0),"BLANKS",1)</f>
        <v>#REF!</v>
      </c>
      <c r="B194" s="510">
        <v>5</v>
      </c>
      <c r="C194" s="511" t="s">
        <v>1146</v>
      </c>
      <c r="D194" s="281" t="str">
        <f ca="1">IF(ISERROR(OFFSET('HARGA SATUAN'!$D$6,MATCH(RAB!C194,'HARGA SATUAN'!$C$7:$C$1509,0),0)),"",OFFSET('HARGA SATUAN'!$D$6,MATCH(RAB!C194,'HARGA SATUAN'!$C$7:$C$1509,0),0))</f>
        <v>JASA</v>
      </c>
      <c r="E194" s="282" t="str">
        <f ca="1">IF(B194="+","Unit",IF(ISERROR(OFFSET('HARGA SATUAN'!$E$6,MATCH(RAB!C194,'HARGA SATUAN'!$C$7:$C$1509,0),0)),"",OFFSET('HARGA SATUAN'!$E$6,MATCH(RAB!C194,'HARGA SATUAN'!$C$7:$C$1509,0),0)))</f>
        <v>Unit</v>
      </c>
      <c r="F194" s="389">
        <f>F189*1</f>
        <v>1</v>
      </c>
      <c r="G194" s="283">
        <f ca="1">IF(ISERROR(OFFSET('HARGA SATUAN'!$I$6,MATCH(RAB!C194,'HARGA SATUAN'!$C$7:$C$1509,0),0)),0,OFFSET('HARGA SATUAN'!$I$6,MATCH(RAB!C194,'HARGA SATUAN'!$C$7:$C$1509,0),0))</f>
        <v>1515700</v>
      </c>
      <c r="H194" s="284">
        <f t="shared" ca="1" si="40"/>
        <v>0</v>
      </c>
      <c r="I194" s="284">
        <f t="shared" ca="1" si="41"/>
        <v>0</v>
      </c>
      <c r="J194" s="284">
        <f t="shared" ca="1" si="42"/>
        <v>1515700</v>
      </c>
      <c r="K194" s="285">
        <f t="shared" ca="1" si="43"/>
        <v>1515700</v>
      </c>
      <c r="L194" s="289"/>
      <c r="M194" s="289"/>
      <c r="N194" s="289"/>
      <c r="O194" s="286"/>
      <c r="P194" s="286"/>
      <c r="Q194" s="267"/>
      <c r="R194" s="259"/>
      <c r="S194" s="287"/>
      <c r="T194" s="264"/>
      <c r="U194" s="264"/>
      <c r="V194" s="264"/>
    </row>
    <row r="195" spans="1:22" s="290" customFormat="1">
      <c r="A195" s="259" t="e">
        <f>IF(AND(C195=0,#REF!=0,#REF!=0),"BLANKS",1)</f>
        <v>#REF!</v>
      </c>
      <c r="B195" s="510"/>
      <c r="C195" s="511"/>
      <c r="D195" s="281" t="str">
        <f ca="1">IF(ISERROR(OFFSET('HARGA SATUAN'!$D$6,MATCH(RAB!C195,'HARGA SATUAN'!$C$7:$C$1509,0),0)),"",OFFSET('HARGA SATUAN'!$D$6,MATCH(RAB!C195,'HARGA SATUAN'!$C$7:$C$1509,0),0))</f>
        <v/>
      </c>
      <c r="E195" s="282" t="str">
        <f ca="1">IF(B195="+","Unit",IF(ISERROR(OFFSET('HARGA SATUAN'!$E$6,MATCH(RAB!C195,'HARGA SATUAN'!$C$7:$C$1509,0),0)),"",OFFSET('HARGA SATUAN'!$E$6,MATCH(RAB!C195,'HARGA SATUAN'!$C$7:$C$1509,0),0)))</f>
        <v/>
      </c>
      <c r="F195" s="389"/>
      <c r="G195" s="283">
        <f ca="1">IF(ISERROR(OFFSET('HARGA SATUAN'!$I$6,MATCH(RAB!C195,'HARGA SATUAN'!$C$7:$C$1509,0),0)),0,OFFSET('HARGA SATUAN'!$I$6,MATCH(RAB!C195,'HARGA SATUAN'!$C$7:$C$1509,0),0))</f>
        <v>0</v>
      </c>
      <c r="H195" s="284">
        <f t="shared" ca="1" si="40"/>
        <v>0</v>
      </c>
      <c r="I195" s="284">
        <f t="shared" ca="1" si="41"/>
        <v>0</v>
      </c>
      <c r="J195" s="284">
        <f t="shared" ca="1" si="42"/>
        <v>0</v>
      </c>
      <c r="K195" s="285">
        <f t="shared" ca="1" si="43"/>
        <v>0</v>
      </c>
      <c r="L195" s="289"/>
      <c r="M195" s="289"/>
      <c r="N195" s="289"/>
      <c r="O195" s="286"/>
      <c r="P195" s="286"/>
      <c r="Q195" s="267"/>
      <c r="R195" s="259"/>
      <c r="S195" s="287"/>
      <c r="T195" s="264"/>
      <c r="U195" s="264"/>
      <c r="V195" s="264"/>
    </row>
    <row r="196" spans="1:22" s="290" customFormat="1">
      <c r="A196" s="259" t="e">
        <f>IF(AND(C196=0,#REF!=0,#REF!=0),"BLANKS",1)</f>
        <v>#REF!</v>
      </c>
      <c r="B196" s="510" t="s">
        <v>1009</v>
      </c>
      <c r="C196" s="511" t="s">
        <v>1649</v>
      </c>
      <c r="D196" s="281" t="str">
        <f ca="1">IF(ISERROR(OFFSET('HARGA SATUAN'!$D$6,MATCH(RAB!C196,'HARGA SATUAN'!$C$7:$C$1509,0),0)),"",OFFSET('HARGA SATUAN'!$D$6,MATCH(RAB!C196,'HARGA SATUAN'!$C$7:$C$1509,0),0))</f>
        <v/>
      </c>
      <c r="E196" s="282" t="str">
        <f ca="1">IF(B196="+","Unit",IF(ISERROR(OFFSET('HARGA SATUAN'!$E$6,MATCH(RAB!C196,'HARGA SATUAN'!$C$7:$C$1509,0),0)),"",OFFSET('HARGA SATUAN'!$E$6,MATCH(RAB!C196,'HARGA SATUAN'!$C$7:$C$1509,0),0)))</f>
        <v>Unit</v>
      </c>
      <c r="F196" s="521">
        <f>F189</f>
        <v>1</v>
      </c>
      <c r="G196" s="283">
        <f ca="1">IF(ISERROR(OFFSET('HARGA SATUAN'!$I$6,MATCH(RAB!C196,'HARGA SATUAN'!$C$7:$C$1509,0),0)),0,OFFSET('HARGA SATUAN'!$I$6,MATCH(RAB!C196,'HARGA SATUAN'!$C$7:$C$1509,0),0))</f>
        <v>0</v>
      </c>
      <c r="H196" s="284">
        <f t="shared" ca="1" si="40"/>
        <v>0</v>
      </c>
      <c r="I196" s="284">
        <f t="shared" ca="1" si="41"/>
        <v>0</v>
      </c>
      <c r="J196" s="284">
        <f t="shared" ca="1" si="42"/>
        <v>0</v>
      </c>
      <c r="K196" s="285">
        <f t="shared" ca="1" si="43"/>
        <v>0</v>
      </c>
      <c r="L196" s="289"/>
      <c r="M196" s="289"/>
      <c r="N196" s="289"/>
      <c r="O196" s="286"/>
      <c r="P196" s="286"/>
      <c r="Q196" s="267"/>
      <c r="R196" s="259"/>
      <c r="S196" s="287"/>
      <c r="T196" s="264"/>
      <c r="U196" s="264"/>
      <c r="V196" s="264"/>
    </row>
    <row r="197" spans="1:22" s="290" customFormat="1">
      <c r="A197" s="259"/>
      <c r="B197" s="510">
        <v>1</v>
      </c>
      <c r="C197" s="511" t="s">
        <v>552</v>
      </c>
      <c r="D197" s="281" t="str">
        <f ca="1">IF(ISERROR(OFFSET('HARGA SATUAN'!$D$6,MATCH(RAB!C197,'HARGA SATUAN'!$C$7:$C$1509,0),0)),"",OFFSET('HARGA SATUAN'!$D$6,MATCH(RAB!C197,'HARGA SATUAN'!$C$7:$C$1509,0),0))</f>
        <v>MDU-KD</v>
      </c>
      <c r="E197" s="282" t="str">
        <f ca="1">IF(B197="+","Unit",IF(ISERROR(OFFSET('HARGA SATUAN'!$E$6,MATCH(RAB!C197,'HARGA SATUAN'!$C$7:$C$1509,0),0)),"",OFFSET('HARGA SATUAN'!$E$6,MATCH(RAB!C197,'HARGA SATUAN'!$C$7:$C$1509,0),0)))</f>
        <v>Bh</v>
      </c>
      <c r="F197" s="519">
        <f>F196*3</f>
        <v>3</v>
      </c>
      <c r="G197" s="283">
        <f ca="1">IF(ISERROR(OFFSET('HARGA SATUAN'!$I$6,MATCH(RAB!C197,'HARGA SATUAN'!$C$7:$C$1509,0),0)),0,OFFSET('HARGA SATUAN'!$I$6,MATCH(RAB!C197,'HARGA SATUAN'!$C$7:$C$1509,0),0))</f>
        <v>725900</v>
      </c>
      <c r="H197" s="284">
        <f t="shared" ca="1" si="40"/>
        <v>2177700</v>
      </c>
      <c r="I197" s="284">
        <f t="shared" ca="1" si="41"/>
        <v>0</v>
      </c>
      <c r="J197" s="284">
        <f t="shared" ca="1" si="42"/>
        <v>0</v>
      </c>
      <c r="K197" s="285">
        <f t="shared" ca="1" si="43"/>
        <v>2177700</v>
      </c>
      <c r="L197" s="289"/>
      <c r="M197" s="289"/>
      <c r="N197" s="289"/>
      <c r="O197" s="286"/>
      <c r="P197" s="286"/>
      <c r="Q197" s="267"/>
      <c r="R197" s="259"/>
      <c r="S197" s="287"/>
      <c r="T197" s="264"/>
      <c r="U197" s="264"/>
      <c r="V197" s="264"/>
    </row>
    <row r="198" spans="1:22" s="290" customFormat="1" ht="18.75" customHeight="1">
      <c r="A198" s="259" t="e">
        <f>IF(AND(C198=0,#REF!=0,#REF!=0),"BLANKS",1)</f>
        <v>#REF!</v>
      </c>
      <c r="B198" s="510">
        <v>2</v>
      </c>
      <c r="C198" s="511" t="s">
        <v>173</v>
      </c>
      <c r="D198" s="281" t="str">
        <f ca="1">IF(ISERROR(OFFSET('HARGA SATUAN'!$D$6,MATCH(RAB!C198,'HARGA SATUAN'!$C$7:$C$1509,0),0)),"",OFFSET('HARGA SATUAN'!$D$6,MATCH(RAB!C198,'HARGA SATUAN'!$C$7:$C$1509,0),0))</f>
        <v>HDW</v>
      </c>
      <c r="E198" s="282" t="str">
        <f ca="1">IF(B198="+","Unit",IF(ISERROR(OFFSET('HARGA SATUAN'!$E$6,MATCH(RAB!C198,'HARGA SATUAN'!$C$7:$C$1509,0),0)),"",OFFSET('HARGA SATUAN'!$E$6,MATCH(RAB!C198,'HARGA SATUAN'!$C$7:$C$1509,0),0)))</f>
        <v>Bh</v>
      </c>
      <c r="F198" s="519">
        <f>F196*3</f>
        <v>3</v>
      </c>
      <c r="G198" s="283">
        <f ca="1">IF(ISERROR(OFFSET('HARGA SATUAN'!$I$6,MATCH(RAB!C198,'HARGA SATUAN'!$C$7:$C$1509,0),0)),0,OFFSET('HARGA SATUAN'!$I$6,MATCH(RAB!C198,'HARGA SATUAN'!$C$7:$C$1509,0),0))</f>
        <v>37700</v>
      </c>
      <c r="H198" s="284">
        <f t="shared" ca="1" si="40"/>
        <v>0</v>
      </c>
      <c r="I198" s="284">
        <f t="shared" ca="1" si="41"/>
        <v>113100</v>
      </c>
      <c r="J198" s="284">
        <f t="shared" ca="1" si="42"/>
        <v>0</v>
      </c>
      <c r="K198" s="285">
        <f t="shared" ca="1" si="43"/>
        <v>113100</v>
      </c>
      <c r="L198" s="289"/>
      <c r="M198" s="289"/>
      <c r="N198" s="289"/>
      <c r="O198" s="286"/>
      <c r="P198" s="286"/>
      <c r="Q198" s="267"/>
      <c r="R198" s="259"/>
      <c r="S198" s="287"/>
      <c r="T198" s="264"/>
      <c r="U198" s="264"/>
      <c r="V198" s="264"/>
    </row>
    <row r="199" spans="1:22" s="290" customFormat="1">
      <c r="A199" s="259" t="e">
        <f>IF(AND(C199=0,C200=0,#REF!=0),"BLANKS",1)</f>
        <v>#REF!</v>
      </c>
      <c r="B199" s="510">
        <v>3</v>
      </c>
      <c r="C199" s="511" t="s">
        <v>177</v>
      </c>
      <c r="D199" s="281" t="str">
        <f ca="1">IF(ISERROR(OFFSET('HARGA SATUAN'!$D$6,MATCH(RAB!C199,'HARGA SATUAN'!$C$7:$C$1509,0),0)),"",OFFSET('HARGA SATUAN'!$D$6,MATCH(RAB!C199,'HARGA SATUAN'!$C$7:$C$1509,0),0))</f>
        <v>HDW</v>
      </c>
      <c r="E199" s="282" t="str">
        <f ca="1">IF(B199="+","Unit",IF(ISERROR(OFFSET('HARGA SATUAN'!$E$6,MATCH(RAB!C199,'HARGA SATUAN'!$C$7:$C$1509,0),0)),"",OFFSET('HARGA SATUAN'!$E$6,MATCH(RAB!C199,'HARGA SATUAN'!$C$7:$C$1509,0),0)))</f>
        <v>Bh</v>
      </c>
      <c r="F199" s="519">
        <f>F196*1</f>
        <v>1</v>
      </c>
      <c r="G199" s="283">
        <f ca="1">IF(ISERROR(OFFSET('HARGA SATUAN'!$I$6,MATCH(RAB!C199,'HARGA SATUAN'!$C$7:$C$1509,0),0)),0,OFFSET('HARGA SATUAN'!$I$6,MATCH(RAB!C199,'HARGA SATUAN'!$C$7:$C$1509,0),0))</f>
        <v>15900</v>
      </c>
      <c r="H199" s="284">
        <f t="shared" ca="1" si="40"/>
        <v>0</v>
      </c>
      <c r="I199" s="284">
        <f t="shared" ca="1" si="41"/>
        <v>15900</v>
      </c>
      <c r="J199" s="284">
        <f t="shared" ca="1" si="42"/>
        <v>0</v>
      </c>
      <c r="K199" s="285">
        <f t="shared" ca="1" si="43"/>
        <v>15900</v>
      </c>
      <c r="L199" s="289"/>
      <c r="M199" s="289"/>
      <c r="N199" s="289"/>
      <c r="O199" s="286"/>
      <c r="P199" s="286"/>
      <c r="Q199" s="267"/>
      <c r="R199" s="259"/>
      <c r="S199" s="287"/>
      <c r="T199" s="264"/>
      <c r="U199" s="264"/>
      <c r="V199" s="264"/>
    </row>
    <row r="200" spans="1:22" s="290" customFormat="1">
      <c r="A200" s="259" t="e">
        <f>IF(AND(C200=0,#REF!=0,#REF!=0),"BLANKS",1)</f>
        <v>#REF!</v>
      </c>
      <c r="B200" s="510">
        <v>4</v>
      </c>
      <c r="C200" s="511" t="s">
        <v>1579</v>
      </c>
      <c r="D200" s="281" t="str">
        <f ca="1">IF(ISERROR(OFFSET('HARGA SATUAN'!$D$6,MATCH(RAB!C200,'HARGA SATUAN'!$C$7:$C$1509,0),0)),"",OFFSET('HARGA SATUAN'!$D$6,MATCH(RAB!C200,'HARGA SATUAN'!$C$7:$C$1509,0),0))</f>
        <v>HDW</v>
      </c>
      <c r="E200" s="282" t="str">
        <f ca="1">IF(B200="+","Unit",IF(ISERROR(OFFSET('HARGA SATUAN'!$E$6,MATCH(RAB!C200,'HARGA SATUAN'!$C$7:$C$1509,0),0)),"",OFFSET('HARGA SATUAN'!$E$6,MATCH(RAB!C200,'HARGA SATUAN'!$C$7:$C$1509,0),0)))</f>
        <v>Bh</v>
      </c>
      <c r="F200" s="519">
        <f>F196*6</f>
        <v>6</v>
      </c>
      <c r="G200" s="283">
        <f ca="1">IF(ISERROR(OFFSET('HARGA SATUAN'!$I$6,MATCH(RAB!C200,'HARGA SATUAN'!$C$7:$C$1509,0),0)),0,OFFSET('HARGA SATUAN'!$I$6,MATCH(RAB!C200,'HARGA SATUAN'!$C$7:$C$1509,0),0))</f>
        <v>26200</v>
      </c>
      <c r="H200" s="284">
        <f t="shared" ca="1" si="40"/>
        <v>0</v>
      </c>
      <c r="I200" s="284">
        <f t="shared" ca="1" si="41"/>
        <v>157200</v>
      </c>
      <c r="J200" s="284">
        <f t="shared" ca="1" si="42"/>
        <v>0</v>
      </c>
      <c r="K200" s="285">
        <f t="shared" ca="1" si="43"/>
        <v>157200</v>
      </c>
      <c r="L200" s="289"/>
      <c r="M200" s="289"/>
      <c r="N200" s="289"/>
      <c r="O200" s="286"/>
      <c r="P200" s="286"/>
      <c r="Q200" s="267"/>
      <c r="R200" s="259"/>
      <c r="S200" s="287"/>
      <c r="T200" s="264"/>
      <c r="U200" s="264"/>
      <c r="V200" s="264"/>
    </row>
    <row r="201" spans="1:22" s="290" customFormat="1">
      <c r="A201" s="259"/>
      <c r="B201" s="510">
        <v>5</v>
      </c>
      <c r="C201" s="511" t="s">
        <v>57</v>
      </c>
      <c r="D201" s="281" t="str">
        <f ca="1">IF(ISERROR(OFFSET('HARGA SATUAN'!$D$6,MATCH(RAB!C201,'HARGA SATUAN'!$C$7:$C$1509,0),0)),"",OFFSET('HARGA SATUAN'!$D$6,MATCH(RAB!C201,'HARGA SATUAN'!$C$7:$C$1509,0),0))</f>
        <v>MDU-KD</v>
      </c>
      <c r="E201" s="282" t="str">
        <f ca="1">IF(B201="+","Unit",IF(ISERROR(OFFSET('HARGA SATUAN'!$E$6,MATCH(RAB!C201,'HARGA SATUAN'!$C$7:$C$1509,0),0)),"",OFFSET('HARGA SATUAN'!$E$6,MATCH(RAB!C201,'HARGA SATUAN'!$C$7:$C$1509,0),0)))</f>
        <v>Mtr</v>
      </c>
      <c r="F201" s="519">
        <f>F196*4</f>
        <v>4</v>
      </c>
      <c r="G201" s="283">
        <f ca="1">IF(ISERROR(OFFSET('HARGA SATUAN'!$I$6,MATCH(RAB!C201,'HARGA SATUAN'!$C$7:$C$1509,0),0)),0,OFFSET('HARGA SATUAN'!$I$6,MATCH(RAB!C201,'HARGA SATUAN'!$C$7:$C$1509,0),0))</f>
        <v>14200</v>
      </c>
      <c r="H201" s="284">
        <f t="shared" ca="1" si="40"/>
        <v>56800</v>
      </c>
      <c r="I201" s="284">
        <f t="shared" ca="1" si="41"/>
        <v>0</v>
      </c>
      <c r="J201" s="284">
        <f t="shared" ca="1" si="42"/>
        <v>0</v>
      </c>
      <c r="K201" s="285">
        <f t="shared" ca="1" si="43"/>
        <v>56800</v>
      </c>
      <c r="L201" s="289"/>
      <c r="M201" s="289"/>
      <c r="N201" s="289"/>
      <c r="O201" s="286"/>
      <c r="P201" s="286"/>
      <c r="Q201" s="267"/>
      <c r="R201" s="259"/>
      <c r="S201" s="287"/>
      <c r="T201" s="264"/>
      <c r="U201" s="264"/>
      <c r="V201" s="264"/>
    </row>
    <row r="202" spans="1:22" s="290" customFormat="1">
      <c r="A202" s="259" t="e">
        <f>IF(AND(C202=0,C203=0,#REF!=0),"BLANKS",1)</f>
        <v>#REF!</v>
      </c>
      <c r="B202" s="510">
        <v>6</v>
      </c>
      <c r="C202" s="511" t="s">
        <v>739</v>
      </c>
      <c r="D202" s="281" t="str">
        <f ca="1">IF(ISERROR(OFFSET('HARGA SATUAN'!$D$6,MATCH(RAB!C202,'HARGA SATUAN'!$C$7:$C$1509,0),0)),"",OFFSET('HARGA SATUAN'!$D$6,MATCH(RAB!C202,'HARGA SATUAN'!$C$7:$C$1509,0),0))</f>
        <v>JASA</v>
      </c>
      <c r="E202" s="282" t="str">
        <f ca="1">IF(B202="+","Unit",IF(ISERROR(OFFSET('HARGA SATUAN'!$E$6,MATCH(RAB!C202,'HARGA SATUAN'!$C$7:$C$1509,0),0)),"",OFFSET('HARGA SATUAN'!$E$6,MATCH(RAB!C202,'HARGA SATUAN'!$C$7:$C$1509,0),0)))</f>
        <v>Unit</v>
      </c>
      <c r="F202" s="519">
        <f>F196*3</f>
        <v>3</v>
      </c>
      <c r="G202" s="283">
        <f ca="1">IF(ISERROR(OFFSET('HARGA SATUAN'!$I$6,MATCH(RAB!C202,'HARGA SATUAN'!$C$7:$C$1509,0),0)),0,OFFSET('HARGA SATUAN'!$I$6,MATCH(RAB!C202,'HARGA SATUAN'!$C$7:$C$1509,0),0))</f>
        <v>58400</v>
      </c>
      <c r="H202" s="284">
        <f t="shared" ca="1" si="40"/>
        <v>0</v>
      </c>
      <c r="I202" s="284">
        <f t="shared" ca="1" si="41"/>
        <v>0</v>
      </c>
      <c r="J202" s="284">
        <f t="shared" ca="1" si="42"/>
        <v>175200</v>
      </c>
      <c r="K202" s="285">
        <f t="shared" ca="1" si="43"/>
        <v>175200</v>
      </c>
      <c r="L202" s="289"/>
      <c r="M202" s="289"/>
      <c r="N202" s="289"/>
      <c r="O202" s="286"/>
      <c r="P202" s="286"/>
      <c r="Q202" s="267"/>
      <c r="R202" s="259"/>
      <c r="S202" s="287"/>
      <c r="T202" s="264"/>
      <c r="U202" s="264"/>
      <c r="V202" s="264"/>
    </row>
    <row r="203" spans="1:22" s="290" customFormat="1">
      <c r="A203" s="259" t="e">
        <f>IF(AND(C203=0,#REF!=0,#REF!=0),"BLANKS",1)</f>
        <v>#REF!</v>
      </c>
      <c r="B203" s="510"/>
      <c r="C203" s="511"/>
      <c r="D203" s="281" t="str">
        <f ca="1">IF(ISERROR(OFFSET('HARGA SATUAN'!$D$6,MATCH(RAB!C203,'HARGA SATUAN'!$C$7:$C$1509,0),0)),"",OFFSET('HARGA SATUAN'!$D$6,MATCH(RAB!C203,'HARGA SATUAN'!$C$7:$C$1509,0),0))</f>
        <v/>
      </c>
      <c r="E203" s="282" t="str">
        <f ca="1">IF(B203="+","Unit",IF(ISERROR(OFFSET('HARGA SATUAN'!$E$6,MATCH(RAB!C203,'HARGA SATUAN'!$C$7:$C$1509,0),0)),"",OFFSET('HARGA SATUAN'!$E$6,MATCH(RAB!C203,'HARGA SATUAN'!$C$7:$C$1509,0),0)))</f>
        <v/>
      </c>
      <c r="F203" s="389"/>
      <c r="G203" s="283">
        <f ca="1">IF(ISERROR(OFFSET('HARGA SATUAN'!$I$6,MATCH(RAB!C203,'HARGA SATUAN'!$C$7:$C$1509,0),0)),0,OFFSET('HARGA SATUAN'!$I$6,MATCH(RAB!C203,'HARGA SATUAN'!$C$7:$C$1509,0),0))</f>
        <v>0</v>
      </c>
      <c r="H203" s="284">
        <f t="shared" ca="1" si="40"/>
        <v>0</v>
      </c>
      <c r="I203" s="284">
        <f t="shared" ca="1" si="41"/>
        <v>0</v>
      </c>
      <c r="J203" s="284">
        <f t="shared" ca="1" si="42"/>
        <v>0</v>
      </c>
      <c r="K203" s="285">
        <f t="shared" ca="1" si="43"/>
        <v>0</v>
      </c>
      <c r="L203" s="289"/>
      <c r="M203" s="289"/>
      <c r="N203" s="289"/>
      <c r="O203" s="286"/>
      <c r="P203" s="286"/>
      <c r="Q203" s="267"/>
      <c r="R203" s="259"/>
      <c r="S203" s="287"/>
      <c r="T203" s="264"/>
      <c r="U203" s="264"/>
      <c r="V203" s="264"/>
    </row>
    <row r="204" spans="1:22" s="290" customFormat="1">
      <c r="A204" s="259" t="e">
        <f>IF(AND(C204=0,#REF!=0,#REF!=0),"BLANKS",1)</f>
        <v>#REF!</v>
      </c>
      <c r="B204" s="510" t="s">
        <v>1009</v>
      </c>
      <c r="C204" s="511" t="s">
        <v>1650</v>
      </c>
      <c r="D204" s="281" t="str">
        <f ca="1">IF(ISERROR(OFFSET('HARGA SATUAN'!$D$6,MATCH(RAB!C204,'HARGA SATUAN'!$C$7:$C$1509,0),0)),"",OFFSET('HARGA SATUAN'!$D$6,MATCH(RAB!C204,'HARGA SATUAN'!$C$7:$C$1509,0),0))</f>
        <v/>
      </c>
      <c r="E204" s="282" t="str">
        <f ca="1">IF(B204="+","Unit",IF(ISERROR(OFFSET('HARGA SATUAN'!$E$6,MATCH(RAB!C204,'HARGA SATUAN'!$C$7:$C$1509,0),0)),"",OFFSET('HARGA SATUAN'!$E$6,MATCH(RAB!C204,'HARGA SATUAN'!$C$7:$C$1509,0),0)))</f>
        <v>Unit</v>
      </c>
      <c r="F204" s="389">
        <f>F196</f>
        <v>1</v>
      </c>
      <c r="G204" s="283">
        <f ca="1">IF(ISERROR(OFFSET('HARGA SATUAN'!$I$6,MATCH(RAB!C204,'HARGA SATUAN'!$C$7:$C$1509,0),0)),0,OFFSET('HARGA SATUAN'!$I$6,MATCH(RAB!C204,'HARGA SATUAN'!$C$7:$C$1509,0),0))</f>
        <v>0</v>
      </c>
      <c r="H204" s="284">
        <f t="shared" ca="1" si="40"/>
        <v>0</v>
      </c>
      <c r="I204" s="284">
        <f t="shared" ca="1" si="41"/>
        <v>0</v>
      </c>
      <c r="J204" s="284">
        <f t="shared" ca="1" si="42"/>
        <v>0</v>
      </c>
      <c r="K204" s="285">
        <f t="shared" ca="1" si="43"/>
        <v>0</v>
      </c>
      <c r="L204" s="289"/>
      <c r="M204" s="289"/>
      <c r="N204" s="289"/>
      <c r="O204" s="286"/>
      <c r="P204" s="286"/>
      <c r="Q204" s="267"/>
      <c r="R204" s="259"/>
      <c r="S204" s="287"/>
      <c r="T204" s="264"/>
      <c r="U204" s="264"/>
      <c r="V204" s="264"/>
    </row>
    <row r="205" spans="1:22" s="290" customFormat="1">
      <c r="A205" s="259"/>
      <c r="B205" s="510">
        <v>1</v>
      </c>
      <c r="C205" s="511" t="s">
        <v>19</v>
      </c>
      <c r="D205" s="281" t="str">
        <f ca="1">IF(ISERROR(OFFSET('HARGA SATUAN'!$D$6,MATCH(RAB!C205,'HARGA SATUAN'!$C$7:$C$1509,0),0)),"",OFFSET('HARGA SATUAN'!$D$6,MATCH(RAB!C205,'HARGA SATUAN'!$C$7:$C$1509,0),0))</f>
        <v>HDW</v>
      </c>
      <c r="E205" s="282" t="str">
        <f ca="1">IF(B205="+","Unit",IF(ISERROR(OFFSET('HARGA SATUAN'!$E$6,MATCH(RAB!C205,'HARGA SATUAN'!$C$7:$C$1509,0),0)),"",OFFSET('HARGA SATUAN'!$E$6,MATCH(RAB!C205,'HARGA SATUAN'!$C$7:$C$1509,0),0)))</f>
        <v>Bh</v>
      </c>
      <c r="F205" s="389">
        <f>F204*1</f>
        <v>1</v>
      </c>
      <c r="G205" s="283">
        <f ca="1">IF(ISERROR(OFFSET('HARGA SATUAN'!$I$6,MATCH(RAB!C205,'HARGA SATUAN'!$C$7:$C$1509,0),0)),0,OFFSET('HARGA SATUAN'!$I$6,MATCH(RAB!C205,'HARGA SATUAN'!$C$7:$C$1509,0),0))</f>
        <v>185200</v>
      </c>
      <c r="H205" s="284">
        <f t="shared" ca="1" si="40"/>
        <v>0</v>
      </c>
      <c r="I205" s="284">
        <f t="shared" ca="1" si="41"/>
        <v>185200</v>
      </c>
      <c r="J205" s="284">
        <f t="shared" ca="1" si="42"/>
        <v>0</v>
      </c>
      <c r="K205" s="285">
        <f t="shared" ca="1" si="43"/>
        <v>185200</v>
      </c>
      <c r="L205" s="289"/>
      <c r="M205" s="289"/>
      <c r="N205" s="289"/>
      <c r="O205" s="286"/>
      <c r="P205" s="286"/>
      <c r="Q205" s="267"/>
      <c r="R205" s="259"/>
      <c r="S205" s="287"/>
      <c r="T205" s="264"/>
      <c r="U205" s="264"/>
      <c r="V205" s="264"/>
    </row>
    <row r="206" spans="1:22" s="290" customFormat="1">
      <c r="A206" s="259" t="e">
        <f>IF(AND(C206=0,#REF!=0,#REF!=0),"BLANKS",1)</f>
        <v>#REF!</v>
      </c>
      <c r="B206" s="510">
        <v>2</v>
      </c>
      <c r="C206" s="511" t="s">
        <v>20</v>
      </c>
      <c r="D206" s="281" t="str">
        <f ca="1">IF(ISERROR(OFFSET('HARGA SATUAN'!$D$6,MATCH(RAB!C206,'HARGA SATUAN'!$C$7:$C$1509,0),0)),"",OFFSET('HARGA SATUAN'!$D$6,MATCH(RAB!C206,'HARGA SATUAN'!$C$7:$C$1509,0),0))</f>
        <v>HDW</v>
      </c>
      <c r="E206" s="282" t="str">
        <f ca="1">IF(B206="+","Unit",IF(ISERROR(OFFSET('HARGA SATUAN'!$E$6,MATCH(RAB!C206,'HARGA SATUAN'!$C$7:$C$1509,0),0)),"",OFFSET('HARGA SATUAN'!$E$6,MATCH(RAB!C206,'HARGA SATUAN'!$C$7:$C$1509,0),0)))</f>
        <v>Bh</v>
      </c>
      <c r="F206" s="389">
        <f>F204*1</f>
        <v>1</v>
      </c>
      <c r="G206" s="283">
        <f ca="1">IF(ISERROR(OFFSET('HARGA SATUAN'!$I$6,MATCH(RAB!C206,'HARGA SATUAN'!$C$7:$C$1509,0),0)),0,OFFSET('HARGA SATUAN'!$I$6,MATCH(RAB!C206,'HARGA SATUAN'!$C$7:$C$1509,0),0))</f>
        <v>47459</v>
      </c>
      <c r="H206" s="284">
        <f t="shared" ca="1" si="40"/>
        <v>0</v>
      </c>
      <c r="I206" s="284">
        <f t="shared" ca="1" si="41"/>
        <v>47459</v>
      </c>
      <c r="J206" s="284">
        <f t="shared" ca="1" si="42"/>
        <v>0</v>
      </c>
      <c r="K206" s="285">
        <f t="shared" ca="1" si="43"/>
        <v>47459</v>
      </c>
      <c r="L206" s="289"/>
      <c r="M206" s="289"/>
      <c r="N206" s="289"/>
      <c r="O206" s="286"/>
      <c r="P206" s="286"/>
      <c r="Q206" s="267"/>
      <c r="R206" s="259"/>
      <c r="S206" s="287"/>
      <c r="T206" s="264"/>
      <c r="U206" s="264"/>
      <c r="V206" s="264"/>
    </row>
    <row r="207" spans="1:22" s="290" customFormat="1">
      <c r="A207" s="259" t="e">
        <f>IF(AND(C207=0,C208=0,#REF!=0),"BLANKS",1)</f>
        <v>#REF!</v>
      </c>
      <c r="B207" s="510">
        <v>3</v>
      </c>
      <c r="C207" s="511" t="s">
        <v>21</v>
      </c>
      <c r="D207" s="281" t="str">
        <f ca="1">IF(ISERROR(OFFSET('HARGA SATUAN'!$D$6,MATCH(RAB!C207,'HARGA SATUAN'!$C$7:$C$1509,0),0)),"",OFFSET('HARGA SATUAN'!$D$6,MATCH(RAB!C207,'HARGA SATUAN'!$C$7:$C$1509,0),0))</f>
        <v>HDW</v>
      </c>
      <c r="E207" s="282" t="str">
        <f ca="1">IF(B207="+","Unit",IF(ISERROR(OFFSET('HARGA SATUAN'!$E$6,MATCH(RAB!C207,'HARGA SATUAN'!$C$7:$C$1509,0),0)),"",OFFSET('HARGA SATUAN'!$E$6,MATCH(RAB!C207,'HARGA SATUAN'!$C$7:$C$1509,0),0)))</f>
        <v>Bh</v>
      </c>
      <c r="F207" s="389">
        <f>F204*1</f>
        <v>1</v>
      </c>
      <c r="G207" s="283">
        <f ca="1">IF(ISERROR(OFFSET('HARGA SATUAN'!$I$6,MATCH(RAB!C207,'HARGA SATUAN'!$C$7:$C$1509,0),0)),0,OFFSET('HARGA SATUAN'!$I$6,MATCH(RAB!C207,'HARGA SATUAN'!$C$7:$C$1509,0),0))</f>
        <v>4880</v>
      </c>
      <c r="H207" s="284">
        <f t="shared" ca="1" si="40"/>
        <v>0</v>
      </c>
      <c r="I207" s="284">
        <f t="shared" ca="1" si="41"/>
        <v>4880</v>
      </c>
      <c r="J207" s="284">
        <f t="shared" ca="1" si="42"/>
        <v>0</v>
      </c>
      <c r="K207" s="285">
        <f t="shared" ca="1" si="43"/>
        <v>4880</v>
      </c>
      <c r="L207" s="289"/>
      <c r="M207" s="289"/>
      <c r="N207" s="289"/>
      <c r="O207" s="286"/>
      <c r="P207" s="286"/>
      <c r="Q207" s="267"/>
      <c r="R207" s="259"/>
      <c r="S207" s="287"/>
      <c r="T207" s="264"/>
      <c r="U207" s="264"/>
      <c r="V207" s="264"/>
    </row>
    <row r="208" spans="1:22" s="290" customFormat="1">
      <c r="A208" s="259" t="e">
        <f>IF(AND(C208=0,#REF!=0,#REF!=0),"BLANKS",1)</f>
        <v>#REF!</v>
      </c>
      <c r="B208" s="510">
        <v>4</v>
      </c>
      <c r="C208" s="511" t="s">
        <v>22</v>
      </c>
      <c r="D208" s="281" t="str">
        <f ca="1">IF(ISERROR(OFFSET('HARGA SATUAN'!$D$6,MATCH(RAB!C208,'HARGA SATUAN'!$C$7:$C$1509,0),0)),"",OFFSET('HARGA SATUAN'!$D$6,MATCH(RAB!C208,'HARGA SATUAN'!$C$7:$C$1509,0),0))</f>
        <v>HDW</v>
      </c>
      <c r="E208" s="282" t="str">
        <f ca="1">IF(B208="+","Unit",IF(ISERROR(OFFSET('HARGA SATUAN'!$E$6,MATCH(RAB!C208,'HARGA SATUAN'!$C$7:$C$1509,0),0)),"",OFFSET('HARGA SATUAN'!$E$6,MATCH(RAB!C208,'HARGA SATUAN'!$C$7:$C$1509,0),0)))</f>
        <v>Mtr</v>
      </c>
      <c r="F208" s="389">
        <f>F204*10</f>
        <v>10</v>
      </c>
      <c r="G208" s="283">
        <f ca="1">IF(ISERROR(OFFSET('HARGA SATUAN'!$I$6,MATCH(RAB!C208,'HARGA SATUAN'!$C$7:$C$1509,0),0)),0,OFFSET('HARGA SATUAN'!$I$6,MATCH(RAB!C208,'HARGA SATUAN'!$C$7:$C$1509,0),0))</f>
        <v>30000</v>
      </c>
      <c r="H208" s="284">
        <f t="shared" ca="1" si="40"/>
        <v>0</v>
      </c>
      <c r="I208" s="284">
        <f t="shared" ca="1" si="41"/>
        <v>300000</v>
      </c>
      <c r="J208" s="284">
        <f t="shared" ca="1" si="42"/>
        <v>0</v>
      </c>
      <c r="K208" s="285">
        <f t="shared" ca="1" si="43"/>
        <v>300000</v>
      </c>
      <c r="L208" s="289"/>
      <c r="M208" s="289"/>
      <c r="N208" s="289"/>
      <c r="O208" s="286"/>
      <c r="P208" s="286"/>
      <c r="Q208" s="267"/>
      <c r="R208" s="259"/>
      <c r="S208" s="287"/>
      <c r="T208" s="264"/>
      <c r="U208" s="264"/>
      <c r="V208" s="264"/>
    </row>
    <row r="209" spans="1:22" s="290" customFormat="1">
      <c r="A209" s="259"/>
      <c r="B209" s="510">
        <v>5</v>
      </c>
      <c r="C209" s="511" t="s">
        <v>23</v>
      </c>
      <c r="D209" s="281" t="str">
        <f ca="1">IF(ISERROR(OFFSET('HARGA SATUAN'!$D$6,MATCH(RAB!C209,'HARGA SATUAN'!$C$7:$C$1509,0),0)),"",OFFSET('HARGA SATUAN'!$D$6,MATCH(RAB!C209,'HARGA SATUAN'!$C$7:$C$1509,0),0))</f>
        <v>HDW</v>
      </c>
      <c r="E209" s="282" t="str">
        <f ca="1">IF(B209="+","Unit",IF(ISERROR(OFFSET('HARGA SATUAN'!$E$6,MATCH(RAB!C209,'HARGA SATUAN'!$C$7:$C$1509,0),0)),"",OFFSET('HARGA SATUAN'!$E$6,MATCH(RAB!C209,'HARGA SATUAN'!$C$7:$C$1509,0),0)))</f>
        <v>Bh</v>
      </c>
      <c r="F209" s="389">
        <f>F204*2</f>
        <v>2</v>
      </c>
      <c r="G209" s="283">
        <f ca="1">IF(ISERROR(OFFSET('HARGA SATUAN'!$I$6,MATCH(RAB!C209,'HARGA SATUAN'!$C$7:$C$1509,0),0)),0,OFFSET('HARGA SATUAN'!$I$6,MATCH(RAB!C209,'HARGA SATUAN'!$C$7:$C$1509,0),0))</f>
        <v>9500</v>
      </c>
      <c r="H209" s="284">
        <f t="shared" ca="1" si="40"/>
        <v>0</v>
      </c>
      <c r="I209" s="284">
        <f t="shared" ca="1" si="41"/>
        <v>19000</v>
      </c>
      <c r="J209" s="284">
        <f t="shared" ca="1" si="42"/>
        <v>0</v>
      </c>
      <c r="K209" s="285">
        <f t="shared" ca="1" si="43"/>
        <v>19000</v>
      </c>
      <c r="L209" s="289"/>
      <c r="M209" s="289"/>
      <c r="N209" s="289"/>
      <c r="O209" s="286"/>
      <c r="P209" s="286"/>
      <c r="Q209" s="267"/>
      <c r="R209" s="259"/>
      <c r="S209" s="287"/>
      <c r="T209" s="264"/>
      <c r="U209" s="264"/>
      <c r="V209" s="264"/>
    </row>
    <row r="210" spans="1:22" s="290" customFormat="1">
      <c r="A210" s="259" t="e">
        <f>IF(AND(C210=0,#REF!=0,#REF!=0),"BLANKS",1)</f>
        <v>#REF!</v>
      </c>
      <c r="B210" s="510">
        <v>6</v>
      </c>
      <c r="C210" s="511" t="s">
        <v>24</v>
      </c>
      <c r="D210" s="281" t="str">
        <f ca="1">IF(ISERROR(OFFSET('HARGA SATUAN'!$D$6,MATCH(RAB!C210,'HARGA SATUAN'!$C$7:$C$1509,0),0)),"",OFFSET('HARGA SATUAN'!$D$6,MATCH(RAB!C210,'HARGA SATUAN'!$C$7:$C$1509,0),0))</f>
        <v>HDW</v>
      </c>
      <c r="E210" s="282" t="str">
        <f ca="1">IF(B210="+","Unit",IF(ISERROR(OFFSET('HARGA SATUAN'!$E$6,MATCH(RAB!C210,'HARGA SATUAN'!$C$7:$C$1509,0),0)),"",OFFSET('HARGA SATUAN'!$E$6,MATCH(RAB!C210,'HARGA SATUAN'!$C$7:$C$1509,0),0)))</f>
        <v>Bh</v>
      </c>
      <c r="F210" s="389">
        <f>F204*5.5</f>
        <v>5.5</v>
      </c>
      <c r="G210" s="283">
        <f ca="1">IF(ISERROR(OFFSET('HARGA SATUAN'!$I$6,MATCH(RAB!C210,'HARGA SATUAN'!$C$7:$C$1509,0),0)),0,OFFSET('HARGA SATUAN'!$I$6,MATCH(RAB!C210,'HARGA SATUAN'!$C$7:$C$1509,0),0))</f>
        <v>6100</v>
      </c>
      <c r="H210" s="284">
        <f t="shared" ca="1" si="40"/>
        <v>0</v>
      </c>
      <c r="I210" s="284">
        <f t="shared" ca="1" si="41"/>
        <v>33550</v>
      </c>
      <c r="J210" s="284">
        <f t="shared" ca="1" si="42"/>
        <v>0</v>
      </c>
      <c r="K210" s="285">
        <f t="shared" ca="1" si="43"/>
        <v>33550</v>
      </c>
      <c r="L210" s="289"/>
      <c r="M210" s="289"/>
      <c r="N210" s="289"/>
      <c r="O210" s="286"/>
      <c r="P210" s="286"/>
      <c r="Q210" s="267"/>
      <c r="R210" s="259"/>
      <c r="S210" s="287"/>
      <c r="T210" s="264"/>
      <c r="U210" s="264"/>
      <c r="V210" s="264"/>
    </row>
    <row r="211" spans="1:22" s="290" customFormat="1">
      <c r="A211" s="259"/>
      <c r="B211" s="510">
        <v>7</v>
      </c>
      <c r="C211" s="511" t="s">
        <v>25</v>
      </c>
      <c r="D211" s="281" t="str">
        <f ca="1">IF(ISERROR(OFFSET('HARGA SATUAN'!$D$6,MATCH(RAB!C211,'HARGA SATUAN'!$C$7:$C$1509,0),0)),"",OFFSET('HARGA SATUAN'!$D$6,MATCH(RAB!C211,'HARGA SATUAN'!$C$7:$C$1509,0),0))</f>
        <v>HDW</v>
      </c>
      <c r="E211" s="282" t="str">
        <f ca="1">IF(B211="+","Unit",IF(ISERROR(OFFSET('HARGA SATUAN'!$E$6,MATCH(RAB!C211,'HARGA SATUAN'!$C$7:$C$1509,0),0)),"",OFFSET('HARGA SATUAN'!$E$6,MATCH(RAB!C211,'HARGA SATUAN'!$C$7:$C$1509,0),0)))</f>
        <v>Bh</v>
      </c>
      <c r="F211" s="389">
        <f>F204*6</f>
        <v>6</v>
      </c>
      <c r="G211" s="283">
        <f ca="1">IF(ISERROR(OFFSET('HARGA SATUAN'!$I$6,MATCH(RAB!C211,'HARGA SATUAN'!$C$7:$C$1509,0),0)),0,OFFSET('HARGA SATUAN'!$I$6,MATCH(RAB!C211,'HARGA SATUAN'!$C$7:$C$1509,0),0))</f>
        <v>2300</v>
      </c>
      <c r="H211" s="284">
        <f t="shared" ca="1" si="40"/>
        <v>0</v>
      </c>
      <c r="I211" s="284">
        <f t="shared" ca="1" si="41"/>
        <v>13800</v>
      </c>
      <c r="J211" s="284">
        <f t="shared" ca="1" si="42"/>
        <v>0</v>
      </c>
      <c r="K211" s="285">
        <f t="shared" ca="1" si="43"/>
        <v>13800</v>
      </c>
      <c r="L211" s="289"/>
      <c r="M211" s="289"/>
      <c r="N211" s="289"/>
      <c r="O211" s="286"/>
      <c r="P211" s="286"/>
      <c r="Q211" s="267"/>
      <c r="R211" s="259"/>
      <c r="S211" s="287"/>
      <c r="T211" s="264"/>
      <c r="U211" s="264"/>
      <c r="V211" s="264"/>
    </row>
    <row r="212" spans="1:22" s="290" customFormat="1">
      <c r="A212" s="259" t="e">
        <f>IF(AND(C212=0,#REF!=0,#REF!=0),"BLANKS",1)</f>
        <v>#REF!</v>
      </c>
      <c r="B212" s="510">
        <v>8</v>
      </c>
      <c r="C212" s="511" t="s">
        <v>1641</v>
      </c>
      <c r="D212" s="281" t="str">
        <f ca="1">IF(ISERROR(OFFSET('HARGA SATUAN'!$D$6,MATCH(RAB!C212,'HARGA SATUAN'!$C$7:$C$1509,0),0)),"",OFFSET('HARGA SATUAN'!$D$6,MATCH(RAB!C212,'HARGA SATUAN'!$C$7:$C$1509,0),0))</f>
        <v>HDW</v>
      </c>
      <c r="E212" s="282" t="str">
        <f ca="1">IF(B212="+","Unit",IF(ISERROR(OFFSET('HARGA SATUAN'!$E$6,MATCH(RAB!C212,'HARGA SATUAN'!$C$7:$C$1509,0),0)),"",OFFSET('HARGA SATUAN'!$E$6,MATCH(RAB!C212,'HARGA SATUAN'!$C$7:$C$1509,0),0)))</f>
        <v>Mtr</v>
      </c>
      <c r="F212" s="389">
        <f>F204*4.8</f>
        <v>4.8</v>
      </c>
      <c r="G212" s="283">
        <f ca="1">IF(ISERROR(OFFSET('HARGA SATUAN'!$I$6,MATCH(RAB!C212,'HARGA SATUAN'!$C$7:$C$1509,0),0)),0,OFFSET('HARGA SATUAN'!$I$6,MATCH(RAB!C212,'HARGA SATUAN'!$C$7:$C$1509,0),0))</f>
        <v>23310</v>
      </c>
      <c r="H212" s="284">
        <f t="shared" ca="1" si="40"/>
        <v>0</v>
      </c>
      <c r="I212" s="284">
        <f t="shared" ca="1" si="41"/>
        <v>111888</v>
      </c>
      <c r="J212" s="284">
        <f t="shared" ca="1" si="42"/>
        <v>0</v>
      </c>
      <c r="K212" s="285">
        <f t="shared" ca="1" si="43"/>
        <v>111888</v>
      </c>
      <c r="L212" s="289"/>
      <c r="M212" s="289"/>
      <c r="N212" s="289"/>
      <c r="O212" s="286"/>
      <c r="P212" s="286"/>
      <c r="Q212" s="267"/>
      <c r="R212" s="259"/>
      <c r="S212" s="287"/>
      <c r="T212" s="264"/>
      <c r="U212" s="264"/>
      <c r="V212" s="264"/>
    </row>
    <row r="213" spans="1:22" s="290" customFormat="1">
      <c r="A213" s="259" t="e">
        <f>IF(AND(C213=0,C214=0,#REF!=0),"BLANKS",1)</f>
        <v>#REF!</v>
      </c>
      <c r="B213" s="510">
        <v>9</v>
      </c>
      <c r="C213" s="511" t="s">
        <v>730</v>
      </c>
      <c r="D213" s="281" t="str">
        <f ca="1">IF(ISERROR(OFFSET('HARGA SATUAN'!$D$6,MATCH(RAB!C213,'HARGA SATUAN'!$C$7:$C$1509,0),0)),"",OFFSET('HARGA SATUAN'!$D$6,MATCH(RAB!C213,'HARGA SATUAN'!$C$7:$C$1509,0),0))</f>
        <v>JASA</v>
      </c>
      <c r="E213" s="282" t="str">
        <f ca="1">IF(B213="+","Unit",IF(ISERROR(OFFSET('HARGA SATUAN'!$E$6,MATCH(RAB!C213,'HARGA SATUAN'!$C$7:$C$1509,0),0)),"",OFFSET('HARGA SATUAN'!$E$6,MATCH(RAB!C213,'HARGA SATUAN'!$C$7:$C$1509,0),0)))</f>
        <v>Unit</v>
      </c>
      <c r="F213" s="389">
        <f>F204*1</f>
        <v>1</v>
      </c>
      <c r="G213" s="283">
        <f ca="1">IF(ISERROR(OFFSET('HARGA SATUAN'!$I$6,MATCH(RAB!C213,'HARGA SATUAN'!$C$7:$C$1509,0),0)),0,OFFSET('HARGA SATUAN'!$I$6,MATCH(RAB!C213,'HARGA SATUAN'!$C$7:$C$1509,0),0))</f>
        <v>65400</v>
      </c>
      <c r="H213" s="284">
        <f t="shared" ca="1" si="40"/>
        <v>0</v>
      </c>
      <c r="I213" s="284">
        <f t="shared" ca="1" si="41"/>
        <v>0</v>
      </c>
      <c r="J213" s="284">
        <f t="shared" ca="1" si="42"/>
        <v>65400</v>
      </c>
      <c r="K213" s="285">
        <f t="shared" ca="1" si="43"/>
        <v>65400</v>
      </c>
      <c r="L213" s="289"/>
      <c r="M213" s="289"/>
      <c r="N213" s="289"/>
      <c r="O213" s="286"/>
      <c r="P213" s="286"/>
      <c r="Q213" s="267"/>
      <c r="R213" s="259"/>
      <c r="S213" s="287"/>
      <c r="T213" s="264"/>
      <c r="U213" s="264"/>
      <c r="V213" s="264"/>
    </row>
    <row r="214" spans="1:22" s="290" customFormat="1">
      <c r="A214" s="259" t="e">
        <f>IF(AND(C214=0,#REF!=0,#REF!=0),"BLANKS",1)</f>
        <v>#REF!</v>
      </c>
      <c r="B214" s="510"/>
      <c r="C214" s="511"/>
      <c r="D214" s="281" t="str">
        <f ca="1">IF(ISERROR(OFFSET('HARGA SATUAN'!$D$6,MATCH(RAB!C214,'HARGA SATUAN'!$C$7:$C$1509,0),0)),"",OFFSET('HARGA SATUAN'!$D$6,MATCH(RAB!C214,'HARGA SATUAN'!$C$7:$C$1509,0),0))</f>
        <v/>
      </c>
      <c r="E214" s="282" t="str">
        <f ca="1">IF(B214="+","Unit",IF(ISERROR(OFFSET('HARGA SATUAN'!$E$6,MATCH(RAB!C214,'HARGA SATUAN'!$C$7:$C$1509,0),0)),"",OFFSET('HARGA SATUAN'!$E$6,MATCH(RAB!C214,'HARGA SATUAN'!$C$7:$C$1509,0),0)))</f>
        <v/>
      </c>
      <c r="F214" s="389"/>
      <c r="G214" s="283">
        <f ca="1">IF(ISERROR(OFFSET('HARGA SATUAN'!$I$6,MATCH(RAB!C214,'HARGA SATUAN'!$C$7:$C$1509,0),0)),0,OFFSET('HARGA SATUAN'!$I$6,MATCH(RAB!C214,'HARGA SATUAN'!$C$7:$C$1509,0),0))</f>
        <v>0</v>
      </c>
      <c r="H214" s="284">
        <f t="shared" ca="1" si="40"/>
        <v>0</v>
      </c>
      <c r="I214" s="284">
        <f t="shared" ca="1" si="41"/>
        <v>0</v>
      </c>
      <c r="J214" s="284">
        <f t="shared" ca="1" si="42"/>
        <v>0</v>
      </c>
      <c r="K214" s="285">
        <f t="shared" ca="1" si="43"/>
        <v>0</v>
      </c>
      <c r="L214" s="289"/>
      <c r="M214" s="289"/>
      <c r="N214" s="289"/>
      <c r="O214" s="286"/>
      <c r="P214" s="286"/>
      <c r="Q214" s="267"/>
      <c r="R214" s="259"/>
      <c r="S214" s="287"/>
      <c r="T214" s="264"/>
      <c r="U214" s="264"/>
      <c r="V214" s="264"/>
    </row>
    <row r="215" spans="1:22" s="290" customFormat="1">
      <c r="A215" s="259"/>
      <c r="B215" s="510" t="s">
        <v>1009</v>
      </c>
      <c r="C215" s="511" t="s">
        <v>1651</v>
      </c>
      <c r="D215" s="281" t="str">
        <f ca="1">IF(ISERROR(OFFSET('HARGA SATUAN'!$D$6,MATCH(RAB!C215,'HARGA SATUAN'!$C$7:$C$1509,0),0)),"",OFFSET('HARGA SATUAN'!$D$6,MATCH(RAB!C215,'HARGA SATUAN'!$C$7:$C$1509,0),0))</f>
        <v/>
      </c>
      <c r="E215" s="282" t="str">
        <f ca="1">IF(B215="+","Unit",IF(ISERROR(OFFSET('HARGA SATUAN'!$E$6,MATCH(RAB!C215,'HARGA SATUAN'!$C$7:$C$1509,0),0)),"",OFFSET('HARGA SATUAN'!$E$6,MATCH(RAB!C215,'HARGA SATUAN'!$C$7:$C$1509,0),0)))</f>
        <v>Unit</v>
      </c>
      <c r="F215" s="389">
        <v>1</v>
      </c>
      <c r="G215" s="283">
        <f ca="1">IF(ISERROR(OFFSET('HARGA SATUAN'!$I$6,MATCH(RAB!C215,'HARGA SATUAN'!$C$7:$C$1509,0),0)),0,OFFSET('HARGA SATUAN'!$I$6,MATCH(RAB!C215,'HARGA SATUAN'!$C$7:$C$1509,0),0))</f>
        <v>0</v>
      </c>
      <c r="H215" s="284">
        <f t="shared" ca="1" si="40"/>
        <v>0</v>
      </c>
      <c r="I215" s="284">
        <f t="shared" ca="1" si="41"/>
        <v>0</v>
      </c>
      <c r="J215" s="284">
        <f t="shared" ca="1" si="42"/>
        <v>0</v>
      </c>
      <c r="K215" s="285">
        <f t="shared" ca="1" si="43"/>
        <v>0</v>
      </c>
      <c r="L215" s="289"/>
      <c r="M215" s="289"/>
      <c r="N215" s="289"/>
      <c r="O215" s="286"/>
      <c r="P215" s="286"/>
      <c r="Q215" s="267"/>
      <c r="R215" s="259"/>
      <c r="S215" s="287"/>
      <c r="T215" s="264"/>
      <c r="U215" s="264"/>
      <c r="V215" s="264"/>
    </row>
    <row r="216" spans="1:22" s="290" customFormat="1">
      <c r="A216" s="259" t="e">
        <f>IF(AND(C216=0,#REF!=0,#REF!=0),"BLANKS",1)</f>
        <v>#REF!</v>
      </c>
      <c r="B216" s="510">
        <v>1</v>
      </c>
      <c r="C216" s="109" t="s">
        <v>571</v>
      </c>
      <c r="D216" s="281" t="str">
        <f ca="1">IF(ISERROR(OFFSET('HARGA SATUAN'!$D$6,MATCH(RAB!C216,'HARGA SATUAN'!$C$7:$C$1509,0),0)),"",OFFSET('HARGA SATUAN'!$D$6,MATCH(RAB!C216,'HARGA SATUAN'!$C$7:$C$1509,0),0))</f>
        <v>MDU-KD</v>
      </c>
      <c r="E216" s="282" t="str">
        <f ca="1">IF(B216="+","Unit",IF(ISERROR(OFFSET('HARGA SATUAN'!$E$6,MATCH(RAB!C216,'HARGA SATUAN'!$C$7:$C$1509,0),0)),"",OFFSET('HARGA SATUAN'!$E$6,MATCH(RAB!C216,'HARGA SATUAN'!$C$7:$C$1509,0),0)))</f>
        <v>Mtr</v>
      </c>
      <c r="F216" s="389">
        <v>30</v>
      </c>
      <c r="G216" s="283">
        <f ca="1">IF(ISERROR(OFFSET('HARGA SATUAN'!$I$6,MATCH(RAB!C216,'HARGA SATUAN'!$C$7:$C$1509,0),0)),0,OFFSET('HARGA SATUAN'!$I$6,MATCH(RAB!C216,'HARGA SATUAN'!$C$7:$C$1509,0),0))</f>
        <v>403400</v>
      </c>
      <c r="H216" s="284">
        <f t="shared" ca="1" si="40"/>
        <v>12102000</v>
      </c>
      <c r="I216" s="284">
        <f t="shared" ca="1" si="41"/>
        <v>0</v>
      </c>
      <c r="J216" s="284">
        <f t="shared" ca="1" si="42"/>
        <v>0</v>
      </c>
      <c r="K216" s="285">
        <f t="shared" ca="1" si="43"/>
        <v>12102000</v>
      </c>
      <c r="L216" s="289"/>
      <c r="M216" s="289"/>
      <c r="N216" s="289"/>
      <c r="O216" s="286"/>
      <c r="P216" s="286"/>
      <c r="Q216" s="267"/>
      <c r="R216" s="259"/>
      <c r="S216" s="287"/>
      <c r="T216" s="264"/>
      <c r="U216" s="264"/>
      <c r="V216" s="264"/>
    </row>
    <row r="217" spans="1:22" s="290" customFormat="1">
      <c r="A217" s="259"/>
      <c r="B217" s="510">
        <v>2</v>
      </c>
      <c r="C217" s="511" t="s">
        <v>75</v>
      </c>
      <c r="D217" s="281" t="str">
        <f ca="1">IF(ISERROR(OFFSET('HARGA SATUAN'!$D$6,MATCH(RAB!C217,'HARGA SATUAN'!$C$7:$C$1509,0),0)),"",OFFSET('HARGA SATUAN'!$D$6,MATCH(RAB!C217,'HARGA SATUAN'!$C$7:$C$1509,0),0))</f>
        <v>MDU-KD</v>
      </c>
      <c r="E217" s="282" t="str">
        <f ca="1">IF(B217="+","Unit",IF(ISERROR(OFFSET('HARGA SATUAN'!$E$6,MATCH(RAB!C217,'HARGA SATUAN'!$C$7:$C$1509,0),0)),"",OFFSET('HARGA SATUAN'!$E$6,MATCH(RAB!C217,'HARGA SATUAN'!$C$7:$C$1509,0),0)))</f>
        <v>Mtr</v>
      </c>
      <c r="F217" s="389">
        <f>F216</f>
        <v>30</v>
      </c>
      <c r="G217" s="283">
        <f ca="1">IF(ISERROR(OFFSET('HARGA SATUAN'!$I$6,MATCH(RAB!C217,'HARGA SATUAN'!$C$7:$C$1509,0),0)),0,OFFSET('HARGA SATUAN'!$I$6,MATCH(RAB!C217,'HARGA SATUAN'!$C$7:$C$1509,0),0))</f>
        <v>218600</v>
      </c>
      <c r="H217" s="284">
        <f t="shared" ca="1" si="40"/>
        <v>6558000</v>
      </c>
      <c r="I217" s="284">
        <f t="shared" ca="1" si="41"/>
        <v>0</v>
      </c>
      <c r="J217" s="284">
        <f t="shared" ca="1" si="42"/>
        <v>0</v>
      </c>
      <c r="K217" s="285">
        <f t="shared" ca="1" si="43"/>
        <v>6558000</v>
      </c>
      <c r="L217" s="289"/>
      <c r="M217" s="289"/>
      <c r="N217" s="289"/>
      <c r="O217" s="286"/>
      <c r="P217" s="286"/>
      <c r="Q217" s="267"/>
      <c r="R217" s="259"/>
      <c r="S217" s="287"/>
      <c r="T217" s="264"/>
      <c r="U217" s="264"/>
      <c r="V217" s="264"/>
    </row>
    <row r="218" spans="1:22" s="290" customFormat="1">
      <c r="A218" s="259" t="e">
        <f>IF(AND(C218=0,#REF!=0,#REF!=0),"BLANKS",1)</f>
        <v>#REF!</v>
      </c>
      <c r="B218" s="510">
        <v>3</v>
      </c>
      <c r="C218" s="511" t="s">
        <v>57</v>
      </c>
      <c r="D218" s="281" t="str">
        <f ca="1">IF(ISERROR(OFFSET('HARGA SATUAN'!$D$6,MATCH(RAB!C218,'HARGA SATUAN'!$C$7:$C$1509,0),0)),"",OFFSET('HARGA SATUAN'!$D$6,MATCH(RAB!C218,'HARGA SATUAN'!$C$7:$C$1509,0),0))</f>
        <v>MDU-KD</v>
      </c>
      <c r="E218" s="282" t="str">
        <f ca="1">IF(B218="+","Unit",IF(ISERROR(OFFSET('HARGA SATUAN'!$E$6,MATCH(RAB!C218,'HARGA SATUAN'!$C$7:$C$1509,0),0)),"",OFFSET('HARGA SATUAN'!$E$6,MATCH(RAB!C218,'HARGA SATUAN'!$C$7:$C$1509,0),0)))</f>
        <v>Mtr</v>
      </c>
      <c r="F218" s="519">
        <f>F172*12</f>
        <v>12</v>
      </c>
      <c r="G218" s="283">
        <f ca="1">IF(ISERROR(OFFSET('HARGA SATUAN'!$I$6,MATCH(RAB!C218,'HARGA SATUAN'!$C$7:$C$1509,0),0)),0,OFFSET('HARGA SATUAN'!$I$6,MATCH(RAB!C218,'HARGA SATUAN'!$C$7:$C$1509,0),0))</f>
        <v>14200</v>
      </c>
      <c r="H218" s="284">
        <f t="shared" ca="1" si="40"/>
        <v>170400</v>
      </c>
      <c r="I218" s="284">
        <f t="shared" ca="1" si="41"/>
        <v>0</v>
      </c>
      <c r="J218" s="284">
        <f t="shared" ca="1" si="42"/>
        <v>0</v>
      </c>
      <c r="K218" s="285">
        <f t="shared" ca="1" si="43"/>
        <v>170400</v>
      </c>
      <c r="L218" s="289"/>
      <c r="M218" s="289"/>
      <c r="N218" s="289"/>
      <c r="O218" s="286"/>
      <c r="P218" s="286"/>
      <c r="Q218" s="267"/>
      <c r="R218" s="259"/>
      <c r="S218" s="287"/>
      <c r="T218" s="264"/>
      <c r="U218" s="264"/>
      <c r="V218" s="264"/>
    </row>
    <row r="219" spans="1:22" s="290" customFormat="1" ht="21" customHeight="1">
      <c r="A219" s="259" t="e">
        <f>IF(AND(C219=0,C220=0,#REF!=0),"BLANKS",1)</f>
        <v>#REF!</v>
      </c>
      <c r="B219" s="510">
        <v>4</v>
      </c>
      <c r="C219" s="511" t="s">
        <v>173</v>
      </c>
      <c r="D219" s="281" t="str">
        <f ca="1">IF(ISERROR(OFFSET('HARGA SATUAN'!$D$6,MATCH(RAB!C219,'HARGA SATUAN'!$C$7:$C$1509,0),0)),"",OFFSET('HARGA SATUAN'!$D$6,MATCH(RAB!C219,'HARGA SATUAN'!$C$7:$C$1509,0),0))</f>
        <v>HDW</v>
      </c>
      <c r="E219" s="282" t="str">
        <f ca="1">IF(B219="+","Unit",IF(ISERROR(OFFSET('HARGA SATUAN'!$E$6,MATCH(RAB!C219,'HARGA SATUAN'!$C$7:$C$1509,0),0)),"",OFFSET('HARGA SATUAN'!$E$6,MATCH(RAB!C219,'HARGA SATUAN'!$C$7:$C$1509,0),0)))</f>
        <v>Bh</v>
      </c>
      <c r="F219" s="519">
        <f>F172*3</f>
        <v>3</v>
      </c>
      <c r="G219" s="283">
        <f ca="1">IF(ISERROR(OFFSET('HARGA SATUAN'!$I$6,MATCH(RAB!C219,'HARGA SATUAN'!$C$7:$C$1509,0),0)),0,OFFSET('HARGA SATUAN'!$I$6,MATCH(RAB!C219,'HARGA SATUAN'!$C$7:$C$1509,0),0))</f>
        <v>37700</v>
      </c>
      <c r="H219" s="284">
        <f t="shared" ca="1" si="40"/>
        <v>0</v>
      </c>
      <c r="I219" s="284">
        <f t="shared" ca="1" si="41"/>
        <v>113100</v>
      </c>
      <c r="J219" s="284">
        <f t="shared" ca="1" si="42"/>
        <v>0</v>
      </c>
      <c r="K219" s="285">
        <f t="shared" ca="1" si="43"/>
        <v>113100</v>
      </c>
      <c r="L219" s="289"/>
      <c r="M219" s="289"/>
      <c r="N219" s="289"/>
      <c r="O219" s="286"/>
      <c r="P219" s="286"/>
      <c r="Q219" s="267"/>
      <c r="R219" s="259"/>
      <c r="S219" s="287"/>
      <c r="T219" s="264"/>
      <c r="U219" s="264"/>
      <c r="V219" s="264"/>
    </row>
    <row r="220" spans="1:22" s="290" customFormat="1" ht="30">
      <c r="A220" s="259" t="e">
        <f>IF(AND(C220=0,#REF!=0,#REF!=0),"BLANKS",1)</f>
        <v>#REF!</v>
      </c>
      <c r="B220" s="510">
        <v>5</v>
      </c>
      <c r="C220" s="511" t="s">
        <v>1448</v>
      </c>
      <c r="D220" s="281" t="str">
        <f ca="1">IF(ISERROR(OFFSET('HARGA SATUAN'!$D$6,MATCH(RAB!C220,'HARGA SATUAN'!$C$7:$C$1509,0),0)),"",OFFSET('HARGA SATUAN'!$D$6,MATCH(RAB!C220,'HARGA SATUAN'!$C$7:$C$1509,0),0))</f>
        <v>HDW</v>
      </c>
      <c r="E220" s="282" t="str">
        <f ca="1">IF(B220="+","Unit",IF(ISERROR(OFFSET('HARGA SATUAN'!$E$6,MATCH(RAB!C220,'HARGA SATUAN'!$C$7:$C$1509,0),0)),"",OFFSET('HARGA SATUAN'!$E$6,MATCH(RAB!C220,'HARGA SATUAN'!$C$7:$C$1509,0),0)))</f>
        <v>Set</v>
      </c>
      <c r="F220" s="389">
        <f>F172*1</f>
        <v>1</v>
      </c>
      <c r="G220" s="283">
        <f ca="1">IF(ISERROR(OFFSET('HARGA SATUAN'!$I$6,MATCH(RAB!C220,'HARGA SATUAN'!$C$7:$C$1509,0),0)),0,OFFSET('HARGA SATUAN'!$I$6,MATCH(RAB!C220,'HARGA SATUAN'!$C$7:$C$1509,0),0))</f>
        <v>5488400</v>
      </c>
      <c r="H220" s="284">
        <f t="shared" ca="1" si="40"/>
        <v>0</v>
      </c>
      <c r="I220" s="284">
        <f t="shared" ca="1" si="41"/>
        <v>5488400</v>
      </c>
      <c r="J220" s="284">
        <f t="shared" ca="1" si="42"/>
        <v>0</v>
      </c>
      <c r="K220" s="285">
        <f t="shared" ca="1" si="43"/>
        <v>5488400</v>
      </c>
      <c r="L220" s="289"/>
      <c r="M220" s="289"/>
      <c r="N220" s="289"/>
      <c r="O220" s="286"/>
      <c r="P220" s="286"/>
      <c r="Q220" s="267"/>
      <c r="R220" s="259"/>
      <c r="S220" s="287"/>
      <c r="T220" s="264"/>
      <c r="U220" s="264"/>
      <c r="V220" s="264"/>
    </row>
    <row r="221" spans="1:22" s="290" customFormat="1" ht="30">
      <c r="A221" s="259"/>
      <c r="B221" s="510">
        <v>6</v>
      </c>
      <c r="C221" s="511" t="s">
        <v>1451</v>
      </c>
      <c r="D221" s="281" t="str">
        <f ca="1">IF(ISERROR(OFFSET('HARGA SATUAN'!$D$6,MATCH(RAB!C221,'HARGA SATUAN'!$C$7:$C$1509,0),0)),"",OFFSET('HARGA SATUAN'!$D$6,MATCH(RAB!C221,'HARGA SATUAN'!$C$7:$C$1509,0),0))</f>
        <v>HDW</v>
      </c>
      <c r="E221" s="282" t="str">
        <f ca="1">IF(B221="+","Unit",IF(ISERROR(OFFSET('HARGA SATUAN'!$E$6,MATCH(RAB!C221,'HARGA SATUAN'!$C$7:$C$1509,0),0)),"",OFFSET('HARGA SATUAN'!$E$6,MATCH(RAB!C221,'HARGA SATUAN'!$C$7:$C$1509,0),0)))</f>
        <v>Set</v>
      </c>
      <c r="F221" s="389">
        <f>(F172*1)</f>
        <v>1</v>
      </c>
      <c r="G221" s="283">
        <f ca="1">IF(ISERROR(OFFSET('HARGA SATUAN'!$I$6,MATCH(RAB!C221,'HARGA SATUAN'!$C$7:$C$1509,0),0)),0,OFFSET('HARGA SATUAN'!$I$6,MATCH(RAB!C221,'HARGA SATUAN'!$C$7:$C$1509,0),0))</f>
        <v>6240400</v>
      </c>
      <c r="H221" s="284">
        <f t="shared" ca="1" si="40"/>
        <v>0</v>
      </c>
      <c r="I221" s="284">
        <f t="shared" ca="1" si="41"/>
        <v>6240400</v>
      </c>
      <c r="J221" s="284">
        <f t="shared" ca="1" si="42"/>
        <v>0</v>
      </c>
      <c r="K221" s="285">
        <f t="shared" ca="1" si="43"/>
        <v>6240400</v>
      </c>
      <c r="L221" s="289"/>
      <c r="M221" s="289"/>
      <c r="N221" s="289"/>
      <c r="O221" s="286"/>
      <c r="P221" s="286"/>
      <c r="Q221" s="267"/>
      <c r="R221" s="259"/>
      <c r="S221" s="287"/>
      <c r="T221" s="264"/>
      <c r="U221" s="264"/>
      <c r="V221" s="264"/>
    </row>
    <row r="222" spans="1:22" s="290" customFormat="1">
      <c r="A222" s="259" t="e">
        <f>IF(AND(C222=0,C223=0,#REF!=0),"BLANKS",1)</f>
        <v>#REF!</v>
      </c>
      <c r="B222" s="510">
        <v>7</v>
      </c>
      <c r="C222" s="511" t="s">
        <v>574</v>
      </c>
      <c r="D222" s="281" t="str">
        <f ca="1">IF(ISERROR(OFFSET('HARGA SATUAN'!$D$6,MATCH(RAB!C222,'HARGA SATUAN'!$C$7:$C$1509,0),0)),"",OFFSET('HARGA SATUAN'!$D$6,MATCH(RAB!C222,'HARGA SATUAN'!$C$7:$C$1509,0),0))</f>
        <v>HDW</v>
      </c>
      <c r="E222" s="282" t="str">
        <f ca="1">IF(B222="+","Unit",IF(ISERROR(OFFSET('HARGA SATUAN'!$E$6,MATCH(RAB!C222,'HARGA SATUAN'!$C$7:$C$1509,0),0)),"",OFFSET('HARGA SATUAN'!$E$6,MATCH(RAB!C222,'HARGA SATUAN'!$C$7:$C$1509,0),0)))</f>
        <v>Bh</v>
      </c>
      <c r="F222" s="389">
        <f>(F172*3)</f>
        <v>3</v>
      </c>
      <c r="G222" s="283">
        <f ca="1">IF(ISERROR(OFFSET('HARGA SATUAN'!$I$6,MATCH(RAB!C222,'HARGA SATUAN'!$C$7:$C$1509,0),0)),0,OFFSET('HARGA SATUAN'!$I$6,MATCH(RAB!C222,'HARGA SATUAN'!$C$7:$C$1509,0),0))</f>
        <v>49000</v>
      </c>
      <c r="H222" s="284">
        <f t="shared" ca="1" si="40"/>
        <v>0</v>
      </c>
      <c r="I222" s="284">
        <f t="shared" ca="1" si="41"/>
        <v>147000</v>
      </c>
      <c r="J222" s="284">
        <f t="shared" ca="1" si="42"/>
        <v>0</v>
      </c>
      <c r="K222" s="285">
        <f t="shared" ca="1" si="43"/>
        <v>147000</v>
      </c>
      <c r="L222" s="289"/>
      <c r="M222" s="289"/>
      <c r="N222" s="289"/>
      <c r="O222" s="286"/>
      <c r="P222" s="286"/>
      <c r="Q222" s="267"/>
      <c r="R222" s="259"/>
      <c r="S222" s="287"/>
      <c r="T222" s="264"/>
      <c r="U222" s="264"/>
      <c r="V222" s="264"/>
    </row>
    <row r="223" spans="1:22" s="290" customFormat="1">
      <c r="A223" s="259" t="e">
        <f>IF(AND(C223=0,#REF!=0,#REF!=0),"BLANKS",1)</f>
        <v>#REF!</v>
      </c>
      <c r="B223" s="510">
        <v>8</v>
      </c>
      <c r="C223" s="511" t="s">
        <v>1580</v>
      </c>
      <c r="D223" s="281" t="str">
        <f ca="1">IF(ISERROR(OFFSET('HARGA SATUAN'!$D$6,MATCH(RAB!C223,'HARGA SATUAN'!$C$7:$C$1509,0),0)),"",OFFSET('HARGA SATUAN'!$D$6,MATCH(RAB!C223,'HARGA SATUAN'!$C$7:$C$1509,0),0))</f>
        <v>HDW</v>
      </c>
      <c r="E223" s="282" t="str">
        <f ca="1">IF(B223="+","Unit",IF(ISERROR(OFFSET('HARGA SATUAN'!$E$6,MATCH(RAB!C223,'HARGA SATUAN'!$C$7:$C$1509,0),0)),"",OFFSET('HARGA SATUAN'!$E$6,MATCH(RAB!C223,'HARGA SATUAN'!$C$7:$C$1509,0),0)))</f>
        <v>Bh</v>
      </c>
      <c r="F223" s="389">
        <f>(F172*3)*3</f>
        <v>9</v>
      </c>
      <c r="G223" s="283">
        <f ca="1">IF(ISERROR(OFFSET('HARGA SATUAN'!$I$6,MATCH(RAB!C223,'HARGA SATUAN'!$C$7:$C$1509,0),0)),0,OFFSET('HARGA SATUAN'!$I$6,MATCH(RAB!C223,'HARGA SATUAN'!$C$7:$C$1509,0),0))</f>
        <v>77000</v>
      </c>
      <c r="H223" s="284">
        <f t="shared" ca="1" si="40"/>
        <v>0</v>
      </c>
      <c r="I223" s="284">
        <f t="shared" ca="1" si="41"/>
        <v>693000</v>
      </c>
      <c r="J223" s="284">
        <f t="shared" ca="1" si="42"/>
        <v>0</v>
      </c>
      <c r="K223" s="285">
        <f t="shared" ca="1" si="43"/>
        <v>693000</v>
      </c>
      <c r="L223" s="289"/>
      <c r="M223" s="289"/>
      <c r="N223" s="289"/>
      <c r="O223" s="286"/>
      <c r="P223" s="286"/>
      <c r="Q223" s="267"/>
      <c r="R223" s="259"/>
      <c r="S223" s="287"/>
      <c r="T223" s="264"/>
      <c r="U223" s="264"/>
      <c r="V223" s="264"/>
    </row>
    <row r="224" spans="1:22" s="290" customFormat="1">
      <c r="A224" s="259" t="e">
        <f>IF(AND(C224=0,#REF!=0,#REF!=0),"BLANKS",1)</f>
        <v>#REF!</v>
      </c>
      <c r="B224" s="510">
        <v>9</v>
      </c>
      <c r="C224" s="511" t="s">
        <v>28</v>
      </c>
      <c r="D224" s="281" t="str">
        <f ca="1">IF(ISERROR(OFFSET('HARGA SATUAN'!$D$6,MATCH(RAB!C224,'HARGA SATUAN'!$C$7:$C$1509,0),0)),"",OFFSET('HARGA SATUAN'!$D$6,MATCH(RAB!C224,'HARGA SATUAN'!$C$7:$C$1509,0),0))</f>
        <v>HDW</v>
      </c>
      <c r="E224" s="282" t="str">
        <f ca="1">IF(B224="+","Unit",IF(ISERROR(OFFSET('HARGA SATUAN'!$E$6,MATCH(RAB!C224,'HARGA SATUAN'!$C$7:$C$1509,0),0)),"",OFFSET('HARGA SATUAN'!$E$6,MATCH(RAB!C224,'HARGA SATUAN'!$C$7:$C$1509,0),0)))</f>
        <v>Bh</v>
      </c>
      <c r="F224" s="389">
        <f>F172*2</f>
        <v>2</v>
      </c>
      <c r="G224" s="283">
        <f ca="1">IF(ISERROR(OFFSET('HARGA SATUAN'!$I$6,MATCH(RAB!C224,'HARGA SATUAN'!$C$7:$C$1509,0),0)),0,OFFSET('HARGA SATUAN'!$I$6,MATCH(RAB!C224,'HARGA SATUAN'!$C$7:$C$1509,0),0))</f>
        <v>63500</v>
      </c>
      <c r="H224" s="284">
        <f t="shared" ca="1" si="40"/>
        <v>0</v>
      </c>
      <c r="I224" s="284">
        <f t="shared" ca="1" si="41"/>
        <v>127000</v>
      </c>
      <c r="J224" s="284">
        <f t="shared" ca="1" si="42"/>
        <v>0</v>
      </c>
      <c r="K224" s="285">
        <f t="shared" ca="1" si="43"/>
        <v>127000</v>
      </c>
      <c r="L224" s="289"/>
      <c r="M224" s="289"/>
      <c r="N224" s="289"/>
      <c r="O224" s="286"/>
      <c r="P224" s="286"/>
      <c r="Q224" s="267"/>
      <c r="R224" s="259"/>
      <c r="S224" s="287"/>
      <c r="T224" s="264"/>
      <c r="U224" s="264"/>
      <c r="V224" s="264"/>
    </row>
    <row r="225" spans="1:22" s="290" customFormat="1">
      <c r="A225" s="259"/>
      <c r="B225" s="510">
        <v>10</v>
      </c>
      <c r="C225" s="511" t="s">
        <v>259</v>
      </c>
      <c r="D225" s="281" t="str">
        <f ca="1">IF(ISERROR(OFFSET('HARGA SATUAN'!$D$6,MATCH(RAB!C225,'HARGA SATUAN'!$C$7:$C$1509,0),0)),"",OFFSET('HARGA SATUAN'!$D$6,MATCH(RAB!C225,'HARGA SATUAN'!$C$7:$C$1509,0),0))</f>
        <v>HDW</v>
      </c>
      <c r="E225" s="282" t="str">
        <f ca="1">IF(B225="+","Unit",IF(ISERROR(OFFSET('HARGA SATUAN'!$E$6,MATCH(RAB!C225,'HARGA SATUAN'!$C$7:$C$1509,0),0)),"",OFFSET('HARGA SATUAN'!$E$6,MATCH(RAB!C225,'HARGA SATUAN'!$C$7:$C$1509,0),0)))</f>
        <v>Mtr</v>
      </c>
      <c r="F225" s="389">
        <f>F172*3</f>
        <v>3</v>
      </c>
      <c r="G225" s="283">
        <f ca="1">IF(ISERROR(OFFSET('HARGA SATUAN'!$I$6,MATCH(RAB!C225,'HARGA SATUAN'!$C$7:$C$1509,0),0)),0,OFFSET('HARGA SATUAN'!$I$6,MATCH(RAB!C225,'HARGA SATUAN'!$C$7:$C$1509,0),0))</f>
        <v>23310</v>
      </c>
      <c r="H225" s="284">
        <f t="shared" ca="1" si="40"/>
        <v>0</v>
      </c>
      <c r="I225" s="284">
        <f t="shared" ca="1" si="41"/>
        <v>69930</v>
      </c>
      <c r="J225" s="284">
        <f t="shared" ca="1" si="42"/>
        <v>0</v>
      </c>
      <c r="K225" s="285">
        <f t="shared" ca="1" si="43"/>
        <v>69930</v>
      </c>
      <c r="L225" s="289"/>
      <c r="M225" s="289"/>
      <c r="N225" s="289"/>
      <c r="O225" s="286"/>
      <c r="P225" s="286"/>
      <c r="Q225" s="267"/>
      <c r="R225" s="259"/>
      <c r="S225" s="287"/>
      <c r="T225" s="264"/>
      <c r="U225" s="264"/>
      <c r="V225" s="264"/>
    </row>
    <row r="226" spans="1:22" s="290" customFormat="1">
      <c r="A226" s="259" t="e">
        <f>IF(AND(C226=0,#REF!=0,#REF!=0),"BLANKS",1)</f>
        <v>#REF!</v>
      </c>
      <c r="B226" s="510">
        <v>11</v>
      </c>
      <c r="C226" s="511" t="s">
        <v>25</v>
      </c>
      <c r="D226" s="281" t="str">
        <f ca="1">IF(ISERROR(OFFSET('HARGA SATUAN'!$D$6,MATCH(RAB!C226,'HARGA SATUAN'!$C$7:$C$1509,0),0)),"",OFFSET('HARGA SATUAN'!$D$6,MATCH(RAB!C226,'HARGA SATUAN'!$C$7:$C$1509,0),0))</f>
        <v>HDW</v>
      </c>
      <c r="E226" s="282" t="str">
        <f ca="1">IF(B226="+","Unit",IF(ISERROR(OFFSET('HARGA SATUAN'!$E$6,MATCH(RAB!C226,'HARGA SATUAN'!$C$7:$C$1509,0),0)),"",OFFSET('HARGA SATUAN'!$E$6,MATCH(RAB!C226,'HARGA SATUAN'!$C$7:$C$1509,0),0)))</f>
        <v>Bh</v>
      </c>
      <c r="F226" s="389">
        <f>F172*3</f>
        <v>3</v>
      </c>
      <c r="G226" s="283">
        <f ca="1">IF(ISERROR(OFFSET('HARGA SATUAN'!$I$6,MATCH(RAB!C226,'HARGA SATUAN'!$C$7:$C$1509,0),0)),0,OFFSET('HARGA SATUAN'!$I$6,MATCH(RAB!C226,'HARGA SATUAN'!$C$7:$C$1509,0),0))</f>
        <v>2300</v>
      </c>
      <c r="H226" s="284">
        <f t="shared" ca="1" si="40"/>
        <v>0</v>
      </c>
      <c r="I226" s="284">
        <f t="shared" ca="1" si="41"/>
        <v>6900</v>
      </c>
      <c r="J226" s="284">
        <f t="shared" ca="1" si="42"/>
        <v>0</v>
      </c>
      <c r="K226" s="285">
        <f t="shared" ca="1" si="43"/>
        <v>6900</v>
      </c>
      <c r="L226" s="289"/>
      <c r="M226" s="289"/>
      <c r="N226" s="289"/>
      <c r="O226" s="286"/>
      <c r="P226" s="286"/>
      <c r="Q226" s="267"/>
      <c r="R226" s="259"/>
      <c r="S226" s="287"/>
      <c r="T226" s="264"/>
      <c r="U226" s="264"/>
      <c r="V226" s="264"/>
    </row>
    <row r="227" spans="1:22" s="290" customFormat="1">
      <c r="A227" s="259" t="e">
        <f>IF(AND(C227=0,C228=0,#REF!=0),"BLANKS",1)</f>
        <v>#REF!</v>
      </c>
      <c r="B227" s="510">
        <v>12</v>
      </c>
      <c r="C227" s="511" t="s">
        <v>16</v>
      </c>
      <c r="D227" s="281" t="str">
        <f ca="1">IF(ISERROR(OFFSET('HARGA SATUAN'!$D$6,MATCH(RAB!C227,'HARGA SATUAN'!$C$7:$C$1509,0),0)),"",OFFSET('HARGA SATUAN'!$D$6,MATCH(RAB!C227,'HARGA SATUAN'!$C$7:$C$1509,0),0))</f>
        <v>HDW</v>
      </c>
      <c r="E227" s="282" t="str">
        <f ca="1">IF(B227="+","Unit",IF(ISERROR(OFFSET('HARGA SATUAN'!$E$6,MATCH(RAB!C227,'HARGA SATUAN'!$C$7:$C$1509,0),0)),"",OFFSET('HARGA SATUAN'!$E$6,MATCH(RAB!C227,'HARGA SATUAN'!$C$7:$C$1509,0),0)))</f>
        <v>Bh</v>
      </c>
      <c r="F227" s="389">
        <f>F172*4</f>
        <v>4</v>
      </c>
      <c r="G227" s="283">
        <f ca="1">IF(ISERROR(OFFSET('HARGA SATUAN'!$I$6,MATCH(RAB!C227,'HARGA SATUAN'!$C$7:$C$1509,0),0)),0,OFFSET('HARGA SATUAN'!$I$6,MATCH(RAB!C227,'HARGA SATUAN'!$C$7:$C$1509,0),0))</f>
        <v>2500</v>
      </c>
      <c r="H227" s="284">
        <f t="shared" ca="1" si="40"/>
        <v>0</v>
      </c>
      <c r="I227" s="284">
        <f t="shared" ca="1" si="41"/>
        <v>10000</v>
      </c>
      <c r="J227" s="284">
        <f t="shared" ca="1" si="42"/>
        <v>0</v>
      </c>
      <c r="K227" s="285">
        <f t="shared" ca="1" si="43"/>
        <v>10000</v>
      </c>
      <c r="L227" s="289"/>
      <c r="M227" s="289"/>
      <c r="N227" s="289"/>
      <c r="O227" s="286"/>
      <c r="P227" s="286"/>
      <c r="Q227" s="267"/>
      <c r="R227" s="259"/>
      <c r="S227" s="287"/>
      <c r="T227" s="264"/>
      <c r="U227" s="264"/>
      <c r="V227" s="264"/>
    </row>
    <row r="228" spans="1:22" s="290" customFormat="1">
      <c r="A228" s="259" t="e">
        <f>IF(AND(C228=0,#REF!=0,#REF!=0),"BLANKS",1)</f>
        <v>#REF!</v>
      </c>
      <c r="B228" s="510">
        <v>13</v>
      </c>
      <c r="C228" s="511" t="s">
        <v>465</v>
      </c>
      <c r="D228" s="281" t="str">
        <f ca="1">IF(ISERROR(OFFSET('HARGA SATUAN'!$D$6,MATCH(RAB!C228,'HARGA SATUAN'!$C$7:$C$1509,0),0)),"",OFFSET('HARGA SATUAN'!$D$6,MATCH(RAB!C228,'HARGA SATUAN'!$C$7:$C$1509,0),0))</f>
        <v>HDW</v>
      </c>
      <c r="E228" s="282" t="str">
        <f ca="1">IF(B228="+","Unit",IF(ISERROR(OFFSET('HARGA SATUAN'!$E$6,MATCH(RAB!C228,'HARGA SATUAN'!$C$7:$C$1509,0),0)),"",OFFSET('HARGA SATUAN'!$E$6,MATCH(RAB!C228,'HARGA SATUAN'!$C$7:$C$1509,0),0)))</f>
        <v>Bh</v>
      </c>
      <c r="F228" s="389">
        <f>F172*2</f>
        <v>2</v>
      </c>
      <c r="G228" s="283">
        <f ca="1">IF(ISERROR(OFFSET('HARGA SATUAN'!$I$6,MATCH(RAB!C228,'HARGA SATUAN'!$C$7:$C$1509,0),0)),0,OFFSET('HARGA SATUAN'!$I$6,MATCH(RAB!C228,'HARGA SATUAN'!$C$7:$C$1509,0),0))</f>
        <v>680475</v>
      </c>
      <c r="H228" s="284">
        <f t="shared" ca="1" si="40"/>
        <v>0</v>
      </c>
      <c r="I228" s="284">
        <f t="shared" ca="1" si="41"/>
        <v>1360950</v>
      </c>
      <c r="J228" s="284">
        <f t="shared" ca="1" si="42"/>
        <v>0</v>
      </c>
      <c r="K228" s="285">
        <f t="shared" ca="1" si="43"/>
        <v>1360950</v>
      </c>
      <c r="L228" s="289"/>
      <c r="M228" s="289"/>
      <c r="N228" s="289"/>
      <c r="O228" s="286"/>
      <c r="P228" s="286"/>
      <c r="Q228" s="267"/>
      <c r="R228" s="259"/>
      <c r="S228" s="287"/>
      <c r="T228" s="264"/>
      <c r="U228" s="264"/>
      <c r="V228" s="264"/>
    </row>
    <row r="229" spans="1:22" s="290" customFormat="1">
      <c r="A229" s="259"/>
      <c r="B229" s="510">
        <v>14</v>
      </c>
      <c r="C229" s="511" t="s">
        <v>1652</v>
      </c>
      <c r="D229" s="281" t="str">
        <f ca="1">IF(ISERROR(OFFSET('HARGA SATUAN'!$D$6,MATCH(RAB!C229,'HARGA SATUAN'!$C$7:$C$1509,0),0)),"",OFFSET('HARGA SATUAN'!$D$6,MATCH(RAB!C229,'HARGA SATUAN'!$C$7:$C$1509,0),0))</f>
        <v>HDW</v>
      </c>
      <c r="E229" s="282" t="str">
        <f ca="1">IF(B229="+","Unit",IF(ISERROR(OFFSET('HARGA SATUAN'!$E$6,MATCH(RAB!C229,'HARGA SATUAN'!$C$7:$C$1509,0),0)),"",OFFSET('HARGA SATUAN'!$E$6,MATCH(RAB!C229,'HARGA SATUAN'!$C$7:$C$1509,0),0)))</f>
        <v>Bh</v>
      </c>
      <c r="F229" s="389">
        <f>F172*1</f>
        <v>1</v>
      </c>
      <c r="G229" s="283">
        <f ca="1">IF(ISERROR(OFFSET('HARGA SATUAN'!$I$6,MATCH(RAB!C229,'HARGA SATUAN'!$C$7:$C$1509,0),0)),0,OFFSET('HARGA SATUAN'!$I$6,MATCH(RAB!C229,'HARGA SATUAN'!$C$7:$C$1509,0),0))</f>
        <v>25100</v>
      </c>
      <c r="H229" s="284">
        <f t="shared" ca="1" si="40"/>
        <v>0</v>
      </c>
      <c r="I229" s="284">
        <f t="shared" ca="1" si="41"/>
        <v>25100</v>
      </c>
      <c r="J229" s="284">
        <f t="shared" ca="1" si="42"/>
        <v>0</v>
      </c>
      <c r="K229" s="285">
        <f t="shared" ca="1" si="43"/>
        <v>25100</v>
      </c>
      <c r="L229" s="289"/>
      <c r="M229" s="289"/>
      <c r="N229" s="289"/>
      <c r="O229" s="286"/>
      <c r="P229" s="286"/>
      <c r="Q229" s="267"/>
      <c r="R229" s="259"/>
      <c r="S229" s="287"/>
      <c r="T229" s="264"/>
      <c r="U229" s="264"/>
      <c r="V229" s="264"/>
    </row>
    <row r="230" spans="1:22" s="290" customFormat="1">
      <c r="A230" s="259" t="e">
        <f>IF(AND(C230=0,#REF!=0,#REF!=0),"BLANKS",1)</f>
        <v>#REF!</v>
      </c>
      <c r="B230" s="510">
        <v>15</v>
      </c>
      <c r="C230" s="511" t="s">
        <v>287</v>
      </c>
      <c r="D230" s="281" t="str">
        <f ca="1">IF(ISERROR(OFFSET('HARGA SATUAN'!$D$6,MATCH(RAB!C230,'HARGA SATUAN'!$C$7:$C$1509,0),0)),"",OFFSET('HARGA SATUAN'!$D$6,MATCH(RAB!C230,'HARGA SATUAN'!$C$7:$C$1509,0),0))</f>
        <v>HDW</v>
      </c>
      <c r="E230" s="282" t="str">
        <f ca="1">IF(B230="+","Unit",IF(ISERROR(OFFSET('HARGA SATUAN'!$E$6,MATCH(RAB!C230,'HARGA SATUAN'!$C$7:$C$1509,0),0)),"",OFFSET('HARGA SATUAN'!$E$6,MATCH(RAB!C230,'HARGA SATUAN'!$C$7:$C$1509,0),0)))</f>
        <v>Bh</v>
      </c>
      <c r="F230" s="389">
        <f>F172*4</f>
        <v>4</v>
      </c>
      <c r="G230" s="283">
        <f ca="1">IF(ISERROR(OFFSET('HARGA SATUAN'!$I$6,MATCH(RAB!C230,'HARGA SATUAN'!$C$7:$C$1509,0),0)),0,OFFSET('HARGA SATUAN'!$I$6,MATCH(RAB!C230,'HARGA SATUAN'!$C$7:$C$1509,0),0))</f>
        <v>12500</v>
      </c>
      <c r="H230" s="284">
        <f t="shared" ca="1" si="40"/>
        <v>0</v>
      </c>
      <c r="I230" s="284">
        <f t="shared" ca="1" si="41"/>
        <v>50000</v>
      </c>
      <c r="J230" s="284">
        <f t="shared" ca="1" si="42"/>
        <v>0</v>
      </c>
      <c r="K230" s="285">
        <f t="shared" ca="1" si="43"/>
        <v>50000</v>
      </c>
      <c r="L230" s="289"/>
      <c r="M230" s="289"/>
      <c r="N230" s="289"/>
      <c r="O230" s="286"/>
      <c r="P230" s="286"/>
      <c r="Q230" s="267"/>
      <c r="R230" s="259"/>
      <c r="S230" s="287"/>
      <c r="T230" s="264"/>
      <c r="U230" s="264"/>
      <c r="V230" s="264"/>
    </row>
    <row r="231" spans="1:22" s="290" customFormat="1">
      <c r="A231" s="259"/>
      <c r="B231" s="510">
        <v>16</v>
      </c>
      <c r="C231" s="511" t="s">
        <v>609</v>
      </c>
      <c r="D231" s="281" t="str">
        <f ca="1">IF(ISERROR(OFFSET('HARGA SATUAN'!$D$6,MATCH(RAB!C231,'HARGA SATUAN'!$C$7:$C$1509,0),0)),"",OFFSET('HARGA SATUAN'!$D$6,MATCH(RAB!C231,'HARGA SATUAN'!$C$7:$C$1509,0),0))</f>
        <v>HDW</v>
      </c>
      <c r="E231" s="282" t="str">
        <f ca="1">IF(B231="+","Unit",IF(ISERROR(OFFSET('HARGA SATUAN'!$E$6,MATCH(RAB!C231,'HARGA SATUAN'!$C$7:$C$1509,0),0)),"",OFFSET('HARGA SATUAN'!$E$6,MATCH(RAB!C231,'HARGA SATUAN'!$C$7:$C$1509,0),0)))</f>
        <v>Bh</v>
      </c>
      <c r="F231" s="389">
        <f>F172*3</f>
        <v>3</v>
      </c>
      <c r="G231" s="283">
        <f ca="1">IF(ISERROR(OFFSET('HARGA SATUAN'!$I$6,MATCH(RAB!C231,'HARGA SATUAN'!$C$7:$C$1509,0),0)),0,OFFSET('HARGA SATUAN'!$I$6,MATCH(RAB!C231,'HARGA SATUAN'!$C$7:$C$1509,0),0))</f>
        <v>8900</v>
      </c>
      <c r="H231" s="284">
        <f t="shared" ca="1" si="40"/>
        <v>0</v>
      </c>
      <c r="I231" s="284">
        <f t="shared" ca="1" si="41"/>
        <v>26700</v>
      </c>
      <c r="J231" s="284">
        <f t="shared" ca="1" si="42"/>
        <v>0</v>
      </c>
      <c r="K231" s="285">
        <f t="shared" ca="1" si="43"/>
        <v>26700</v>
      </c>
      <c r="L231" s="289"/>
      <c r="M231" s="289"/>
      <c r="N231" s="289"/>
      <c r="O231" s="286"/>
      <c r="P231" s="286"/>
      <c r="Q231" s="267"/>
      <c r="R231" s="259"/>
      <c r="S231" s="287"/>
      <c r="T231" s="264"/>
      <c r="U231" s="264"/>
      <c r="V231" s="264"/>
    </row>
    <row r="232" spans="1:22" s="290" customFormat="1">
      <c r="A232" s="259"/>
      <c r="B232" s="510">
        <v>17</v>
      </c>
      <c r="C232" s="511" t="s">
        <v>787</v>
      </c>
      <c r="D232" s="281" t="str">
        <f ca="1">IF(ISERROR(OFFSET('HARGA SATUAN'!$D$6,MATCH(RAB!C232,'HARGA SATUAN'!$C$7:$C$1509,0),0)),"",OFFSET('HARGA SATUAN'!$D$6,MATCH(RAB!C232,'HARGA SATUAN'!$C$7:$C$1509,0),0))</f>
        <v>JASA</v>
      </c>
      <c r="E232" s="282" t="str">
        <f ca="1">IF(B232="+","Unit",IF(ISERROR(OFFSET('HARGA SATUAN'!$E$6,MATCH(RAB!C232,'HARGA SATUAN'!$C$7:$C$1509,0),0)),"",OFFSET('HARGA SATUAN'!$E$6,MATCH(RAB!C232,'HARGA SATUAN'!$C$7:$C$1509,0),0)))</f>
        <v>Per 1 m</v>
      </c>
      <c r="F232" s="389">
        <f>F216</f>
        <v>30</v>
      </c>
      <c r="G232" s="283">
        <f ca="1">IF(ISERROR(OFFSET('HARGA SATUAN'!$I$6,MATCH(RAB!C232,'HARGA SATUAN'!$C$7:$C$1509,0),0)),0,OFFSET('HARGA SATUAN'!$I$6,MATCH(RAB!C232,'HARGA SATUAN'!$C$7:$C$1509,0),0))</f>
        <v>33700</v>
      </c>
      <c r="H232" s="284">
        <f t="shared" ca="1" si="40"/>
        <v>0</v>
      </c>
      <c r="I232" s="284">
        <f t="shared" ca="1" si="41"/>
        <v>0</v>
      </c>
      <c r="J232" s="284">
        <f t="shared" ca="1" si="42"/>
        <v>1011000</v>
      </c>
      <c r="K232" s="285">
        <f t="shared" ca="1" si="43"/>
        <v>1011000</v>
      </c>
      <c r="L232" s="289"/>
      <c r="M232" s="289"/>
      <c r="N232" s="289"/>
      <c r="O232" s="286"/>
      <c r="P232" s="286"/>
      <c r="Q232" s="267"/>
      <c r="R232" s="259"/>
      <c r="S232" s="287"/>
      <c r="T232" s="264"/>
      <c r="U232" s="264"/>
      <c r="V232" s="264"/>
    </row>
    <row r="233" spans="1:22" s="290" customFormat="1">
      <c r="A233" s="259" t="e">
        <f>IF(AND(C233=0,#REF!=0,#REF!=0),"BLANKS",1)</f>
        <v>#REF!</v>
      </c>
      <c r="B233" s="510">
        <v>18</v>
      </c>
      <c r="C233" s="511" t="s">
        <v>786</v>
      </c>
      <c r="D233" s="281" t="str">
        <f ca="1">IF(ISERROR(OFFSET('HARGA SATUAN'!$D$6,MATCH(RAB!C233,'HARGA SATUAN'!$C$7:$C$1509,0),0)),"",OFFSET('HARGA SATUAN'!$D$6,MATCH(RAB!C233,'HARGA SATUAN'!$C$7:$C$1509,0),0))</f>
        <v>JASA</v>
      </c>
      <c r="E233" s="282" t="str">
        <f ca="1">IF(B233="+","Unit",IF(ISERROR(OFFSET('HARGA SATUAN'!$E$6,MATCH(RAB!C233,'HARGA SATUAN'!$C$7:$C$1509,0),0)),"",OFFSET('HARGA SATUAN'!$E$6,MATCH(RAB!C233,'HARGA SATUAN'!$C$7:$C$1509,0),0)))</f>
        <v>Per 1 m</v>
      </c>
      <c r="F233" s="389">
        <f>F217</f>
        <v>30</v>
      </c>
      <c r="G233" s="283">
        <f ca="1">IF(ISERROR(OFFSET('HARGA SATUAN'!$I$6,MATCH(RAB!C233,'HARGA SATUAN'!$C$7:$C$1509,0),0)),0,OFFSET('HARGA SATUAN'!$I$6,MATCH(RAB!C233,'HARGA SATUAN'!$C$7:$C$1509,0),0))</f>
        <v>1700</v>
      </c>
      <c r="H233" s="284">
        <f t="shared" ca="1" si="40"/>
        <v>0</v>
      </c>
      <c r="I233" s="284">
        <f t="shared" ca="1" si="41"/>
        <v>0</v>
      </c>
      <c r="J233" s="284">
        <f t="shared" ca="1" si="42"/>
        <v>51000</v>
      </c>
      <c r="K233" s="285">
        <f t="shared" ca="1" si="43"/>
        <v>51000</v>
      </c>
      <c r="L233" s="289"/>
      <c r="M233" s="289"/>
      <c r="N233" s="289"/>
      <c r="O233" s="286"/>
      <c r="P233" s="286"/>
      <c r="Q233" s="267"/>
      <c r="R233" s="259"/>
      <c r="S233" s="287"/>
      <c r="T233" s="264"/>
      <c r="U233" s="264"/>
      <c r="V233" s="264"/>
    </row>
    <row r="234" spans="1:22" s="290" customFormat="1">
      <c r="A234" s="259"/>
      <c r="B234" s="510">
        <v>19</v>
      </c>
      <c r="C234" s="511" t="s">
        <v>1582</v>
      </c>
      <c r="D234" s="281" t="str">
        <f ca="1">IF(ISERROR(OFFSET('HARGA SATUAN'!$D$6,MATCH(RAB!C234,'HARGA SATUAN'!$C$7:$C$1509,0),0)),"",OFFSET('HARGA SATUAN'!$D$6,MATCH(RAB!C234,'HARGA SATUAN'!$C$7:$C$1509,0),0))</f>
        <v>JASA</v>
      </c>
      <c r="E234" s="282" t="str">
        <f ca="1">IF(B234="+","Unit",IF(ISERROR(OFFSET('HARGA SATUAN'!$E$6,MATCH(RAB!C234,'HARGA SATUAN'!$C$7:$C$1509,0),0)),"",OFFSET('HARGA SATUAN'!$E$6,MATCH(RAB!C234,'HARGA SATUAN'!$C$7:$C$1509,0),0)))</f>
        <v>Unit</v>
      </c>
      <c r="F234" s="389">
        <f>1*F172</f>
        <v>1</v>
      </c>
      <c r="G234" s="283">
        <f ca="1">IF(ISERROR(OFFSET('HARGA SATUAN'!$I$6,MATCH(RAB!C234,'HARGA SATUAN'!$C$7:$C$1509,0),0)),0,OFFSET('HARGA SATUAN'!$I$6,MATCH(RAB!C234,'HARGA SATUAN'!$C$7:$C$1509,0),0))</f>
        <v>569629.99903164257</v>
      </c>
      <c r="H234" s="284">
        <f t="shared" ca="1" si="40"/>
        <v>0</v>
      </c>
      <c r="I234" s="284">
        <f t="shared" ca="1" si="41"/>
        <v>0</v>
      </c>
      <c r="J234" s="284">
        <f t="shared" ca="1" si="42"/>
        <v>569629.99903164257</v>
      </c>
      <c r="K234" s="285">
        <f t="shared" ca="1" si="43"/>
        <v>569629.99903164257</v>
      </c>
      <c r="L234" s="289"/>
      <c r="M234" s="289"/>
      <c r="N234" s="289"/>
      <c r="O234" s="286"/>
      <c r="P234" s="286"/>
      <c r="Q234" s="267"/>
      <c r="R234" s="259"/>
      <c r="S234" s="287"/>
      <c r="T234" s="264"/>
      <c r="U234" s="264"/>
      <c r="V234" s="264"/>
    </row>
    <row r="235" spans="1:22" s="290" customFormat="1">
      <c r="A235" s="259" t="e">
        <f>IF(AND(C235=0,#REF!=0,#REF!=0),"BLANKS",1)</f>
        <v>#REF!</v>
      </c>
      <c r="B235" s="510">
        <v>20</v>
      </c>
      <c r="C235" s="511" t="s">
        <v>1583</v>
      </c>
      <c r="D235" s="281" t="str">
        <f ca="1">IF(ISERROR(OFFSET('HARGA SATUAN'!$D$6,MATCH(RAB!C235,'HARGA SATUAN'!$C$7:$C$1509,0),0)),"",OFFSET('HARGA SATUAN'!$D$6,MATCH(RAB!C235,'HARGA SATUAN'!$C$7:$C$1509,0),0))</f>
        <v>JASA</v>
      </c>
      <c r="E235" s="282" t="str">
        <f ca="1">IF(B235="+","Unit",IF(ISERROR(OFFSET('HARGA SATUAN'!$E$6,MATCH(RAB!C235,'HARGA SATUAN'!$C$7:$C$1509,0),0)),"",OFFSET('HARGA SATUAN'!$E$6,MATCH(RAB!C235,'HARGA SATUAN'!$C$7:$C$1509,0),0)))</f>
        <v>Unit</v>
      </c>
      <c r="F235" s="389">
        <f>F172*1</f>
        <v>1</v>
      </c>
      <c r="G235" s="283">
        <f ca="1">IF(ISERROR(OFFSET('HARGA SATUAN'!$I$6,MATCH(RAB!C235,'HARGA SATUAN'!$C$7:$C$1509,0),0)),0,OFFSET('HARGA SATUAN'!$I$6,MATCH(RAB!C235,'HARGA SATUAN'!$C$7:$C$1509,0),0))</f>
        <v>659799.30669751228</v>
      </c>
      <c r="H235" s="284">
        <f t="shared" ref="H235:H236" ca="1" si="44">IF(OR(D235="MDU",D235="MDU-KD"),(IF($O$3="RAB NON MDU","PLN KD",G235*F235)),0)</f>
        <v>0</v>
      </c>
      <c r="I235" s="284">
        <f t="shared" ref="I235:I236" ca="1" si="45">IF(D235="HDW",G235*F235,0)</f>
        <v>0</v>
      </c>
      <c r="J235" s="284">
        <f t="shared" ref="J235:J236" ca="1" si="46">IF(D235="JASA",G235*F235,0)</f>
        <v>659799.30669751228</v>
      </c>
      <c r="K235" s="285">
        <f t="shared" ref="K235:K236" ca="1" si="47">SUM(H235:J235)</f>
        <v>659799.30669751228</v>
      </c>
      <c r="L235" s="289"/>
      <c r="M235" s="289"/>
      <c r="N235" s="289"/>
      <c r="O235" s="286"/>
      <c r="P235" s="286"/>
      <c r="Q235" s="267"/>
      <c r="R235" s="259"/>
      <c r="S235" s="287"/>
      <c r="T235" s="264"/>
      <c r="U235" s="264"/>
      <c r="V235" s="264"/>
    </row>
    <row r="236" spans="1:22" s="290" customFormat="1">
      <c r="A236" s="259" t="e">
        <f>IF(AND(C236=0,#REF!=0,#REF!=0),"BLANKS",1)</f>
        <v>#REF!</v>
      </c>
      <c r="B236" s="294"/>
      <c r="C236" s="514"/>
      <c r="D236" s="281" t="str">
        <f ca="1">IF(ISERROR(OFFSET('HARGA SATUAN'!$D$6,MATCH(RAB!C236,'HARGA SATUAN'!$C$7:$C$1509,0),0)),"",OFFSET('HARGA SATUAN'!$D$6,MATCH(RAB!C236,'HARGA SATUAN'!$C$7:$C$1509,0),0))</f>
        <v/>
      </c>
      <c r="E236" s="282" t="str">
        <f ca="1">IF(B236="+","Unit",IF(ISERROR(OFFSET('HARGA SATUAN'!$E$6,MATCH(RAB!C236,'HARGA SATUAN'!$C$7:$C$1509,0),0)),"",OFFSET('HARGA SATUAN'!$E$6,MATCH(RAB!C236,'HARGA SATUAN'!$C$7:$C$1509,0),0)))</f>
        <v/>
      </c>
      <c r="F236" s="389"/>
      <c r="G236" s="283">
        <f ca="1">IF(ISERROR(OFFSET('HARGA SATUAN'!$I$6,MATCH(RAB!C236,'HARGA SATUAN'!$C$7:$C$1509,0),0)),0,OFFSET('HARGA SATUAN'!$I$6,MATCH(RAB!C236,'HARGA SATUAN'!$C$7:$C$1509,0),0))</f>
        <v>0</v>
      </c>
      <c r="H236" s="284">
        <f t="shared" ca="1" si="44"/>
        <v>0</v>
      </c>
      <c r="I236" s="284">
        <f t="shared" ca="1" si="45"/>
        <v>0</v>
      </c>
      <c r="J236" s="284">
        <f t="shared" ca="1" si="46"/>
        <v>0</v>
      </c>
      <c r="K236" s="285">
        <f t="shared" ca="1" si="47"/>
        <v>0</v>
      </c>
      <c r="L236" s="289"/>
      <c r="M236" s="289"/>
      <c r="N236" s="289"/>
      <c r="O236" s="286"/>
      <c r="P236" s="286"/>
      <c r="Q236" s="267"/>
      <c r="R236" s="259"/>
      <c r="S236" s="287"/>
      <c r="T236" s="264"/>
      <c r="U236" s="264"/>
      <c r="V236" s="264"/>
    </row>
    <row r="237" spans="1:22">
      <c r="B237" s="298"/>
      <c r="C237" s="299" t="s">
        <v>468</v>
      </c>
      <c r="D237" s="281" t="str">
        <f ca="1">IF(ISERROR(OFFSET('HARGA SATUAN'!$D$6,MATCH(RAB!C237,'HARGA SATUAN'!$C$7:$C$1509,0),0)),"",OFFSET('HARGA SATUAN'!$D$6,MATCH(RAB!C237,'HARGA SATUAN'!$C$7:$C$1509,0),0))</f>
        <v/>
      </c>
      <c r="E237" s="282" t="str">
        <f ca="1">IF(B237="+","Unit",IF(ISERROR(OFFSET('HARGA SATUAN'!$E$6,MATCH(RAB!C237,'HARGA SATUAN'!$C$7:$C$1509,0),0)),"",OFFSET('HARGA SATUAN'!$E$6,MATCH(RAB!C237,'HARGA SATUAN'!$C$7:$C$1509,0),0)))</f>
        <v/>
      </c>
      <c r="F237" s="300"/>
      <c r="G237" s="283">
        <f ca="1">IF(ISERROR(OFFSET('HARGA SATUAN'!$I$6,MATCH(RAB!C237,'HARGA SATUAN'!$C$7:$C$1509,0),0)),0,OFFSET('HARGA SATUAN'!$I$6,MATCH(RAB!C237,'HARGA SATUAN'!$C$7:$C$1509,0),0))</f>
        <v>0</v>
      </c>
      <c r="H237" s="284">
        <f ca="1">IF(OR(D237="MDU",D237="MDU-KD"),(IF($O$3="RAB NON MDU","PLN KD",G237*F237)),0)</f>
        <v>0</v>
      </c>
      <c r="I237" s="284">
        <f ca="1">IF(D237="HDW",G237*F237,0)</f>
        <v>0</v>
      </c>
      <c r="J237" s="284">
        <f ca="1">IF(D237="JASA",G237*F237,0)</f>
        <v>0</v>
      </c>
      <c r="K237" s="285">
        <f ca="1">SUM(H237:J237)</f>
        <v>0</v>
      </c>
    </row>
    <row r="238" spans="1:22">
      <c r="B238" s="301">
        <v>1</v>
      </c>
      <c r="C238" s="302" t="s">
        <v>1065</v>
      </c>
      <c r="D238" s="303" t="str">
        <f ca="1">IF(ISERROR(OFFSET('HARGA SATUAN'!$D$6,MATCH(RAB!C238,'HARGA SATUAN'!$C$7:$C$1509,0),0)),"",OFFSET('HARGA SATUAN'!$D$6,MATCH(RAB!C238,'HARGA SATUAN'!$C$7:$C$1509,0),0))</f>
        <v>JASA</v>
      </c>
      <c r="E238" s="304" t="str">
        <f ca="1">IF(ISERROR(OFFSET('HARGA SATUAN'!$E$6,MATCH(RAB!C238,'HARGA SATUAN'!$C$7:$C$1509,0),0)),"",OFFSET('HARGA SATUAN'!$E$6,MATCH(RAB!C238,'HARGA SATUAN'!$C$7:$C$1509,0),0))</f>
        <v>Lot</v>
      </c>
      <c r="F238" s="305">
        <v>1</v>
      </c>
      <c r="G238" s="306">
        <f ca="1">IF(ISERROR(OFFSET('HARGA SATUAN'!$I$6,MATCH(RAB!C238,'HARGA SATUAN'!$C$7:$C$1509,0),0)),0,OFFSET('HARGA SATUAN'!$I$6,MATCH(RAB!C238,'HARGA SATUAN'!$C$7:$C$1509,0),0))</f>
        <v>2.5000000000000001E-2</v>
      </c>
      <c r="H238" s="307"/>
      <c r="I238" s="307"/>
      <c r="J238" s="307">
        <f ca="1">SUM(K15:K166)*G238</f>
        <v>4006641.0766666667</v>
      </c>
      <c r="K238" s="308">
        <f ca="1">SUM(H238:J238)</f>
        <v>4006641.0766666667</v>
      </c>
    </row>
    <row r="239" spans="1:22">
      <c r="B239" s="309"/>
      <c r="C239" s="310"/>
      <c r="D239" s="281" t="str">
        <f ca="1">IF(ISERROR(OFFSET('HARGA SATUAN'!$D$6,MATCH(RAB!C239,'HARGA SATUAN'!$C$7:$C$1509,0),0)),"",OFFSET('HARGA SATUAN'!$D$6,MATCH(RAB!C239,'HARGA SATUAN'!$C$7:$C$1509,0),0))</f>
        <v/>
      </c>
      <c r="E239" s="282" t="str">
        <f ca="1">IF(ISERROR(OFFSET('HARGA SATUAN'!$E$6,MATCH(RAB!C239,'HARGA SATUAN'!$C$7:$C$1509,0),0)),"",OFFSET('HARGA SATUAN'!$E$6,MATCH(RAB!C239,'HARGA SATUAN'!$C$7:$C$1509,0),0))</f>
        <v/>
      </c>
      <c r="F239" s="300"/>
      <c r="G239" s="283" t="str">
        <f ca="1">IF(ISERROR(OFFSET('HARGA SATUAN'!$I$6,MATCH(RAB!C239,'HARGA SATUAN'!$C$7:$C$1509,0),0)),"",OFFSET('HARGA SATUAN'!$I$6,MATCH(RAB!C239,'HARGA SATUAN'!$C$7:$C$1509,0),0))</f>
        <v/>
      </c>
      <c r="H239" s="284">
        <f ca="1">IF(OR(D239="MDU",D239="MDU-KD"),IF(G239="PLN",0,G239*F239),0)</f>
        <v>0</v>
      </c>
      <c r="I239" s="284">
        <f ca="1">IF(D239="HDW",IF(G239="PLN",0,G239*F239),0)</f>
        <v>0</v>
      </c>
      <c r="J239" s="284">
        <f ca="1">IF(D239="JASA",IF(G239="PLN",0,G239*F239),0)</f>
        <v>0</v>
      </c>
      <c r="K239" s="285">
        <f ca="1">SUM(H239:J239)</f>
        <v>0</v>
      </c>
    </row>
    <row r="240" spans="1:22" ht="15.75" thickBot="1">
      <c r="B240" s="311"/>
      <c r="C240" s="312"/>
      <c r="D240" s="313"/>
      <c r="E240" s="314"/>
      <c r="F240" s="314"/>
      <c r="G240" s="314"/>
      <c r="H240" s="315"/>
      <c r="I240" s="315"/>
      <c r="J240" s="315"/>
      <c r="K240" s="316"/>
    </row>
    <row r="241" spans="2:13">
      <c r="B241" s="317"/>
      <c r="C241" s="633" t="s">
        <v>984</v>
      </c>
      <c r="D241" s="633"/>
      <c r="E241" s="633"/>
      <c r="F241" s="633"/>
      <c r="G241" s="318" t="s">
        <v>9</v>
      </c>
      <c r="H241" s="319">
        <f ca="1">SUM(H14:H239)</f>
        <v>274437960</v>
      </c>
      <c r="I241" s="319">
        <f ca="1">SUM(I14:I239)</f>
        <v>111654534.2</v>
      </c>
      <c r="J241" s="319">
        <f ca="1">SUM(J14:J239)</f>
        <v>17726208.24906249</v>
      </c>
      <c r="K241" s="319">
        <f ca="1">SUM(K14:K239)</f>
        <v>403818702.44906247</v>
      </c>
    </row>
    <row r="242" spans="2:13">
      <c r="B242" s="320"/>
      <c r="C242" s="649" t="s">
        <v>1428</v>
      </c>
      <c r="D242" s="649"/>
      <c r="E242" s="649"/>
      <c r="F242" s="649"/>
      <c r="G242" s="321" t="s">
        <v>9</v>
      </c>
      <c r="H242" s="322">
        <f ca="1">H241*0.11</f>
        <v>30188175.600000001</v>
      </c>
      <c r="I242" s="322">
        <f ca="1">I241*0.11</f>
        <v>12281998.762</v>
      </c>
      <c r="J242" s="322">
        <f ca="1">J241*0.11</f>
        <v>1949882.9073968739</v>
      </c>
      <c r="K242" s="322">
        <f ca="1">K241*0.11</f>
        <v>44420057.269396871</v>
      </c>
    </row>
    <row r="243" spans="2:13" ht="15.75" thickBot="1">
      <c r="B243" s="320"/>
      <c r="C243" s="647" t="s">
        <v>456</v>
      </c>
      <c r="D243" s="647"/>
      <c r="E243" s="647"/>
      <c r="F243" s="647"/>
      <c r="G243" s="323" t="s">
        <v>9</v>
      </c>
      <c r="H243" s="324">
        <f ca="1">SUM(H241:H242)</f>
        <v>304626135.60000002</v>
      </c>
      <c r="I243" s="324">
        <f ca="1">SUM(I241:I242)</f>
        <v>123936532.962</v>
      </c>
      <c r="J243" s="323">
        <f ca="1">SUM(J241:J242)</f>
        <v>19676091.156459365</v>
      </c>
      <c r="K243" s="323">
        <f ca="1">SUM(K241:K242)</f>
        <v>448238759.71845937</v>
      </c>
      <c r="M243" s="390"/>
    </row>
    <row r="244" spans="2:13">
      <c r="B244" s="650" t="str">
        <f ca="1">"Terbilang : "&amp;PROPER(IF(K243=0,"nol",IF(K243&lt;0,"minus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IF(--MID(TEXT(ABS(K243),"000000000000000"),1,3)=0,"",MID(TEXT(ABS(K243),"000000000000000"),1,1)&amp;" ratus "&amp;MID(TEXT(ABS(K243),"000000000000000"),2,1)&amp;" puluh "&amp;MID(TEXT(ABS(K243),"000000000000000"),3,1)&amp;" trilyun ")&amp; IF(--MID(TEXT(ABS(K243),"000000000000000"),4,3)=0,"",MID(TEXT(ABS(K243),"000000000000000"),4,1)&amp;" ratus "&amp;MID(TEXT(ABS(K243),"000000000000000"),5,1)&amp;" puluh "&amp;MID(TEXT(ABS(K243),"000000000000000"),6,1)&amp;" milyar ")&amp; IF(--MID(TEXT(ABS(K243),"000000000000000"),7,3)=0,"",MID(TEXT(ABS(K243),"000000000000000"),7,1)&amp;" ratus "&amp;MID(TEXT(ABS(K243),"000000000000000"),8,1)&amp;" puluh "&amp;MID(TEXT(ABS(K243),"000000000000000"),9,1)&amp;" juta ")&amp; IF(--MID(TEXT(ABS(K243),"000000000000000"),10,3)=0,"",IF(--MID(TEXT(ABS(K243),"000000000000000"),10,3)=1,"*",MID(TEXT(ABS(K243),"000000000000000"),10,1)&amp;" ratus "&amp;MID(TEXT(ABS(K243),"000000000000000"),11,1)&amp;" puluh ")&amp;MID(TEXT(ABS(K243),"000000000000000"),12,1)&amp;" ribu ")&amp; IF(--MID(TEXT(ABS(K243),"000000000000000"),13,3)=0,"",MID(TEXT(ABS(K243),"000000000000000"),13,1)&amp;" ratus "&amp;MID(TEXT(ABS(K243),"000000000000000"),14,1)&amp;" puluh "&amp;MID(TEXT(ABS(K243),"000000000000000"),15,1)),1,"satu"),2,"dua"),3,"tiga"),4,"empat"),5,"lima"),6,"enam"),7,"tujuh"),8,"delapan"),9,"sembilan"),"0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Ratus Empat Puluh Delapan Juta Dua Ratus Tiga Puluh Delapan Ribu Tujuh Ratus Enam Puluh Rupiah</v>
      </c>
      <c r="C244" s="651"/>
      <c r="D244" s="651"/>
      <c r="E244" s="651"/>
      <c r="F244" s="651"/>
      <c r="G244" s="651"/>
      <c r="H244" s="651"/>
      <c r="I244" s="651"/>
      <c r="J244" s="651"/>
      <c r="K244" s="652"/>
    </row>
    <row r="245" spans="2:13">
      <c r="B245" s="653"/>
      <c r="C245" s="654"/>
      <c r="D245" s="654"/>
      <c r="E245" s="654"/>
      <c r="F245" s="654"/>
      <c r="G245" s="654"/>
      <c r="H245" s="654"/>
      <c r="I245" s="654"/>
      <c r="J245" s="654"/>
      <c r="K245" s="655"/>
    </row>
    <row r="246" spans="2:13" ht="15.75" thickBot="1">
      <c r="B246" s="326" t="str">
        <f>"Harga yang dipakai adalah "&amp;'HARGA SATUAN'!I5&amp;""</f>
        <v>Harga yang dipakai adalah RAB HSS 2023</v>
      </c>
      <c r="C246" s="327"/>
      <c r="D246" s="328"/>
      <c r="E246" s="328"/>
      <c r="F246" s="328"/>
      <c r="G246" s="329"/>
      <c r="H246" s="329"/>
      <c r="I246" s="329"/>
      <c r="J246" s="329"/>
      <c r="K246" s="330"/>
    </row>
    <row r="247" spans="2:13">
      <c r="C247" s="331"/>
      <c r="E247" s="333"/>
      <c r="F247" s="333"/>
      <c r="G247" s="333"/>
    </row>
    <row r="248" spans="2:13">
      <c r="C248" s="260"/>
      <c r="E248" s="333"/>
      <c r="F248" s="333"/>
      <c r="G248" s="333"/>
      <c r="H248" s="656"/>
      <c r="I248" s="656"/>
      <c r="J248" s="657"/>
      <c r="K248" s="657"/>
    </row>
    <row r="249" spans="2:13">
      <c r="C249" s="260"/>
      <c r="E249" s="333"/>
      <c r="F249" s="333"/>
      <c r="G249" s="333"/>
      <c r="H249" s="334"/>
      <c r="I249" s="646" t="s">
        <v>1656</v>
      </c>
      <c r="J249" s="646"/>
      <c r="K249" s="646"/>
    </row>
    <row r="250" spans="2:13">
      <c r="C250" s="260"/>
      <c r="E250" s="333"/>
      <c r="F250" s="333"/>
      <c r="G250" s="333"/>
      <c r="H250" s="334"/>
      <c r="I250" s="646" t="s">
        <v>1515</v>
      </c>
      <c r="J250" s="646"/>
      <c r="K250" s="646"/>
    </row>
    <row r="251" spans="2:13">
      <c r="C251" s="260"/>
      <c r="E251" s="333"/>
      <c r="F251" s="333"/>
      <c r="G251" s="333"/>
      <c r="H251" s="335"/>
      <c r="I251" s="336"/>
      <c r="J251" s="336"/>
      <c r="K251" s="336"/>
    </row>
    <row r="252" spans="2:13">
      <c r="C252" s="260"/>
      <c r="E252" s="333"/>
      <c r="F252" s="333"/>
      <c r="G252" s="333"/>
      <c r="H252" s="335"/>
      <c r="I252" s="335"/>
      <c r="J252" s="335"/>
      <c r="K252" s="335"/>
    </row>
    <row r="253" spans="2:13">
      <c r="C253" s="260"/>
      <c r="E253" s="333"/>
      <c r="F253" s="333"/>
      <c r="G253" s="333"/>
      <c r="H253" s="335"/>
      <c r="I253" s="335"/>
      <c r="J253" s="335"/>
      <c r="K253" s="335"/>
    </row>
    <row r="254" spans="2:13">
      <c r="C254" s="260"/>
      <c r="E254" s="333"/>
      <c r="F254" s="333"/>
      <c r="G254" s="333"/>
      <c r="H254" s="335"/>
      <c r="I254" s="335"/>
      <c r="J254" s="335"/>
      <c r="K254" s="335"/>
    </row>
    <row r="255" spans="2:13">
      <c r="C255" s="260"/>
      <c r="E255" s="333"/>
      <c r="F255" s="333"/>
      <c r="G255" s="333"/>
      <c r="H255" s="337"/>
      <c r="I255" s="646" t="s">
        <v>1516</v>
      </c>
      <c r="J255" s="646"/>
      <c r="K255" s="646"/>
    </row>
    <row r="256" spans="2:13">
      <c r="C256" s="331"/>
      <c r="E256" s="333"/>
      <c r="F256" s="333"/>
      <c r="G256" s="333"/>
      <c r="H256" s="335"/>
      <c r="I256" s="335"/>
      <c r="J256" s="335"/>
      <c r="K256" s="335"/>
    </row>
    <row r="257" spans="3:11">
      <c r="C257" s="331"/>
      <c r="E257" s="333"/>
      <c r="F257" s="333"/>
      <c r="G257" s="333"/>
      <c r="H257" s="335"/>
      <c r="I257" s="335"/>
      <c r="J257" s="335"/>
      <c r="K257" s="335"/>
    </row>
    <row r="258" spans="3:11">
      <c r="C258" s="331"/>
      <c r="E258" s="333"/>
      <c r="F258" s="333"/>
      <c r="G258" s="333"/>
      <c r="H258" s="335"/>
      <c r="I258" s="335"/>
      <c r="J258" s="335"/>
      <c r="K258" s="335"/>
    </row>
  </sheetData>
  <sheetProtection sort="0" autoFilter="0"/>
  <protectedRanges>
    <protectedRange sqref="B166:C166 B170:C170" name="Range1_1_1"/>
    <protectedRange sqref="C165 C169" name="Range1_3"/>
    <protectedRange sqref="F164:F165 F168:F169" name="Range1_1_3_1_3"/>
    <protectedRange sqref="B136:C136 C106:C107 B108:C108 B109:B111 C110 C100:C103 B98:B107" name="Range1"/>
    <protectedRange sqref="C109 C111 C104:C105 C98:C99" name="Range1_1_5"/>
    <protectedRange sqref="F136 F98:F111" name="Range1_2"/>
    <protectedRange sqref="B59:C59 B63:C64 B96:C97 B44:C44 B35:C35 B39:C39 B42:C42 B79:C79 B81:C81" name="Range1_1"/>
    <protectedRange sqref="F45:F63 F21:F43 F65:F80" name="Range1_1_3_1"/>
    <protectedRange sqref="B217:C217 B221:C221 B176:C176 B180:C180 B189:C189 B193:C193 B202:C202" name="Range1_1_2"/>
    <protectedRange sqref="F172:F235" name="Range1_1_3_1_2_1"/>
    <protectedRange sqref="C216" name="Range1_1_3"/>
  </protectedRanges>
  <mergeCells count="22">
    <mergeCell ref="I250:K250"/>
    <mergeCell ref="I255:K255"/>
    <mergeCell ref="C243:F243"/>
    <mergeCell ref="G6:K6"/>
    <mergeCell ref="I249:K249"/>
    <mergeCell ref="C242:F242"/>
    <mergeCell ref="B244:K245"/>
    <mergeCell ref="H248:K248"/>
    <mergeCell ref="H11:K11"/>
    <mergeCell ref="H12:H13"/>
    <mergeCell ref="J12:J13"/>
    <mergeCell ref="K12:K13"/>
    <mergeCell ref="O3:P4"/>
    <mergeCell ref="B4:K4"/>
    <mergeCell ref="C241:F241"/>
    <mergeCell ref="B11:B13"/>
    <mergeCell ref="C11:C13"/>
    <mergeCell ref="D11:D13"/>
    <mergeCell ref="E11:E13"/>
    <mergeCell ref="F11:F13"/>
    <mergeCell ref="G11:G13"/>
    <mergeCell ref="I12:I13"/>
  </mergeCells>
  <phoneticPr fontId="119" type="noConversion"/>
  <conditionalFormatting sqref="E240:F240 E239:H239 O13 E1:E3 H12:I12 E246:E65705 G239:G243 E237:G238 G237:H237 G1:G13 G246:G65705 H237:K240 E5:E15 S14:V15 G29:K31 E29:E31 S29:V31 G14:K17 S164:V164 E164 G164:K164 E166 G79:K81 G109:K110 F111:K111 S136:V136 E136 G166:K166 F236:K236">
    <cfRule type="cellIs" dxfId="287" priority="1755" stopIfTrue="1" operator="equal">
      <formula>0</formula>
    </cfRule>
  </conditionalFormatting>
  <conditionalFormatting sqref="F14">
    <cfRule type="cellIs" dxfId="286" priority="1118" stopIfTrue="1" operator="equal">
      <formula>0</formula>
    </cfRule>
  </conditionalFormatting>
  <conditionalFormatting sqref="F15">
    <cfRule type="cellIs" dxfId="285" priority="994" stopIfTrue="1" operator="equal">
      <formula>0</formula>
    </cfRule>
  </conditionalFormatting>
  <conditionalFormatting sqref="E244:E245 G244:G245">
    <cfRule type="cellIs" dxfId="284" priority="889" stopIfTrue="1" operator="equal">
      <formula>0</formula>
    </cfRule>
  </conditionalFormatting>
  <conditionalFormatting sqref="F166">
    <cfRule type="cellIs" dxfId="283" priority="765" stopIfTrue="1" operator="equal">
      <formula>0</formula>
    </cfRule>
  </conditionalFormatting>
  <conditionalFormatting sqref="S32:V35 E32:E35 G32:K35">
    <cfRule type="cellIs" dxfId="282" priority="742" stopIfTrue="1" operator="equal">
      <formula>0</formula>
    </cfRule>
  </conditionalFormatting>
  <conditionalFormatting sqref="S18:V19 E18:E19 G18:K19">
    <cfRule type="cellIs" dxfId="281" priority="636" stopIfTrue="1" operator="equal">
      <formula>0</formula>
    </cfRule>
  </conditionalFormatting>
  <conditionalFormatting sqref="S16:V16">
    <cfRule type="cellIs" dxfId="280" priority="640" stopIfTrue="1" operator="equal">
      <formula>0</formula>
    </cfRule>
  </conditionalFormatting>
  <conditionalFormatting sqref="E16:E17">
    <cfRule type="cellIs" dxfId="279" priority="642" stopIfTrue="1" operator="equal">
      <formula>0</formula>
    </cfRule>
  </conditionalFormatting>
  <conditionalFormatting sqref="S17:V17">
    <cfRule type="cellIs" dxfId="278" priority="637" stopIfTrue="1" operator="equal">
      <formula>0</formula>
    </cfRule>
  </conditionalFormatting>
  <conditionalFormatting sqref="G20:K21 E20:E21 S20:V21">
    <cfRule type="cellIs" dxfId="277" priority="635" stopIfTrue="1" operator="equal">
      <formula>0</formula>
    </cfRule>
  </conditionalFormatting>
  <conditionalFormatting sqref="E25:E26">
    <cfRule type="cellIs" dxfId="276" priority="633" stopIfTrue="1" operator="equal">
      <formula>0</formula>
    </cfRule>
  </conditionalFormatting>
  <conditionalFormatting sqref="S25:V25">
    <cfRule type="cellIs" dxfId="275" priority="631" stopIfTrue="1" operator="equal">
      <formula>0</formula>
    </cfRule>
  </conditionalFormatting>
  <conditionalFormatting sqref="S22:V24 E22:E24 G22:K25">
    <cfRule type="cellIs" dxfId="274" priority="632" stopIfTrue="1" operator="equal">
      <formula>0</formula>
    </cfRule>
  </conditionalFormatting>
  <conditionalFormatting sqref="H26:K26 H28:K28">
    <cfRule type="cellIs" dxfId="273" priority="630" stopIfTrue="1" operator="equal">
      <formula>0</formula>
    </cfRule>
  </conditionalFormatting>
  <conditionalFormatting sqref="G26 G28">
    <cfRule type="cellIs" dxfId="272" priority="629" stopIfTrue="1" operator="equal">
      <formula>0</formula>
    </cfRule>
  </conditionalFormatting>
  <conditionalFormatting sqref="S26:V26">
    <cfRule type="cellIs" dxfId="271" priority="628" stopIfTrue="1" operator="equal">
      <formula>0</formula>
    </cfRule>
  </conditionalFormatting>
  <conditionalFormatting sqref="S27:V28 E27:E28 G27:K27">
    <cfRule type="cellIs" dxfId="270" priority="626" stopIfTrue="1" operator="equal">
      <formula>0</formula>
    </cfRule>
  </conditionalFormatting>
  <conditionalFormatting sqref="E37:E38">
    <cfRule type="cellIs" dxfId="269" priority="596" stopIfTrue="1" operator="equal">
      <formula>0</formula>
    </cfRule>
  </conditionalFormatting>
  <conditionalFormatting sqref="S41:V41">
    <cfRule type="cellIs" dxfId="268" priority="590" stopIfTrue="1" operator="equal">
      <formula>0</formula>
    </cfRule>
  </conditionalFormatting>
  <conditionalFormatting sqref="S37:V37">
    <cfRule type="cellIs" dxfId="267" priority="594" stopIfTrue="1" operator="equal">
      <formula>0</formula>
    </cfRule>
  </conditionalFormatting>
  <conditionalFormatting sqref="G36:K41 E36 S36:V36">
    <cfRule type="cellIs" dxfId="266" priority="595" stopIfTrue="1" operator="equal">
      <formula>0</formula>
    </cfRule>
  </conditionalFormatting>
  <conditionalFormatting sqref="S38:V38">
    <cfRule type="cellIs" dxfId="265" priority="593" stopIfTrue="1" operator="equal">
      <formula>0</formula>
    </cfRule>
  </conditionalFormatting>
  <conditionalFormatting sqref="E41">
    <cfRule type="cellIs" dxfId="264" priority="592" stopIfTrue="1" operator="equal">
      <formula>0</formula>
    </cfRule>
  </conditionalFormatting>
  <conditionalFormatting sqref="S39:V40 E39:E40">
    <cfRule type="cellIs" dxfId="263" priority="591" stopIfTrue="1" operator="equal">
      <formula>0</formula>
    </cfRule>
  </conditionalFormatting>
  <conditionalFormatting sqref="C164">
    <cfRule type="cellIs" dxfId="262" priority="484" operator="equal">
      <formula>0</formula>
    </cfRule>
  </conditionalFormatting>
  <conditionalFormatting sqref="F164">
    <cfRule type="cellIs" dxfId="261" priority="480" stopIfTrue="1" operator="equal">
      <formula>0</formula>
    </cfRule>
  </conditionalFormatting>
  <conditionalFormatting sqref="C136">
    <cfRule type="cellIs" dxfId="260" priority="452" operator="equal">
      <formula>0</formula>
    </cfRule>
  </conditionalFormatting>
  <conditionalFormatting sqref="G136:K136">
    <cfRule type="cellIs" dxfId="259" priority="454" stopIfTrue="1" operator="equal">
      <formula>0</formula>
    </cfRule>
  </conditionalFormatting>
  <conditionalFormatting sqref="S42:V42">
    <cfRule type="cellIs" dxfId="258" priority="449" stopIfTrue="1" operator="equal">
      <formula>0</formula>
    </cfRule>
  </conditionalFormatting>
  <conditionalFormatting sqref="G42:K42">
    <cfRule type="cellIs" dxfId="257" priority="451" stopIfTrue="1" operator="equal">
      <formula>0</formula>
    </cfRule>
  </conditionalFormatting>
  <conditionalFormatting sqref="E42">
    <cfRule type="cellIs" dxfId="256" priority="450" stopIfTrue="1" operator="equal">
      <formula>0</formula>
    </cfRule>
  </conditionalFormatting>
  <conditionalFormatting sqref="S43:V43 E43 G43:K43">
    <cfRule type="cellIs" dxfId="255" priority="448" stopIfTrue="1" operator="equal">
      <formula>0</formula>
    </cfRule>
  </conditionalFormatting>
  <conditionalFormatting sqref="E163 S163:V163 G163:K163">
    <cfRule type="cellIs" dxfId="254" priority="414" stopIfTrue="1" operator="equal">
      <formula>0</formula>
    </cfRule>
  </conditionalFormatting>
  <conditionalFormatting sqref="F163">
    <cfRule type="cellIs" dxfId="253" priority="413" stopIfTrue="1" operator="equal">
      <formula>0</formula>
    </cfRule>
  </conditionalFormatting>
  <conditionalFormatting sqref="E165">
    <cfRule type="cellIs" dxfId="252" priority="412" stopIfTrue="1" operator="equal">
      <formula>0</formula>
    </cfRule>
  </conditionalFormatting>
  <conditionalFormatting sqref="S165:V165">
    <cfRule type="cellIs" dxfId="251" priority="410" stopIfTrue="1" operator="equal">
      <formula>0</formula>
    </cfRule>
  </conditionalFormatting>
  <conditionalFormatting sqref="G165:K165">
    <cfRule type="cellIs" dxfId="250" priority="411" stopIfTrue="1" operator="equal">
      <formula>0</formula>
    </cfRule>
  </conditionalFormatting>
  <conditionalFormatting sqref="C165">
    <cfRule type="cellIs" dxfId="249" priority="409" operator="equal">
      <formula>0</formula>
    </cfRule>
  </conditionalFormatting>
  <conditionalFormatting sqref="F165">
    <cfRule type="cellIs" dxfId="248" priority="408" stopIfTrue="1" operator="equal">
      <formula>0</formula>
    </cfRule>
  </conditionalFormatting>
  <conditionalFormatting sqref="S123:V123 E123 G123:K123">
    <cfRule type="cellIs" dxfId="247" priority="379" stopIfTrue="1" operator="equal">
      <formula>0</formula>
    </cfRule>
  </conditionalFormatting>
  <conditionalFormatting sqref="E125:E126">
    <cfRule type="cellIs" dxfId="246" priority="378" stopIfTrue="1" operator="equal">
      <formula>0</formula>
    </cfRule>
  </conditionalFormatting>
  <conditionalFormatting sqref="S129:V129">
    <cfRule type="cellIs" dxfId="245" priority="372" stopIfTrue="1" operator="equal">
      <formula>0</formula>
    </cfRule>
  </conditionalFormatting>
  <conditionalFormatting sqref="S125:V125">
    <cfRule type="cellIs" dxfId="244" priority="376" stopIfTrue="1" operator="equal">
      <formula>0</formula>
    </cfRule>
  </conditionalFormatting>
  <conditionalFormatting sqref="G124:K129 E124 S124:V124">
    <cfRule type="cellIs" dxfId="243" priority="377" stopIfTrue="1" operator="equal">
      <formula>0</formula>
    </cfRule>
  </conditionalFormatting>
  <conditionalFormatting sqref="S126:V126">
    <cfRule type="cellIs" dxfId="242" priority="375" stopIfTrue="1" operator="equal">
      <formula>0</formula>
    </cfRule>
  </conditionalFormatting>
  <conditionalFormatting sqref="E129">
    <cfRule type="cellIs" dxfId="241" priority="374" stopIfTrue="1" operator="equal">
      <formula>0</formula>
    </cfRule>
  </conditionalFormatting>
  <conditionalFormatting sqref="S127:V128 E127:E128">
    <cfRule type="cellIs" dxfId="240" priority="373" stopIfTrue="1" operator="equal">
      <formula>0</formula>
    </cfRule>
  </conditionalFormatting>
  <conditionalFormatting sqref="S130:V131 E130:E131 G130:K131">
    <cfRule type="cellIs" dxfId="239" priority="371" stopIfTrue="1" operator="equal">
      <formula>0</formula>
    </cfRule>
  </conditionalFormatting>
  <conditionalFormatting sqref="E133:E134">
    <cfRule type="cellIs" dxfId="238" priority="366" stopIfTrue="1" operator="equal">
      <formula>0</formula>
    </cfRule>
  </conditionalFormatting>
  <conditionalFormatting sqref="G132:K135 E132 S132:V132">
    <cfRule type="cellIs" dxfId="237" priority="365" stopIfTrue="1" operator="equal">
      <formula>0</formula>
    </cfRule>
  </conditionalFormatting>
  <conditionalFormatting sqref="S133:V133">
    <cfRule type="cellIs" dxfId="236" priority="364" stopIfTrue="1" operator="equal">
      <formula>0</formula>
    </cfRule>
  </conditionalFormatting>
  <conditionalFormatting sqref="S134:V134">
    <cfRule type="cellIs" dxfId="235" priority="363" stopIfTrue="1" operator="equal">
      <formula>0</formula>
    </cfRule>
  </conditionalFormatting>
  <conditionalFormatting sqref="S135:V135 E135">
    <cfRule type="cellIs" dxfId="234" priority="361" stopIfTrue="1" operator="equal">
      <formula>0</formula>
    </cfRule>
  </conditionalFormatting>
  <conditionalFormatting sqref="S51:V52 E51:E52 G51:K52">
    <cfRule type="cellIs" dxfId="233" priority="315" stopIfTrue="1" operator="equal">
      <formula>0</formula>
    </cfRule>
  </conditionalFormatting>
  <conditionalFormatting sqref="S44:V44 E44 G44:K44">
    <cfRule type="cellIs" dxfId="232" priority="323" stopIfTrue="1" operator="equal">
      <formula>0</formula>
    </cfRule>
  </conditionalFormatting>
  <conditionalFormatting sqref="E46:E47">
    <cfRule type="cellIs" dxfId="231" priority="322" stopIfTrue="1" operator="equal">
      <formula>0</formula>
    </cfRule>
  </conditionalFormatting>
  <conditionalFormatting sqref="S50:V50">
    <cfRule type="cellIs" dxfId="230" priority="316" stopIfTrue="1" operator="equal">
      <formula>0</formula>
    </cfRule>
  </conditionalFormatting>
  <conditionalFormatting sqref="S46:V46">
    <cfRule type="cellIs" dxfId="229" priority="320" stopIfTrue="1" operator="equal">
      <formula>0</formula>
    </cfRule>
  </conditionalFormatting>
  <conditionalFormatting sqref="G45:K50 E45 S45:V45">
    <cfRule type="cellIs" dxfId="228" priority="321" stopIfTrue="1" operator="equal">
      <formula>0</formula>
    </cfRule>
  </conditionalFormatting>
  <conditionalFormatting sqref="S47:V47">
    <cfRule type="cellIs" dxfId="227" priority="319" stopIfTrue="1" operator="equal">
      <formula>0</formula>
    </cfRule>
  </conditionalFormatting>
  <conditionalFormatting sqref="E50">
    <cfRule type="cellIs" dxfId="226" priority="318" stopIfTrue="1" operator="equal">
      <formula>0</formula>
    </cfRule>
  </conditionalFormatting>
  <conditionalFormatting sqref="S48:V49 E48:E49">
    <cfRule type="cellIs" dxfId="225" priority="317" stopIfTrue="1" operator="equal">
      <formula>0</formula>
    </cfRule>
  </conditionalFormatting>
  <conditionalFormatting sqref="E91">
    <cfRule type="cellIs" dxfId="224" priority="290" stopIfTrue="1" operator="equal">
      <formula>0</formula>
    </cfRule>
  </conditionalFormatting>
  <conditionalFormatting sqref="E83:E84">
    <cfRule type="cellIs" dxfId="223" priority="314" stopIfTrue="1" operator="equal">
      <formula>0</formula>
    </cfRule>
  </conditionalFormatting>
  <conditionalFormatting sqref="E54:E55">
    <cfRule type="cellIs" dxfId="222" priority="310" stopIfTrue="1" operator="equal">
      <formula>0</formula>
    </cfRule>
  </conditionalFormatting>
  <conditionalFormatting sqref="S83:V83">
    <cfRule type="cellIs" dxfId="221" priority="312" stopIfTrue="1" operator="equal">
      <formula>0</formula>
    </cfRule>
  </conditionalFormatting>
  <conditionalFormatting sqref="G82:K84 E82 S82:V82">
    <cfRule type="cellIs" dxfId="220" priority="313" stopIfTrue="1" operator="equal">
      <formula>0</formula>
    </cfRule>
  </conditionalFormatting>
  <conditionalFormatting sqref="S84:V84">
    <cfRule type="cellIs" dxfId="219" priority="311" stopIfTrue="1" operator="equal">
      <formula>0</formula>
    </cfRule>
  </conditionalFormatting>
  <conditionalFormatting sqref="G53:K58 E53 S53:V53">
    <cfRule type="cellIs" dxfId="218" priority="309" stopIfTrue="1" operator="equal">
      <formula>0</formula>
    </cfRule>
  </conditionalFormatting>
  <conditionalFormatting sqref="S54:V54">
    <cfRule type="cellIs" dxfId="217" priority="308" stopIfTrue="1" operator="equal">
      <formula>0</formula>
    </cfRule>
  </conditionalFormatting>
  <conditionalFormatting sqref="S58:V58">
    <cfRule type="cellIs" dxfId="216" priority="304" stopIfTrue="1" operator="equal">
      <formula>0</formula>
    </cfRule>
  </conditionalFormatting>
  <conditionalFormatting sqref="S55:V55">
    <cfRule type="cellIs" dxfId="215" priority="307" stopIfTrue="1" operator="equal">
      <formula>0</formula>
    </cfRule>
  </conditionalFormatting>
  <conditionalFormatting sqref="E58">
    <cfRule type="cellIs" dxfId="214" priority="306" stopIfTrue="1" operator="equal">
      <formula>0</formula>
    </cfRule>
  </conditionalFormatting>
  <conditionalFormatting sqref="S56:V57 E56:E57">
    <cfRule type="cellIs" dxfId="213" priority="305" stopIfTrue="1" operator="equal">
      <formula>0</formula>
    </cfRule>
  </conditionalFormatting>
  <conditionalFormatting sqref="E60:E61">
    <cfRule type="cellIs" dxfId="212" priority="303" stopIfTrue="1" operator="equal">
      <formula>0</formula>
    </cfRule>
  </conditionalFormatting>
  <conditionalFormatting sqref="S64:V64">
    <cfRule type="cellIs" dxfId="211" priority="297" stopIfTrue="1" operator="equal">
      <formula>0</formula>
    </cfRule>
  </conditionalFormatting>
  <conditionalFormatting sqref="S60:V60">
    <cfRule type="cellIs" dxfId="210" priority="301" stopIfTrue="1" operator="equal">
      <formula>0</formula>
    </cfRule>
  </conditionalFormatting>
  <conditionalFormatting sqref="G59:K64 E59 S59:V59">
    <cfRule type="cellIs" dxfId="209" priority="302" stopIfTrue="1" operator="equal">
      <formula>0</formula>
    </cfRule>
  </conditionalFormatting>
  <conditionalFormatting sqref="S61:V61">
    <cfRule type="cellIs" dxfId="208" priority="300" stopIfTrue="1" operator="equal">
      <formula>0</formula>
    </cfRule>
  </conditionalFormatting>
  <conditionalFormatting sqref="E64">
    <cfRule type="cellIs" dxfId="207" priority="299" stopIfTrue="1" operator="equal">
      <formula>0</formula>
    </cfRule>
  </conditionalFormatting>
  <conditionalFormatting sqref="S62:V63 E62:E63">
    <cfRule type="cellIs" dxfId="206" priority="298" stopIfTrue="1" operator="equal">
      <formula>0</formula>
    </cfRule>
  </conditionalFormatting>
  <conditionalFormatting sqref="S122:V122">
    <cfRule type="cellIs" dxfId="205" priority="283" stopIfTrue="1" operator="equal">
      <formula>0</formula>
    </cfRule>
  </conditionalFormatting>
  <conditionalFormatting sqref="S85:V85 E85 G85:K85">
    <cfRule type="cellIs" dxfId="204" priority="295" stopIfTrue="1" operator="equal">
      <formula>0</formula>
    </cfRule>
  </conditionalFormatting>
  <conditionalFormatting sqref="E87:E88">
    <cfRule type="cellIs" dxfId="203" priority="294" stopIfTrue="1" operator="equal">
      <formula>0</formula>
    </cfRule>
  </conditionalFormatting>
  <conditionalFormatting sqref="S91:V91">
    <cfRule type="cellIs" dxfId="202" priority="288" stopIfTrue="1" operator="equal">
      <formula>0</formula>
    </cfRule>
  </conditionalFormatting>
  <conditionalFormatting sqref="S87:V87">
    <cfRule type="cellIs" dxfId="201" priority="292" stopIfTrue="1" operator="equal">
      <formula>0</formula>
    </cfRule>
  </conditionalFormatting>
  <conditionalFormatting sqref="G86:K91 E86 S86:V86">
    <cfRule type="cellIs" dxfId="200" priority="293" stopIfTrue="1" operator="equal">
      <formula>0</formula>
    </cfRule>
  </conditionalFormatting>
  <conditionalFormatting sqref="S88:V88">
    <cfRule type="cellIs" dxfId="199" priority="291" stopIfTrue="1" operator="equal">
      <formula>0</formula>
    </cfRule>
  </conditionalFormatting>
  <conditionalFormatting sqref="S89:V90 E89:E90">
    <cfRule type="cellIs" dxfId="198" priority="289" stopIfTrue="1" operator="equal">
      <formula>0</formula>
    </cfRule>
  </conditionalFormatting>
  <conditionalFormatting sqref="S92:V93 E92:E93 G92:K93">
    <cfRule type="cellIs" dxfId="197" priority="287" stopIfTrue="1" operator="equal">
      <formula>0</formula>
    </cfRule>
  </conditionalFormatting>
  <conditionalFormatting sqref="E121:E122">
    <cfRule type="cellIs" dxfId="196" priority="286" stopIfTrue="1" operator="equal">
      <formula>0</formula>
    </cfRule>
  </conditionalFormatting>
  <conditionalFormatting sqref="E95:E96">
    <cfRule type="cellIs" dxfId="195" priority="282" stopIfTrue="1" operator="equal">
      <formula>0</formula>
    </cfRule>
  </conditionalFormatting>
  <conditionalFormatting sqref="S121:V121">
    <cfRule type="cellIs" dxfId="194" priority="284" stopIfTrue="1" operator="equal">
      <formula>0</formula>
    </cfRule>
  </conditionalFormatting>
  <conditionalFormatting sqref="G120:K122 E120 S120:V120">
    <cfRule type="cellIs" dxfId="193" priority="285" stopIfTrue="1" operator="equal">
      <formula>0</formula>
    </cfRule>
  </conditionalFormatting>
  <conditionalFormatting sqref="F112">
    <cfRule type="cellIs" dxfId="192" priority="259" stopIfTrue="1" operator="equal">
      <formula>0</formula>
    </cfRule>
  </conditionalFormatting>
  <conditionalFormatting sqref="G94:K97 E94 S94:V94 G112:K113">
    <cfRule type="cellIs" dxfId="191" priority="281" stopIfTrue="1" operator="equal">
      <formula>0</formula>
    </cfRule>
  </conditionalFormatting>
  <conditionalFormatting sqref="S95:V95">
    <cfRule type="cellIs" dxfId="190" priority="280" stopIfTrue="1" operator="equal">
      <formula>0</formula>
    </cfRule>
  </conditionalFormatting>
  <conditionalFormatting sqref="S113:V113">
    <cfRule type="cellIs" dxfId="189" priority="276" stopIfTrue="1" operator="equal">
      <formula>0</formula>
    </cfRule>
  </conditionalFormatting>
  <conditionalFormatting sqref="S96:V96">
    <cfRule type="cellIs" dxfId="188" priority="279" stopIfTrue="1" operator="equal">
      <formula>0</formula>
    </cfRule>
  </conditionalFormatting>
  <conditionalFormatting sqref="E113">
    <cfRule type="cellIs" dxfId="187" priority="278" stopIfTrue="1" operator="equal">
      <formula>0</formula>
    </cfRule>
  </conditionalFormatting>
  <conditionalFormatting sqref="S97:V97 E97 E112 S112:V112">
    <cfRule type="cellIs" dxfId="186" priority="277" stopIfTrue="1" operator="equal">
      <formula>0</formula>
    </cfRule>
  </conditionalFormatting>
  <conditionalFormatting sqref="E115:E116">
    <cfRule type="cellIs" dxfId="185" priority="275" stopIfTrue="1" operator="equal">
      <formula>0</formula>
    </cfRule>
  </conditionalFormatting>
  <conditionalFormatting sqref="S119:V119">
    <cfRule type="cellIs" dxfId="184" priority="269" stopIfTrue="1" operator="equal">
      <formula>0</formula>
    </cfRule>
  </conditionalFormatting>
  <conditionalFormatting sqref="S115:V115">
    <cfRule type="cellIs" dxfId="183" priority="273" stopIfTrue="1" operator="equal">
      <formula>0</formula>
    </cfRule>
  </conditionalFormatting>
  <conditionalFormatting sqref="G114:K119 E114 S114:V114">
    <cfRule type="cellIs" dxfId="182" priority="274" stopIfTrue="1" operator="equal">
      <formula>0</formula>
    </cfRule>
  </conditionalFormatting>
  <conditionalFormatting sqref="S116:V116">
    <cfRule type="cellIs" dxfId="181" priority="272" stopIfTrue="1" operator="equal">
      <formula>0</formula>
    </cfRule>
  </conditionalFormatting>
  <conditionalFormatting sqref="E119">
    <cfRule type="cellIs" dxfId="180" priority="271" stopIfTrue="1" operator="equal">
      <formula>0</formula>
    </cfRule>
  </conditionalFormatting>
  <conditionalFormatting sqref="S117:V118 E117:E118">
    <cfRule type="cellIs" dxfId="179" priority="270" stopIfTrue="1" operator="equal">
      <formula>0</formula>
    </cfRule>
  </conditionalFormatting>
  <conditionalFormatting sqref="F83:F96">
    <cfRule type="cellIs" dxfId="178" priority="255" stopIfTrue="1" operator="equal">
      <formula>0</formula>
    </cfRule>
  </conditionalFormatting>
  <conditionalFormatting sqref="C15 C18">
    <cfRule type="cellIs" dxfId="177" priority="267" operator="equal">
      <formula>0</formula>
    </cfRule>
  </conditionalFormatting>
  <conditionalFormatting sqref="C16">
    <cfRule type="cellIs" dxfId="176" priority="266" operator="equal">
      <formula>0</formula>
    </cfRule>
  </conditionalFormatting>
  <conditionalFormatting sqref="C17">
    <cfRule type="cellIs" dxfId="175" priority="265" operator="equal">
      <formula>0</formula>
    </cfRule>
  </conditionalFormatting>
  <conditionalFormatting sqref="F17">
    <cfRule type="cellIs" dxfId="174" priority="262" stopIfTrue="1" operator="equal">
      <formula>0</formula>
    </cfRule>
  </conditionalFormatting>
  <conditionalFormatting sqref="F18:F19">
    <cfRule type="cellIs" dxfId="173" priority="264" stopIfTrue="1" operator="equal">
      <formula>0</formula>
    </cfRule>
  </conditionalFormatting>
  <conditionalFormatting sqref="F20">
    <cfRule type="cellIs" dxfId="172" priority="263" stopIfTrue="1" operator="equal">
      <formula>0</formula>
    </cfRule>
  </conditionalFormatting>
  <conditionalFormatting sqref="F16">
    <cfRule type="cellIs" dxfId="171" priority="261" stopIfTrue="1" operator="equal">
      <formula>0</formula>
    </cfRule>
  </conditionalFormatting>
  <conditionalFormatting sqref="F125">
    <cfRule type="cellIs" dxfId="170" priority="260" stopIfTrue="1" operator="equal">
      <formula>0</formula>
    </cfRule>
  </conditionalFormatting>
  <conditionalFormatting sqref="S110:V110">
    <cfRule type="cellIs" dxfId="169" priority="234" stopIfTrue="1" operator="equal">
      <formula>0</formula>
    </cfRule>
  </conditionalFormatting>
  <conditionalFormatting sqref="F113:F124">
    <cfRule type="cellIs" dxfId="168" priority="258" stopIfTrue="1" operator="equal">
      <formula>0</formula>
    </cfRule>
  </conditionalFormatting>
  <conditionalFormatting sqref="F127:F135">
    <cfRule type="cellIs" dxfId="167" priority="257" stopIfTrue="1" operator="equal">
      <formula>0</formula>
    </cfRule>
  </conditionalFormatting>
  <conditionalFormatting sqref="F97">
    <cfRule type="cellIs" dxfId="166" priority="256" stopIfTrue="1" operator="equal">
      <formula>0</formula>
    </cfRule>
  </conditionalFormatting>
  <conditionalFormatting sqref="F45:F63">
    <cfRule type="cellIs" dxfId="165" priority="253" stopIfTrue="1" operator="equal">
      <formula>0</formula>
    </cfRule>
  </conditionalFormatting>
  <conditionalFormatting sqref="F64">
    <cfRule type="cellIs" dxfId="164" priority="254" stopIfTrue="1" operator="equal">
      <formula>0</formula>
    </cfRule>
  </conditionalFormatting>
  <conditionalFormatting sqref="F44">
    <cfRule type="cellIs" dxfId="163" priority="252" stopIfTrue="1" operator="equal">
      <formula>0</formula>
    </cfRule>
  </conditionalFormatting>
  <conditionalFormatting sqref="E106:E107">
    <cfRule type="cellIs" dxfId="162" priority="251" stopIfTrue="1" operator="equal">
      <formula>0</formula>
    </cfRule>
  </conditionalFormatting>
  <conditionalFormatting sqref="S106:V106">
    <cfRule type="cellIs" dxfId="161" priority="249" stopIfTrue="1" operator="equal">
      <formula>0</formula>
    </cfRule>
  </conditionalFormatting>
  <conditionalFormatting sqref="G105:K107 E105 S105:V105">
    <cfRule type="cellIs" dxfId="160" priority="250" stopIfTrue="1" operator="equal">
      <formula>0</formula>
    </cfRule>
  </conditionalFormatting>
  <conditionalFormatting sqref="S107:V107">
    <cfRule type="cellIs" dxfId="159" priority="248" stopIfTrue="1" operator="equal">
      <formula>0</formula>
    </cfRule>
  </conditionalFormatting>
  <conditionalFormatting sqref="G98:K98">
    <cfRule type="cellIs" dxfId="158" priority="247" stopIfTrue="1" operator="equal">
      <formula>0</formula>
    </cfRule>
  </conditionalFormatting>
  <conditionalFormatting sqref="S98:V98">
    <cfRule type="cellIs" dxfId="157" priority="245" stopIfTrue="1" operator="equal">
      <formula>0</formula>
    </cfRule>
  </conditionalFormatting>
  <conditionalFormatting sqref="E98">
    <cfRule type="cellIs" dxfId="156" priority="246" stopIfTrue="1" operator="equal">
      <formula>0</formula>
    </cfRule>
  </conditionalFormatting>
  <conditionalFormatting sqref="E100:E101">
    <cfRule type="cellIs" dxfId="155" priority="244" stopIfTrue="1" operator="equal">
      <formula>0</formula>
    </cfRule>
  </conditionalFormatting>
  <conditionalFormatting sqref="S104:V104">
    <cfRule type="cellIs" dxfId="154" priority="238" stopIfTrue="1" operator="equal">
      <formula>0</formula>
    </cfRule>
  </conditionalFormatting>
  <conditionalFormatting sqref="S100:V100">
    <cfRule type="cellIs" dxfId="153" priority="242" stopIfTrue="1" operator="equal">
      <formula>0</formula>
    </cfRule>
  </conditionalFormatting>
  <conditionalFormatting sqref="G99:K104 E99 S99:V99">
    <cfRule type="cellIs" dxfId="152" priority="243" stopIfTrue="1" operator="equal">
      <formula>0</formula>
    </cfRule>
  </conditionalFormatting>
  <conditionalFormatting sqref="S101:V101">
    <cfRule type="cellIs" dxfId="151" priority="241" stopIfTrue="1" operator="equal">
      <formula>0</formula>
    </cfRule>
  </conditionalFormatting>
  <conditionalFormatting sqref="E104">
    <cfRule type="cellIs" dxfId="150" priority="240" stopIfTrue="1" operator="equal">
      <formula>0</formula>
    </cfRule>
  </conditionalFormatting>
  <conditionalFormatting sqref="S102:V103 E102:E103">
    <cfRule type="cellIs" dxfId="149" priority="239" stopIfTrue="1" operator="equal">
      <formula>0</formula>
    </cfRule>
  </conditionalFormatting>
  <conditionalFormatting sqref="S108:V108 E108 G108:K108">
    <cfRule type="cellIs" dxfId="148" priority="237" stopIfTrue="1" operator="equal">
      <formula>0</formula>
    </cfRule>
  </conditionalFormatting>
  <conditionalFormatting sqref="E110">
    <cfRule type="cellIs" dxfId="147" priority="236" stopIfTrue="1" operator="equal">
      <formula>0</formula>
    </cfRule>
  </conditionalFormatting>
  <conditionalFormatting sqref="S111:V111">
    <cfRule type="cellIs" dxfId="146" priority="230" stopIfTrue="1" operator="equal">
      <formula>0</formula>
    </cfRule>
  </conditionalFormatting>
  <conditionalFormatting sqref="E109 S109:V109">
    <cfRule type="cellIs" dxfId="145" priority="235" stopIfTrue="1" operator="equal">
      <formula>0</formula>
    </cfRule>
  </conditionalFormatting>
  <conditionalFormatting sqref="E111">
    <cfRule type="cellIs" dxfId="144" priority="232" stopIfTrue="1" operator="equal">
      <formula>0</formula>
    </cfRule>
  </conditionalFormatting>
  <conditionalFormatting sqref="S81:V81">
    <cfRule type="cellIs" dxfId="143" priority="206" stopIfTrue="1" operator="equal">
      <formula>0</formula>
    </cfRule>
  </conditionalFormatting>
  <conditionalFormatting sqref="F98:F110">
    <cfRule type="cellIs" dxfId="142" priority="228" stopIfTrue="1" operator="equal">
      <formula>0</formula>
    </cfRule>
  </conditionalFormatting>
  <conditionalFormatting sqref="S71:V72 E71:E72 G71:K72">
    <cfRule type="cellIs" dxfId="141" priority="220" stopIfTrue="1" operator="equal">
      <formula>0</formula>
    </cfRule>
  </conditionalFormatting>
  <conditionalFormatting sqref="E66:E67">
    <cfRule type="cellIs" dxfId="140" priority="227" stopIfTrue="1" operator="equal">
      <formula>0</formula>
    </cfRule>
  </conditionalFormatting>
  <conditionalFormatting sqref="S70:V70">
    <cfRule type="cellIs" dxfId="139" priority="221" stopIfTrue="1" operator="equal">
      <formula>0</formula>
    </cfRule>
  </conditionalFormatting>
  <conditionalFormatting sqref="S66:V66">
    <cfRule type="cellIs" dxfId="138" priority="225" stopIfTrue="1" operator="equal">
      <formula>0</formula>
    </cfRule>
  </conditionalFormatting>
  <conditionalFormatting sqref="G65:K70 E65 S65:V65">
    <cfRule type="cellIs" dxfId="137" priority="226" stopIfTrue="1" operator="equal">
      <formula>0</formula>
    </cfRule>
  </conditionalFormatting>
  <conditionalFormatting sqref="S67:V67">
    <cfRule type="cellIs" dxfId="136" priority="224" stopIfTrue="1" operator="equal">
      <formula>0</formula>
    </cfRule>
  </conditionalFormatting>
  <conditionalFormatting sqref="E70">
    <cfRule type="cellIs" dxfId="135" priority="223" stopIfTrue="1" operator="equal">
      <formula>0</formula>
    </cfRule>
  </conditionalFormatting>
  <conditionalFormatting sqref="S68:V69 E68:E69">
    <cfRule type="cellIs" dxfId="134" priority="222" stopIfTrue="1" operator="equal">
      <formula>0</formula>
    </cfRule>
  </conditionalFormatting>
  <conditionalFormatting sqref="E74:E75">
    <cfRule type="cellIs" dxfId="133" priority="219" stopIfTrue="1" operator="equal">
      <formula>0</formula>
    </cfRule>
  </conditionalFormatting>
  <conditionalFormatting sqref="G73:K78 E73 S73:V73">
    <cfRule type="cellIs" dxfId="132" priority="218" stopIfTrue="1" operator="equal">
      <formula>0</formula>
    </cfRule>
  </conditionalFormatting>
  <conditionalFormatting sqref="S74:V74">
    <cfRule type="cellIs" dxfId="131" priority="217" stopIfTrue="1" operator="equal">
      <formula>0</formula>
    </cfRule>
  </conditionalFormatting>
  <conditionalFormatting sqref="S78:V78">
    <cfRule type="cellIs" dxfId="130" priority="213" stopIfTrue="1" operator="equal">
      <formula>0</formula>
    </cfRule>
  </conditionalFormatting>
  <conditionalFormatting sqref="S75:V75">
    <cfRule type="cellIs" dxfId="129" priority="216" stopIfTrue="1" operator="equal">
      <formula>0</formula>
    </cfRule>
  </conditionalFormatting>
  <conditionalFormatting sqref="E78">
    <cfRule type="cellIs" dxfId="128" priority="215" stopIfTrue="1" operator="equal">
      <formula>0</formula>
    </cfRule>
  </conditionalFormatting>
  <conditionalFormatting sqref="S76:V77 E76:E77">
    <cfRule type="cellIs" dxfId="127" priority="214" stopIfTrue="1" operator="equal">
      <formula>0</formula>
    </cfRule>
  </conditionalFormatting>
  <conditionalFormatting sqref="E80">
    <cfRule type="cellIs" dxfId="126" priority="212" stopIfTrue="1" operator="equal">
      <formula>0</formula>
    </cfRule>
  </conditionalFormatting>
  <conditionalFormatting sqref="S80:V80">
    <cfRule type="cellIs" dxfId="125" priority="210" stopIfTrue="1" operator="equal">
      <formula>0</formula>
    </cfRule>
  </conditionalFormatting>
  <conditionalFormatting sqref="E79 S79:V79">
    <cfRule type="cellIs" dxfId="124" priority="211" stopIfTrue="1" operator="equal">
      <formula>0</formula>
    </cfRule>
  </conditionalFormatting>
  <conditionalFormatting sqref="E81">
    <cfRule type="cellIs" dxfId="123" priority="208" stopIfTrue="1" operator="equal">
      <formula>0</formula>
    </cfRule>
  </conditionalFormatting>
  <conditionalFormatting sqref="F81">
    <cfRule type="cellIs" dxfId="122" priority="205" stopIfTrue="1" operator="equal">
      <formula>0</formula>
    </cfRule>
  </conditionalFormatting>
  <conditionalFormatting sqref="F65:F80">
    <cfRule type="cellIs" dxfId="121" priority="203" stopIfTrue="1" operator="equal">
      <formula>0</formula>
    </cfRule>
  </conditionalFormatting>
  <conditionalFormatting sqref="S168:V168 E168 G168:K168 E170 G170:K170">
    <cfRule type="cellIs" dxfId="120" priority="202" stopIfTrue="1" operator="equal">
      <formula>0</formula>
    </cfRule>
  </conditionalFormatting>
  <conditionalFormatting sqref="F170">
    <cfRule type="cellIs" dxfId="119" priority="201" stopIfTrue="1" operator="equal">
      <formula>0</formula>
    </cfRule>
  </conditionalFormatting>
  <conditionalFormatting sqref="C168">
    <cfRule type="cellIs" dxfId="118" priority="200" operator="equal">
      <formula>0</formula>
    </cfRule>
  </conditionalFormatting>
  <conditionalFormatting sqref="F168">
    <cfRule type="cellIs" dxfId="117" priority="199" stopIfTrue="1" operator="equal">
      <formula>0</formula>
    </cfRule>
  </conditionalFormatting>
  <conditionalFormatting sqref="E167 S167:V167 G167:K167">
    <cfRule type="cellIs" dxfId="116" priority="198" stopIfTrue="1" operator="equal">
      <formula>0</formula>
    </cfRule>
  </conditionalFormatting>
  <conditionalFormatting sqref="F167">
    <cfRule type="cellIs" dxfId="115" priority="197" stopIfTrue="1" operator="equal">
      <formula>0</formula>
    </cfRule>
  </conditionalFormatting>
  <conditionalFormatting sqref="E169">
    <cfRule type="cellIs" dxfId="114" priority="196" stopIfTrue="1" operator="equal">
      <formula>0</formula>
    </cfRule>
  </conditionalFormatting>
  <conditionalFormatting sqref="S169:V169">
    <cfRule type="cellIs" dxfId="113" priority="194" stopIfTrue="1" operator="equal">
      <formula>0</formula>
    </cfRule>
  </conditionalFormatting>
  <conditionalFormatting sqref="G169:K169">
    <cfRule type="cellIs" dxfId="112" priority="195" stopIfTrue="1" operator="equal">
      <formula>0</formula>
    </cfRule>
  </conditionalFormatting>
  <conditionalFormatting sqref="C169">
    <cfRule type="cellIs" dxfId="111" priority="193" operator="equal">
      <formula>0</formula>
    </cfRule>
  </conditionalFormatting>
  <conditionalFormatting sqref="G180:K182 E180:E182 S180:V182 G230:K232">
    <cfRule type="cellIs" dxfId="110" priority="191" stopIfTrue="1" operator="equal">
      <formula>0</formula>
    </cfRule>
  </conditionalFormatting>
  <conditionalFormatting sqref="S183:V186 E183:E186 G183:K186">
    <cfRule type="cellIs" dxfId="109" priority="190" stopIfTrue="1" operator="equal">
      <formula>0</formula>
    </cfRule>
  </conditionalFormatting>
  <conditionalFormatting sqref="G171:K172 E171:E172 S171:V172">
    <cfRule type="cellIs" dxfId="108" priority="189" stopIfTrue="1" operator="equal">
      <formula>0</formula>
    </cfRule>
  </conditionalFormatting>
  <conditionalFormatting sqref="E176:E177">
    <cfRule type="cellIs" dxfId="107" priority="188" stopIfTrue="1" operator="equal">
      <formula>0</formula>
    </cfRule>
  </conditionalFormatting>
  <conditionalFormatting sqref="S176:V176">
    <cfRule type="cellIs" dxfId="106" priority="186" stopIfTrue="1" operator="equal">
      <formula>0</formula>
    </cfRule>
  </conditionalFormatting>
  <conditionalFormatting sqref="S173:V175 E173:E175 G173:K176">
    <cfRule type="cellIs" dxfId="105" priority="187" stopIfTrue="1" operator="equal">
      <formula>0</formula>
    </cfRule>
  </conditionalFormatting>
  <conditionalFormatting sqref="H177:K177 H179:K179">
    <cfRule type="cellIs" dxfId="104" priority="185" stopIfTrue="1" operator="equal">
      <formula>0</formula>
    </cfRule>
  </conditionalFormatting>
  <conditionalFormatting sqref="G177 G179">
    <cfRule type="cellIs" dxfId="103" priority="184" stopIfTrue="1" operator="equal">
      <formula>0</formula>
    </cfRule>
  </conditionalFormatting>
  <conditionalFormatting sqref="S177:V177">
    <cfRule type="cellIs" dxfId="102" priority="183" stopIfTrue="1" operator="equal">
      <formula>0</formula>
    </cfRule>
  </conditionalFormatting>
  <conditionalFormatting sqref="S178:V179 E178:E179 G178:K178">
    <cfRule type="cellIs" dxfId="101" priority="182" stopIfTrue="1" operator="equal">
      <formula>0</formula>
    </cfRule>
  </conditionalFormatting>
  <conditionalFormatting sqref="E188:E189">
    <cfRule type="cellIs" dxfId="100" priority="181" stopIfTrue="1" operator="equal">
      <formula>0</formula>
    </cfRule>
  </conditionalFormatting>
  <conditionalFormatting sqref="S192:V192">
    <cfRule type="cellIs" dxfId="99" priority="175" stopIfTrue="1" operator="equal">
      <formula>0</formula>
    </cfRule>
  </conditionalFormatting>
  <conditionalFormatting sqref="S188:V188">
    <cfRule type="cellIs" dxfId="98" priority="179" stopIfTrue="1" operator="equal">
      <formula>0</formula>
    </cfRule>
  </conditionalFormatting>
  <conditionalFormatting sqref="G187:K192 E187 S187:V187">
    <cfRule type="cellIs" dxfId="97" priority="180" stopIfTrue="1" operator="equal">
      <formula>0</formula>
    </cfRule>
  </conditionalFormatting>
  <conditionalFormatting sqref="S189:V189">
    <cfRule type="cellIs" dxfId="96" priority="178" stopIfTrue="1" operator="equal">
      <formula>0</formula>
    </cfRule>
  </conditionalFormatting>
  <conditionalFormatting sqref="E192">
    <cfRule type="cellIs" dxfId="95" priority="177" stopIfTrue="1" operator="equal">
      <formula>0</formula>
    </cfRule>
  </conditionalFormatting>
  <conditionalFormatting sqref="S190:V191 E190:E191">
    <cfRule type="cellIs" dxfId="94" priority="176" stopIfTrue="1" operator="equal">
      <formula>0</formula>
    </cfRule>
  </conditionalFormatting>
  <conditionalFormatting sqref="S193:V193">
    <cfRule type="cellIs" dxfId="93" priority="172" stopIfTrue="1" operator="equal">
      <formula>0</formula>
    </cfRule>
  </conditionalFormatting>
  <conditionalFormatting sqref="G193:K193">
    <cfRule type="cellIs" dxfId="92" priority="174" stopIfTrue="1" operator="equal">
      <formula>0</formula>
    </cfRule>
  </conditionalFormatting>
  <conditionalFormatting sqref="E193">
    <cfRule type="cellIs" dxfId="91" priority="173" stopIfTrue="1" operator="equal">
      <formula>0</formula>
    </cfRule>
  </conditionalFormatting>
  <conditionalFormatting sqref="S194:V194 E194 G194:K194">
    <cfRule type="cellIs" dxfId="90" priority="171" stopIfTrue="1" operator="equal">
      <formula>0</formula>
    </cfRule>
  </conditionalFormatting>
  <conditionalFormatting sqref="S236:V236 E236">
    <cfRule type="cellIs" dxfId="89" priority="157" stopIfTrue="1" operator="equal">
      <formula>0</formula>
    </cfRule>
  </conditionalFormatting>
  <conditionalFormatting sqref="S202:V203 E202:E203 G202:K203">
    <cfRule type="cellIs" dxfId="88" priority="148" stopIfTrue="1" operator="equal">
      <formula>0</formula>
    </cfRule>
  </conditionalFormatting>
  <conditionalFormatting sqref="S195:V195 E195 G195:K195">
    <cfRule type="cellIs" dxfId="87" priority="156" stopIfTrue="1" operator="equal">
      <formula>0</formula>
    </cfRule>
  </conditionalFormatting>
  <conditionalFormatting sqref="E197:E198">
    <cfRule type="cellIs" dxfId="86" priority="155" stopIfTrue="1" operator="equal">
      <formula>0</formula>
    </cfRule>
  </conditionalFormatting>
  <conditionalFormatting sqref="S201:V201">
    <cfRule type="cellIs" dxfId="85" priority="149" stopIfTrue="1" operator="equal">
      <formula>0</formula>
    </cfRule>
  </conditionalFormatting>
  <conditionalFormatting sqref="S197:V197">
    <cfRule type="cellIs" dxfId="84" priority="153" stopIfTrue="1" operator="equal">
      <formula>0</formula>
    </cfRule>
  </conditionalFormatting>
  <conditionalFormatting sqref="G196:K201 E196 S196:V196">
    <cfRule type="cellIs" dxfId="83" priority="154" stopIfTrue="1" operator="equal">
      <formula>0</formula>
    </cfRule>
  </conditionalFormatting>
  <conditionalFormatting sqref="S198:V198">
    <cfRule type="cellIs" dxfId="82" priority="152" stopIfTrue="1" operator="equal">
      <formula>0</formula>
    </cfRule>
  </conditionalFormatting>
  <conditionalFormatting sqref="E201">
    <cfRule type="cellIs" dxfId="81" priority="151" stopIfTrue="1" operator="equal">
      <formula>0</formula>
    </cfRule>
  </conditionalFormatting>
  <conditionalFormatting sqref="S199:V200 E199:E200">
    <cfRule type="cellIs" dxfId="80" priority="150" stopIfTrue="1" operator="equal">
      <formula>0</formula>
    </cfRule>
  </conditionalFormatting>
  <conditionalFormatting sqref="E234:E235">
    <cfRule type="cellIs" dxfId="79" priority="147" stopIfTrue="1" operator="equal">
      <formula>0</formula>
    </cfRule>
  </conditionalFormatting>
  <conditionalFormatting sqref="E205:E206">
    <cfRule type="cellIs" dxfId="78" priority="143" stopIfTrue="1" operator="equal">
      <formula>0</formula>
    </cfRule>
  </conditionalFormatting>
  <conditionalFormatting sqref="S234:V234">
    <cfRule type="cellIs" dxfId="77" priority="145" stopIfTrue="1" operator="equal">
      <formula>0</formula>
    </cfRule>
  </conditionalFormatting>
  <conditionalFormatting sqref="G233:K235 E233 S233:V233">
    <cfRule type="cellIs" dxfId="76" priority="146" stopIfTrue="1" operator="equal">
      <formula>0</formula>
    </cfRule>
  </conditionalFormatting>
  <conditionalFormatting sqref="S235:V235">
    <cfRule type="cellIs" dxfId="75" priority="144" stopIfTrue="1" operator="equal">
      <formula>0</formula>
    </cfRule>
  </conditionalFormatting>
  <conditionalFormatting sqref="G204:K209 E204 S204:V204">
    <cfRule type="cellIs" dxfId="74" priority="142" stopIfTrue="1" operator="equal">
      <formula>0</formula>
    </cfRule>
  </conditionalFormatting>
  <conditionalFormatting sqref="S205:V205">
    <cfRule type="cellIs" dxfId="73" priority="141" stopIfTrue="1" operator="equal">
      <formula>0</formula>
    </cfRule>
  </conditionalFormatting>
  <conditionalFormatting sqref="S209:V209">
    <cfRule type="cellIs" dxfId="72" priority="137" stopIfTrue="1" operator="equal">
      <formula>0</formula>
    </cfRule>
  </conditionalFormatting>
  <conditionalFormatting sqref="S206:V206">
    <cfRule type="cellIs" dxfId="71" priority="140" stopIfTrue="1" operator="equal">
      <formula>0</formula>
    </cfRule>
  </conditionalFormatting>
  <conditionalFormatting sqref="E209">
    <cfRule type="cellIs" dxfId="70" priority="139" stopIfTrue="1" operator="equal">
      <formula>0</formula>
    </cfRule>
  </conditionalFormatting>
  <conditionalFormatting sqref="S207:V208 E207:E208">
    <cfRule type="cellIs" dxfId="69" priority="138" stopIfTrue="1" operator="equal">
      <formula>0</formula>
    </cfRule>
  </conditionalFormatting>
  <conditionalFormatting sqref="E211:E212">
    <cfRule type="cellIs" dxfId="68" priority="136" stopIfTrue="1" operator="equal">
      <formula>0</formula>
    </cfRule>
  </conditionalFormatting>
  <conditionalFormatting sqref="S215:V215">
    <cfRule type="cellIs" dxfId="67" priority="130" stopIfTrue="1" operator="equal">
      <formula>0</formula>
    </cfRule>
  </conditionalFormatting>
  <conditionalFormatting sqref="S211:V211">
    <cfRule type="cellIs" dxfId="66" priority="134" stopIfTrue="1" operator="equal">
      <formula>0</formula>
    </cfRule>
  </conditionalFormatting>
  <conditionalFormatting sqref="G210:K215 E210 S210:V210">
    <cfRule type="cellIs" dxfId="65" priority="135" stopIfTrue="1" operator="equal">
      <formula>0</formula>
    </cfRule>
  </conditionalFormatting>
  <conditionalFormatting sqref="S212:V212">
    <cfRule type="cellIs" dxfId="64" priority="133" stopIfTrue="1" operator="equal">
      <formula>0</formula>
    </cfRule>
  </conditionalFormatting>
  <conditionalFormatting sqref="E215">
    <cfRule type="cellIs" dxfId="63" priority="132" stopIfTrue="1" operator="equal">
      <formula>0</formula>
    </cfRule>
  </conditionalFormatting>
  <conditionalFormatting sqref="S213:V214 E213:E214">
    <cfRule type="cellIs" dxfId="62" priority="131" stopIfTrue="1" operator="equal">
      <formula>0</formula>
    </cfRule>
  </conditionalFormatting>
  <conditionalFormatting sqref="S221:V221">
    <cfRule type="cellIs" dxfId="61" priority="65" stopIfTrue="1" operator="equal">
      <formula>0</formula>
    </cfRule>
  </conditionalFormatting>
  <conditionalFormatting sqref="F171">
    <cfRule type="cellIs" dxfId="60" priority="102" stopIfTrue="1" operator="equal">
      <formula>0</formula>
    </cfRule>
  </conditionalFormatting>
  <conditionalFormatting sqref="E225:E226">
    <cfRule type="cellIs" dxfId="59" priority="63" stopIfTrue="1" operator="equal">
      <formula>0</formula>
    </cfRule>
  </conditionalFormatting>
  <conditionalFormatting sqref="S222:V223 E222:E223 G222:K223">
    <cfRule type="cellIs" dxfId="58" priority="64" stopIfTrue="1" operator="equal">
      <formula>0</formula>
    </cfRule>
  </conditionalFormatting>
  <conditionalFormatting sqref="G224:K229 E224 S224:V224">
    <cfRule type="cellIs" dxfId="57" priority="62" stopIfTrue="1" operator="equal">
      <formula>0</formula>
    </cfRule>
  </conditionalFormatting>
  <conditionalFormatting sqref="S232:V232">
    <cfRule type="cellIs" dxfId="56" priority="52" stopIfTrue="1" operator="equal">
      <formula>0</formula>
    </cfRule>
  </conditionalFormatting>
  <conditionalFormatting sqref="E217:E218">
    <cfRule type="cellIs" dxfId="55" priority="71" stopIfTrue="1" operator="equal">
      <formula>0</formula>
    </cfRule>
  </conditionalFormatting>
  <conditionalFormatting sqref="S217:V217">
    <cfRule type="cellIs" dxfId="54" priority="69" stopIfTrue="1" operator="equal">
      <formula>0</formula>
    </cfRule>
  </conditionalFormatting>
  <conditionalFormatting sqref="G216:K221 E216 S216:V216">
    <cfRule type="cellIs" dxfId="53" priority="70" stopIfTrue="1" operator="equal">
      <formula>0</formula>
    </cfRule>
  </conditionalFormatting>
  <conditionalFormatting sqref="S218:V218">
    <cfRule type="cellIs" dxfId="52" priority="68" stopIfTrue="1" operator="equal">
      <formula>0</formula>
    </cfRule>
  </conditionalFormatting>
  <conditionalFormatting sqref="E221">
    <cfRule type="cellIs" dxfId="51" priority="67" stopIfTrue="1" operator="equal">
      <formula>0</formula>
    </cfRule>
  </conditionalFormatting>
  <conditionalFormatting sqref="S219:V220 E219:E220">
    <cfRule type="cellIs" dxfId="50" priority="66" stopIfTrue="1" operator="equal">
      <formula>0</formula>
    </cfRule>
  </conditionalFormatting>
  <conditionalFormatting sqref="S225:V225">
    <cfRule type="cellIs" dxfId="49" priority="61" stopIfTrue="1" operator="equal">
      <formula>0</formula>
    </cfRule>
  </conditionalFormatting>
  <conditionalFormatting sqref="S229:V229">
    <cfRule type="cellIs" dxfId="48" priority="57" stopIfTrue="1" operator="equal">
      <formula>0</formula>
    </cfRule>
  </conditionalFormatting>
  <conditionalFormatting sqref="S226:V226">
    <cfRule type="cellIs" dxfId="47" priority="60" stopIfTrue="1" operator="equal">
      <formula>0</formula>
    </cfRule>
  </conditionalFormatting>
  <conditionalFormatting sqref="E229">
    <cfRule type="cellIs" dxfId="46" priority="59" stopIfTrue="1" operator="equal">
      <formula>0</formula>
    </cfRule>
  </conditionalFormatting>
  <conditionalFormatting sqref="S227:V228 E227:E228">
    <cfRule type="cellIs" dxfId="45" priority="58" stopIfTrue="1" operator="equal">
      <formula>0</formula>
    </cfRule>
  </conditionalFormatting>
  <conditionalFormatting sqref="E231">
    <cfRule type="cellIs" dxfId="44" priority="56" stopIfTrue="1" operator="equal">
      <formula>0</formula>
    </cfRule>
  </conditionalFormatting>
  <conditionalFormatting sqref="S231:V231">
    <cfRule type="cellIs" dxfId="43" priority="54" stopIfTrue="1" operator="equal">
      <formula>0</formula>
    </cfRule>
  </conditionalFormatting>
  <conditionalFormatting sqref="E230 S230:V230">
    <cfRule type="cellIs" dxfId="42" priority="55" stopIfTrue="1" operator="equal">
      <formula>0</formula>
    </cfRule>
  </conditionalFormatting>
  <conditionalFormatting sqref="E232">
    <cfRule type="cellIs" dxfId="41" priority="53" stopIfTrue="1" operator="equal">
      <formula>0</formula>
    </cfRule>
  </conditionalFormatting>
  <conditionalFormatting sqref="F172:F235">
    <cfRule type="cellIs" dxfId="40" priority="49" stopIfTrue="1" operator="equal">
      <formula>0</formula>
    </cfRule>
  </conditionalFormatting>
  <conditionalFormatting sqref="F162">
    <cfRule type="cellIs" dxfId="39" priority="32" stopIfTrue="1" operator="equal">
      <formula>0</formula>
    </cfRule>
  </conditionalFormatting>
  <conditionalFormatting sqref="C216">
    <cfRule type="cellIs" dxfId="38" priority="48" operator="equal">
      <formula>0</formula>
    </cfRule>
  </conditionalFormatting>
  <conditionalFormatting sqref="E157">
    <cfRule type="cellIs" dxfId="37" priority="44" stopIfTrue="1" operator="equal">
      <formula>0</formula>
    </cfRule>
  </conditionalFormatting>
  <conditionalFormatting sqref="S160:V160">
    <cfRule type="cellIs" dxfId="36" priority="39" stopIfTrue="1" operator="equal">
      <formula>0</formula>
    </cfRule>
  </conditionalFormatting>
  <conditionalFormatting sqref="G157:K160">
    <cfRule type="cellIs" dxfId="35" priority="43" stopIfTrue="1" operator="equal">
      <formula>0</formula>
    </cfRule>
  </conditionalFormatting>
  <conditionalFormatting sqref="S157:V157">
    <cfRule type="cellIs" dxfId="34" priority="42" stopIfTrue="1" operator="equal">
      <formula>0</formula>
    </cfRule>
  </conditionalFormatting>
  <conditionalFormatting sqref="E160">
    <cfRule type="cellIs" dxfId="33" priority="41" stopIfTrue="1" operator="equal">
      <formula>0</formula>
    </cfRule>
  </conditionalFormatting>
  <conditionalFormatting sqref="S158:V159 E158:E159">
    <cfRule type="cellIs" dxfId="32" priority="40" stopIfTrue="1" operator="equal">
      <formula>0</formula>
    </cfRule>
  </conditionalFormatting>
  <conditionalFormatting sqref="S161:V162 E161:E162 G161:K162">
    <cfRule type="cellIs" dxfId="31" priority="38" stopIfTrue="1" operator="equal">
      <formula>0</formula>
    </cfRule>
  </conditionalFormatting>
  <conditionalFormatting sqref="S156:V156 E156">
    <cfRule type="cellIs" dxfId="30" priority="20" stopIfTrue="1" operator="equal">
      <formula>0</formula>
    </cfRule>
  </conditionalFormatting>
  <conditionalFormatting sqref="F150 F156">
    <cfRule type="cellIs" dxfId="29" priority="19" stopIfTrue="1" operator="equal">
      <formula>0</formula>
    </cfRule>
  </conditionalFormatting>
  <conditionalFormatting sqref="F157:F161">
    <cfRule type="cellIs" dxfId="28" priority="2" stopIfTrue="1" operator="equal">
      <formula>0</formula>
    </cfRule>
  </conditionalFormatting>
  <conditionalFormatting sqref="F151:F155">
    <cfRule type="cellIs" dxfId="27" priority="3" stopIfTrue="1" operator="equal">
      <formula>0</formula>
    </cfRule>
  </conditionalFormatting>
  <conditionalFormatting sqref="E147">
    <cfRule type="cellIs" dxfId="26" priority="31" stopIfTrue="1" operator="equal">
      <formula>0</formula>
    </cfRule>
  </conditionalFormatting>
  <conditionalFormatting sqref="S150:V150">
    <cfRule type="cellIs" dxfId="25" priority="26" stopIfTrue="1" operator="equal">
      <formula>0</formula>
    </cfRule>
  </conditionalFormatting>
  <conditionalFormatting sqref="G147:K150">
    <cfRule type="cellIs" dxfId="24" priority="30" stopIfTrue="1" operator="equal">
      <formula>0</formula>
    </cfRule>
  </conditionalFormatting>
  <conditionalFormatting sqref="S147:V147">
    <cfRule type="cellIs" dxfId="23" priority="29" stopIfTrue="1" operator="equal">
      <formula>0</formula>
    </cfRule>
  </conditionalFormatting>
  <conditionalFormatting sqref="E150">
    <cfRule type="cellIs" dxfId="22" priority="28" stopIfTrue="1" operator="equal">
      <formula>0</formula>
    </cfRule>
  </conditionalFormatting>
  <conditionalFormatting sqref="S148:V149 E148:E149">
    <cfRule type="cellIs" dxfId="21" priority="27" stopIfTrue="1" operator="equal">
      <formula>0</formula>
    </cfRule>
  </conditionalFormatting>
  <conditionalFormatting sqref="S151:V152 E151:E152 G151:K152">
    <cfRule type="cellIs" dxfId="20" priority="25" stopIfTrue="1" operator="equal">
      <formula>0</formula>
    </cfRule>
  </conditionalFormatting>
  <conditionalFormatting sqref="E154:E155">
    <cfRule type="cellIs" dxfId="19" priority="24" stopIfTrue="1" operator="equal">
      <formula>0</formula>
    </cfRule>
  </conditionalFormatting>
  <conditionalFormatting sqref="G153:K156 E153 S153:V153">
    <cfRule type="cellIs" dxfId="18" priority="23" stopIfTrue="1" operator="equal">
      <formula>0</formula>
    </cfRule>
  </conditionalFormatting>
  <conditionalFormatting sqref="S154:V154">
    <cfRule type="cellIs" dxfId="17" priority="22" stopIfTrue="1" operator="equal">
      <formula>0</formula>
    </cfRule>
  </conditionalFormatting>
  <conditionalFormatting sqref="S155:V155">
    <cfRule type="cellIs" dxfId="16" priority="21" stopIfTrue="1" operator="equal">
      <formula>0</formula>
    </cfRule>
  </conditionalFormatting>
  <conditionalFormatting sqref="S146:V146 E146">
    <cfRule type="cellIs" dxfId="15" priority="7" stopIfTrue="1" operator="equal">
      <formula>0</formula>
    </cfRule>
  </conditionalFormatting>
  <conditionalFormatting sqref="F144">
    <cfRule type="cellIs" dxfId="14" priority="6" stopIfTrue="1" operator="equal">
      <formula>0</formula>
    </cfRule>
  </conditionalFormatting>
  <conditionalFormatting sqref="E137">
    <cfRule type="cellIs" dxfId="13" priority="18" stopIfTrue="1" operator="equal">
      <formula>0</formula>
    </cfRule>
  </conditionalFormatting>
  <conditionalFormatting sqref="S140:V140">
    <cfRule type="cellIs" dxfId="12" priority="13" stopIfTrue="1" operator="equal">
      <formula>0</formula>
    </cfRule>
  </conditionalFormatting>
  <conditionalFormatting sqref="G137:K140">
    <cfRule type="cellIs" dxfId="11" priority="17" stopIfTrue="1" operator="equal">
      <formula>0</formula>
    </cfRule>
  </conditionalFormatting>
  <conditionalFormatting sqref="S137:V137">
    <cfRule type="cellIs" dxfId="10" priority="16" stopIfTrue="1" operator="equal">
      <formula>0</formula>
    </cfRule>
  </conditionalFormatting>
  <conditionalFormatting sqref="E140">
    <cfRule type="cellIs" dxfId="9" priority="15" stopIfTrue="1" operator="equal">
      <formula>0</formula>
    </cfRule>
  </conditionalFormatting>
  <conditionalFormatting sqref="S138:V139 E138:E139">
    <cfRule type="cellIs" dxfId="8" priority="14" stopIfTrue="1" operator="equal">
      <formula>0</formula>
    </cfRule>
  </conditionalFormatting>
  <conditionalFormatting sqref="S141:V142 E141:E142 G141:K142">
    <cfRule type="cellIs" dxfId="7" priority="12" stopIfTrue="1" operator="equal">
      <formula>0</formula>
    </cfRule>
  </conditionalFormatting>
  <conditionalFormatting sqref="E144:E145">
    <cfRule type="cellIs" dxfId="6" priority="11" stopIfTrue="1" operator="equal">
      <formula>0</formula>
    </cfRule>
  </conditionalFormatting>
  <conditionalFormatting sqref="G143:K146 E143 S143:V143">
    <cfRule type="cellIs" dxfId="5" priority="10" stopIfTrue="1" operator="equal">
      <formula>0</formula>
    </cfRule>
  </conditionalFormatting>
  <conditionalFormatting sqref="S144:V144">
    <cfRule type="cellIs" dxfId="4" priority="9" stopIfTrue="1" operator="equal">
      <formula>0</formula>
    </cfRule>
  </conditionalFormatting>
  <conditionalFormatting sqref="S145:V145">
    <cfRule type="cellIs" dxfId="3" priority="8" stopIfTrue="1" operator="equal">
      <formula>0</formula>
    </cfRule>
  </conditionalFormatting>
  <conditionalFormatting sqref="F137:F143">
    <cfRule type="cellIs" dxfId="2" priority="5" stopIfTrue="1" operator="equal">
      <formula>0</formula>
    </cfRule>
  </conditionalFormatting>
  <conditionalFormatting sqref="F145:F149">
    <cfRule type="cellIs" dxfId="1" priority="4" stopIfTrue="1" operator="equal">
      <formula>0</formula>
    </cfRule>
  </conditionalFormatting>
  <conditionalFormatting sqref="F169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5:F20 F64 F127:F135 F44 F81 F83:F124 F167 F171 F236 F204:F213 F196:F202 F218:F219 F137:F147 F149:F163 H14:K24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ignoredErrors>
    <ignoredError sqref="F149" formula="1"/>
  </ignoredError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078A8-3485-4301-9CE3-73A4E157E91F}">
  <sheetPr>
    <tabColor rgb="FF0070C0"/>
  </sheetPr>
  <dimension ref="B1:AD54"/>
  <sheetViews>
    <sheetView showGridLines="0" topLeftCell="A10" zoomScaleNormal="100" zoomScaleSheetLayoutView="115" workbookViewId="0">
      <selection activeCell="Y33" sqref="Y33"/>
    </sheetView>
  </sheetViews>
  <sheetFormatPr defaultColWidth="9.140625" defaultRowHeight="12"/>
  <cols>
    <col min="1" max="1" width="1.42578125" style="432" customWidth="1"/>
    <col min="2" max="118" width="5.7109375" style="432" customWidth="1"/>
    <col min="119" max="16384" width="9.140625" style="432"/>
  </cols>
  <sheetData>
    <row r="1" spans="2:30" ht="12.7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63" t="s">
        <v>1623</v>
      </c>
      <c r="X2" s="664"/>
      <c r="Y2" s="664"/>
      <c r="Z2" s="664"/>
      <c r="AA2" s="664"/>
      <c r="AB2" s="664"/>
      <c r="AC2" s="664"/>
      <c r="AD2" s="665"/>
    </row>
    <row r="3" spans="2:30" ht="12" customHeight="1">
      <c r="B3" s="433"/>
      <c r="W3" s="666"/>
      <c r="X3" s="667"/>
      <c r="Y3" s="667"/>
      <c r="Z3" s="667"/>
      <c r="AA3" s="667"/>
      <c r="AB3" s="667"/>
      <c r="AC3" s="667"/>
      <c r="AD3" s="668"/>
    </row>
    <row r="4" spans="2:30">
      <c r="B4" s="433"/>
      <c r="W4" s="434" t="s">
        <v>1591</v>
      </c>
      <c r="AD4" s="435"/>
    </row>
    <row r="5" spans="2:30">
      <c r="B5" s="433"/>
      <c r="D5" s="660" t="s">
        <v>1666</v>
      </c>
      <c r="E5" s="660"/>
      <c r="F5" s="660"/>
      <c r="W5" s="457" t="s">
        <v>1592</v>
      </c>
      <c r="X5" s="661" t="s">
        <v>1593</v>
      </c>
      <c r="Y5" s="661"/>
      <c r="Z5" s="661"/>
      <c r="AA5" s="661" t="s">
        <v>1594</v>
      </c>
      <c r="AB5" s="661"/>
      <c r="AC5" s="661" t="s">
        <v>1595</v>
      </c>
      <c r="AD5" s="662"/>
    </row>
    <row r="6" spans="2:30">
      <c r="B6" s="433"/>
      <c r="D6" s="522" t="s">
        <v>1665</v>
      </c>
      <c r="W6" s="457">
        <v>1</v>
      </c>
      <c r="X6" s="661" t="s">
        <v>1596</v>
      </c>
      <c r="Y6" s="661"/>
      <c r="Z6" s="661"/>
      <c r="AA6" s="661"/>
      <c r="AB6" s="661"/>
      <c r="AC6" s="661"/>
      <c r="AD6" s="662"/>
    </row>
    <row r="7" spans="2:30">
      <c r="B7" s="433"/>
      <c r="W7" s="457">
        <v>2</v>
      </c>
      <c r="X7" s="661" t="s">
        <v>1597</v>
      </c>
      <c r="Y7" s="661"/>
      <c r="Z7" s="661"/>
      <c r="AA7" s="661"/>
      <c r="AB7" s="661"/>
      <c r="AC7" s="661"/>
      <c r="AD7" s="662"/>
    </row>
    <row r="8" spans="2:30">
      <c r="B8" s="433"/>
      <c r="W8" s="457">
        <v>3</v>
      </c>
      <c r="X8" s="661" t="s">
        <v>1598</v>
      </c>
      <c r="Y8" s="661"/>
      <c r="Z8" s="661"/>
      <c r="AA8" s="661"/>
      <c r="AB8" s="661"/>
      <c r="AC8" s="661"/>
      <c r="AD8" s="662"/>
    </row>
    <row r="9" spans="2:30">
      <c r="B9" s="433"/>
      <c r="W9" s="457">
        <v>4</v>
      </c>
      <c r="X9" s="661" t="s">
        <v>1599</v>
      </c>
      <c r="Y9" s="661"/>
      <c r="Z9" s="661"/>
      <c r="AA9" s="661"/>
      <c r="AB9" s="661"/>
      <c r="AC9" s="661"/>
      <c r="AD9" s="662"/>
    </row>
    <row r="10" spans="2:30">
      <c r="B10" s="433"/>
      <c r="W10" s="457">
        <v>5</v>
      </c>
      <c r="X10" s="661" t="s">
        <v>1600</v>
      </c>
      <c r="Y10" s="661"/>
      <c r="Z10" s="661"/>
      <c r="AA10" s="661"/>
      <c r="AB10" s="661"/>
      <c r="AC10" s="661"/>
      <c r="AD10" s="662"/>
    </row>
    <row r="11" spans="2:30">
      <c r="B11" s="433"/>
      <c r="W11" s="457">
        <v>6</v>
      </c>
      <c r="X11" s="661" t="s">
        <v>1601</v>
      </c>
      <c r="Y11" s="661"/>
      <c r="Z11" s="661"/>
      <c r="AA11" s="661"/>
      <c r="AB11" s="661"/>
      <c r="AC11" s="661"/>
      <c r="AD11" s="662"/>
    </row>
    <row r="12" spans="2:30">
      <c r="B12" s="433"/>
      <c r="W12" s="457">
        <v>7</v>
      </c>
      <c r="X12" s="661" t="s">
        <v>1602</v>
      </c>
      <c r="Y12" s="661"/>
      <c r="Z12" s="661"/>
      <c r="AA12" s="661"/>
      <c r="AB12" s="661"/>
      <c r="AC12" s="661"/>
      <c r="AD12" s="662"/>
    </row>
    <row r="13" spans="2:30" ht="12.75" customHeight="1">
      <c r="B13" s="433"/>
      <c r="W13" s="457">
        <v>8</v>
      </c>
      <c r="X13" s="661" t="s">
        <v>1603</v>
      </c>
      <c r="Y13" s="661"/>
      <c r="Z13" s="661"/>
      <c r="AA13" s="661"/>
      <c r="AB13" s="661"/>
      <c r="AC13" s="661"/>
      <c r="AD13" s="662"/>
    </row>
    <row r="14" spans="2:30">
      <c r="B14" s="433"/>
      <c r="W14" s="457">
        <v>9</v>
      </c>
      <c r="X14" s="661" t="s">
        <v>1604</v>
      </c>
      <c r="Y14" s="661"/>
      <c r="Z14" s="661"/>
      <c r="AA14" s="661"/>
      <c r="AB14" s="661"/>
      <c r="AC14" s="661"/>
      <c r="AD14" s="662"/>
    </row>
    <row r="15" spans="2:30">
      <c r="B15" s="433"/>
      <c r="W15" s="457">
        <v>10</v>
      </c>
      <c r="X15" s="661" t="s">
        <v>1605</v>
      </c>
      <c r="Y15" s="661"/>
      <c r="Z15" s="661"/>
      <c r="AA15" s="661"/>
      <c r="AB15" s="661"/>
      <c r="AC15" s="661"/>
      <c r="AD15" s="662"/>
    </row>
    <row r="16" spans="2:30">
      <c r="B16" s="433"/>
      <c r="W16" s="457">
        <v>11</v>
      </c>
      <c r="X16" s="661" t="s">
        <v>1606</v>
      </c>
      <c r="Y16" s="661"/>
      <c r="Z16" s="661"/>
      <c r="AA16" s="661"/>
      <c r="AB16" s="661"/>
      <c r="AC16" s="661"/>
      <c r="AD16" s="662"/>
    </row>
    <row r="17" spans="2:30">
      <c r="B17" s="433"/>
      <c r="W17" s="457">
        <v>12</v>
      </c>
      <c r="X17" s="661" t="s">
        <v>1607</v>
      </c>
      <c r="Y17" s="661"/>
      <c r="Z17" s="661"/>
      <c r="AA17" s="661"/>
      <c r="AB17" s="661"/>
      <c r="AC17" s="661"/>
      <c r="AD17" s="662"/>
    </row>
    <row r="18" spans="2:30">
      <c r="B18" s="436"/>
      <c r="C18" s="437"/>
      <c r="D18" s="437"/>
      <c r="W18" s="457">
        <v>13</v>
      </c>
      <c r="X18" s="661"/>
      <c r="Y18" s="661"/>
      <c r="Z18" s="661"/>
      <c r="AA18" s="661"/>
      <c r="AB18" s="661"/>
      <c r="AC18" s="661"/>
      <c r="AD18" s="662"/>
    </row>
    <row r="19" spans="2:30">
      <c r="B19" s="433"/>
      <c r="W19" s="458"/>
      <c r="X19" s="669"/>
      <c r="Y19" s="669"/>
      <c r="Z19" s="669"/>
      <c r="AA19" s="669"/>
      <c r="AB19" s="669"/>
      <c r="AC19" s="669"/>
      <c r="AD19" s="670"/>
    </row>
    <row r="20" spans="2:30">
      <c r="B20" s="433"/>
      <c r="W20" s="671" t="s">
        <v>1608</v>
      </c>
      <c r="X20" s="672"/>
      <c r="Y20" s="672"/>
      <c r="Z20" s="672"/>
      <c r="AA20" s="672"/>
      <c r="AB20" s="672"/>
      <c r="AC20" s="672"/>
      <c r="AD20" s="673"/>
    </row>
    <row r="21" spans="2:30">
      <c r="B21" s="433"/>
      <c r="W21" s="674" t="s">
        <v>1609</v>
      </c>
      <c r="X21" s="675"/>
      <c r="Y21" s="675"/>
      <c r="Z21" s="676"/>
      <c r="AA21" s="677" t="s">
        <v>1610</v>
      </c>
      <c r="AB21" s="678"/>
      <c r="AC21" s="678"/>
      <c r="AD21" s="679"/>
    </row>
    <row r="22" spans="2:30">
      <c r="B22" s="433"/>
      <c r="W22" s="684" t="s">
        <v>1627</v>
      </c>
      <c r="X22" s="685"/>
      <c r="Y22" s="438">
        <v>1</v>
      </c>
      <c r="Z22" s="439" t="s">
        <v>93</v>
      </c>
      <c r="AA22" s="686" t="s">
        <v>1634</v>
      </c>
      <c r="AB22" s="687"/>
      <c r="AC22" s="440">
        <v>1</v>
      </c>
      <c r="AD22" s="441" t="s">
        <v>1032</v>
      </c>
    </row>
    <row r="23" spans="2:30">
      <c r="B23" s="433"/>
      <c r="W23" s="684" t="s">
        <v>1628</v>
      </c>
      <c r="X23" s="685"/>
      <c r="Y23" s="438">
        <v>9</v>
      </c>
      <c r="Z23" s="439" t="s">
        <v>93</v>
      </c>
      <c r="AA23" s="686" t="s">
        <v>1635</v>
      </c>
      <c r="AB23" s="687"/>
      <c r="AC23" s="440">
        <v>1</v>
      </c>
      <c r="AD23" s="441" t="s">
        <v>1032</v>
      </c>
    </row>
    <row r="24" spans="2:30">
      <c r="B24" s="433"/>
      <c r="W24" s="680" t="s">
        <v>1629</v>
      </c>
      <c r="X24" s="681"/>
      <c r="Y24" s="438">
        <v>2</v>
      </c>
      <c r="Z24" s="439" t="s">
        <v>1032</v>
      </c>
      <c r="AA24" s="682"/>
      <c r="AB24" s="683"/>
      <c r="AC24" s="440"/>
      <c r="AD24" s="441"/>
    </row>
    <row r="25" spans="2:30">
      <c r="B25" s="433"/>
      <c r="W25" s="680" t="s">
        <v>1630</v>
      </c>
      <c r="X25" s="681"/>
      <c r="Y25" s="438">
        <v>2</v>
      </c>
      <c r="Z25" s="439" t="s">
        <v>1032</v>
      </c>
      <c r="AA25" s="682"/>
      <c r="AB25" s="683"/>
      <c r="AC25" s="440"/>
      <c r="AD25" s="441"/>
    </row>
    <row r="26" spans="2:30">
      <c r="B26" s="433"/>
      <c r="M26" s="442"/>
      <c r="W26" s="680" t="s">
        <v>1631</v>
      </c>
      <c r="X26" s="681"/>
      <c r="Y26" s="438">
        <v>1</v>
      </c>
      <c r="Z26" s="439" t="s">
        <v>1032</v>
      </c>
      <c r="AA26" s="682"/>
      <c r="AB26" s="683"/>
      <c r="AC26" s="440"/>
      <c r="AD26" s="441"/>
    </row>
    <row r="27" spans="2:30">
      <c r="B27" s="433"/>
      <c r="W27" s="680" t="s">
        <v>1632</v>
      </c>
      <c r="X27" s="681"/>
      <c r="Y27" s="718">
        <v>6</v>
      </c>
      <c r="Z27" s="439" t="s">
        <v>1032</v>
      </c>
      <c r="AA27" s="682"/>
      <c r="AB27" s="683"/>
      <c r="AC27" s="440"/>
      <c r="AD27" s="441"/>
    </row>
    <row r="28" spans="2:30">
      <c r="B28" s="433"/>
      <c r="W28" s="684" t="s">
        <v>1633</v>
      </c>
      <c r="X28" s="685"/>
      <c r="Y28" s="438">
        <v>1</v>
      </c>
      <c r="Z28" s="439" t="s">
        <v>1032</v>
      </c>
      <c r="AA28" s="682"/>
      <c r="AB28" s="683"/>
      <c r="AC28" s="440"/>
      <c r="AD28" s="441"/>
    </row>
    <row r="29" spans="2:30">
      <c r="B29" s="433"/>
      <c r="W29" s="684" t="s">
        <v>1658</v>
      </c>
      <c r="X29" s="685"/>
      <c r="Y29" s="438">
        <v>6</v>
      </c>
      <c r="Z29" s="439" t="s">
        <v>1032</v>
      </c>
      <c r="AA29" s="682"/>
      <c r="AB29" s="683"/>
      <c r="AC29" s="440"/>
      <c r="AD29" s="441"/>
    </row>
    <row r="30" spans="2:30">
      <c r="B30" s="433"/>
      <c r="U30" s="443"/>
      <c r="W30" s="684" t="s">
        <v>1659</v>
      </c>
      <c r="X30" s="685"/>
      <c r="Y30" s="438">
        <v>6</v>
      </c>
      <c r="Z30" s="439" t="s">
        <v>1032</v>
      </c>
      <c r="AA30" s="682"/>
      <c r="AB30" s="683"/>
      <c r="AC30" s="444"/>
      <c r="AD30" s="441"/>
    </row>
    <row r="31" spans="2:30">
      <c r="B31" s="433"/>
      <c r="T31" s="443"/>
      <c r="W31" s="684" t="s">
        <v>1660</v>
      </c>
      <c r="X31" s="685"/>
      <c r="Y31" s="438">
        <v>10</v>
      </c>
      <c r="Z31" s="439" t="s">
        <v>1032</v>
      </c>
      <c r="AA31" s="682"/>
      <c r="AB31" s="683"/>
      <c r="AC31" s="444"/>
      <c r="AD31" s="441"/>
    </row>
    <row r="32" spans="2:30">
      <c r="B32" s="433"/>
      <c r="T32" s="443"/>
      <c r="W32" s="684" t="s">
        <v>1661</v>
      </c>
      <c r="X32" s="685"/>
      <c r="Y32" s="438">
        <v>6</v>
      </c>
      <c r="Z32" s="439" t="s">
        <v>1032</v>
      </c>
      <c r="AA32" s="682"/>
      <c r="AB32" s="683"/>
      <c r="AC32" s="440"/>
      <c r="AD32" s="441"/>
    </row>
    <row r="33" spans="2:30" ht="14.25">
      <c r="B33" s="433"/>
      <c r="W33" s="684" t="s">
        <v>1636</v>
      </c>
      <c r="X33" s="685"/>
      <c r="Y33" s="465">
        <f>((6*50)+(2*40)+(2*30))*4</f>
        <v>1760</v>
      </c>
      <c r="Z33" s="439" t="s">
        <v>7</v>
      </c>
      <c r="AA33" s="682"/>
      <c r="AB33" s="683"/>
      <c r="AC33" s="440"/>
      <c r="AD33" s="441"/>
    </row>
    <row r="34" spans="2:30">
      <c r="B34" s="433"/>
      <c r="W34" s="698"/>
      <c r="X34" s="699"/>
      <c r="Y34" s="438"/>
      <c r="Z34" s="439"/>
      <c r="AA34" s="682"/>
      <c r="AB34" s="683"/>
      <c r="AC34" s="440"/>
      <c r="AD34" s="441"/>
    </row>
    <row r="35" spans="2:30">
      <c r="B35" s="433"/>
      <c r="W35" s="698"/>
      <c r="X35" s="699"/>
      <c r="Y35" s="438"/>
      <c r="Z35" s="439"/>
      <c r="AA35" s="682"/>
      <c r="AB35" s="683"/>
      <c r="AC35" s="440"/>
      <c r="AD35" s="441"/>
    </row>
    <row r="36" spans="2:30">
      <c r="B36" s="433"/>
      <c r="W36" s="698"/>
      <c r="X36" s="699"/>
      <c r="Y36" s="438"/>
      <c r="Z36" s="439"/>
      <c r="AA36" s="682"/>
      <c r="AB36" s="683"/>
      <c r="AC36" s="440"/>
      <c r="AD36" s="441"/>
    </row>
    <row r="37" spans="2:30">
      <c r="B37" s="433"/>
      <c r="W37" s="688"/>
      <c r="X37" s="689"/>
      <c r="Y37" s="445"/>
      <c r="Z37" s="446"/>
      <c r="AA37" s="682"/>
      <c r="AB37" s="683"/>
      <c r="AC37" s="440"/>
      <c r="AD37" s="441"/>
    </row>
    <row r="38" spans="2:30">
      <c r="B38" s="433"/>
      <c r="W38" s="671" t="s">
        <v>1611</v>
      </c>
      <c r="X38" s="672"/>
      <c r="Y38" s="672"/>
      <c r="Z38" s="672"/>
      <c r="AA38" s="672"/>
      <c r="AB38" s="672"/>
      <c r="AC38" s="672"/>
      <c r="AD38" s="673"/>
    </row>
    <row r="39" spans="2:30" ht="12.75" customHeight="1">
      <c r="B39" s="433"/>
      <c r="W39" s="690"/>
      <c r="X39" s="691"/>
      <c r="Y39" s="691"/>
      <c r="Z39" s="691"/>
      <c r="AA39" s="691"/>
      <c r="AB39" s="691"/>
      <c r="AC39" s="691"/>
      <c r="AD39" s="692"/>
    </row>
    <row r="40" spans="2:30" ht="12" customHeight="1">
      <c r="B40" s="433"/>
      <c r="U40" s="437"/>
      <c r="W40" s="690"/>
      <c r="X40" s="691"/>
      <c r="Y40" s="691"/>
      <c r="Z40" s="691"/>
      <c r="AA40" s="691"/>
      <c r="AB40" s="691"/>
      <c r="AC40" s="691"/>
      <c r="AD40" s="692"/>
    </row>
    <row r="41" spans="2:30" ht="12" customHeight="1">
      <c r="B41" s="433"/>
      <c r="W41" s="690"/>
      <c r="X41" s="691"/>
      <c r="Y41" s="691"/>
      <c r="Z41" s="691"/>
      <c r="AA41" s="691"/>
      <c r="AB41" s="691"/>
      <c r="AC41" s="691"/>
      <c r="AD41" s="692"/>
    </row>
    <row r="42" spans="2:30" ht="12" customHeight="1">
      <c r="B42" s="433"/>
      <c r="W42" s="690"/>
      <c r="X42" s="691"/>
      <c r="Y42" s="691"/>
      <c r="Z42" s="691"/>
      <c r="AA42" s="691"/>
      <c r="AB42" s="691"/>
      <c r="AC42" s="691"/>
      <c r="AD42" s="692"/>
    </row>
    <row r="43" spans="2:30" ht="12" customHeight="1">
      <c r="B43" s="433"/>
      <c r="V43" s="447"/>
      <c r="W43" s="693"/>
      <c r="X43" s="694"/>
      <c r="Y43" s="694"/>
      <c r="Z43" s="694"/>
      <c r="AA43" s="694"/>
      <c r="AB43" s="694"/>
      <c r="AC43" s="694"/>
      <c r="AD43" s="695"/>
    </row>
    <row r="44" spans="2:30">
      <c r="B44" s="448"/>
      <c r="C44" s="449"/>
      <c r="D44" s="449"/>
      <c r="E44" s="449"/>
      <c r="F44" s="449"/>
      <c r="G44" s="449"/>
      <c r="H44" s="449"/>
      <c r="I44" s="449"/>
      <c r="J44" s="449"/>
      <c r="K44" s="449"/>
      <c r="L44" s="449"/>
      <c r="M44" s="449"/>
      <c r="N44" s="449"/>
      <c r="O44" s="449"/>
      <c r="P44" s="449"/>
      <c r="Q44" s="449"/>
      <c r="R44" s="449"/>
      <c r="S44" s="449"/>
      <c r="T44" s="449"/>
      <c r="U44" s="449"/>
      <c r="V44" s="447"/>
      <c r="W44" s="696" t="s">
        <v>1612</v>
      </c>
      <c r="X44" s="697"/>
      <c r="Y44" s="661"/>
      <c r="Z44" s="661"/>
      <c r="AA44" s="661"/>
      <c r="AB44" s="661"/>
      <c r="AC44" s="661"/>
      <c r="AD44" s="662"/>
    </row>
    <row r="45" spans="2:30">
      <c r="B45" s="448"/>
      <c r="C45" s="449"/>
      <c r="D45" s="449"/>
      <c r="E45" s="449"/>
      <c r="F45" s="449"/>
      <c r="G45" s="449"/>
      <c r="H45" s="449"/>
      <c r="I45" s="449"/>
      <c r="J45" s="449"/>
      <c r="K45" s="449"/>
      <c r="L45" s="449"/>
      <c r="M45" s="449"/>
      <c r="N45" s="449"/>
      <c r="O45" s="449"/>
      <c r="P45" s="449"/>
      <c r="Q45" s="449"/>
      <c r="R45" s="449"/>
      <c r="S45" s="449"/>
      <c r="T45" s="449"/>
      <c r="U45" s="449"/>
      <c r="V45" s="447"/>
      <c r="W45" s="696" t="s">
        <v>1613</v>
      </c>
      <c r="X45" s="697"/>
      <c r="Y45" s="661">
        <v>1</v>
      </c>
      <c r="Z45" s="661"/>
      <c r="AA45" s="661"/>
      <c r="AB45" s="661" t="s">
        <v>1614</v>
      </c>
      <c r="AC45" s="661"/>
      <c r="AD45" s="450" t="s">
        <v>1615</v>
      </c>
    </row>
    <row r="46" spans="2:30">
      <c r="B46" s="448"/>
      <c r="C46" s="449"/>
      <c r="D46" s="449"/>
      <c r="E46" s="449"/>
      <c r="F46" s="449"/>
      <c r="G46" s="449"/>
      <c r="H46" s="449"/>
      <c r="I46" s="449"/>
      <c r="J46" s="449"/>
      <c r="K46" s="449"/>
      <c r="L46" s="449"/>
      <c r="M46" s="449"/>
      <c r="N46" s="449"/>
      <c r="O46" s="449"/>
      <c r="P46" s="449"/>
      <c r="Q46" s="449"/>
      <c r="R46" s="449"/>
      <c r="S46" s="449"/>
      <c r="T46" s="449"/>
      <c r="U46" s="449"/>
      <c r="V46" s="447"/>
      <c r="W46" s="696" t="s">
        <v>1616</v>
      </c>
      <c r="X46" s="697"/>
      <c r="Y46" s="706"/>
      <c r="Z46" s="706"/>
      <c r="AA46" s="706"/>
      <c r="AB46" s="661" t="s">
        <v>1617</v>
      </c>
      <c r="AC46" s="661"/>
      <c r="AD46" s="451"/>
    </row>
    <row r="47" spans="2:30">
      <c r="B47" s="448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449"/>
      <c r="T47" s="449"/>
      <c r="U47" s="449"/>
      <c r="V47" s="447"/>
      <c r="W47" s="700" t="s">
        <v>1618</v>
      </c>
      <c r="X47" s="700"/>
      <c r="Y47" s="700"/>
      <c r="Z47" s="700"/>
      <c r="AA47" s="700"/>
      <c r="AB47" s="700"/>
      <c r="AC47" s="700"/>
      <c r="AD47" s="701"/>
    </row>
    <row r="48" spans="2:30" ht="12.75" customHeight="1">
      <c r="B48" s="448"/>
      <c r="C48" s="449"/>
      <c r="D48" s="449"/>
      <c r="E48" s="449"/>
      <c r="F48" s="449"/>
      <c r="G48" s="449"/>
      <c r="H48" s="449"/>
      <c r="I48" s="449"/>
      <c r="J48" s="449"/>
      <c r="K48" s="449"/>
      <c r="L48" s="449"/>
      <c r="M48" s="449"/>
      <c r="N48" s="449"/>
      <c r="O48" s="449"/>
      <c r="P48" s="449"/>
      <c r="Q48" s="449"/>
      <c r="R48" s="449"/>
      <c r="S48" s="449"/>
      <c r="T48" s="449"/>
      <c r="U48" s="449"/>
      <c r="V48" s="447"/>
      <c r="W48" s="702" t="str">
        <f>RAB!G6</f>
        <v>PEKERJAAN PD PT. ANUNIKA DAYA 345 KVA</v>
      </c>
      <c r="X48" s="702"/>
      <c r="Y48" s="702"/>
      <c r="Z48" s="702"/>
      <c r="AA48" s="702"/>
      <c r="AB48" s="702"/>
      <c r="AC48" s="702"/>
      <c r="AD48" s="703"/>
    </row>
    <row r="49" spans="2:30">
      <c r="B49" s="448"/>
      <c r="C49" s="449"/>
      <c r="D49" s="449"/>
      <c r="E49" s="449"/>
      <c r="F49" s="449"/>
      <c r="G49" s="449"/>
      <c r="H49" s="449"/>
      <c r="I49" s="449"/>
      <c r="J49" s="449"/>
      <c r="K49" s="449"/>
      <c r="L49" s="449"/>
      <c r="M49" s="449"/>
      <c r="N49" s="449"/>
      <c r="O49" s="449"/>
      <c r="P49" s="449"/>
      <c r="Q49" s="449"/>
      <c r="R49" s="449"/>
      <c r="S49" s="449"/>
      <c r="T49" s="449"/>
      <c r="U49" s="449"/>
      <c r="V49" s="452"/>
      <c r="W49" s="702"/>
      <c r="X49" s="702"/>
      <c r="Y49" s="702"/>
      <c r="Z49" s="702"/>
      <c r="AA49" s="702"/>
      <c r="AB49" s="702"/>
      <c r="AC49" s="702"/>
      <c r="AD49" s="703"/>
    </row>
    <row r="50" spans="2:30">
      <c r="B50" s="448"/>
      <c r="C50" s="449"/>
      <c r="D50" s="449"/>
      <c r="E50" s="449"/>
      <c r="F50" s="449"/>
      <c r="G50" s="449"/>
      <c r="H50" s="449"/>
      <c r="I50" s="449"/>
      <c r="J50" s="449"/>
      <c r="K50" s="449"/>
      <c r="L50" s="449"/>
      <c r="M50" s="449"/>
      <c r="N50" s="449"/>
      <c r="O50" s="449"/>
      <c r="P50" s="449"/>
      <c r="Q50" s="449"/>
      <c r="R50" s="449"/>
      <c r="S50" s="449"/>
      <c r="T50" s="449"/>
      <c r="V50" s="452"/>
      <c r="W50" s="704"/>
      <c r="X50" s="704"/>
      <c r="Y50" s="704"/>
      <c r="Z50" s="704"/>
      <c r="AA50" s="704"/>
      <c r="AB50" s="704"/>
      <c r="AC50" s="704"/>
      <c r="AD50" s="705"/>
    </row>
    <row r="51" spans="2:30">
      <c r="B51" s="448"/>
      <c r="C51" s="449"/>
      <c r="D51" s="449"/>
      <c r="E51" s="449"/>
      <c r="F51" s="449"/>
      <c r="G51" s="449"/>
      <c r="H51" s="449"/>
      <c r="I51" s="449"/>
      <c r="J51" s="449"/>
      <c r="K51" s="449"/>
      <c r="L51" s="449"/>
      <c r="M51" s="449"/>
      <c r="N51" s="449"/>
      <c r="O51" s="449"/>
      <c r="P51" s="449"/>
      <c r="Q51" s="449"/>
      <c r="R51" s="449"/>
      <c r="S51" s="449"/>
      <c r="T51" s="449"/>
      <c r="U51" s="449"/>
      <c r="V51" s="447"/>
      <c r="W51" s="696" t="s">
        <v>1619</v>
      </c>
      <c r="X51" s="697"/>
      <c r="Y51" s="661" t="s">
        <v>1662</v>
      </c>
      <c r="Z51" s="661"/>
      <c r="AA51" s="661"/>
      <c r="AB51" s="661"/>
      <c r="AC51" s="661"/>
      <c r="AD51" s="662"/>
    </row>
    <row r="52" spans="2:30">
      <c r="B52" s="448"/>
      <c r="C52" s="449"/>
      <c r="D52" s="449"/>
      <c r="E52" s="449"/>
      <c r="F52" s="449"/>
      <c r="G52" s="449"/>
      <c r="H52" s="449"/>
      <c r="I52" s="449"/>
      <c r="J52" s="449"/>
      <c r="K52" s="449"/>
      <c r="L52" s="449"/>
      <c r="M52" s="449"/>
      <c r="N52" s="449"/>
      <c r="O52" s="449"/>
      <c r="P52" s="449"/>
      <c r="Q52" s="449"/>
      <c r="R52" s="449"/>
      <c r="S52" s="449"/>
      <c r="V52" s="447"/>
      <c r="W52" s="696" t="s">
        <v>1620</v>
      </c>
      <c r="X52" s="697"/>
      <c r="Y52" s="661" t="s">
        <v>1662</v>
      </c>
      <c r="Z52" s="661"/>
      <c r="AA52" s="661"/>
      <c r="AB52" s="661"/>
      <c r="AC52" s="661"/>
      <c r="AD52" s="662"/>
    </row>
    <row r="53" spans="2:30">
      <c r="B53" s="448"/>
      <c r="C53" s="449"/>
      <c r="D53" s="449"/>
      <c r="E53" s="449"/>
      <c r="F53" s="449"/>
      <c r="G53" s="449"/>
      <c r="H53" s="449"/>
      <c r="I53" s="449"/>
      <c r="J53" s="449"/>
      <c r="K53" s="449"/>
      <c r="L53" s="449"/>
      <c r="M53" s="449"/>
      <c r="N53" s="449"/>
      <c r="O53" s="449"/>
      <c r="P53" s="449"/>
      <c r="Q53" s="449"/>
      <c r="R53" s="449"/>
      <c r="S53" s="449"/>
      <c r="V53" s="447"/>
      <c r="W53" s="696" t="s">
        <v>1621</v>
      </c>
      <c r="X53" s="697"/>
      <c r="Y53" s="661" t="s">
        <v>1663</v>
      </c>
      <c r="Z53" s="661"/>
      <c r="AA53" s="661"/>
      <c r="AB53" s="661"/>
      <c r="AC53" s="661"/>
      <c r="AD53" s="662"/>
    </row>
    <row r="54" spans="2:30" ht="12.75" thickBot="1">
      <c r="B54" s="453"/>
      <c r="C54" s="454"/>
      <c r="D54" s="454"/>
      <c r="E54" s="454"/>
      <c r="F54" s="454"/>
      <c r="G54" s="454"/>
      <c r="H54" s="454"/>
      <c r="I54" s="454"/>
      <c r="J54" s="454"/>
      <c r="K54" s="454"/>
      <c r="L54" s="454"/>
      <c r="M54" s="454"/>
      <c r="N54" s="454"/>
      <c r="O54" s="454"/>
      <c r="P54" s="454"/>
      <c r="Q54" s="454"/>
      <c r="R54" s="454"/>
      <c r="S54" s="454"/>
      <c r="T54" s="455"/>
      <c r="U54" s="455"/>
      <c r="V54" s="456"/>
      <c r="W54" s="707" t="s">
        <v>1622</v>
      </c>
      <c r="X54" s="708"/>
      <c r="Y54" s="709" t="s">
        <v>1664</v>
      </c>
      <c r="Z54" s="709"/>
      <c r="AA54" s="709"/>
      <c r="AB54" s="709"/>
      <c r="AC54" s="709"/>
      <c r="AD54" s="710"/>
    </row>
  </sheetData>
  <mergeCells count="106">
    <mergeCell ref="W53:X53"/>
    <mergeCell ref="Y53:AA53"/>
    <mergeCell ref="AB53:AD53"/>
    <mergeCell ref="W54:X54"/>
    <mergeCell ref="Y54:AA54"/>
    <mergeCell ref="AB54:AD54"/>
    <mergeCell ref="W47:AD47"/>
    <mergeCell ref="W48:AD50"/>
    <mergeCell ref="W51:X51"/>
    <mergeCell ref="Y51:AA51"/>
    <mergeCell ref="AB51:AD51"/>
    <mergeCell ref="W52:X52"/>
    <mergeCell ref="Y52:AA52"/>
    <mergeCell ref="AB52:AD52"/>
    <mergeCell ref="W45:X45"/>
    <mergeCell ref="Y45:AA45"/>
    <mergeCell ref="AB45:AC45"/>
    <mergeCell ref="W46:X46"/>
    <mergeCell ref="Y46:AA46"/>
    <mergeCell ref="AB46:AC46"/>
    <mergeCell ref="W37:X37"/>
    <mergeCell ref="AA37:AB37"/>
    <mergeCell ref="W38:AD38"/>
    <mergeCell ref="W39:AD43"/>
    <mergeCell ref="W44:X44"/>
    <mergeCell ref="Y44:AD44"/>
    <mergeCell ref="W34:X34"/>
    <mergeCell ref="AA34:AB34"/>
    <mergeCell ref="W35:X35"/>
    <mergeCell ref="AA35:AB35"/>
    <mergeCell ref="W36:X36"/>
    <mergeCell ref="AA36:AB36"/>
    <mergeCell ref="W31:X31"/>
    <mergeCell ref="AA31:AB31"/>
    <mergeCell ref="W32:X32"/>
    <mergeCell ref="AA32:AB32"/>
    <mergeCell ref="W33:X33"/>
    <mergeCell ref="AA33:AB33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D5:F5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4EE3F-E4A4-4ECD-9A4C-40115DD981B4}">
  <sheetPr>
    <tabColor rgb="FF0070C0"/>
  </sheetPr>
  <dimension ref="B1:AF121"/>
  <sheetViews>
    <sheetView showGridLines="0" view="pageBreakPreview" topLeftCell="G19" zoomScaleNormal="70" zoomScaleSheetLayoutView="100" workbookViewId="0">
      <selection activeCell="O19" sqref="O19"/>
    </sheetView>
  </sheetViews>
  <sheetFormatPr defaultColWidth="9.140625" defaultRowHeight="12.75"/>
  <cols>
    <col min="1" max="1" width="1.7109375" style="406" customWidth="1"/>
    <col min="2" max="2" width="1.5703125" style="406" customWidth="1"/>
    <col min="3" max="3" width="10.7109375" style="406" customWidth="1"/>
    <col min="4" max="4" width="2.5703125" style="406" customWidth="1"/>
    <col min="5" max="21" width="9.140625" style="406"/>
    <col min="22" max="22" width="14.5703125" style="406" customWidth="1"/>
    <col min="23" max="23" width="3.140625" style="406" customWidth="1"/>
    <col min="24" max="27" width="9.140625" style="406"/>
    <col min="28" max="28" width="2.85546875" style="406" customWidth="1"/>
    <col min="29" max="31" width="4.7109375" style="406" customWidth="1"/>
    <col min="32" max="32" width="1.7109375" style="406" customWidth="1"/>
    <col min="33" max="16384" width="9.140625" style="406"/>
  </cols>
  <sheetData>
    <row r="1" spans="2:32" ht="13.5" thickBot="1"/>
    <row r="2" spans="2:32" ht="6" customHeight="1" thickBot="1">
      <c r="B2" s="407"/>
      <c r="C2" s="408"/>
      <c r="D2" s="408"/>
      <c r="E2" s="408"/>
      <c r="F2" s="408"/>
      <c r="G2" s="408"/>
      <c r="H2" s="408"/>
      <c r="I2" s="408"/>
      <c r="J2" s="408"/>
      <c r="K2" s="408"/>
      <c r="L2" s="408"/>
      <c r="M2" s="408"/>
      <c r="N2" s="408"/>
      <c r="O2" s="408"/>
      <c r="P2" s="408"/>
      <c r="Q2" s="408"/>
      <c r="R2" s="408"/>
      <c r="S2" s="408"/>
      <c r="T2" s="408"/>
      <c r="U2" s="408"/>
      <c r="V2" s="408"/>
      <c r="W2" s="408"/>
      <c r="X2" s="408"/>
      <c r="Y2" s="408"/>
      <c r="Z2" s="408"/>
      <c r="AA2" s="408"/>
      <c r="AB2" s="408"/>
      <c r="AC2" s="408"/>
      <c r="AD2" s="408"/>
      <c r="AE2" s="408"/>
      <c r="AF2" s="409"/>
    </row>
    <row r="3" spans="2:32" ht="13.5" thickBot="1">
      <c r="B3" s="410"/>
      <c r="C3" s="407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408"/>
      <c r="Z3" s="408"/>
      <c r="AA3" s="408"/>
      <c r="AB3" s="408"/>
      <c r="AC3" s="408"/>
      <c r="AD3" s="408"/>
      <c r="AE3" s="409"/>
      <c r="AF3" s="411"/>
    </row>
    <row r="4" spans="2:32" ht="12.75" customHeight="1" thickTop="1">
      <c r="B4" s="410"/>
      <c r="C4" s="410"/>
      <c r="D4" s="711" t="s">
        <v>1626</v>
      </c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3"/>
      <c r="AD4" s="412"/>
      <c r="AE4" s="411"/>
      <c r="AF4" s="411"/>
    </row>
    <row r="5" spans="2:32" ht="13.5" customHeight="1" thickBot="1">
      <c r="B5" s="410"/>
      <c r="C5" s="410"/>
      <c r="D5" s="714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5"/>
      <c r="AC5" s="716"/>
      <c r="AD5" s="412"/>
      <c r="AE5" s="411"/>
      <c r="AF5" s="411"/>
    </row>
    <row r="6" spans="2:32" ht="12.75" customHeight="1" thickTop="1">
      <c r="B6" s="410"/>
      <c r="C6" s="410"/>
      <c r="AE6" s="411"/>
      <c r="AF6" s="411"/>
    </row>
    <row r="7" spans="2:32" ht="12.75" customHeight="1">
      <c r="B7" s="410"/>
      <c r="C7" s="410"/>
      <c r="Z7" s="413"/>
      <c r="AA7" s="413"/>
      <c r="AB7" s="413"/>
      <c r="AC7" s="414"/>
      <c r="AD7" s="414"/>
      <c r="AE7" s="411"/>
      <c r="AF7" s="411"/>
    </row>
    <row r="8" spans="2:32" ht="12.75" customHeight="1">
      <c r="B8" s="410"/>
      <c r="C8" s="410"/>
      <c r="Z8" s="413"/>
      <c r="AA8" s="413"/>
      <c r="AB8" s="413"/>
      <c r="AC8" s="414"/>
      <c r="AD8" s="414"/>
      <c r="AE8" s="411"/>
      <c r="AF8" s="411"/>
    </row>
    <row r="9" spans="2:32" ht="12.75" customHeight="1">
      <c r="B9" s="410"/>
      <c r="C9" s="410"/>
      <c r="AE9" s="411"/>
      <c r="AF9" s="411"/>
    </row>
    <row r="10" spans="2:32" ht="12.75" customHeight="1">
      <c r="B10" s="410"/>
      <c r="C10" s="410"/>
      <c r="AE10" s="411"/>
      <c r="AF10" s="411"/>
    </row>
    <row r="11" spans="2:32">
      <c r="B11" s="410"/>
      <c r="C11" s="410"/>
      <c r="AE11" s="411"/>
      <c r="AF11" s="411"/>
    </row>
    <row r="12" spans="2:32">
      <c r="B12" s="410"/>
      <c r="C12" s="410"/>
      <c r="AE12" s="411"/>
      <c r="AF12" s="411"/>
    </row>
    <row r="13" spans="2:32">
      <c r="B13" s="410"/>
      <c r="C13" s="410"/>
      <c r="AE13" s="411"/>
      <c r="AF13" s="411"/>
    </row>
    <row r="14" spans="2:32">
      <c r="B14" s="410"/>
      <c r="C14" s="410"/>
      <c r="AE14" s="411"/>
      <c r="AF14" s="411"/>
    </row>
    <row r="15" spans="2:32">
      <c r="B15" s="410"/>
      <c r="C15" s="410"/>
      <c r="E15" s="415"/>
      <c r="AE15" s="411"/>
      <c r="AF15" s="411"/>
    </row>
    <row r="16" spans="2:32">
      <c r="B16" s="410"/>
      <c r="C16" s="410"/>
      <c r="AE16" s="411"/>
      <c r="AF16" s="411"/>
    </row>
    <row r="17" spans="2:32">
      <c r="B17" s="410"/>
      <c r="C17" s="410"/>
      <c r="AE17" s="411"/>
      <c r="AF17" s="411"/>
    </row>
    <row r="18" spans="2:32">
      <c r="B18" s="410"/>
      <c r="C18" s="410"/>
      <c r="AE18" s="411"/>
      <c r="AF18" s="411"/>
    </row>
    <row r="19" spans="2:32">
      <c r="B19" s="410"/>
      <c r="C19" s="410"/>
      <c r="AE19" s="411"/>
      <c r="AF19" s="411"/>
    </row>
    <row r="20" spans="2:32">
      <c r="B20" s="410"/>
      <c r="C20" s="410"/>
      <c r="AE20" s="411"/>
      <c r="AF20" s="411"/>
    </row>
    <row r="21" spans="2:32">
      <c r="B21" s="410"/>
      <c r="C21" s="410"/>
      <c r="AE21" s="411"/>
      <c r="AF21" s="411"/>
    </row>
    <row r="22" spans="2:32">
      <c r="B22" s="410"/>
      <c r="C22" s="410"/>
      <c r="AE22" s="411"/>
      <c r="AF22" s="411"/>
    </row>
    <row r="23" spans="2:32">
      <c r="B23" s="410"/>
      <c r="C23" s="410"/>
      <c r="AE23" s="411"/>
      <c r="AF23" s="411"/>
    </row>
    <row r="24" spans="2:32">
      <c r="B24" s="410"/>
      <c r="C24" s="410"/>
      <c r="AE24" s="411"/>
      <c r="AF24" s="411"/>
    </row>
    <row r="25" spans="2:32">
      <c r="B25" s="410"/>
      <c r="C25" s="410"/>
      <c r="AE25" s="411"/>
      <c r="AF25" s="411"/>
    </row>
    <row r="26" spans="2:32">
      <c r="B26" s="410"/>
      <c r="C26" s="410"/>
      <c r="K26" s="416"/>
      <c r="AE26" s="411"/>
      <c r="AF26" s="411"/>
    </row>
    <row r="27" spans="2:32">
      <c r="B27" s="410"/>
      <c r="C27" s="410"/>
      <c r="AE27" s="411"/>
      <c r="AF27" s="411"/>
    </row>
    <row r="28" spans="2:32">
      <c r="B28" s="410"/>
      <c r="C28" s="410"/>
      <c r="AE28" s="411"/>
      <c r="AF28" s="411"/>
    </row>
    <row r="29" spans="2:32">
      <c r="B29" s="410"/>
      <c r="C29" s="410"/>
      <c r="AE29" s="411"/>
      <c r="AF29" s="411"/>
    </row>
    <row r="30" spans="2:32">
      <c r="B30" s="410"/>
      <c r="C30" s="410"/>
      <c r="AE30" s="411"/>
      <c r="AF30" s="411"/>
    </row>
    <row r="31" spans="2:32">
      <c r="B31" s="410"/>
      <c r="C31" s="410"/>
      <c r="AE31" s="411"/>
      <c r="AF31" s="411"/>
    </row>
    <row r="32" spans="2:32">
      <c r="B32" s="410"/>
      <c r="C32" s="410"/>
      <c r="AE32" s="411"/>
      <c r="AF32" s="411"/>
    </row>
    <row r="33" spans="2:32">
      <c r="B33" s="410"/>
      <c r="C33" s="410"/>
      <c r="AE33" s="411"/>
      <c r="AF33" s="411"/>
    </row>
    <row r="34" spans="2:32">
      <c r="B34" s="410"/>
      <c r="C34" s="410"/>
      <c r="AE34" s="411"/>
      <c r="AF34" s="411"/>
    </row>
    <row r="35" spans="2:32">
      <c r="B35" s="410"/>
      <c r="C35" s="410"/>
      <c r="AE35" s="411"/>
      <c r="AF35" s="411"/>
    </row>
    <row r="36" spans="2:32">
      <c r="B36" s="410"/>
      <c r="C36" s="410"/>
      <c r="AE36" s="411"/>
      <c r="AF36" s="411"/>
    </row>
    <row r="37" spans="2:32">
      <c r="B37" s="410"/>
      <c r="C37" s="410"/>
      <c r="AE37" s="411"/>
      <c r="AF37" s="411"/>
    </row>
    <row r="38" spans="2:32">
      <c r="B38" s="410"/>
      <c r="C38" s="410"/>
      <c r="AE38" s="411"/>
      <c r="AF38" s="411"/>
    </row>
    <row r="39" spans="2:32">
      <c r="B39" s="410"/>
      <c r="C39" s="410"/>
      <c r="AE39" s="411"/>
      <c r="AF39" s="411"/>
    </row>
    <row r="40" spans="2:32">
      <c r="B40" s="410"/>
      <c r="C40" s="410"/>
      <c r="AE40" s="411"/>
      <c r="AF40" s="411"/>
    </row>
    <row r="41" spans="2:32">
      <c r="B41" s="410"/>
      <c r="C41" s="410"/>
      <c r="AE41" s="411"/>
      <c r="AF41" s="411"/>
    </row>
    <row r="42" spans="2:32">
      <c r="B42" s="410"/>
      <c r="C42" s="410"/>
      <c r="AE42" s="411"/>
      <c r="AF42" s="411"/>
    </row>
    <row r="43" spans="2:32">
      <c r="B43" s="410"/>
      <c r="C43" s="410"/>
      <c r="AE43" s="411"/>
      <c r="AF43" s="411"/>
    </row>
    <row r="44" spans="2:32">
      <c r="B44" s="410"/>
      <c r="C44" s="410"/>
      <c r="AE44" s="411"/>
      <c r="AF44" s="411"/>
    </row>
    <row r="45" spans="2:32">
      <c r="B45" s="410"/>
      <c r="C45" s="410"/>
      <c r="AE45" s="411"/>
      <c r="AF45" s="411"/>
    </row>
    <row r="46" spans="2:32">
      <c r="B46" s="410"/>
      <c r="C46" s="410"/>
      <c r="AE46" s="411"/>
      <c r="AF46" s="411"/>
    </row>
    <row r="47" spans="2:32">
      <c r="B47" s="410"/>
      <c r="C47" s="410"/>
      <c r="AE47" s="411"/>
      <c r="AF47" s="411"/>
    </row>
    <row r="48" spans="2:32">
      <c r="B48" s="410"/>
      <c r="C48" s="410"/>
      <c r="AE48" s="411"/>
      <c r="AF48" s="411"/>
    </row>
    <row r="49" spans="2:32">
      <c r="B49" s="410"/>
      <c r="C49" s="410"/>
      <c r="AE49" s="411"/>
      <c r="AF49" s="411"/>
    </row>
    <row r="50" spans="2:32">
      <c r="B50" s="410"/>
      <c r="C50" s="410"/>
      <c r="AE50" s="411"/>
      <c r="AF50" s="411"/>
    </row>
    <row r="51" spans="2:32">
      <c r="B51" s="410"/>
      <c r="C51" s="410"/>
      <c r="AE51" s="411"/>
      <c r="AF51" s="411"/>
    </row>
    <row r="52" spans="2:32">
      <c r="B52" s="410"/>
      <c r="C52" s="410"/>
      <c r="AE52" s="411"/>
      <c r="AF52" s="411"/>
    </row>
    <row r="53" spans="2:32">
      <c r="B53" s="410"/>
      <c r="C53" s="410"/>
      <c r="AE53" s="411"/>
      <c r="AF53" s="411"/>
    </row>
    <row r="54" spans="2:32">
      <c r="B54" s="410"/>
      <c r="C54" s="410"/>
      <c r="AE54" s="411"/>
      <c r="AF54" s="411"/>
    </row>
    <row r="55" spans="2:32">
      <c r="B55" s="410"/>
      <c r="C55" s="410"/>
      <c r="AE55" s="411"/>
      <c r="AF55" s="411"/>
    </row>
    <row r="56" spans="2:32">
      <c r="B56" s="410"/>
      <c r="C56" s="410"/>
      <c r="AE56" s="411"/>
      <c r="AF56" s="411"/>
    </row>
    <row r="57" spans="2:32">
      <c r="B57" s="410"/>
      <c r="C57" s="410"/>
      <c r="S57" s="416"/>
      <c r="T57" s="416"/>
      <c r="U57" s="416"/>
      <c r="V57" s="417"/>
      <c r="W57" s="417"/>
      <c r="X57" s="417"/>
      <c r="Y57" s="417"/>
      <c r="Z57" s="417"/>
      <c r="AA57" s="417"/>
      <c r="AB57" s="417"/>
      <c r="AC57" s="417"/>
      <c r="AD57" s="417"/>
      <c r="AE57" s="418"/>
      <c r="AF57" s="411"/>
    </row>
    <row r="58" spans="2:32">
      <c r="B58" s="410"/>
      <c r="C58" s="410"/>
      <c r="V58" s="419"/>
      <c r="W58" s="419"/>
      <c r="X58" s="419"/>
      <c r="Y58" s="419"/>
      <c r="Z58" s="419"/>
      <c r="AA58" s="419"/>
      <c r="AB58" s="419"/>
      <c r="AC58" s="419"/>
      <c r="AD58" s="419"/>
      <c r="AE58" s="420"/>
      <c r="AF58" s="411"/>
    </row>
    <row r="59" spans="2:32">
      <c r="B59" s="410"/>
      <c r="C59" s="410"/>
      <c r="V59" s="417"/>
      <c r="W59" s="417"/>
      <c r="X59" s="417"/>
      <c r="Y59" s="417"/>
      <c r="Z59" s="417"/>
      <c r="AA59" s="417"/>
      <c r="AB59" s="417"/>
      <c r="AC59" s="417"/>
      <c r="AD59" s="417"/>
      <c r="AE59" s="418"/>
      <c r="AF59" s="411"/>
    </row>
    <row r="60" spans="2:32">
      <c r="B60" s="410"/>
      <c r="C60" s="410"/>
      <c r="V60" s="417"/>
      <c r="W60" s="417"/>
      <c r="X60" s="417"/>
      <c r="Y60" s="417"/>
      <c r="Z60" s="417"/>
      <c r="AA60" s="417"/>
      <c r="AB60" s="417"/>
      <c r="AC60" s="417"/>
      <c r="AD60" s="417"/>
      <c r="AE60" s="418"/>
      <c r="AF60" s="411"/>
    </row>
    <row r="61" spans="2:32">
      <c r="B61" s="410"/>
      <c r="C61" s="410"/>
      <c r="V61" s="417"/>
      <c r="W61" s="417"/>
      <c r="X61" s="417"/>
      <c r="Y61" s="417"/>
      <c r="Z61" s="417"/>
      <c r="AA61" s="417"/>
      <c r="AB61" s="417"/>
      <c r="AC61" s="417"/>
      <c r="AD61" s="417"/>
      <c r="AE61" s="418"/>
      <c r="AF61" s="411"/>
    </row>
    <row r="62" spans="2:32">
      <c r="B62" s="410"/>
      <c r="C62" s="410"/>
      <c r="V62" s="417"/>
      <c r="W62" s="421"/>
      <c r="X62" s="417"/>
      <c r="Y62" s="417"/>
      <c r="Z62" s="417"/>
      <c r="AA62" s="417"/>
      <c r="AB62" s="417"/>
      <c r="AC62" s="417"/>
      <c r="AD62" s="417"/>
      <c r="AE62" s="418"/>
      <c r="AF62" s="411"/>
    </row>
    <row r="63" spans="2:32">
      <c r="B63" s="410"/>
      <c r="C63" s="410"/>
      <c r="V63" s="417"/>
      <c r="W63" s="421"/>
      <c r="X63" s="417"/>
      <c r="Y63" s="417"/>
      <c r="Z63" s="417"/>
      <c r="AA63" s="417"/>
      <c r="AB63" s="417"/>
      <c r="AC63" s="417"/>
      <c r="AD63" s="417"/>
      <c r="AE63" s="418"/>
      <c r="AF63" s="411"/>
    </row>
    <row r="64" spans="2:32">
      <c r="B64" s="410"/>
      <c r="C64" s="410"/>
      <c r="V64" s="417"/>
      <c r="W64" s="421"/>
      <c r="X64" s="417"/>
      <c r="Y64" s="417"/>
      <c r="Z64" s="417"/>
      <c r="AA64" s="417"/>
      <c r="AB64" s="417"/>
      <c r="AC64" s="417"/>
      <c r="AD64" s="417"/>
      <c r="AE64" s="418"/>
      <c r="AF64" s="411"/>
    </row>
    <row r="65" spans="2:32">
      <c r="B65" s="410"/>
      <c r="C65" s="410"/>
      <c r="V65" s="417"/>
      <c r="W65" s="421"/>
      <c r="X65" s="417"/>
      <c r="Y65" s="417"/>
      <c r="Z65" s="417"/>
      <c r="AA65" s="417"/>
      <c r="AB65" s="417"/>
      <c r="AC65" s="417"/>
      <c r="AD65" s="417"/>
      <c r="AE65" s="418"/>
      <c r="AF65" s="411"/>
    </row>
    <row r="66" spans="2:32" ht="13.5" thickBot="1">
      <c r="B66" s="410"/>
      <c r="C66" s="422"/>
      <c r="D66" s="478"/>
      <c r="E66" s="478"/>
      <c r="F66" s="478"/>
      <c r="G66" s="478"/>
      <c r="H66" s="478"/>
      <c r="I66" s="478"/>
      <c r="J66" s="478"/>
      <c r="K66" s="478"/>
      <c r="L66" s="478"/>
      <c r="M66" s="478"/>
      <c r="N66" s="478"/>
      <c r="O66" s="478"/>
      <c r="P66" s="478"/>
      <c r="Q66" s="478"/>
      <c r="R66" s="478"/>
      <c r="S66" s="478"/>
      <c r="T66" s="478"/>
      <c r="U66" s="478"/>
      <c r="V66" s="479"/>
      <c r="W66" s="480"/>
      <c r="X66" s="479"/>
      <c r="Y66" s="479"/>
      <c r="Z66" s="479"/>
      <c r="AA66" s="479"/>
      <c r="AB66" s="479"/>
      <c r="AC66" s="479"/>
      <c r="AD66" s="479"/>
      <c r="AE66" s="423"/>
      <c r="AF66" s="411"/>
    </row>
    <row r="67" spans="2:32" ht="6" customHeight="1" thickBot="1">
      <c r="B67" s="422"/>
      <c r="C67" s="478"/>
      <c r="D67" s="478"/>
      <c r="E67" s="478"/>
      <c r="F67" s="478"/>
      <c r="G67" s="478"/>
      <c r="H67" s="478"/>
      <c r="I67" s="478"/>
      <c r="J67" s="478"/>
      <c r="K67" s="478"/>
      <c r="L67" s="478"/>
      <c r="M67" s="478"/>
      <c r="N67" s="478"/>
      <c r="O67" s="478"/>
      <c r="P67" s="478"/>
      <c r="Q67" s="478"/>
      <c r="R67" s="478"/>
      <c r="S67" s="478"/>
      <c r="T67" s="478"/>
      <c r="U67" s="478"/>
      <c r="V67" s="478"/>
      <c r="W67" s="478"/>
      <c r="X67" s="478"/>
      <c r="Y67" s="478"/>
      <c r="Z67" s="478"/>
      <c r="AA67" s="478"/>
      <c r="AB67" s="478"/>
      <c r="AC67" s="478"/>
      <c r="AD67" s="478"/>
      <c r="AE67" s="478"/>
      <c r="AF67" s="424"/>
    </row>
    <row r="74" spans="2:32">
      <c r="N74" s="425"/>
    </row>
    <row r="75" spans="2:32" ht="15" customHeight="1">
      <c r="F75" s="426"/>
      <c r="N75" s="425"/>
    </row>
    <row r="76" spans="2:32" ht="15" customHeight="1">
      <c r="F76" s="426"/>
      <c r="N76" s="425"/>
    </row>
    <row r="77" spans="2:32" ht="15" customHeight="1">
      <c r="F77" s="426"/>
      <c r="N77" s="425"/>
    </row>
    <row r="78" spans="2:32" ht="15" customHeight="1">
      <c r="F78" s="426"/>
      <c r="N78" s="425"/>
    </row>
    <row r="79" spans="2:32" ht="15" customHeight="1">
      <c r="F79" s="426"/>
      <c r="N79" s="425"/>
    </row>
    <row r="80" spans="2:32" ht="15" customHeight="1">
      <c r="F80" s="426"/>
      <c r="N80" s="425"/>
    </row>
    <row r="81" spans="6:14" ht="15" customHeight="1">
      <c r="F81" s="426"/>
      <c r="N81" s="425"/>
    </row>
    <row r="82" spans="6:14" ht="15" customHeight="1">
      <c r="F82" s="426"/>
      <c r="N82" s="425"/>
    </row>
    <row r="83" spans="6:14" ht="15" customHeight="1">
      <c r="F83" s="426"/>
      <c r="N83" s="425"/>
    </row>
    <row r="84" spans="6:14" ht="15" customHeight="1">
      <c r="F84" s="426"/>
      <c r="N84" s="425"/>
    </row>
    <row r="85" spans="6:14" ht="15" customHeight="1">
      <c r="F85" s="426"/>
      <c r="N85" s="425"/>
    </row>
    <row r="86" spans="6:14" ht="15" customHeight="1">
      <c r="F86" s="426"/>
      <c r="N86" s="425"/>
    </row>
    <row r="87" spans="6:14" ht="15" customHeight="1">
      <c r="F87" s="426"/>
      <c r="N87" s="425"/>
    </row>
    <row r="88" spans="6:14" ht="15" customHeight="1">
      <c r="F88" s="426"/>
      <c r="N88" s="425"/>
    </row>
    <row r="89" spans="6:14" ht="15" customHeight="1">
      <c r="F89" s="426"/>
      <c r="N89" s="425"/>
    </row>
    <row r="90" spans="6:14" ht="15" customHeight="1">
      <c r="F90" s="426"/>
      <c r="N90" s="425"/>
    </row>
    <row r="91" spans="6:14" ht="15" customHeight="1">
      <c r="F91" s="426"/>
      <c r="N91" s="425"/>
    </row>
    <row r="92" spans="6:14" ht="15" customHeight="1">
      <c r="F92" s="426"/>
      <c r="N92" s="425"/>
    </row>
    <row r="93" spans="6:14" ht="15" customHeight="1">
      <c r="F93" s="426"/>
      <c r="N93" s="425"/>
    </row>
    <row r="94" spans="6:14" ht="15" customHeight="1">
      <c r="F94" s="426"/>
      <c r="N94" s="425"/>
    </row>
    <row r="95" spans="6:14" ht="15" customHeight="1">
      <c r="F95" s="426"/>
      <c r="N95" s="425"/>
    </row>
    <row r="96" spans="6:14" ht="15" customHeight="1">
      <c r="F96" s="426"/>
      <c r="N96" s="425"/>
    </row>
    <row r="97" spans="6:6" ht="15" customHeight="1">
      <c r="F97" s="426"/>
    </row>
    <row r="98" spans="6:6" ht="15" customHeight="1">
      <c r="F98" s="426"/>
    </row>
    <row r="99" spans="6:6" ht="15" customHeight="1">
      <c r="F99" s="426"/>
    </row>
    <row r="100" spans="6:6" ht="15" customHeight="1">
      <c r="F100" s="426"/>
    </row>
    <row r="101" spans="6:6" ht="15" customHeight="1">
      <c r="F101" s="426"/>
    </row>
    <row r="102" spans="6:6" ht="15" customHeight="1">
      <c r="F102" s="426"/>
    </row>
    <row r="103" spans="6:6" ht="15" customHeight="1">
      <c r="F103" s="426"/>
    </row>
    <row r="104" spans="6:6" ht="15" customHeight="1">
      <c r="F104" s="426"/>
    </row>
    <row r="105" spans="6:6" ht="15" customHeight="1">
      <c r="F105" s="426"/>
    </row>
    <row r="106" spans="6:6" ht="15" customHeight="1">
      <c r="F106" s="426"/>
    </row>
    <row r="107" spans="6:6" ht="15" customHeight="1">
      <c r="F107" s="426"/>
    </row>
    <row r="108" spans="6:6" ht="15" customHeight="1">
      <c r="F108" s="426"/>
    </row>
    <row r="109" spans="6:6" ht="15" customHeight="1">
      <c r="F109" s="426"/>
    </row>
    <row r="110" spans="6:6" ht="15" customHeight="1">
      <c r="F110" s="426"/>
    </row>
    <row r="111" spans="6:6" ht="15" customHeight="1">
      <c r="F111" s="426"/>
    </row>
    <row r="112" spans="6:6" ht="15" customHeight="1">
      <c r="F112" s="426"/>
    </row>
    <row r="113" spans="6:6" ht="15" customHeight="1">
      <c r="F113" s="426"/>
    </row>
    <row r="114" spans="6:6" ht="15" customHeight="1">
      <c r="F114" s="426"/>
    </row>
    <row r="115" spans="6:6" ht="15" customHeight="1">
      <c r="F115" s="426"/>
    </row>
    <row r="116" spans="6:6" ht="15" customHeight="1">
      <c r="F116" s="426"/>
    </row>
    <row r="117" spans="6:6" ht="15" customHeight="1">
      <c r="F117" s="426"/>
    </row>
    <row r="118" spans="6:6" ht="15" customHeight="1">
      <c r="F118" s="426"/>
    </row>
    <row r="119" spans="6:6" ht="15" customHeight="1">
      <c r="F119" s="426"/>
    </row>
    <row r="120" spans="6:6" ht="15" customHeight="1">
      <c r="F120" s="426"/>
    </row>
    <row r="121" spans="6:6">
      <c r="F121" s="426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6">
        <v>1</v>
      </c>
    </row>
    <row r="2" spans="1:11" ht="48" customHeight="1">
      <c r="A2" s="366">
        <v>3</v>
      </c>
    </row>
    <row r="4" spans="1:11" ht="48" customHeight="1">
      <c r="C4" s="366">
        <v>1</v>
      </c>
    </row>
    <row r="5" spans="1:11" ht="48" customHeight="1">
      <c r="C5" s="366">
        <v>3</v>
      </c>
    </row>
    <row r="7" spans="1:11" ht="48" customHeight="1">
      <c r="E7" s="366">
        <v>1</v>
      </c>
    </row>
    <row r="8" spans="1:11" ht="48" customHeight="1">
      <c r="E8" s="366">
        <v>3</v>
      </c>
    </row>
    <row r="10" spans="1:11" ht="48" customHeight="1">
      <c r="G10" s="366">
        <v>3</v>
      </c>
    </row>
    <row r="11" spans="1:11" ht="48" customHeight="1">
      <c r="G11" s="366">
        <v>1</v>
      </c>
    </row>
    <row r="13" spans="1:11" ht="48" customHeight="1">
      <c r="I13" s="366">
        <v>3</v>
      </c>
    </row>
    <row r="14" spans="1:11" ht="48" customHeight="1">
      <c r="I14" s="366">
        <v>1</v>
      </c>
    </row>
    <row r="16" spans="1:11" ht="48" customHeight="1">
      <c r="K16" s="366">
        <v>3</v>
      </c>
    </row>
    <row r="17" spans="11:21" ht="48" customHeight="1">
      <c r="K17" s="366">
        <v>1</v>
      </c>
    </row>
    <row r="19" spans="11:21" ht="48" customHeight="1">
      <c r="M19" s="366">
        <v>3</v>
      </c>
    </row>
    <row r="20" spans="11:21" ht="48" customHeight="1">
      <c r="M20" s="366">
        <v>1</v>
      </c>
    </row>
    <row r="22" spans="11:21" ht="48" customHeight="1">
      <c r="O22" s="366">
        <v>3</v>
      </c>
    </row>
    <row r="23" spans="11:21" ht="48" customHeight="1">
      <c r="O23" s="366">
        <v>1</v>
      </c>
    </row>
    <row r="25" spans="11:21" ht="57" customHeight="1">
      <c r="Q25" s="366">
        <v>3</v>
      </c>
    </row>
    <row r="26" spans="11:21" ht="57" customHeight="1">
      <c r="Q26" s="366">
        <v>1</v>
      </c>
    </row>
    <row r="28" spans="11:21" ht="57" customHeight="1">
      <c r="S28" s="366">
        <v>3</v>
      </c>
    </row>
    <row r="29" spans="11:21" ht="57" customHeight="1">
      <c r="S29" s="366">
        <v>1</v>
      </c>
    </row>
    <row r="31" spans="11:21" ht="57" customHeight="1">
      <c r="U31" s="366">
        <v>3</v>
      </c>
    </row>
    <row r="32" spans="11:21" ht="57" customHeight="1">
      <c r="U32" s="36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SLD</vt:lpstr>
      <vt:lpstr>RAB</vt:lpstr>
      <vt:lpstr>GAMBAR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TANTRA AYUB ELGANTORO</cp:lastModifiedBy>
  <cp:lastPrinted>2023-09-21T06:38:53Z</cp:lastPrinted>
  <dcterms:created xsi:type="dcterms:W3CDTF">2011-02-06T11:57:38Z</dcterms:created>
  <dcterms:modified xsi:type="dcterms:W3CDTF">2023-09-25T07:35:49Z</dcterms:modified>
</cp:coreProperties>
</file>