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ntan.yuliyani\Downloads\"/>
    </mc:Choice>
  </mc:AlternateContent>
  <bookViews>
    <workbookView xWindow="0" yWindow="0" windowWidth="16560" windowHeight="1059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0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0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0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0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0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[12]graf2!$D$12:$L$12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[12]graf2!$D$10:$L$10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[12]graf2!$D$14:$L$14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[12]graf2!$D$8:$L$8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[12]graf2!$D$12:$L$12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[12]graf2!$D$14:$L$14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[12]graf2!$D$10:$L$10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[12]graf2!$D$8:$L$8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[12]graf2!$D$10:$L$10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[12]graf2!$D$12:$L$12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[12]graf2!$D$12:$L$12</definedName>
    <definedName name="_6__123Graph_CCHART_2" localSheetId="9" hidden="1">[12]graf2!$D$14:$L$14</definedName>
    <definedName name="_6__123Graph_CCHART_2" hidden="1">[12]graf2!$D$14:$L$14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[12]graf2!$D$10:$L$10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[12]graf2!$D$14:$L$14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[13]JAN07!#REF!</definedName>
    <definedName name="a" localSheetId="9">#REF!</definedName>
    <definedName name="a" localSheetId="7">[13]JAN07!#REF!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[14]x!$H$9:$H$47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[14]x!$B$100:$B$101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[15]MEMO!$A$1:$B$65536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[16]JAN09!#REF!</definedName>
    <definedName name="ad" localSheetId="7">[16]JAN09!#REF!</definedName>
    <definedName name="ad">[16]JAN09!#REF!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[16]JAN09!#REF!</definedName>
    <definedName name="an" localSheetId="7">[16]JAN09!#REF!</definedName>
    <definedName name="an">[16]JAN09!#REF!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[17]JAN09!#REF!</definedName>
    <definedName name="and" localSheetId="9">[17]JAN09!#REF!</definedName>
    <definedName name="and" localSheetId="7">[17]JAN09!#REF!</definedName>
    <definedName name="and">[17]JAN09!#REF!</definedName>
    <definedName name="andrea" localSheetId="6">[16]JAN09!#REF!</definedName>
    <definedName name="andrea" localSheetId="7">[16]JAN09!#REF!</definedName>
    <definedName name="andrea">[16]JAN09!#REF!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[18]Area_Data!$C$7:$Y$29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OFFSET('[18]Working Page'!$K$8,0,0,COUNTA('[18]Working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[19]Usulan!#REF!</definedName>
    <definedName name="ba" localSheetId="9">[19]Usulan!#REF!</definedName>
    <definedName name="ba" localSheetId="7">[19]Usulan!#REF!</definedName>
    <definedName name="ba" localSheetId="5">[19]Usulan!#REF!</definedName>
    <definedName name="ba">[19]Usulan!#REF!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'[20]FORM-B'!#REF!</definedName>
    <definedName name="BAR" localSheetId="7">'[20]FORM-B'!#REF!</definedName>
    <definedName name="BAR">'[20]FORM-B'!#REF!</definedName>
    <definedName name="BAR_19" localSheetId="6">'[20]FORM-B'!#REF!</definedName>
    <definedName name="BAR_19" localSheetId="7">'[20]FORM-B'!#REF!</definedName>
    <definedName name="BAR_19">'[20]FORM-B'!#REF!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'[20]FORM-B'!#REF!</definedName>
    <definedName name="Baru_19" localSheetId="9">'[20]FORM-B'!#REF!</definedName>
    <definedName name="Baru_19" localSheetId="7">'[20]FORM-B'!#REF!</definedName>
    <definedName name="Baru_19" localSheetId="5">'[20]FORM-B'!#REF!</definedName>
    <definedName name="Baru_19">'[20]FORM-B'!#REF!</definedName>
    <definedName name="Bases_of_absorption">OFFSET('[18]Working Page'!$J$8,0,0,COUNTA('[18]Working Page'!$J$8:$J$31),1)</definedName>
    <definedName name="Basis_of_absorption_Area_Overheads">'[18]Regional Overhead Allocation_WJ'!$C$381:$U$404</definedName>
    <definedName name="Basket">[21]Kamus!$D$2:$D$8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'[22]BBaku(12C3)'!$B$1:$S$46</definedName>
    <definedName name="BBakuTRWII">'[22]BBaku(12C3)'!$B$47:$S$93</definedName>
    <definedName name="BBakuTRWIII">'[22]BBaku(12C3)'!$B$94:$S$140</definedName>
    <definedName name="BBakuTRWIV">'[22]BBaku(12C3)'!$B$141:$S$187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'[23]BBMJenis(12B1)'!$B$1:$K$38</definedName>
    <definedName name="BBMJenisTRWII">'[23]BBMJenis(12B1)'!$B$40:$K$77</definedName>
    <definedName name="BBMJenisTRWIII">'[23]BBMJenis(12B1)'!$B$79:$K$116</definedName>
    <definedName name="BBMJenisTRWIV">'[23]BBMJenis(12B1)'!$B$118:$K$155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'[22]BiLuOp(14)'!$B$1:$G$49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'[22]Bipeg-U(12D2)'!$B$1:$G$53</definedName>
    <definedName name="BiPinjamin">'[23]BiPinjamin(15)'!$B$1:$G$49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[24]Uraian!#REF!</definedName>
    <definedName name="bkimia4v" localSheetId="7">[24]Uraian!#REF!</definedName>
    <definedName name="bkimia4v">[24]Uraian!#REF!</definedName>
    <definedName name="BlanksRange">'[18]Working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'[22]BOLain(12E2)'!$B$1:$G$43</definedName>
    <definedName name="BoLainTRWI">'[22]BOLain(12E2)'!$B$1:$L$44</definedName>
    <definedName name="BoLainTRWII">'[22]BOLain(12E2)'!$B$45:$L$88</definedName>
    <definedName name="BoLainTRWIII">'[22]BOLain(12E2)'!$B$89:$L$132</definedName>
    <definedName name="BoLainTRWIV">'[22]BOLain(12E2)'!$B$133:$L$175</definedName>
    <definedName name="bp">[14]x!$H$9:$H$47</definedName>
    <definedName name="BPegFTRWI">'[22]BPeg-F(12D1)'!$B$1:$H$45</definedName>
    <definedName name="BPegFTRWII">'[22]BPeg-F(12D1)'!$B$47:$H$92</definedName>
    <definedName name="BPegFTRWIII">'[22]BPeg-F(12D1)'!$B$93:$H$138</definedName>
    <definedName name="BPegFTRWIV">'[22]BPeg-F(12D1)'!$B$139:$H$184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[25]MENU1!$D$4:$T$15</definedName>
    <definedName name="BULAN">[25]MENU1!$D$4:$T$15</definedName>
    <definedName name="Bulan_Ke">#N/A</definedName>
    <definedName name="Business_Revenue">'[18]Service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'[18]Central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OFFSET('[18]Working Page'!$C$115,0,0,33-COUNTIF('[18]Working Page'!$C$115:$C$147,"=#N/A"),1)</definedName>
    <definedName name="Chart1_data">OFFSET('[18]Working Page'!$N$115,0,0,33-COUNTIF('[18]Working Page'!$C$115:$C$147,"=#N/A"),1)</definedName>
    <definedName name="Chart2_data">OFFSET('[18]Working Page'!$G$151,0,0,33-COUNTIF('[18]Working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'[18]Service Mapping'!$C$46:$Y$79</definedName>
    <definedName name="COPY">'[26]REAL-LR'!$G$17:$G$54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[16]JAN09!#REF!</definedName>
    <definedName name="csa" localSheetId="7">[16]JAN09!#REF!</definedName>
    <definedName name="csa">[16]JAN09!#REF!</definedName>
    <definedName name="csDesignMode">1</definedName>
    <definedName name="Customer_data">'[18]Service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[27]item!$C$2:$C$550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[28]Sheet5!#REF!</definedName>
    <definedName name="DAWDFAFD" localSheetId="7">[28]Sheet5!#REF!</definedName>
    <definedName name="DAWDFAFD">[28]Sheet5!#REF!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[29]Asumsi!$S$10</definedName>
    <definedName name="DBSend_2">[30]Asumsi!$T$4</definedName>
    <definedName name="DBSend_3">[31]Asumsi!$U$4</definedName>
    <definedName name="dc" localSheetId="6">[32]JAN07!#REF!</definedName>
    <definedName name="dc" localSheetId="9">[33]JAN07!#REF!</definedName>
    <definedName name="dc" localSheetId="7">[32]JAN07!#REF!</definedName>
    <definedName name="dc" localSheetId="5">[33]JAN07!#REF!</definedName>
    <definedName name="dc" localSheetId="10">[33]JAN07!#REF!</definedName>
    <definedName name="dc" localSheetId="11">[33]JAN07!#REF!</definedName>
    <definedName name="dc">[33]JAN07!#REF!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[34]DENPASAR!$A$5:$AG$436</definedName>
    <definedName name="deviasi">[35]DeVIASI!$A$4:$AC$20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'[18]Service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0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'[36]O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[13]JAN07!#REF!</definedName>
    <definedName name="FEEDERGGNKDS" localSheetId="7">[13]JAN07!#REF!</definedName>
    <definedName name="FEEDERGGNKDS">[37]JAN07!#REF!</definedName>
    <definedName name="FEEDERGGNSLG" localSheetId="6">[13]JAN07!#REF!</definedName>
    <definedName name="FEEDERGGNSLG" localSheetId="7">[13]JAN07!#REF!</definedName>
    <definedName name="FEEDERGGNSLG">[37]JAN07!#REF!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'[38]Resource Plan (2)'!$H$120</definedName>
    <definedName name="fp">[14]x!$G$9:$G$47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[39]Smg!$I$1:$I$863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9">INDEX([40]KKO!#REF!,MATCH([40]KKO!#REF!:[40]KKO!#REF!,0)*2)</definedName>
    <definedName name="GBR" localSheetId="10">INDEX([40]KKO!#REF!,MATCH([40]KKO!#REF!:[40]KKO!#REF!,0)*2)</definedName>
    <definedName name="GBR" localSheetId="11">INDEX([40]KKO!#REF!,MATCH([40]KKO!#REF!:[40]KKO!#REF!,0)*2)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[41]RAB!$F$12:$J$175</definedName>
    <definedName name="hari">[42]Format!$AA$1:$AG$1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'[43]MATERIAL juni 05'!$A$1:$AH$65536</definedName>
    <definedName name="HMRIEL">'[43]UPDATE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'[23]IkhtisarBiop(12.0)'!$B$1:$M$49</definedName>
    <definedName name="IkhtBiopTRWII">'[23]IkhtisarBiop(12.0)'!$B$51:$M$99</definedName>
    <definedName name="IkhtBiopTRWIII">'[23]IkhtisarBiop(12.0)'!$B$101:$M$149</definedName>
    <definedName name="IkhtBiopTRWIV">'[23]IkhtisarBiop(12.0)'!$B$151:$M$199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[44]DTU!$B$2:$D$48</definedName>
    <definedName name="input" localSheetId="6">'[45]Neraca seAPJ'!#REF!</definedName>
    <definedName name="input" localSheetId="9">'[45]Neraca seAPJ'!#REF!</definedName>
    <definedName name="input" localSheetId="7">'[45]Neraca seAPJ'!#REF!</definedName>
    <definedName name="input" localSheetId="5">'[45]Neraca seAPJ'!#REF!</definedName>
    <definedName name="input" localSheetId="10">'[45]Neraca seAPJ'!#REF!</definedName>
    <definedName name="input" localSheetId="11">'[45]Neraca seAPJ'!#REF!</definedName>
    <definedName name="input">'[45]Neraca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[16]JAN09!#REF!</definedName>
    <definedName name="ips" localSheetId="9">[16]JAN09!#REF!</definedName>
    <definedName name="ips" localSheetId="5">[16]JAN09!#REF!</definedName>
    <definedName name="ips">[16]JAN09!#REF!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'[46]W-NAD'!#REF!</definedName>
    <definedName name="JAJA" localSheetId="7">'[46]W-NAD'!#REF!</definedName>
    <definedName name="JAJA">'[46]W-NAD'!#REF!</definedName>
    <definedName name="jamkerja">'[47]D2. ANALISA HS INSHAR'!$D$2</definedName>
    <definedName name="JamKerja01">'[48]E3. ANALISA HS HAR TEK SUTM'!$D$2</definedName>
    <definedName name="jamkerjaentri" localSheetId="6">'[47]D2. ANALISA HS INSHAR'!#REF!</definedName>
    <definedName name="jamkerjaentri" localSheetId="9">'[47]D2. ANALISA HS INSHAR'!#REF!</definedName>
    <definedName name="jamkerjaentri" localSheetId="7">'[47]D2. ANALISA HS INSHAR'!#REF!</definedName>
    <definedName name="jamkerjaentri" localSheetId="5">'[47]D2. ANALISA HS INSHAR'!#REF!</definedName>
    <definedName name="jamkerjaentri" localSheetId="10">'[47]D2. ANALISA HS INSHAR'!#REF!</definedName>
    <definedName name="jamkerjaentri" localSheetId="11">'[47]D2. ANALISA HS INSHAR'!#REF!</definedName>
    <definedName name="jamkerjaentri">'[47]D2. ANALISA HS INSHAR'!#REF!</definedName>
    <definedName name="jamkerjahar">'[48]E6.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[49]Jasa!$B$1:$F$65536</definedName>
    <definedName name="jasa.">[49]Jasa!$B$1:$F$65536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[50]data!$F$2:$F$4</definedName>
    <definedName name="jenis_pph">[50]data!$E$2:$E$7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'[23]JualGTarif(11A)'!$B$1:$I$59</definedName>
    <definedName name="JualGTarifTRWII">'[23]JualGTarif(11A)'!$B$61:$I$119</definedName>
    <definedName name="JualGTarifTRWIII">'[23]JualGTarif(11A)'!$B$121:$I$178</definedName>
    <definedName name="JualGTarifTRWIV">'[23]JualGTarif(11A)'!$B$180:$I$237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[17]JAN09!#REF!</definedName>
    <definedName name="kal" localSheetId="7">[17]JAN09!#REF!</definedName>
    <definedName name="kal">[17]JAN09!#REF!</definedName>
    <definedName name="KALIKDS" localSheetId="6">[13]JAN07!#REF!</definedName>
    <definedName name="KALIKDS" localSheetId="7">[13]JAN07!#REF!</definedName>
    <definedName name="KALIKDS">[37]JAN07!#REF!</definedName>
    <definedName name="KALISLG" localSheetId="6">[13]JAN07!#REF!</definedName>
    <definedName name="KALISLG" localSheetId="7">[13]JAN07!#REF!</definedName>
    <definedName name="KALISLG">[37]JAN07!#REF!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[19]Usulan!#REF!</definedName>
    <definedName name="KK" localSheetId="7">[19]Usulan!#REF!</definedName>
    <definedName name="KK">[19]Usulan!#REF!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[35]KoMposisi!$A$6:$BV$22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[51]Cover!$C$5</definedName>
    <definedName name="KursUSD">[52]Asumsi!$E$9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9">INDEX([40]PDL!$B$1:$B$3,IFERROR(MATCH([40]KKO!$D$16,[40]PDL!$A$1:$A$2,),3))</definedName>
    <definedName name="Kutools_PDL0_1" localSheetId="10">INDEX([40]PDL!$B$1:$B$3,IFERROR(MATCH([40]KKO!$D$16,[40]PDL!$A$1:$A$2,),3))</definedName>
    <definedName name="Kutools_PDL0_1" localSheetId="11">INDEX([40]PDL!$B$1:$B$3,IFERROR(MATCH([40]KKO!$D$16,[40]PDL!$A$1:$A$2,),3))</definedName>
    <definedName name="Kutools_PDL0_1">INDEX(PDL!$B$1:$B$3,IFERROR(MATCH(KKO!$D$15,PDL!$A$1:$A$2,),3))</definedName>
    <definedName name="Kutools_PDL1_1" localSheetId="9">INDEX([40]PDL!$D$4:$D$6,IFERROR(MATCH([40]KKO!$D$16,[40]PDL!$C$4:$C$5,),3))</definedName>
    <definedName name="Kutools_PDL1_1" localSheetId="10">INDEX([40]PDL!$D$4:$D$6,IFERROR(MATCH([40]KKO!$D$16,[40]PDL!$C$4:$C$5,),3))</definedName>
    <definedName name="Kutools_PDL1_1" localSheetId="11">INDEX([40]PDL!$D$4:$D$6,IFERROR(MATCH([40]KKO!$D$16,[40]PDL!$C$4:$C$5,),3))</definedName>
    <definedName name="Kutools_PDL1_1">INDEX(PDL!$D$4:$D$6,IFERROR(MATCH(KKO!$D$15,PDL!$C$4:$C$5,),3))</definedName>
    <definedName name="Kutools_PDL10_1" localSheetId="9">INDEX([40]PDL!$V$31:$V$33,IFERROR(MATCH([40]KKO!$K$16,[40]PDL!$U$31:$U$32,),3))</definedName>
    <definedName name="Kutools_PDL10_1" localSheetId="10">INDEX([40]PDL!$V$31:$V$33,IFERROR(MATCH([40]KKO!$K$16,[40]PDL!$U$31:$U$32,),3))</definedName>
    <definedName name="Kutools_PDL10_1" localSheetId="11">INDEX([40]PDL!$V$31:$V$33,IFERROR(MATCH([40]KKO!$K$16,[40]PDL!$U$31:$U$32,),3))</definedName>
    <definedName name="Kutools_PDL10_1">INDEX(PDL!$V$31:$V$33,IFERROR(MATCH(KKO!$K$15,PDL!$U$31:$U$32,),3))</definedName>
    <definedName name="Kutools_PDL2_1" localSheetId="9">INDEX([40]PDL!$F$7:$F$9,IFERROR(MATCH([40]KKO!$K$16,[40]PDL!$E$7:$E$8,),3))</definedName>
    <definedName name="Kutools_PDL2_1" localSheetId="10">INDEX([40]PDL!$F$7:$F$9,IFERROR(MATCH([40]KKO!$K$16,[40]PDL!$E$7:$E$8,),3))</definedName>
    <definedName name="Kutools_PDL2_1" localSheetId="11">INDEX([40]PDL!$F$7:$F$9,IFERROR(MATCH([40]KKO!$K$16,[40]PDL!$E$7:$E$8,),3))</definedName>
    <definedName name="Kutools_PDL2_1">INDEX(PDL!$F$7:$F$9,IFERROR(MATCH(KKO!$K$15,PDL!$E$7:$E$8,),3))</definedName>
    <definedName name="Kutools_PDL3_1" localSheetId="9">INDEX([40]PDL!$H$10:$H$12,IFERROR(MATCH([40]KKO!$D$16,[40]PDL!$G$10:$G$11,),3))</definedName>
    <definedName name="Kutools_PDL3_1" localSheetId="10">INDEX([40]PDL!$H$10:$H$12,IFERROR(MATCH([40]KKO!$D$16,[40]PDL!$G$10:$G$11,),3))</definedName>
    <definedName name="Kutools_PDL3_1" localSheetId="11">INDEX([40]PDL!$H$10:$H$12,IFERROR(MATCH([40]KKO!$D$16,[40]PDL!$G$10:$G$11,),3))</definedName>
    <definedName name="Kutools_PDL3_1">INDEX(PDL!$H$10:$H$12,IFERROR(MATCH(KKO!$D$15,PDL!$G$10:$G$11,),3))</definedName>
    <definedName name="Kutools_PDL4_1" localSheetId="9">INDEX([40]PDL!$J$13:$J$15,IFERROR(MATCH([40]KKO!$D$16,[40]PDL!$I$13:$I$14,),3))</definedName>
    <definedName name="Kutools_PDL4_1" localSheetId="10">INDEX([40]PDL!$J$13:$J$15,IFERROR(MATCH([40]KKO!$D$16,[40]PDL!$I$13:$I$14,),3))</definedName>
    <definedName name="Kutools_PDL4_1" localSheetId="11">INDEX([40]PDL!$J$13:$J$15,IFERROR(MATCH([40]KKO!$D$16,[40]PDL!$I$13:$I$14,),3))</definedName>
    <definedName name="Kutools_PDL4_1">INDEX(PDL!$J$13:$J$15,IFERROR(MATCH(KKO!$D$15,PDL!$I$13:$I$14,),3))</definedName>
    <definedName name="Kutools_PDL5_1" localSheetId="9">INDEX([40]PDL!$L$16:$L$18,IFERROR(MATCH([40]KKO!$K$16,[40]PDL!$K$16:$K$17,),3))</definedName>
    <definedName name="Kutools_PDL5_1" localSheetId="10">INDEX([40]PDL!$L$16:$L$18,IFERROR(MATCH([40]KKO!$K$16,[40]PDL!$K$16:$K$17,),3))</definedName>
    <definedName name="Kutools_PDL5_1" localSheetId="11">INDEX([40]PDL!$L$16:$L$18,IFERROR(MATCH([40]KKO!$K$16,[40]PDL!$K$16:$K$17,),3))</definedName>
    <definedName name="Kutools_PDL5_1">INDEX(PDL!$L$16:$L$18,IFERROR(MATCH(KKO!$K$15,PDL!$K$16:$K$17,),3))</definedName>
    <definedName name="Kutools_PDL6_1" localSheetId="9">INDEX([40]PDL!$N$19:$N$21,IFERROR(MATCH([40]KKO!$D$16,[40]PDL!$M$19:$M$20,),3))</definedName>
    <definedName name="Kutools_PDL6_1" localSheetId="10">INDEX([40]PDL!$N$19:$N$21,IFERROR(MATCH([40]KKO!$D$16,[40]PDL!$M$19:$M$20,),3))</definedName>
    <definedName name="Kutools_PDL6_1" localSheetId="11">INDEX([40]PDL!$N$19:$N$21,IFERROR(MATCH([40]KKO!$D$16,[40]PDL!$M$19:$M$20,),3))</definedName>
    <definedName name="Kutools_PDL6_1">INDEX(PDL!$N$19:$N$21,IFERROR(MATCH(KKO!$D$15,PDL!$M$19:$M$20,),3))</definedName>
    <definedName name="Kutools_PDL7_1" localSheetId="9">INDEX([40]PDL!$P$22:$P$24,IFERROR(MATCH([40]KKO!$D$16,[40]PDL!$O$22:$O$23,),3))</definedName>
    <definedName name="Kutools_PDL7_1" localSheetId="10">INDEX([40]PDL!$P$22:$P$24,IFERROR(MATCH([40]KKO!$D$16,[40]PDL!$O$22:$O$23,),3))</definedName>
    <definedName name="Kutools_PDL7_1" localSheetId="11">INDEX([40]PDL!$P$22:$P$24,IFERROR(MATCH([40]KKO!$D$16,[40]PDL!$O$22:$O$23,),3))</definedName>
    <definedName name="Kutools_PDL7_1">INDEX(PDL!$P$22:$P$24,IFERROR(MATCH(KKO!$D$15,PDL!$O$22:$O$23,),3))</definedName>
    <definedName name="Kutools_PDL8_1" localSheetId="9">INDEX([40]PDL!$R$25:$R$27,IFERROR(MATCH([40]KKO!$D$16,[40]PDL!$Q$25:$Q$26,),3))</definedName>
    <definedName name="Kutools_PDL8_1" localSheetId="10">INDEX([40]PDL!$R$25:$R$27,IFERROR(MATCH([40]KKO!$D$16,[40]PDL!$Q$25:$Q$26,),3))</definedName>
    <definedName name="Kutools_PDL8_1" localSheetId="11">INDEX([40]PDL!$R$25:$R$27,IFERROR(MATCH([40]KKO!$D$16,[40]PDL!$Q$25:$Q$26,),3))</definedName>
    <definedName name="Kutools_PDL8_1">INDEX(PDL!$R$25:$R$27,IFERROR(MATCH(KKO!$D$15,PDL!$Q$25:$Q$26,),3))</definedName>
    <definedName name="Kutools_PDL9_1" localSheetId="9">INDEX([40]PDL!$T$28:$T$30,IFERROR(MATCH([40]KKO!$D$16,[40]PDL!$S$28:$S$29,),3))</definedName>
    <definedName name="Kutools_PDL9_1" localSheetId="10">INDEX([40]PDL!$T$28:$T$30,IFERROR(MATCH([40]KKO!$D$16,[40]PDL!$S$28:$S$29,),3))</definedName>
    <definedName name="Kutools_PDL9_1" localSheetId="11">INDEX([40]PDL!$T$28:$T$30,IFERROR(MATCH([40]KKO!$D$16,[40]PDL!$S$28:$S$29,),3))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[53]PMT!#REF!</definedName>
    <definedName name="l" localSheetId="7">[53]PMT!#REF!</definedName>
    <definedName name="l">[53]PMT!#REF!</definedName>
    <definedName name="L_19" localSheetId="6">'[54]FORM-B'!#REF!</definedName>
    <definedName name="L_19" localSheetId="7">'[54]FORM-B'!#REF!</definedName>
    <definedName name="L_19">'[54]FORM-B'!#REF!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'[23]LabaRugi Fungsi'!$B$1:$J$60</definedName>
    <definedName name="LabaRugiFungsi2004">'[23]LabaRugi Fungsi2004(21B)'!$B$1:$E$46</definedName>
    <definedName name="LabaRugiLainnya">'[23]LabaRugi Lainnya 2005(20)'!$B$1:$G$30</definedName>
    <definedName name="LabaRugiUnsur2004">'[23]LabaRugi Unsur2004(21A)'!$D$1:$G$91</definedName>
    <definedName name="LABARUGIYR">[55]Asumsi!$V$2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[56]INPBA!$F$2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INDIRECT("Areas_"&amp;'[18]Working Page'!$B$47)</definedName>
    <definedName name="Listrik">'[57]AHS - Non Personel'!$D$33</definedName>
    <definedName name="lk" localSheetId="6">[16]JAN09!#REF!</definedName>
    <definedName name="lk" localSheetId="9">[16]JAN09!#REF!</definedName>
    <definedName name="lk" localSheetId="5">[16]JAN09!#REF!</definedName>
    <definedName name="lk" localSheetId="10">[16]JAN09!#REF!</definedName>
    <definedName name="lk" localSheetId="11">[16]JAN09!#REF!</definedName>
    <definedName name="lk">[16]JAN09!#REF!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'[54]FORM-B'!#REF!</definedName>
    <definedName name="M_19" localSheetId="7">'[54]FORM-B'!#REF!</definedName>
    <definedName name="M_19">'[54]FORM-B'!#REF!</definedName>
    <definedName name="MANBUNG" localSheetId="6">[28]Sheet5!#REF!</definedName>
    <definedName name="MANBUNG" localSheetId="7">[28]Sheet5!#REF!</definedName>
    <definedName name="MANBUNG">[28]Sheet5!#REF!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[49]Mat!$B$1:$L$65536</definedName>
    <definedName name="mat.">[49]Mat!$B$1:$L$65536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[58]aruskas!$A$110:$T$180</definedName>
    <definedName name="MD_19">[59]aruskas!$A$110:$T$180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'[60]Standar Konstruksi'!$G$29:$G$29</definedName>
    <definedName name="MmExcelLinker_56E02BF7_1622_44A2_A1B4_91C09D796B1E" localSheetId="7">KKF!RAB-PER '[60]Standar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[61]Cover!$B$7</definedName>
    <definedName name="NEGO" localSheetId="6">[19]Usulan!#REF!</definedName>
    <definedName name="NEGO" localSheetId="9">[19]Usulan!#REF!</definedName>
    <definedName name="NEGO" localSheetId="7">[19]Usulan!#REF!</definedName>
    <definedName name="NEGO" localSheetId="5">[19]Usulan!#REF!</definedName>
    <definedName name="NEGO" localSheetId="10">[19]Usulan!#REF!</definedName>
    <definedName name="NEGO" localSheetId="11">[19]Usulan!#REF!</definedName>
    <definedName name="NEGO">[19]Usulan!#REF!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[14]x!$A$9:$A$47</definedName>
    <definedName name="NO_KODE" localSheetId="6">#N/A</definedName>
    <definedName name="NO_KODE" localSheetId="7">#N/A</definedName>
    <definedName name="NO_KODE">#N/A</definedName>
    <definedName name="NoBlanksRange">OFFSET('[18]Working Page'!$G$53,0,0,SUMPRODUCT(--(TRIM('[18]Working Page'!$G$53:$G$85)&lt;&gt;"")),1)</definedName>
    <definedName name="nop">[14]x!$A$100:$A$101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[62]Valuation!$I$53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[14]x!$B$100:$B$101</definedName>
    <definedName name="PembelianiTRWI">'[23]PembelianiTL(12A1'!$B$1:$S$55</definedName>
    <definedName name="PembelianiTRWII">'[23]PembelianiTL(12A1'!$B$56:$S$110</definedName>
    <definedName name="PembelianiTRWIII">'[23]PembelianiTL(12A1'!$B$111:$S$165</definedName>
    <definedName name="PembelianiTRWIV">'[23]PembelianiTL(12A1'!$B$166:$S$220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'[22]PendaLuOp(13)'!$B$1:$G$58</definedName>
    <definedName name="PendOpLain">'[23]PendOpLain(11B)'!$B$1:$G$33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'[22]PenjTL(18)'!$B$1:$J$39</definedName>
    <definedName name="PenjTLTRWII">'[22]PenjTL(18)'!$B$41:$J$79</definedName>
    <definedName name="PenjTLTRWIII">'[22]PenjTL(18)'!$B$81:$J$119</definedName>
    <definedName name="PenjTLTRWIV">'[22]PenjTL(18)'!$B$121:$J$159</definedName>
    <definedName name="PENYULANG">[63]TABEL!$A$2:$A$81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9">[40]KKO!#REF!</definedName>
    <definedName name="pict" localSheetId="10">[40]KKO!#REF!</definedName>
    <definedName name="pict" localSheetId="11">[40]KKO!#REF!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[53]PMT!$D$12:$D$55</definedName>
    <definedName name="poi" localSheetId="6">[16]JAN09!#REF!</definedName>
    <definedName name="poi" localSheetId="9">[16]JAN09!#REF!</definedName>
    <definedName name="poi" localSheetId="5">[16]JAN09!#REF!</definedName>
    <definedName name="poi" localSheetId="10">[16]JAN09!#REF!</definedName>
    <definedName name="poi" localSheetId="11">[16]JAN09!#REF!</definedName>
    <definedName name="poi">[16]JAN09!#REF!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[50]data!$G$2:$G$54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[28]Sheet5!#REF!</definedName>
    <definedName name="PRINT_AR01" localSheetId="7">[28]Sheet5!#REF!</definedName>
    <definedName name="PRINT_AR01">[28]Sheet5!#REF!</definedName>
    <definedName name="_xlnm.Print_Area" localSheetId="9">GAMBAR!$B$1:$AC$54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RAB!$A$1:$K$164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[28]Sheet5!#REF!</definedName>
    <definedName name="PRINT2" localSheetId="7">[28]Sheet5!#REF!</definedName>
    <definedName name="PRINT2">[28]Sheet5!#REF!</definedName>
    <definedName name="ProduksiTRWI">'[23]ProduksiTL(12B2)'!$B$1:$W$38</definedName>
    <definedName name="ProduksiTRWII">'[23]ProduksiTL(12B2)'!$B$41:$W$78</definedName>
    <definedName name="ProduksiTRWIII">'[23]ProduksiTL(12B2)'!$B$81:$W$118</definedName>
    <definedName name="ProduksiTRWIV">'[23]ProduksiTL(12B2)'!$B$121:$W$158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[64]JURNAL!#REF!</definedName>
    <definedName name="PUR" localSheetId="7">[64]JURNAL!#REF!</definedName>
    <definedName name="PUR">[64]JURNAL!#REF!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[16]JAN09!#REF!</definedName>
    <definedName name="rafi" localSheetId="9">[16]JAN09!#REF!</definedName>
    <definedName name="rafi" localSheetId="7">[16]JAN09!#REF!</definedName>
    <definedName name="rafi" localSheetId="5">[16]JAN09!#REF!</definedName>
    <definedName name="rafi">[16]JAN09!#REF!</definedName>
    <definedName name="raja" localSheetId="6">[16]JAN09!#REF!</definedName>
    <definedName name="raja" localSheetId="7">[16]JAN09!#REF!</definedName>
    <definedName name="raja">[16]JAN09!#REF!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OFFSET('[18]Central Overhead Allocation'!$C$281,0,0,COUNTA('[18]Central Overhead Allocation'!$C$281:$C$297),3)</definedName>
    <definedName name="Rate_of_absorption_EJ_C2A_options">OFFSET('[18]Central Overhead Allocation'!$C$183,0,0,COUNTA('[18]Central Overhead Allocation'!$C$183:$C$199),7)</definedName>
    <definedName name="Rate_of_absorption_JKT_C2A_options">OFFSET('[18]Central Overhead Allocation'!$C$330,0,0,COUNTA('[18]Central Overhead Allocation'!$C$330:$C$346),4)</definedName>
    <definedName name="Rate_of_absorption_Region_options">OFFSET('[18]Central Overhead Allocation'!$C$53,0,0,COUNTA('[18]Central Overhead Allocation'!$C$53:$C$69),8)</definedName>
    <definedName name="Rate_of_Absorption_WJ_A2IS_Options" localSheetId="6">OFFSET('[18]Regional Overhead Allocation_WJ'!#REF!,0,0,COUNTA('[18]Regional Overhead Allocation_WJ'!#REF!),35)</definedName>
    <definedName name="Rate_of_Absorption_WJ_A2IS_Options" localSheetId="9">OFFSET('[18]Regional Overhead Allocation_WJ'!#REF!,0,0,COUNTA('[18]Regional Overhead Allocation_WJ'!#REF!),35)</definedName>
    <definedName name="Rate_of_Absorption_WJ_A2IS_Options" localSheetId="7">OFFSET('[18]Regional Overhead Allocation_WJ'!#REF!,0,0,COUNTA('[18]Regional Overhead Allocation_WJ'!#REF!),35)</definedName>
    <definedName name="Rate_of_Absorption_WJ_A2IS_Options" localSheetId="5">OFFSET('[18]Regional Overhead Allocation_WJ'!#REF!,0,0,COUNTA('[18]Regional Overhead Allocation_WJ'!#REF!),35)</definedName>
    <definedName name="Rate_of_Absorption_WJ_A2IS_Options" localSheetId="10">OFFSET('[18]Regional Overhead Allocation_WJ'!#REF!,0,0,COUNTA('[18]Regional Overhead Allocation_WJ'!#REF!),35)</definedName>
    <definedName name="Rate_of_Absorption_WJ_A2IS_Options" localSheetId="11">OFFSET('[18]Regional Overhead Allocation_WJ'!#REF!,0,0,COUNTA('[18]Regional Overhead Allocation_WJ'!#REF!),35)</definedName>
    <definedName name="Rate_of_Absorption_WJ_A2IS_Options">OFFSET('[18]Regional Overhead Allocation_WJ'!#REF!,0,0,COUNTA('[18]Regional Overhead Allocation_WJ'!#REF!),35)</definedName>
    <definedName name="Rate_of_absorption_WJ_C2A_options">OFFSET('[18]Central Overhead Allocation'!$C$232,0,0,COUNTA('[18]Central Overhead Allocation'!$C$232:$C$248),14)</definedName>
    <definedName name="Rate_of_absorption_WS_C2A_Options">OFFSET('[18]Central Overhead Allocation'!$C$134,0,0,COUNTA('[18]Central Overhead Allocation'!$C$134:$C$150),3)</definedName>
    <definedName name="rcps" localSheetId="6">[16]JAN09!#REF!</definedName>
    <definedName name="rcps" localSheetId="9">[16]JAN09!#REF!</definedName>
    <definedName name="rcps" localSheetId="5">[16]JAN09!#REF!</definedName>
    <definedName name="rcps" localSheetId="10">[16]JAN09!#REF!</definedName>
    <definedName name="rcps" localSheetId="11">[16]JAN09!#REF!</definedName>
    <definedName name="rcps">[16]JAN09!#REF!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'[64]BB PUSAT'!$A$1:$C$65536</definedName>
    <definedName name="Regions">OFFSET('[18]Working Page'!$B$8,0,0,COUNTA('[18]Working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[65]JAN07!#REF!</definedName>
    <definedName name="rtyu" localSheetId="7">[65]JAN07!#REF!</definedName>
    <definedName name="rtyu">[66]JAN07!#REF!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[18]Salary!$D$7:$AJ$38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[67]PICKUP!$D$12</definedName>
    <definedName name="SAPBEXwbID" hidden="1">"41NCAAE5PJZ8D7N0HEXL0B90R"</definedName>
    <definedName name="sasa" localSheetId="6">[16]JAN09!#REF!</definedName>
    <definedName name="sasa" localSheetId="9">[16]JAN09!#REF!</definedName>
    <definedName name="sasa" localSheetId="7">[16]JAN09!#REF!</definedName>
    <definedName name="sasa" localSheetId="5">[16]JAN09!#REF!</definedName>
    <definedName name="sasa" localSheetId="10">[16]JAN09!#REF!</definedName>
    <definedName name="sasa" localSheetId="11">[16]JAN09!#REF!</definedName>
    <definedName name="sasa">[16]JAN09!#REF!</definedName>
    <definedName name="SATUAN" localSheetId="9">'[68]Rekap PMG.'!$A$10:$E$51</definedName>
    <definedName name="SATUAN">'[68]Rekap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[69]x!$G$9:$G$47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[44]DTU!$B$2:$D$48</definedName>
    <definedName name="sdffA" localSheetId="6">[16]JAN09!#REF!</definedName>
    <definedName name="sdffA" localSheetId="9">[16]JAN09!#REF!</definedName>
    <definedName name="sdffA" localSheetId="7">[16]JAN09!#REF!</definedName>
    <definedName name="sdffA" localSheetId="5">[16]JAN09!#REF!</definedName>
    <definedName name="sdffA" localSheetId="10">[16]JAN09!#REF!</definedName>
    <definedName name="sdffA" localSheetId="11">[16]JAN09!#REF!</definedName>
    <definedName name="sdffA">[16]JAN09!#REF!</definedName>
    <definedName name="sds">'[70]master rab'!$B$1:$H$65536</definedName>
    <definedName name="seapj">'[45]Neraca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[71]LAIN2!$Z$7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[71]LAIN2!$Z$5</definedName>
    <definedName name="serib">[71]LAIN2!$Z$6</definedName>
    <definedName name="Service_Mapping">'[18]Service Mapping'!$C$6:$Y$39</definedName>
    <definedName name="sewadetektorkabel_har">'[57]AHS - Non Personel'!$D$31</definedName>
    <definedName name="SewaDisTRWI">'[23]SewaPemb(12A2)'!$B$1:$T$36</definedName>
    <definedName name="SewaDisTRWII">'[23]SewaPemb(12A2)'!$B$39:$T$75</definedName>
    <definedName name="SewaDisTRWIII">'[23]SewaPemb(12A2)'!$B$77:$T$113</definedName>
    <definedName name="SewaDisTRWIV">'[23]SewaPemb(12A2)'!$B$115:$T$151</definedName>
    <definedName name="sewaGPS">'[57]AHS - Non Personel'!$D$27</definedName>
    <definedName name="SewaKantorBulan">'[57]AHS - Non Personel'!$D$23</definedName>
    <definedName name="SewaKomHari">#N/A</definedName>
    <definedName name="SewaLaptopBln">#N/A</definedName>
    <definedName name="SewaMejaKursi">'[57]AHS - Non Personel'!$D$32</definedName>
    <definedName name="SewaMobil">#N/A</definedName>
    <definedName name="sewamobilbak_hari">'[57]AHS - Non Personel'!$D$29</definedName>
    <definedName name="SewaMotorBln">#N/A</definedName>
    <definedName name="SewaMotorHari">#N/A</definedName>
    <definedName name="SewaRumahBulan">'[57]AHS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[72]Sensitivitas!$D$26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[73]HB2!$A$1:$L$65536</definedName>
    <definedName name="stdpln">'[74]HB BARU'!$A$1:$J$780</definedName>
    <definedName name="stok">[64]DTstok!$A$1:$B$65536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'[75]master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[76]SuMBER!$N$3:$FO$21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[65]JAN07!#REF!</definedName>
    <definedName name="swed" localSheetId="7">[65]JAN07!#REF!</definedName>
    <definedName name="swed">[66]JAN07!#REF!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[77]Sheet1!$E$2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'[18]Working Page'!$C$92:$AK$101</definedName>
    <definedName name="Table2">'[18]Working Page'!$C$114:$N$147</definedName>
    <definedName name="Tahun">[78]bantu!$M$5:$X$5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[56]INPBA!$F$2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[16]JAN09!#REF!</definedName>
    <definedName name="TIARA" localSheetId="9">[16]JAN09!#REF!</definedName>
    <definedName name="TIARA" localSheetId="7">[16]JAN09!#REF!</definedName>
    <definedName name="TIARA">[16]JAN09!#REF!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[71]LAIN2!$Z$10</definedName>
    <definedName name="trp">[14]x!$B$9:$B$47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[62]Valuation!$I$61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[21]Kamus!$L$1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'[79]Rekap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[80]Usulan!#REF!</definedName>
    <definedName name="usul" localSheetId="9">[80]Usulan!#REF!</definedName>
    <definedName name="usul" localSheetId="7">[80]Usulan!#REF!</definedName>
    <definedName name="usul" localSheetId="5">[80]Usulan!#REF!</definedName>
    <definedName name="usul">[80]Usulan!#REF!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[17]JAN09!#REF!</definedName>
    <definedName name="WATES" localSheetId="7">[17]JAN09!#REF!</definedName>
    <definedName name="WATES">[17]JAN09!#REF!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[21]Kamus!$A$2:$A$29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[65]JAN07!#REF!</definedName>
    <definedName name="x" localSheetId="7">[65]JAN07!#REF!</definedName>
    <definedName name="x">[66]JAN07!#REF!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[65]JAN07!#REF!</definedName>
    <definedName name="xs" localSheetId="9">[66]JAN07!#REF!</definedName>
    <definedName name="xs" localSheetId="7">[65]JAN07!#REF!</definedName>
    <definedName name="xs" localSheetId="5">[66]JAN07!#REF!</definedName>
    <definedName name="xs">[66]JAN07!#REF!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('[81]Submission Form'!$A$4:$C$5,'[81]Submission Form'!$D$7,'[81]Submission Form'!$D$10:$D$11,'[81]Submission Form'!$D$17:$D$26,'[81]Submission Form'!$D$33)</definedName>
    <definedName name="zz">'[58]Hal-1'!$M$33:$M$33</definedName>
    <definedName name="zz_19">'[59]Hal-1'!$M$33:$M$33</definedName>
    <definedName name="zzz">[58]aruskas!$A$110:$T$180</definedName>
    <definedName name="zzz_19">[59]aruskas!$A$110:$T$180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2" i="82" l="1"/>
  <c r="V2" i="82"/>
  <c r="G116" i="11" l="1"/>
  <c r="E116" i="11"/>
  <c r="D116" i="11"/>
  <c r="J116" i="11" s="1"/>
  <c r="G115" i="11"/>
  <c r="E115" i="11"/>
  <c r="D115" i="11"/>
  <c r="J115" i="11" s="1"/>
  <c r="G114" i="11"/>
  <c r="E114" i="11"/>
  <c r="D114" i="11"/>
  <c r="G112" i="11"/>
  <c r="E112" i="11"/>
  <c r="D112" i="11"/>
  <c r="H112" i="11" s="1"/>
  <c r="G111" i="11"/>
  <c r="E111" i="11"/>
  <c r="D111" i="11"/>
  <c r="J111" i="11" s="1"/>
  <c r="G110" i="11"/>
  <c r="E110" i="11"/>
  <c r="D110" i="11"/>
  <c r="G109" i="11"/>
  <c r="E109" i="11"/>
  <c r="D109" i="11"/>
  <c r="G108" i="11"/>
  <c r="E108" i="11"/>
  <c r="D108" i="11"/>
  <c r="J108" i="11" s="1"/>
  <c r="A108" i="11"/>
  <c r="G107" i="11"/>
  <c r="E107" i="11"/>
  <c r="D107" i="11"/>
  <c r="J107" i="11" s="1"/>
  <c r="A107" i="11"/>
  <c r="G106" i="11"/>
  <c r="E106" i="11"/>
  <c r="D106" i="11"/>
  <c r="J106" i="11" s="1"/>
  <c r="A106" i="11"/>
  <c r="G105" i="11"/>
  <c r="E105" i="11"/>
  <c r="D105" i="11"/>
  <c r="J105" i="11" s="1"/>
  <c r="G104" i="11"/>
  <c r="E104" i="11"/>
  <c r="D104" i="11"/>
  <c r="J104" i="11" s="1"/>
  <c r="A104" i="11"/>
  <c r="G103" i="11"/>
  <c r="E103" i="11"/>
  <c r="D103" i="11"/>
  <c r="A103" i="11"/>
  <c r="D102" i="11"/>
  <c r="G101" i="11"/>
  <c r="E101" i="11"/>
  <c r="D101" i="11"/>
  <c r="J101" i="11" s="1"/>
  <c r="A101" i="11"/>
  <c r="G100" i="11"/>
  <c r="E100" i="11"/>
  <c r="D100" i="11"/>
  <c r="J100" i="11" s="1"/>
  <c r="G99" i="11"/>
  <c r="E99" i="11"/>
  <c r="D99" i="11"/>
  <c r="J99" i="11" s="1"/>
  <c r="A99" i="11"/>
  <c r="G98" i="11"/>
  <c r="E98" i="11"/>
  <c r="D98" i="11"/>
  <c r="J98" i="11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131" i="11"/>
  <c r="D131" i="11"/>
  <c r="I131" i="11" s="1"/>
  <c r="G130" i="11"/>
  <c r="E130" i="11"/>
  <c r="D130" i="11"/>
  <c r="H130" i="11" s="1"/>
  <c r="G129" i="11"/>
  <c r="E129" i="11"/>
  <c r="D129" i="11"/>
  <c r="I129" i="11" s="1"/>
  <c r="G90" i="11"/>
  <c r="E90" i="11"/>
  <c r="D90" i="11"/>
  <c r="J90" i="11" s="1"/>
  <c r="A90" i="11"/>
  <c r="E89" i="11"/>
  <c r="D89" i="1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A85" i="11"/>
  <c r="E83" i="11"/>
  <c r="D83" i="11"/>
  <c r="A83" i="11"/>
  <c r="E82" i="11"/>
  <c r="D82" i="11"/>
  <c r="J82" i="11" s="1"/>
  <c r="A82" i="11"/>
  <c r="E81" i="11"/>
  <c r="D81" i="11"/>
  <c r="H81" i="11" s="1"/>
  <c r="E80" i="11"/>
  <c r="D80" i="11"/>
  <c r="A80" i="11"/>
  <c r="E79" i="11"/>
  <c r="D79" i="11"/>
  <c r="E78" i="11"/>
  <c r="D78" i="11"/>
  <c r="J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H31" i="11" s="1"/>
  <c r="A31" i="11"/>
  <c r="E30" i="11"/>
  <c r="D30" i="11"/>
  <c r="A30" i="11"/>
  <c r="E29" i="11"/>
  <c r="D29" i="11"/>
  <c r="H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J26" i="11" s="1"/>
  <c r="A26" i="11"/>
  <c r="E25" i="11"/>
  <c r="D25" i="11"/>
  <c r="A25" i="11"/>
  <c r="E24" i="11"/>
  <c r="D24" i="11"/>
  <c r="A24" i="11"/>
  <c r="G23" i="11"/>
  <c r="E23" i="11"/>
  <c r="D23" i="11"/>
  <c r="I23" i="11" s="1"/>
  <c r="G22" i="11"/>
  <c r="E22" i="11"/>
  <c r="D22" i="11"/>
  <c r="A22" i="11"/>
  <c r="G21" i="11"/>
  <c r="E21" i="11"/>
  <c r="D21" i="11"/>
  <c r="I21" i="11" s="1"/>
  <c r="A21" i="11"/>
  <c r="G76" i="11"/>
  <c r="E76" i="11"/>
  <c r="D76" i="11"/>
  <c r="J76" i="11" s="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J71" i="11" s="1"/>
  <c r="A71" i="11"/>
  <c r="G70" i="11"/>
  <c r="E70" i="11"/>
  <c r="D70" i="11"/>
  <c r="J70" i="11" s="1"/>
  <c r="G122" i="11"/>
  <c r="G128" i="11"/>
  <c r="G133" i="11"/>
  <c r="G134" i="11"/>
  <c r="G141" i="11"/>
  <c r="E122" i="11"/>
  <c r="E123" i="11"/>
  <c r="E124" i="11"/>
  <c r="E125" i="11"/>
  <c r="E126" i="11"/>
  <c r="E127" i="11"/>
  <c r="E128" i="11"/>
  <c r="E133" i="11"/>
  <c r="E134" i="11"/>
  <c r="E135" i="11"/>
  <c r="E136" i="11"/>
  <c r="E137" i="11"/>
  <c r="E138" i="11"/>
  <c r="E139" i="11"/>
  <c r="E140" i="11"/>
  <c r="E141" i="11"/>
  <c r="D142" i="11"/>
  <c r="J142" i="11" s="1"/>
  <c r="D121" i="11"/>
  <c r="D122" i="11"/>
  <c r="H122" i="11" s="1"/>
  <c r="D123" i="11"/>
  <c r="H123" i="11" s="1"/>
  <c r="D124" i="11"/>
  <c r="J124" i="11" s="1"/>
  <c r="D125" i="11"/>
  <c r="D126" i="11"/>
  <c r="H126" i="11" s="1"/>
  <c r="D127" i="11"/>
  <c r="H127" i="11" s="1"/>
  <c r="D128" i="11"/>
  <c r="I128" i="11" s="1"/>
  <c r="D133" i="11"/>
  <c r="H133" i="11" s="1"/>
  <c r="D134" i="11"/>
  <c r="J134" i="11" s="1"/>
  <c r="D135" i="11"/>
  <c r="D136" i="11"/>
  <c r="J136" i="11" s="1"/>
  <c r="D137" i="11"/>
  <c r="J137" i="11" s="1"/>
  <c r="D138" i="11"/>
  <c r="D139" i="11"/>
  <c r="H139" i="11" s="1"/>
  <c r="D140" i="11"/>
  <c r="J140" i="11" s="1"/>
  <c r="D141" i="11"/>
  <c r="H141" i="11" s="1"/>
  <c r="E97" i="11"/>
  <c r="E117" i="11"/>
  <c r="D93" i="11"/>
  <c r="H93" i="11" s="1"/>
  <c r="D37" i="11"/>
  <c r="D51" i="11"/>
  <c r="D52" i="11"/>
  <c r="A44" i="11"/>
  <c r="D44" i="11"/>
  <c r="E44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A49" i="11"/>
  <c r="E48" i="11"/>
  <c r="D48" i="11"/>
  <c r="H48" i="11" s="1"/>
  <c r="A48" i="11"/>
  <c r="E47" i="11"/>
  <c r="D47" i="11"/>
  <c r="J47" i="11" s="1"/>
  <c r="A47" i="11"/>
  <c r="E46" i="11"/>
  <c r="D46" i="11"/>
  <c r="A46" i="11"/>
  <c r="E45" i="11"/>
  <c r="D45" i="11"/>
  <c r="A45" i="11"/>
  <c r="E43" i="11"/>
  <c r="D43" i="11"/>
  <c r="H43" i="11" s="1"/>
  <c r="A43" i="11"/>
  <c r="E42" i="11"/>
  <c r="D42" i="1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A92" i="11"/>
  <c r="G91" i="11"/>
  <c r="E91" i="11"/>
  <c r="D91" i="11"/>
  <c r="E69" i="11"/>
  <c r="D69" i="11"/>
  <c r="H69" i="11" s="1"/>
  <c r="A69" i="11"/>
  <c r="E68" i="11"/>
  <c r="D68" i="11"/>
  <c r="H68" i="11" s="1"/>
  <c r="A68" i="11"/>
  <c r="E67" i="11"/>
  <c r="D67" i="11"/>
  <c r="E66" i="11"/>
  <c r="D66" i="11"/>
  <c r="H66" i="11" s="1"/>
  <c r="A66" i="11"/>
  <c r="E65" i="11"/>
  <c r="D65" i="11"/>
  <c r="A65" i="11"/>
  <c r="E64" i="11"/>
  <c r="D64" i="11"/>
  <c r="J64" i="11" s="1"/>
  <c r="A64" i="11"/>
  <c r="E63" i="11"/>
  <c r="D63" i="11"/>
  <c r="A63" i="11"/>
  <c r="E62" i="11"/>
  <c r="D62" i="11"/>
  <c r="H62" i="11" s="1"/>
  <c r="A62" i="11"/>
  <c r="E61" i="11"/>
  <c r="D61" i="11"/>
  <c r="A61" i="11"/>
  <c r="E60" i="11"/>
  <c r="D60" i="11"/>
  <c r="A60" i="11"/>
  <c r="E59" i="11"/>
  <c r="D59" i="11"/>
  <c r="H59" i="11" s="1"/>
  <c r="A59" i="11"/>
  <c r="E58" i="11"/>
  <c r="D58" i="11"/>
  <c r="A58" i="11"/>
  <c r="E57" i="11"/>
  <c r="D57" i="11"/>
  <c r="J57" i="11" s="1"/>
  <c r="A57" i="11"/>
  <c r="E56" i="11"/>
  <c r="D56" i="11"/>
  <c r="E55" i="11"/>
  <c r="D55" i="11"/>
  <c r="J55" i="11" s="1"/>
  <c r="A55" i="11"/>
  <c r="E54" i="11"/>
  <c r="D54" i="11"/>
  <c r="J54" i="11" s="1"/>
  <c r="A54" i="11"/>
  <c r="E53" i="11"/>
  <c r="D53" i="11"/>
  <c r="J53" i="11" s="1"/>
  <c r="A53" i="11"/>
  <c r="E52" i="11"/>
  <c r="A52" i="11"/>
  <c r="G51" i="11"/>
  <c r="A50" i="11" s="1"/>
  <c r="E51" i="11"/>
  <c r="A51" i="11"/>
  <c r="G142" i="11"/>
  <c r="E142" i="11"/>
  <c r="A123" i="11"/>
  <c r="A122" i="11"/>
  <c r="E120" i="11"/>
  <c r="D120" i="11"/>
  <c r="A120" i="11"/>
  <c r="E119" i="11"/>
  <c r="D119" i="11"/>
  <c r="H119" i="11" s="1"/>
  <c r="E118" i="11"/>
  <c r="D118" i="11"/>
  <c r="A118" i="11"/>
  <c r="D117" i="11"/>
  <c r="E96" i="11"/>
  <c r="D96" i="11"/>
  <c r="J96" i="11" s="1"/>
  <c r="A96" i="11"/>
  <c r="E95" i="11"/>
  <c r="D95" i="11"/>
  <c r="A95" i="11"/>
  <c r="E94" i="11"/>
  <c r="D94" i="11"/>
  <c r="A94" i="11"/>
  <c r="E16" i="11"/>
  <c r="D16" i="11"/>
  <c r="J16" i="11" s="1"/>
  <c r="A16" i="11"/>
  <c r="G20" i="11"/>
  <c r="E20" i="11"/>
  <c r="D20" i="11"/>
  <c r="J20" i="11" s="1"/>
  <c r="A20" i="11"/>
  <c r="G19" i="11"/>
  <c r="E19" i="11"/>
  <c r="D19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G97" i="11"/>
  <c r="D97" i="11"/>
  <c r="J97" i="11" s="1"/>
  <c r="D18" i="11"/>
  <c r="H18" i="11" s="1"/>
  <c r="E18" i="11"/>
  <c r="D144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25" i="11"/>
  <c r="A126" i="11"/>
  <c r="A127" i="11"/>
  <c r="G143" i="11"/>
  <c r="E143" i="11"/>
  <c r="D143" i="11"/>
  <c r="H143" i="11" s="1"/>
  <c r="E144" i="11"/>
  <c r="D145" i="11"/>
  <c r="H145" i="11" s="1"/>
  <c r="E145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4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39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23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19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40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31" i="1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24" i="11"/>
  <c r="I578" i="10"/>
  <c r="I670" i="10"/>
  <c r="G127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38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2" i="11"/>
  <c r="I1220" i="10"/>
  <c r="I1219" i="10"/>
  <c r="I9" i="10"/>
  <c r="G135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25" i="11"/>
  <c r="G72" i="11"/>
  <c r="G24" i="11"/>
  <c r="G78" i="11"/>
  <c r="N1362" i="10"/>
  <c r="N1357" i="10"/>
  <c r="N1349" i="10"/>
  <c r="N1332" i="10"/>
  <c r="N1316" i="10"/>
  <c r="N1309" i="10"/>
  <c r="N1258" i="10"/>
  <c r="G144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26" i="11"/>
  <c r="G73" i="11"/>
  <c r="N1430" i="10"/>
  <c r="N1390" i="10"/>
  <c r="N1352" i="10"/>
  <c r="N1344" i="10"/>
  <c r="N1337" i="10"/>
  <c r="N1307" i="10"/>
  <c r="N146" i="10"/>
  <c r="G120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36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37" i="11"/>
  <c r="G92" i="11"/>
  <c r="A91" i="11" s="1"/>
  <c r="G117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118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F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F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172" i="29"/>
  <c r="L42" i="39"/>
  <c r="L137" i="11"/>
  <c r="B41" i="39" l="1"/>
  <c r="B171" i="29"/>
  <c r="H60" i="11"/>
  <c r="H85" i="11"/>
  <c r="J58" i="11"/>
  <c r="J79" i="11"/>
  <c r="H75" i="11"/>
  <c r="K9" i="60"/>
  <c r="K16" i="60" s="1"/>
  <c r="K20" i="60" s="1"/>
  <c r="C8" i="54"/>
  <c r="I8" i="54" s="1"/>
  <c r="C7" i="54"/>
  <c r="I7" i="54" s="1"/>
  <c r="D9" i="60"/>
  <c r="E858" i="41"/>
  <c r="I114" i="11"/>
  <c r="H125" i="11"/>
  <c r="I110" i="11"/>
  <c r="E241" i="29"/>
  <c r="H82" i="11"/>
  <c r="E862" i="41"/>
  <c r="E831" i="41"/>
  <c r="F58" i="39"/>
  <c r="E761" i="41"/>
  <c r="E751" i="41"/>
  <c r="E757" i="41"/>
  <c r="F809" i="41"/>
  <c r="I81" i="11"/>
  <c r="I65" i="11"/>
  <c r="I68" i="11"/>
  <c r="E717" i="41"/>
  <c r="E866" i="41"/>
  <c r="I88" i="11"/>
  <c r="J85" i="11"/>
  <c r="J88" i="11"/>
  <c r="I85" i="11"/>
  <c r="F811" i="41"/>
  <c r="E842" i="41"/>
  <c r="I79" i="11"/>
  <c r="H78" i="11"/>
  <c r="H77" i="11"/>
  <c r="J103" i="11"/>
  <c r="H109" i="11"/>
  <c r="I78" i="11"/>
  <c r="I31" i="11"/>
  <c r="F834" i="41"/>
  <c r="J52" i="11"/>
  <c r="E269" i="29"/>
  <c r="I26" i="11"/>
  <c r="I36" i="11"/>
  <c r="I97" i="11"/>
  <c r="H36" i="11"/>
  <c r="H97" i="11"/>
  <c r="F352" i="29"/>
  <c r="J36" i="39"/>
  <c r="E748" i="41"/>
  <c r="I41" i="11"/>
  <c r="I38" i="11"/>
  <c r="E351" i="29"/>
  <c r="J39" i="11"/>
  <c r="F806" i="41"/>
  <c r="F826" i="41"/>
  <c r="I74" i="11"/>
  <c r="F824" i="41"/>
  <c r="J65" i="11"/>
  <c r="J45" i="11"/>
  <c r="I124" i="11"/>
  <c r="H23" i="11"/>
  <c r="H24" i="11"/>
  <c r="I82" i="11"/>
  <c r="J118" i="11"/>
  <c r="H79" i="11"/>
  <c r="I109" i="11"/>
  <c r="I28" i="11"/>
  <c r="I95" i="11"/>
  <c r="I91" i="11"/>
  <c r="J51" i="11"/>
  <c r="I37" i="11"/>
  <c r="H25" i="11"/>
  <c r="J109" i="11"/>
  <c r="H111" i="11"/>
  <c r="J114" i="11"/>
  <c r="J110" i="11"/>
  <c r="I112" i="11"/>
  <c r="J23" i="11"/>
  <c r="E743" i="41"/>
  <c r="H110" i="11"/>
  <c r="I111" i="11"/>
  <c r="J112" i="11"/>
  <c r="H100" i="11"/>
  <c r="H101" i="11"/>
  <c r="H105" i="11"/>
  <c r="H106" i="11"/>
  <c r="H107" i="11"/>
  <c r="H108" i="11"/>
  <c r="I43" i="11"/>
  <c r="H98" i="11"/>
  <c r="H99" i="11"/>
  <c r="I100" i="11"/>
  <c r="I101" i="11"/>
  <c r="H103" i="11"/>
  <c r="H104" i="11"/>
  <c r="I105" i="11"/>
  <c r="I106" i="11"/>
  <c r="I107" i="11"/>
  <c r="I108" i="11"/>
  <c r="H116" i="11"/>
  <c r="F304" i="29"/>
  <c r="I98" i="11"/>
  <c r="I99" i="11"/>
  <c r="I103" i="11"/>
  <c r="I104" i="11"/>
  <c r="H115" i="11"/>
  <c r="I116" i="11"/>
  <c r="I80" i="11"/>
  <c r="H142" i="11"/>
  <c r="H114" i="11"/>
  <c r="I115" i="11"/>
  <c r="I118" i="11"/>
  <c r="F762" i="41"/>
  <c r="E766" i="41"/>
  <c r="E823" i="41"/>
  <c r="H118" i="11"/>
  <c r="E845" i="41"/>
  <c r="E840" i="41"/>
  <c r="F744" i="41"/>
  <c r="F827" i="41"/>
  <c r="E732" i="41"/>
  <c r="E795" i="41"/>
  <c r="I32" i="11"/>
  <c r="I35" i="11"/>
  <c r="F289" i="29"/>
  <c r="I53" i="11"/>
  <c r="J35" i="11"/>
  <c r="J32" i="11"/>
  <c r="I90" i="11"/>
  <c r="H90" i="11"/>
  <c r="E796" i="41"/>
  <c r="H53" i="11"/>
  <c r="I67" i="11"/>
  <c r="I48" i="11"/>
  <c r="J87" i="11"/>
  <c r="F752" i="41"/>
  <c r="I64" i="11"/>
  <c r="I24" i="11"/>
  <c r="F237" i="29"/>
  <c r="I87" i="11"/>
  <c r="H76" i="11"/>
  <c r="F353" i="29"/>
  <c r="J131" i="11"/>
  <c r="E319" i="29"/>
  <c r="F225" i="29"/>
  <c r="E1227" i="41"/>
  <c r="I145" i="11"/>
  <c r="E1244" i="41"/>
  <c r="E985" i="41"/>
  <c r="E895" i="41"/>
  <c r="F789" i="41"/>
  <c r="F248" i="29"/>
  <c r="E949" i="41"/>
  <c r="E955" i="41"/>
  <c r="F764" i="41"/>
  <c r="E897" i="41"/>
  <c r="I47" i="11"/>
  <c r="I62" i="11"/>
  <c r="E1115" i="41"/>
  <c r="E998" i="41"/>
  <c r="E902" i="41"/>
  <c r="E1099" i="41"/>
  <c r="F727" i="41"/>
  <c r="I96" i="11"/>
  <c r="E346" i="29"/>
  <c r="I86" i="11"/>
  <c r="I27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73" i="11"/>
  <c r="I29" i="11"/>
  <c r="E1047" i="41"/>
  <c r="E1272" i="41"/>
  <c r="E818" i="41"/>
  <c r="E1317" i="41"/>
  <c r="I39" i="11"/>
  <c r="F846" i="41"/>
  <c r="I59" i="11"/>
  <c r="E932" i="41"/>
  <c r="H39" i="11"/>
  <c r="E1265" i="41"/>
  <c r="E1085" i="41"/>
  <c r="F857" i="41"/>
  <c r="J43" i="11"/>
  <c r="E1306" i="41"/>
  <c r="E1112" i="41"/>
  <c r="I92" i="11"/>
  <c r="E981" i="41"/>
  <c r="F768" i="41"/>
  <c r="E890" i="41"/>
  <c r="E841" i="41"/>
  <c r="E1068" i="41"/>
  <c r="E749" i="41"/>
  <c r="H21" i="11"/>
  <c r="E1082" i="41"/>
  <c r="E868" i="41"/>
  <c r="E734" i="41"/>
  <c r="E872" i="41"/>
  <c r="E1103" i="41"/>
  <c r="H137" i="11"/>
  <c r="J95" i="11"/>
  <c r="J92" i="11"/>
  <c r="I125" i="11"/>
  <c r="H50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I93" i="11"/>
  <c r="J120" i="11"/>
  <c r="J28" i="11"/>
  <c r="E1008" i="41"/>
  <c r="E758" i="41"/>
  <c r="F736" i="41"/>
  <c r="E763" i="41"/>
  <c r="H65" i="11"/>
  <c r="I75" i="11"/>
  <c r="J86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H95" i="1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I58" i="11"/>
  <c r="J18" i="11"/>
  <c r="H16" i="11"/>
  <c r="J41" i="11"/>
  <c r="I137" i="11"/>
  <c r="F242" i="29"/>
  <c r="F298" i="29"/>
  <c r="I77" i="11"/>
  <c r="E276" i="29"/>
  <c r="J145" i="11"/>
  <c r="I126" i="11"/>
  <c r="H58" i="11"/>
  <c r="F798" i="41"/>
  <c r="E1235" i="41"/>
  <c r="E1289" i="41"/>
  <c r="E1045" i="41"/>
  <c r="F737" i="41"/>
  <c r="F305" i="29"/>
  <c r="I55" i="11"/>
  <c r="J62" i="11"/>
  <c r="H92" i="11"/>
  <c r="J27" i="11"/>
  <c r="E851" i="41"/>
  <c r="E1171" i="41"/>
  <c r="E794" i="41"/>
  <c r="E740" i="41"/>
  <c r="E1216" i="41"/>
  <c r="E819" i="41"/>
  <c r="H41" i="1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81" i="11"/>
  <c r="J130" i="11"/>
  <c r="F769" i="41"/>
  <c r="E1101" i="41"/>
  <c r="E1079" i="41"/>
  <c r="E1249" i="41"/>
  <c r="F745" i="41"/>
  <c r="F801" i="41"/>
  <c r="F782" i="41"/>
  <c r="I71" i="11"/>
  <c r="H64" i="11"/>
  <c r="E861" i="41"/>
  <c r="E1150" i="41"/>
  <c r="E1040" i="41"/>
  <c r="F812" i="41"/>
  <c r="F730" i="41"/>
  <c r="F61" i="39"/>
  <c r="I54" i="11"/>
  <c r="E315" i="29"/>
  <c r="H54" i="11"/>
  <c r="H26" i="11"/>
  <c r="F738" i="41"/>
  <c r="E1064" i="41"/>
  <c r="E332" i="29"/>
  <c r="H52" i="11"/>
  <c r="F324" i="29"/>
  <c r="E278" i="29"/>
  <c r="I50" i="11"/>
  <c r="F843" i="41"/>
  <c r="E1030" i="41"/>
  <c r="F821" i="41"/>
  <c r="F847" i="41"/>
  <c r="E776" i="41"/>
  <c r="E1066" i="41"/>
  <c r="E1168" i="41"/>
  <c r="E790" i="41"/>
  <c r="F772" i="41"/>
  <c r="E735" i="41"/>
  <c r="E971" i="41"/>
  <c r="J73" i="11"/>
  <c r="E249" i="29"/>
  <c r="H124" i="11"/>
  <c r="J31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J119" i="11"/>
  <c r="I69" i="11"/>
  <c r="H129" i="11"/>
  <c r="H96" i="11"/>
  <c r="J59" i="11"/>
  <c r="J24" i="11"/>
  <c r="E64" i="39"/>
  <c r="J69" i="11"/>
  <c r="I140" i="11"/>
  <c r="J66" i="11"/>
  <c r="I70" i="11"/>
  <c r="I72" i="11"/>
  <c r="I141" i="11"/>
  <c r="J128" i="11"/>
  <c r="H71" i="11"/>
  <c r="J29" i="11"/>
  <c r="F240" i="29"/>
  <c r="I52" i="11"/>
  <c r="I66" i="11"/>
  <c r="J48" i="11"/>
  <c r="J125" i="11"/>
  <c r="H70" i="11"/>
  <c r="E263" i="29"/>
  <c r="F277" i="29"/>
  <c r="I94" i="11"/>
  <c r="J93" i="11"/>
  <c r="H140" i="11"/>
  <c r="I130" i="11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46" i="11"/>
  <c r="H46" i="11"/>
  <c r="I46" i="11"/>
  <c r="E72" i="39"/>
  <c r="E73" i="39"/>
  <c r="H19" i="11"/>
  <c r="J19" i="11"/>
  <c r="I19" i="11"/>
  <c r="J40" i="11"/>
  <c r="I40" i="11"/>
  <c r="H40" i="11"/>
  <c r="F339" i="29"/>
  <c r="E255" i="29"/>
  <c r="E74" i="39"/>
  <c r="E364" i="29"/>
  <c r="F318" i="29"/>
  <c r="F243" i="29"/>
  <c r="E243" i="29"/>
  <c r="F245" i="29"/>
  <c r="E245" i="29"/>
  <c r="J63" i="11"/>
  <c r="H63" i="11"/>
  <c r="I63" i="11"/>
  <c r="F335" i="29"/>
  <c r="E335" i="29"/>
  <c r="E331" i="29"/>
  <c r="F331" i="29"/>
  <c r="E258" i="29"/>
  <c r="F258" i="29"/>
  <c r="E290" i="29"/>
  <c r="H89" i="11"/>
  <c r="I89" i="11"/>
  <c r="E373" i="29"/>
  <c r="E297" i="29"/>
  <c r="F297" i="29"/>
  <c r="F302" i="29"/>
  <c r="E302" i="29"/>
  <c r="F309" i="29"/>
  <c r="E309" i="29"/>
  <c r="J17" i="11"/>
  <c r="H17" i="11"/>
  <c r="I83" i="11"/>
  <c r="H83" i="11"/>
  <c r="E328" i="29"/>
  <c r="F328" i="29"/>
  <c r="H134" i="11"/>
  <c r="I134" i="11"/>
  <c r="J33" i="11"/>
  <c r="H33" i="11"/>
  <c r="E226" i="29"/>
  <c r="E295" i="29"/>
  <c r="F295" i="29"/>
  <c r="H44" i="11"/>
  <c r="J44" i="11"/>
  <c r="I44" i="11"/>
  <c r="I22" i="11"/>
  <c r="J22" i="11"/>
  <c r="H22" i="11"/>
  <c r="E340" i="29"/>
  <c r="E252" i="29"/>
  <c r="F270" i="29"/>
  <c r="E280" i="29"/>
  <c r="I60" i="11"/>
  <c r="J89" i="11"/>
  <c r="H47" i="11"/>
  <c r="J139" i="11"/>
  <c r="I76" i="11"/>
  <c r="F286" i="29"/>
  <c r="E246" i="29"/>
  <c r="I119" i="11"/>
  <c r="I122" i="11"/>
  <c r="H128" i="11"/>
  <c r="J129" i="11"/>
  <c r="E66" i="39"/>
  <c r="F266" i="29"/>
  <c r="F60" i="39"/>
  <c r="J83" i="11"/>
  <c r="I139" i="11"/>
  <c r="H20" i="11"/>
  <c r="H91" i="11"/>
  <c r="I133" i="11"/>
  <c r="E327" i="29"/>
  <c r="E342" i="29"/>
  <c r="J60" i="11"/>
  <c r="F321" i="29"/>
  <c r="I33" i="11"/>
  <c r="H15" i="11"/>
  <c r="H37" i="11"/>
  <c r="I17" i="11"/>
  <c r="J72" i="11"/>
  <c r="J21" i="11"/>
  <c r="E239" i="29"/>
  <c r="I36" i="39"/>
  <c r="J68" i="11"/>
  <c r="J37" i="11"/>
  <c r="J122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H56" i="11"/>
  <c r="I56" i="11"/>
  <c r="J56" i="11"/>
  <c r="I61" i="11"/>
  <c r="H61" i="11"/>
  <c r="J61" i="11"/>
  <c r="F62" i="39"/>
  <c r="E70" i="39"/>
  <c r="E287" i="29"/>
  <c r="F287" i="29"/>
  <c r="F260" i="29"/>
  <c r="E260" i="29"/>
  <c r="E300" i="29"/>
  <c r="F300" i="29"/>
  <c r="E232" i="29"/>
  <c r="F232" i="29"/>
  <c r="H117" i="11"/>
  <c r="J117" i="11"/>
  <c r="I117" i="11"/>
  <c r="F357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H138" i="11"/>
  <c r="J138" i="11"/>
  <c r="I138" i="11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J38" i="11"/>
  <c r="H38" i="11"/>
  <c r="E310" i="29"/>
  <c r="F310" i="29"/>
  <c r="I15" i="11"/>
  <c r="I123" i="11"/>
  <c r="J123" i="11"/>
  <c r="J94" i="11"/>
  <c r="H94" i="11"/>
  <c r="H49" i="11"/>
  <c r="I49" i="11"/>
  <c r="J127" i="11"/>
  <c r="I127" i="11"/>
  <c r="J30" i="11"/>
  <c r="H30" i="11"/>
  <c r="I30" i="11"/>
  <c r="E283" i="29"/>
  <c r="F283" i="29"/>
  <c r="K15" i="29"/>
  <c r="J141" i="11"/>
  <c r="I136" i="11"/>
  <c r="H136" i="11"/>
  <c r="E288" i="29"/>
  <c r="F288" i="29"/>
  <c r="H57" i="11"/>
  <c r="I57" i="11"/>
  <c r="H67" i="11"/>
  <c r="J67" i="11"/>
  <c r="H45" i="11"/>
  <c r="I45" i="11"/>
  <c r="J135" i="11"/>
  <c r="H135" i="11"/>
  <c r="I135" i="11"/>
  <c r="E281" i="29"/>
  <c r="F253" i="29"/>
  <c r="E293" i="29"/>
  <c r="F261" i="29"/>
  <c r="E256" i="29"/>
  <c r="E294" i="29"/>
  <c r="J49" i="11"/>
  <c r="H42" i="11"/>
  <c r="I42" i="11"/>
  <c r="J42" i="11"/>
  <c r="H51" i="11"/>
  <c r="I51" i="11"/>
  <c r="J25" i="11"/>
  <c r="I25" i="11"/>
  <c r="E268" i="29"/>
  <c r="F268" i="29"/>
  <c r="J143" i="11"/>
  <c r="I143" i="11"/>
  <c r="I120" i="11"/>
  <c r="H120" i="11"/>
  <c r="H80" i="11"/>
  <c r="J80" i="11"/>
  <c r="E313" i="29"/>
  <c r="J75" i="11"/>
  <c r="I20" i="11"/>
  <c r="I142" i="11"/>
  <c r="H55" i="11"/>
  <c r="J126" i="11"/>
  <c r="J74" i="11"/>
  <c r="J91" i="11"/>
  <c r="J133" i="11"/>
  <c r="H131" i="11"/>
  <c r="F345" i="29" l="1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81" i="11"/>
  <c r="H7" i="54"/>
  <c r="D7" i="54"/>
  <c r="H8" i="54"/>
  <c r="D8" i="54"/>
  <c r="E8" i="54" s="1"/>
  <c r="C9" i="54"/>
  <c r="K82" i="11"/>
  <c r="F373" i="29"/>
  <c r="F1089" i="41"/>
  <c r="F65" i="39"/>
  <c r="F69" i="39"/>
  <c r="F372" i="29"/>
  <c r="F1158" i="41"/>
  <c r="F1052" i="41"/>
  <c r="F371" i="29"/>
  <c r="F940" i="41"/>
  <c r="F369" i="29"/>
  <c r="K68" i="11"/>
  <c r="K85" i="11"/>
  <c r="K88" i="11"/>
  <c r="K79" i="11"/>
  <c r="K124" i="11"/>
  <c r="K77" i="11"/>
  <c r="K78" i="11"/>
  <c r="K36" i="39"/>
  <c r="K65" i="11"/>
  <c r="K96" i="11"/>
  <c r="K126" i="11"/>
  <c r="K31" i="11"/>
  <c r="K36" i="11"/>
  <c r="K131" i="11"/>
  <c r="K26" i="11"/>
  <c r="F852" i="41"/>
  <c r="K137" i="11"/>
  <c r="K29" i="11"/>
  <c r="K21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97" i="11"/>
  <c r="K109" i="11"/>
  <c r="K110" i="11"/>
  <c r="K112" i="11"/>
  <c r="K28" i="11"/>
  <c r="K114" i="11"/>
  <c r="K103" i="11"/>
  <c r="K106" i="11"/>
  <c r="K23" i="11"/>
  <c r="K53" i="11"/>
  <c r="K74" i="11"/>
  <c r="K55" i="11"/>
  <c r="K43" i="11"/>
  <c r="K142" i="11"/>
  <c r="K50" i="11"/>
  <c r="K76" i="11"/>
  <c r="K116" i="11"/>
  <c r="K101" i="11"/>
  <c r="K111" i="11"/>
  <c r="K99" i="11"/>
  <c r="K104" i="11"/>
  <c r="K107" i="11"/>
  <c r="K100" i="11"/>
  <c r="K115" i="11"/>
  <c r="K98" i="11"/>
  <c r="K128" i="11"/>
  <c r="K48" i="11"/>
  <c r="K90" i="11"/>
  <c r="K118" i="11"/>
  <c r="K108" i="11"/>
  <c r="K87" i="11"/>
  <c r="K35" i="11"/>
  <c r="K69" i="11"/>
  <c r="K105" i="11"/>
  <c r="K27" i="11"/>
  <c r="K39" i="11"/>
  <c r="K24" i="11"/>
  <c r="K95" i="11"/>
  <c r="K62" i="11"/>
  <c r="K86" i="11"/>
  <c r="K32" i="11"/>
  <c r="K52" i="11"/>
  <c r="K16" i="11"/>
  <c r="K71" i="11"/>
  <c r="K75" i="11"/>
  <c r="K64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145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73" i="11"/>
  <c r="K47" i="11"/>
  <c r="K54" i="11"/>
  <c r="K41" i="11"/>
  <c r="K58" i="11"/>
  <c r="K92" i="11"/>
  <c r="K59" i="11"/>
  <c r="K129" i="11"/>
  <c r="K66" i="11"/>
  <c r="K140" i="11"/>
  <c r="K141" i="11"/>
  <c r="K130" i="11"/>
  <c r="K119" i="11"/>
  <c r="K93" i="11"/>
  <c r="K125" i="11"/>
  <c r="K72" i="11"/>
  <c r="K136" i="11"/>
  <c r="K18" i="11"/>
  <c r="K70" i="11"/>
  <c r="K37" i="11"/>
  <c r="K122" i="11"/>
  <c r="K133" i="11"/>
  <c r="K94" i="11"/>
  <c r="K91" i="11"/>
  <c r="K44" i="11"/>
  <c r="K134" i="11"/>
  <c r="K33" i="11"/>
  <c r="K127" i="11"/>
  <c r="K139" i="11"/>
  <c r="F338" i="29"/>
  <c r="K49" i="11"/>
  <c r="F837" i="41"/>
  <c r="K17" i="11"/>
  <c r="K40" i="11"/>
  <c r="K45" i="11"/>
  <c r="K80" i="11"/>
  <c r="K83" i="11"/>
  <c r="K89" i="11"/>
  <c r="K22" i="11"/>
  <c r="K60" i="11"/>
  <c r="K63" i="11"/>
  <c r="K51" i="11"/>
  <c r="K143" i="11"/>
  <c r="K135" i="11"/>
  <c r="K38" i="11"/>
  <c r="F347" i="29"/>
  <c r="K19" i="11"/>
  <c r="K46" i="11"/>
  <c r="K120" i="11"/>
  <c r="K67" i="11"/>
  <c r="K30" i="11"/>
  <c r="K42" i="11"/>
  <c r="K56" i="11"/>
  <c r="K57" i="11"/>
  <c r="K138" i="11"/>
  <c r="K117" i="11"/>
  <c r="H147" i="11"/>
  <c r="F828" i="41"/>
  <c r="F802" i="41"/>
  <c r="K123" i="11"/>
  <c r="K61" i="11"/>
  <c r="F312" i="29"/>
  <c r="F233" i="29"/>
  <c r="I147" i="11"/>
  <c r="K15" i="11"/>
  <c r="K25" i="11"/>
  <c r="I9" i="54" l="1"/>
  <c r="H9" i="54"/>
  <c r="C10" i="54"/>
  <c r="D9" i="54"/>
  <c r="L8" i="54"/>
  <c r="M8" i="54" s="1"/>
  <c r="E7" i="54"/>
  <c r="L7" i="54" s="1"/>
  <c r="M7" i="54" s="1"/>
  <c r="C19" i="39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B26" i="39" s="1"/>
  <c r="E26" i="39" s="1"/>
  <c r="C22" i="39"/>
  <c r="G22" i="39" s="1"/>
  <c r="C34" i="39"/>
  <c r="D34" i="39" s="1"/>
  <c r="C13" i="41"/>
  <c r="L13" i="41" s="1"/>
  <c r="F29" i="39"/>
  <c r="C30" i="39"/>
  <c r="D30" i="39" s="1"/>
  <c r="J30" i="39" s="1"/>
  <c r="F35" i="39"/>
  <c r="C33" i="39"/>
  <c r="D33" i="39" s="1"/>
  <c r="C24" i="39"/>
  <c r="D24" i="39" s="1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G546" i="41"/>
  <c r="F89" i="29"/>
  <c r="G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48" i="11"/>
  <c r="H149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G19" i="39"/>
  <c r="D19" i="39"/>
  <c r="B19" i="39"/>
  <c r="E19" i="39" s="1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D61" i="29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B13" i="41"/>
  <c r="L191" i="41"/>
  <c r="B191" i="41"/>
  <c r="D191" i="41"/>
  <c r="G191" i="41"/>
  <c r="D86" i="29"/>
  <c r="I148" i="11"/>
  <c r="I149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G339" i="41"/>
  <c r="D339" i="41"/>
  <c r="B339" i="41"/>
  <c r="L339" i="41"/>
  <c r="D599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B66" i="29"/>
  <c r="E66" i="29" s="1"/>
  <c r="D66" i="29"/>
  <c r="G66" i="29"/>
  <c r="G20" i="39"/>
  <c r="G412" i="41"/>
  <c r="B412" i="41"/>
  <c r="L412" i="41"/>
  <c r="D412" i="41"/>
  <c r="J144" i="11"/>
  <c r="F20" i="29"/>
  <c r="C93" i="29"/>
  <c r="C442" i="41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L495" i="41" l="1"/>
  <c r="D513" i="41"/>
  <c r="B24" i="39"/>
  <c r="E24" i="39" s="1"/>
  <c r="G26" i="39"/>
  <c r="D26" i="39"/>
  <c r="G25" i="39"/>
  <c r="D43" i="29"/>
  <c r="L496" i="41"/>
  <c r="D380" i="41"/>
  <c r="L370" i="41"/>
  <c r="D106" i="29"/>
  <c r="G554" i="41"/>
  <c r="D22" i="39"/>
  <c r="D202" i="41"/>
  <c r="D21" i="39"/>
  <c r="B495" i="41"/>
  <c r="I495" i="41" s="1"/>
  <c r="B22" i="39"/>
  <c r="E22" i="39" s="1"/>
  <c r="L202" i="41"/>
  <c r="D398" i="41"/>
  <c r="G21" i="39"/>
  <c r="B202" i="4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J61" i="29"/>
  <c r="H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I22" i="39"/>
  <c r="J22" i="39"/>
  <c r="H22" i="39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44" i="11"/>
  <c r="K147" i="11" s="1"/>
  <c r="J147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H202" i="41"/>
  <c r="E202" i="41"/>
  <c r="I202" i="41"/>
  <c r="K202" i="41"/>
  <c r="J202" i="4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H130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I398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J66" i="29"/>
  <c r="I66" i="29"/>
  <c r="H66" i="29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E164" i="41"/>
  <c r="E393" i="41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H106" i="29"/>
  <c r="J106" i="29"/>
  <c r="I106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H327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608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H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K133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J21" i="39"/>
  <c r="H21" i="39"/>
  <c r="I21" i="39"/>
  <c r="K495" i="41"/>
  <c r="H495" i="41"/>
  <c r="J495" i="41"/>
  <c r="E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K398" i="41" l="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K130" i="29" s="1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K22" i="39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K21" i="39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K66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48" i="11"/>
  <c r="J149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48" i="11"/>
  <c r="K149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K106" i="29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87" i="29" l="1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50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C24" i="54"/>
  <c r="E23" i="54"/>
  <c r="S13" i="54"/>
  <c r="Q14" i="54"/>
  <c r="T13" i="54"/>
  <c r="J23" i="54" l="1"/>
  <c r="D24" i="54"/>
  <c r="E24" i="54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5" i="54" s="1"/>
  <c r="J24" i="54"/>
  <c r="L24" i="54"/>
  <c r="M24" i="54" s="1"/>
  <c r="Q16" i="54"/>
  <c r="T16" i="54" s="1"/>
  <c r="S15" i="54"/>
  <c r="T15" i="54"/>
  <c r="N24" i="54" l="1"/>
  <c r="P24" i="54" s="1"/>
  <c r="N25" i="54"/>
  <c r="P25" i="54" s="1"/>
  <c r="C27" i="54"/>
  <c r="I26" i="54"/>
  <c r="H26" i="54"/>
  <c r="J26" i="54" s="1"/>
  <c r="D26" i="54"/>
  <c r="S16" i="54"/>
  <c r="Q17" i="54"/>
  <c r="T17" i="54" s="1"/>
  <c r="E26" i="54" l="1"/>
  <c r="L26" i="54" s="1"/>
  <c r="M26" i="54" s="1"/>
  <c r="N26" i="54" s="1"/>
  <c r="P26" i="54" s="1"/>
  <c r="D27" i="54"/>
  <c r="C28" i="54"/>
  <c r="I27" i="54"/>
  <c r="H27" i="54"/>
  <c r="J27" i="54" s="1"/>
  <c r="E27" i="54"/>
  <c r="L27" i="54" s="1"/>
  <c r="M27" i="54" s="1"/>
  <c r="S17" i="54"/>
  <c r="Q18" i="54"/>
  <c r="T18" i="54" s="1"/>
  <c r="N27" i="54" l="1"/>
  <c r="P27" i="54" s="1"/>
  <c r="I28" i="54"/>
  <c r="H28" i="54"/>
  <c r="J28" i="54" s="1"/>
  <c r="C29" i="54"/>
  <c r="D28" i="54"/>
  <c r="E28" i="54" s="1"/>
  <c r="L28" i="54" s="1"/>
  <c r="M28" i="54" s="1"/>
  <c r="S18" i="54"/>
  <c r="Q19" i="54"/>
  <c r="T19" i="54" s="1"/>
  <c r="N28" i="54" l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J32" i="54" s="1"/>
  <c r="S22" i="54"/>
  <c r="Q23" i="54"/>
  <c r="T23" i="54" s="1"/>
  <c r="N31" i="54" l="1"/>
  <c r="P31" i="54" s="1"/>
  <c r="L32" i="54"/>
  <c r="M32" i="54" s="1"/>
  <c r="J33" i="54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<sst xmlns="http://schemas.openxmlformats.org/spreadsheetml/2006/main" count="4763" uniqueCount="1645">
  <si>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</si>
  <si>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</si>
  <si>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</si>
  <si>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</si>
  <si>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</si>
  <si>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</si>
  <si>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</si>
  <si>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</si>
  <si>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</si>
  <si>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</si>
  <si>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</si>
  <si>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</si>
  <si>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</si>
  <si>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</si>
  <si>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</si>
  <si>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</si>
  <si>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</si>
  <si>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</si>
  <si>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</si>
  <si>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</si>
  <si>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</si>
  <si>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</si>
  <si>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</si>
  <si>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</si>
  <si>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</si>
  <si>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</si>
  <si>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</si>
  <si>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</si>
  <si>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</si>
  <si>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</si>
  <si>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</si>
  <si>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</si>
  <si>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</si>
  <si>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</si>
  <si>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</si>
  <si>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</si>
  <si>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</si>
  <si>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</si>
  <si>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</si>
  <si>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</si>
  <si>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</si>
  <si>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</si>
  <si>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</si>
  <si>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</si>
  <si>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</si>
  <si>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</si>
  <si>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</si>
  <si>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</si>
  <si>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</si>
  <si>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</si>
  <si>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</si>
  <si>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</si>
  <si>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</si>
  <si>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</si>
  <si>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</si>
  <si>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</si>
  <si>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</si>
  <si>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</si>
  <si>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</si>
  <si>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</si>
  <si>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</si>
  <si>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</si>
  <si>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</si>
  <si>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</si>
  <si>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</si>
  <si>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</si>
  <si>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</si>
  <si>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</si>
  <si>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</si>
  <si>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</si>
  <si>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</si>
  <si>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</si>
  <si>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</si>
  <si>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</si>
  <si>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</si>
  <si>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</si>
  <si>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</si>
  <si>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</si>
  <si>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</si>
  <si>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</si>
  <si>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</si>
  <si>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</si>
  <si>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</si>
  <si>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</si>
  <si>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</si>
  <si>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</si>
  <si>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</si>
  <si>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</si>
  <si>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</si>
  <si>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</si>
  <si>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</si>
  <si>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</si>
  <si>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</si>
  <si>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</si>
  <si>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</si>
  <si>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</si>
  <si>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</si>
  <si>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</si>
  <si>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</si>
  <si>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</si>
  <si>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</si>
  <si>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</si>
  <si>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</si>
  <si>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</si>
  <si>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</si>
  <si>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</si>
  <si>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</si>
  <si>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</si>
  <si>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</si>
  <si>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</si>
  <si>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</si>
  <si>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</si>
  <si>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</si>
  <si>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</si>
  <si>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</si>
  <si>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</si>
  <si>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</si>
  <si>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</si>
  <si>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</si>
  <si>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</si>
  <si>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</si>
  <si>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</si>
  <si>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</si>
  <si>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</si>
  <si>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</si>
  <si>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</si>
  <si>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</si>
  <si>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</si>
  <si>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</si>
  <si>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</si>
  <si>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</si>
  <si>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</si>
  <si>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</si>
  <si>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</si>
  <si>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</si>
  <si>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</si>
  <si>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</si>
  <si>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</si>
  <si>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</si>
  <si>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</si>
  <si>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</si>
  <si>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</si>
  <si>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</si>
  <si>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</si>
  <si>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</si>
  <si>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</si>
  <si>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</si>
  <si>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</si>
  <si>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</si>
  <si>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</si>
  <si>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</si>
  <si>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</si>
  <si>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</si>
  <si>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</si>
  <si>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</si>
  <si>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</si>
  <si>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</si>
  <si>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</si>
  <si>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</si>
  <si>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</si>
  <si>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</si>
  <si>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</si>
  <si>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</si>
  <si>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</si>
  <si>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</si>
  <si>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</si>
  <si>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</si>
  <si>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</si>
  <si>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</si>
  <si>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</si>
  <si>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</si>
  <si>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</si>
  <si>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</si>
  <si>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</si>
  <si>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</si>
  <si>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</si>
  <si>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</si>
  <si>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</si>
  <si>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</si>
  <si>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</si>
  <si>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</si>
  <si>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</si>
  <si>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</si>
  <si>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</si>
  <si>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</si>
  <si>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</si>
  <si>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</si>
  <si>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</si>
  <si>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</si>
  <si>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</si>
  <si>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</si>
  <si>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</si>
  <si>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</si>
  <si>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</si>
  <si>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</si>
  <si>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</si>
  <si>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</si>
  <si>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</si>
  <si>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</si>
  <si>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</si>
  <si>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</si>
  <si>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</si>
  <si>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</si>
  <si>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</si>
  <si>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</si>
  <si>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</si>
  <si>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</si>
  <si>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</si>
  <si>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</si>
  <si>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</si>
  <si>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</si>
  <si>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</si>
  <si>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</si>
  <si>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</si>
  <si>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</si>
  <si>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</si>
  <si>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</si>
  <si>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</si>
  <si>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</si>
  <si>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</si>
  <si>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</si>
  <si>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</si>
  <si>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</si>
  <si>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</si>
  <si>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</si>
  <si>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</si>
  <si>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</si>
  <si>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</si>
  <si>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</si>
  <si>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</si>
  <si>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</si>
  <si>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</si>
  <si>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</si>
  <si>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</si>
  <si>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</si>
  <si>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</si>
  <si>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</si>
  <si>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</si>
  <si>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</si>
  <si>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</si>
  <si>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</si>
  <si>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</si>
  <si>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</si>
  <si>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</si>
  <si>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</si>
  <si>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</si>
  <si>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</si>
  <si>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</si>
  <si>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</si>
  <si>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</si>
  <si>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</si>
  <si>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</si>
  <si>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</si>
  <si>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</si>
  <si>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</si>
  <si>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</si>
  <si>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</si>
  <si>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</si>
  <si>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</si>
  <si>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</si>
  <si>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</si>
  <si>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</si>
  <si>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</si>
  <si>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</si>
  <si>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</si>
  <si>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</si>
  <si>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</si>
  <si>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</si>
  <si>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</si>
  <si>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</si>
  <si>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</si>
  <si>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</si>
  <si>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</si>
  <si>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</si>
  <si>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</si>
  <si>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</si>
  <si>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</si>
  <si>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</si>
  <si>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</si>
  <si>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</si>
  <si>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</si>
  <si>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</si>
  <si>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</si>
  <si>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</si>
  <si>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</si>
  <si>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</si>
  <si>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</si>
  <si>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</si>
  <si>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</si>
  <si>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</si>
  <si>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</si>
  <si>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</si>
  <si>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</si>
  <si>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</si>
  <si>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</si>
  <si>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</si>
  <si>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</si>
  <si>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</si>
  <si>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</si>
  <si>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</si>
  <si>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</si>
  <si>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</si>
  <si>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</si>
  <si>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</si>
  <si>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</si>
  <si>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</si>
  <si>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</si>
  <si>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</si>
  <si>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</si>
  <si>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</si>
  <si>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</si>
  <si>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</si>
  <si>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</si>
  <si>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</si>
  <si>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</si>
  <si>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</si>
  <si>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</si>
  <si>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</si>
  <si>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</si>
  <si>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</si>
  <si>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</si>
  <si>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</si>
  <si>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</si>
  <si>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</si>
  <si>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</si>
  <si>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</si>
  <si>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</si>
  <si>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</si>
  <si>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</si>
  <si>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</si>
  <si>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</si>
  <si>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</si>
  <si>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</si>
  <si>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</si>
  <si>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</si>
  <si>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</si>
  <si>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</si>
  <si>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</si>
  <si>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</si>
  <si>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</si>
  <si>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</si>
  <si>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</si>
  <si>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</si>
  <si>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</si>
  <si>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</si>
  <si>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</si>
  <si>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</si>
  <si>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</si>
  <si>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</si>
  <si>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</si>
  <si>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</si>
  <si>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</si>
  <si>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</si>
  <si>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</si>
  <si>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</si>
  <si>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</si>
  <si>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</si>
  <si>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</si>
  <si>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</si>
  <si>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</si>
  <si>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</si>
  <si>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</si>
  <si>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</si>
  <si>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</si>
  <si>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</si>
  <si>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</si>
  <si>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</si>
  <si>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</si>
  <si>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</si>
  <si>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</si>
  <si>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</si>
  <si>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</si>
  <si>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</si>
  <si>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</si>
  <si>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</si>
  <si>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</si>
  <si>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</si>
  <si>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</si>
  <si>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</si>
  <si>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</si>
  <si>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</si>
  <si>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</si>
  <si>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</si>
  <si>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</si>
  <si>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</si>
  <si>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</si>
  <si>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</si>
  <si>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</si>
  <si>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</si>
  <si>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</si>
  <si>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</si>
  <si>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</si>
  <si>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</si>
  <si>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</si>
  <si>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</si>
  <si>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</si>
  <si>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</si>
  <si>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</si>
  <si>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</si>
  <si>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</si>
  <si>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</si>
  <si>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</si>
  <si>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</si>
  <si>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</si>
  <si>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</si>
  <si>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</si>
  <si>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</si>
  <si>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</si>
  <si>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</si>
  <si>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</si>
  <si>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</si>
  <si>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</si>
  <si>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</si>
  <si>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</si>
  <si>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</si>
  <si>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</si>
  <si>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</si>
  <si>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</si>
  <si>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</si>
  <si>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</si>
  <si>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</si>
  <si>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</si>
  <si>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</si>
  <si>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</si>
  <si>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</si>
  <si>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</si>
  <si>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</si>
  <si>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</si>
  <si>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</si>
  <si>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</si>
  <si>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</si>
  <si>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</si>
  <si>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</si>
  <si>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</si>
  <si>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</si>
  <si>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</si>
  <si>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</si>
  <si>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</si>
  <si>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</si>
  <si>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</si>
  <si>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</si>
  <si>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</si>
  <si>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</si>
  <si>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</si>
  <si>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</si>
  <si>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</si>
  <si>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</si>
  <si>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</si>
  <si>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</si>
  <si>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</si>
  <si>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</si>
  <si>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</si>
  <si>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</si>
  <si>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</si>
  <si>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</si>
  <si>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</si>
  <si>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</si>
  <si>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</si>
  <si>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</si>
  <si>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</si>
  <si>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</si>
  <si>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</si>
  <si>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</si>
  <si>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</si>
  <si>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</si>
  <si>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</si>
  <si>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</si>
  <si>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</si>
  <si>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</si>
  <si>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</si>
  <si>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</si>
  <si>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</si>
  <si>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</si>
  <si>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</si>
  <si>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</si>
  <si>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</si>
  <si>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</si>
  <si>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</si>
  <si>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</si>
  <si>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</si>
  <si>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</si>
  <si>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</si>
  <si>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</si>
  <si>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</si>
  <si>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</si>
  <si>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</si>
  <si>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</si>
  <si>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</si>
  <si>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</si>
  <si>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</si>
  <si>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</si>
  <si>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</si>
  <si>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</si>
  <si>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</si>
  <si>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</si>
  <si>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</si>
  <si>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</si>
  <si>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</si>
  <si>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</si>
  <si>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</si>
  <si>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</si>
  <si>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</si>
  <si>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</si>
  <si>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</si>
  <si>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</si>
  <si>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</si>
  <si>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</si>
  <si>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</si>
  <si>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</si>
  <si>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</si>
  <si>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</si>
  <si>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</si>
  <si>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</si>
  <si>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</si>
  <si>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</si>
  <si>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</si>
  <si>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</si>
  <si>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</si>
  <si>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</si>
  <si>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</si>
  <si>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</si>
  <si>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</si>
  <si>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</si>
  <si>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</si>
  <si>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</si>
  <si>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</si>
  <si>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</si>
  <si>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</si>
  <si>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</si>
  <si>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</si>
  <si>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</si>
  <si>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</si>
  <si>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</si>
  <si>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</si>
  <si>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</si>
  <si>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</si>
  <si>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</si>
  <si>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</si>
  <si>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</si>
  <si>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</si>
  <si>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</si>
  <si>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</si>
  <si>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</si>
  <si>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</si>
  <si>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</si>
  <si>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</si>
  <si>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</si>
  <si>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</si>
  <si>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</si>
  <si>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</si>
  <si>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</si>
  <si>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</si>
  <si>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</si>
  <si>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</si>
  <si>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</si>
  <si>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</si>
  <si>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</si>
  <si>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</si>
  <si>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</si>
  <si>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</si>
  <si>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</si>
  <si>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</si>
  <si>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</si>
  <si>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</si>
  <si>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</si>
  <si>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</si>
  <si>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</si>
  <si>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</si>
  <si>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</si>
  <si>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</si>
  <si>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</si>
  <si>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</si>
  <si>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</si>
  <si>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</si>
  <si>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</si>
  <si>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</si>
  <si>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</si>
  <si>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</si>
  <si>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</si>
  <si>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</si>
  <si>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</si>
  <si>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</si>
  <si>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</si>
  <si>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</si>
  <si>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</si>
  <si>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</si>
  <si>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</si>
  <si>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</si>
  <si>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</si>
  <si>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</si>
  <si>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</si>
  <si>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</si>
  <si>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</si>
  <si>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</si>
  <si>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</si>
  <si>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</si>
  <si>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</si>
  <si>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</si>
  <si>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</si>
  <si>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</si>
  <si>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</si>
  <si>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</si>
  <si>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</si>
  <si>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</si>
  <si>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</si>
  <si>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</si>
  <si>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</si>
  <si>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</si>
  <si>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</si>
  <si>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</si>
  <si>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</si>
  <si>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</si>
  <si>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</si>
  <si>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</si>
  <si>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</si>
  <si>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</si>
  <si>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</si>
  <si>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</si>
  <si>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</si>
  <si>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</si>
  <si>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</si>
  <si>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</si>
  <si>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</si>
  <si>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</si>
  <si>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</si>
  <si>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</si>
  <si>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</si>
  <si>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</si>
  <si>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</si>
  <si>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</si>
  <si>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</si>
  <si>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</si>
  <si>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</si>
  <si>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</si>
  <si>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</si>
  <si>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</si>
  <si>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</si>
  <si>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</si>
  <si>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</si>
  <si>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</si>
  <si>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</si>
  <si>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</si>
  <si>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</si>
  <si>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</si>
  <si>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</si>
  <si>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</si>
  <si>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</si>
  <si>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</si>
  <si>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</si>
  <si>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</si>
  <si>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</si>
  <si>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</si>
  <si>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</si>
  <si>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</si>
  <si>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</si>
  <si>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</si>
  <si>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</si>
  <si>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</si>
  <si>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</si>
  <si>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</si>
  <si>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</si>
  <si>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</si>
  <si>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</si>
  <si>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</si>
  <si>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</si>
  <si>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</si>
  <si>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</si>
  <si>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</si>
  <si>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</si>
  <si>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</si>
  <si>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</si>
  <si>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</si>
  <si>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</si>
  <si>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</si>
  <si>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</si>
  <si>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</si>
  <si>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</si>
  <si>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</si>
  <si>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</si>
  <si>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</si>
  <si>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</si>
  <si>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</si>
  <si>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</si>
  <si>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</si>
  <si>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</si>
  <si>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</si>
  <si>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</si>
  <si>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</si>
  <si>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</si>
  <si>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</si>
  <si>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</si>
  <si>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</si>
  <si>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</si>
  <si>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</si>
  <si>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</si>
  <si>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</si>
  <si>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</si>
  <si>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</si>
  <si>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</si>
  <si>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</si>
  <si>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</si>
  <si>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</si>
  <si>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</si>
  <si>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</si>
  <si>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</si>
  <si>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</si>
  <si>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</si>
  <si>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</si>
  <si>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</si>
  <si>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</si>
  <si>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</si>
  <si>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</si>
  <si>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</si>
  <si>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</si>
  <si>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</si>
  <si>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</si>
  <si>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</si>
  <si>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</si>
  <si>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</si>
  <si>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</si>
  <si>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</si>
  <si>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</si>
  <si>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</si>
  <si>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</si>
  <si>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</si>
  <si>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</si>
  <si>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</si>
  <si>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</si>
  <si>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</si>
  <si>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</si>
  <si>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</si>
  <si>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</si>
  <si>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</si>
  <si>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</si>
  <si>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</si>
  <si>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</si>
  <si>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</si>
  <si>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</si>
  <si>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</si>
  <si>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</si>
  <si>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</si>
  <si>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</si>
  <si>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</si>
  <si>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</si>
  <si>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</si>
  <si>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</si>
  <si>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</si>
  <si>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</si>
  <si>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</si>
  <si>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</si>
  <si>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</si>
  <si>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</si>
  <si>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</si>
  <si>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</si>
  <si>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</si>
  <si>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</si>
  <si>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</si>
  <si>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</si>
  <si>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</si>
  <si>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</si>
  <si>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</si>
  <si>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</si>
  <si>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</si>
  <si>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</si>
  <si>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</si>
  <si>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</si>
  <si>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</si>
  <si>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</si>
  <si>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</si>
  <si>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</si>
  <si>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</si>
  <si>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</si>
  <si>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</si>
  <si>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</si>
  <si>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</si>
  <si>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</si>
  <si>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</si>
  <si>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</si>
  <si>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</si>
  <si>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</si>
  <si>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</si>
  <si>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</si>
  <si>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</si>
  <si>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</si>
  <si>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</si>
  <si>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</si>
  <si>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</si>
  <si>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</si>
  <si>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</si>
  <si>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</si>
  <si>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</si>
  <si>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</si>
  <si>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</si>
  <si>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</si>
  <si>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</si>
  <si>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</si>
  <si>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</si>
  <si>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</si>
  <si>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</si>
  <si>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</si>
  <si>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</si>
  <si>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</si>
  <si>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</si>
  <si>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</si>
  <si>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</si>
  <si>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</si>
  <si>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</si>
  <si>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</si>
  <si>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</si>
  <si>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</si>
  <si>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</si>
  <si>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</si>
  <si>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</si>
  <si>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</si>
  <si>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</si>
  <si>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</si>
  <si>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</si>
  <si>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</si>
  <si>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</si>
  <si>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</si>
  <si>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</si>
  <si>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</si>
  <si>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</si>
  <si>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</si>
  <si>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</si>
  <si>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</si>
  <si>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</si>
  <si>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</si>
  <si>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</si>
  <si>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</si>
  <si>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</si>
  <si>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</si>
  <si>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</si>
  <si>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</si>
  <si>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</si>
  <si>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</si>
  <si>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</si>
  <si>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</si>
  <si>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</si>
  <si>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</si>
  <si>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</si>
  <si>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</si>
  <si>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</si>
  <si>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</si>
  <si>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</si>
  <si>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</si>
  <si>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</si>
  <si>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</si>
  <si>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</si>
  <si>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</si>
  <si>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</si>
  <si>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</si>
  <si>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</si>
  <si>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</si>
  <si>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</si>
  <si>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</si>
  <si>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</si>
  <si>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</si>
  <si>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</si>
  <si>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</si>
  <si>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</si>
  <si>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</si>
  <si>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</si>
  <si>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</si>
  <si>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</si>
  <si>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</si>
  <si>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</si>
  <si>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</si>
  <si>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</si>
  <si>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</si>
  <si>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</si>
  <si>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</si>
  <si>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</si>
  <si>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</si>
  <si>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</si>
  <si>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</si>
  <si>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</si>
  <si>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</si>
  <si>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</si>
  <si>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</si>
  <si>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</si>
  <si>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</si>
  <si>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</si>
  <si>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</si>
  <si>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</si>
  <si>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</si>
  <si>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</si>
  <si>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</si>
  <si>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</si>
  <si>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</si>
  <si>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</si>
  <si>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</si>
  <si>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</si>
  <si>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</si>
  <si>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</si>
  <si>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</si>
  <si>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</si>
  <si>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</si>
  <si>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</si>
  <si>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</si>
  <si>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</si>
  <si>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</si>
  <si>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</si>
  <si>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</si>
  <si>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</si>
  <si>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</si>
  <si>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</si>
  <si>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</si>
  <si>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</si>
  <si>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</si>
  <si>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</si>
  <si>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</si>
  <si>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</si>
  <si>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</si>
  <si>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</si>
  <si>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</si>
  <si>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</si>
  <si>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</si>
  <si>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</si>
  <si>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</si>
  <si>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</si>
  <si>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</si>
  <si>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</si>
  <si>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</si>
  <si>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</si>
  <si>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</si>
  <si>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</si>
  <si>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</si>
  <si>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</si>
  <si>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</si>
  <si>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</si>
  <si>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</si>
  <si>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</si>
  <si>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</si>
  <si>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</si>
  <si>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</si>
  <si>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</si>
  <si>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</si>
  <si>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</si>
  <si>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</si>
  <si>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</si>
  <si>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</si>
  <si>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</si>
  <si>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</si>
  <si>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</si>
  <si>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</si>
  <si>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</si>
  <si>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</si>
  <si>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</si>
  <si>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</si>
  <si>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</si>
  <si>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</si>
  <si>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</si>
  <si>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</si>
  <si>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</si>
  <si>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</si>
  <si>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</si>
  <si>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</si>
  <si>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</si>
  <si>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</si>
  <si>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</si>
  <si>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</si>
  <si>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</si>
  <si>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</si>
  <si>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</si>
  <si>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</si>
  <si>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</si>
  <si>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</si>
  <si>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</si>
  <si>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</si>
  <si>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</si>
  <si>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</si>
  <si>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</si>
  <si>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</si>
  <si>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</si>
  <si>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</si>
  <si>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</si>
  <si>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</si>
  <si>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</si>
  <si>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</si>
  <si>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</si>
  <si>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</si>
  <si>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</si>
  <si>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</si>
  <si>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</si>
  <si>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</si>
  <si>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</si>
  <si>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</si>
  <si>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</si>
  <si>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</si>
  <si>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</si>
  <si>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</si>
  <si>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</si>
  <si>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</si>
  <si>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</si>
  <si>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</si>
  <si>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</si>
  <si>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</si>
  <si>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</si>
  <si>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</si>
  <si>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</si>
  <si>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</si>
  <si>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</si>
  <si>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</si>
  <si>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</si>
  <si>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</si>
  <si>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</si>
  <si>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</si>
  <si>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</si>
  <si>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</si>
  <si>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</si>
  <si>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</si>
  <si>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</si>
  <si>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</si>
  <si>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</si>
  <si>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</si>
  <si>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</si>
  <si>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</si>
  <si>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</si>
  <si>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</si>
  <si>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</si>
  <si>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</si>
  <si>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</si>
  <si>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</si>
  <si>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</si>
  <si>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</si>
  <si>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</si>
  <si>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</si>
  <si>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</si>
  <si>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</si>
  <si>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</si>
  <si>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</si>
  <si>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</si>
  <si>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</si>
  <si>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</si>
  <si>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</si>
  <si>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</si>
  <si>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</si>
  <si>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</si>
  <si>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</si>
  <si>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</si>
  <si>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</si>
  <si>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</si>
  <si>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</si>
  <si>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</si>
  <si>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</si>
  <si>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</si>
  <si>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</si>
  <si>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</si>
  <si>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</si>
  <si>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</si>
  <si>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</si>
  <si>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</si>
  <si>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</si>
  <si>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</si>
  <si>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</si>
  <si>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</si>
  <si>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</si>
  <si>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</si>
  <si>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</si>
  <si>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</si>
  <si>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</si>
  <si>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</si>
  <si>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</si>
  <si>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</si>
  <si>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</si>
  <si>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</si>
  <si>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</si>
  <si>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</si>
  <si>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</si>
  <si>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</si>
  <si>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</si>
  <si>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</si>
  <si>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</si>
  <si>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</si>
  <si>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</si>
  <si>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</si>
  <si>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</si>
  <si>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</si>
  <si>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</si>
  <si>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</si>
  <si>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</si>
  <si>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</si>
  <si>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</si>
  <si>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</si>
  <si>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</si>
  <si>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</si>
  <si>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</si>
  <si>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</si>
  <si>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</si>
  <si>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</si>
  <si>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</si>
  <si>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</si>
  <si>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</si>
  <si>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</si>
  <si>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</si>
  <si>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</si>
  <si>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</si>
  <si>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</si>
  <si>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</si>
  <si>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</si>
  <si>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</si>
  <si>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</si>
  <si>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</si>
  <si>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</si>
  <si>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</si>
  <si>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</si>
  <si>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</si>
  <si>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</si>
  <si>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</si>
  <si>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</si>
  <si>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</si>
  <si>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</si>
  <si>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</si>
  <si>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</si>
  <si>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</si>
  <si>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</si>
  <si>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</si>
  <si>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</si>
  <si>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</si>
  <si>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</si>
  <si>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</si>
  <si>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</si>
  <si>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</si>
  <si>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</si>
  <si>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</si>
  <si>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</si>
  <si>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</si>
  <si>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</si>
  <si>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</si>
  <si>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</si>
  <si>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</si>
  <si>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</si>
  <si>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</si>
  <si>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</si>
  <si>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</si>
  <si>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</si>
  <si>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</si>
  <si>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</si>
  <si>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</si>
  <si>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</si>
  <si>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</si>
  <si>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</si>
  <si>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</si>
  <si>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</si>
  <si>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</si>
  <si>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</si>
  <si>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</si>
  <si>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</si>
  <si>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</si>
  <si>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</si>
  <si>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</si>
  <si>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</si>
  <si>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</si>
  <si>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</si>
  <si>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</si>
  <si>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</si>
  <si>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</si>
  <si>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</si>
  <si>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</si>
  <si>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</si>
  <si>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</si>
  <si>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</si>
  <si>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</si>
  <si>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</si>
  <si>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</si>
  <si>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</si>
  <si>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</si>
  <si>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</si>
  <si>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</si>
  <si>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</si>
  <si>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</si>
  <si>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</si>
  <si>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</si>
  <si>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</si>
  <si>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</si>
  <si>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</si>
  <si>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</si>
  <si>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</si>
  <si>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</si>
  <si>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</si>
  <si>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</si>
  <si>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</si>
  <si>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</si>
  <si>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</si>
  <si>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</si>
  <si>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</si>
  <si>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</si>
  <si>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</si>
  <si>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</si>
  <si>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</si>
  <si>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</si>
  <si>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</si>
  <si>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</si>
  <si>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</si>
  <si>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</si>
  <si>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</si>
  <si>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</si>
  <si>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</si>
  <si>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</si>
  <si>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</si>
  <si>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</si>
  <si>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</si>
  <si>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</si>
  <si>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</si>
  <si>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</si>
  <si>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</si>
  <si>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</si>
  <si>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</si>
  <si>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</si>
  <si>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</si>
  <si>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</si>
  <si>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</si>
  <si>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</si>
  <si>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</si>
  <si>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</si>
  <si>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</si>
  <si>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</si>
  <si>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</si>
  <si>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</si>
  <si>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</si>
  <si>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</si>
  <si>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</si>
  <si>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</si>
  <si>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</si>
  <si>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</si>
  <si>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</si>
  <si>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</si>
  <si>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</si>
  <si>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</si>
  <si>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</si>
  <si>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</si>
  <si>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</si>
  <si>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</si>
  <si>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</si>
  <si>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</si>
  <si>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</si>
  <si>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</si>
  <si>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</si>
  <si>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</si>
  <si>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</si>
  <si>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</si>
  <si>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</si>
  <si>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</si>
  <si>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</si>
  <si>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</si>
  <si>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</si>
  <si>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</si>
  <si>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</si>
  <si>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</si>
  <si>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</si>
  <si>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</si>
  <si>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</si>
  <si>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</si>
  <si>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</si>
  <si>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</si>
  <si>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</si>
  <si>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</si>
  <si>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</si>
  <si>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</si>
  <si>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</si>
  <si>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</si>
  <si>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</si>
  <si>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</si>
  <si>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</si>
  <si>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</si>
  <si>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</si>
  <si>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</si>
  <si>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</si>
  <si>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</si>
  <si>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</si>
  <si>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</si>
  <si>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</si>
  <si>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</si>
  <si>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</si>
  <si>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</si>
  <si>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</si>
  <si>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</si>
  <si>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</si>
  <si>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</si>
  <si>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</si>
  <si>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</si>
  <si>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</si>
  <si>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</si>
  <si>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</si>
  <si>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</si>
  <si>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</si>
  <si>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</si>
  <si>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</si>
  <si>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</si>
  <si>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</si>
  <si>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</si>
  <si>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</si>
  <si>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</si>
  <si>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</si>
  <si>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</si>
  <si>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</si>
  <si>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</si>
  <si>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</si>
  <si>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</si>
  <si>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</si>
  <si>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</si>
  <si>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</si>
  <si>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</si>
  <si>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</si>
  <si>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</si>
  <si>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</si>
  <si>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</si>
  <si>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</si>
  <si>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</si>
  <si>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</si>
  <si>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</si>
  <si>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</si>
  <si>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</si>
  <si>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</si>
  <si>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</si>
  <si>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</si>
  <si>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</si>
  <si>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</si>
  <si>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</si>
  <si>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</si>
  <si>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</si>
  <si>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</si>
  <si>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</si>
  <si>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</si>
  <si>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</si>
  <si>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</si>
  <si>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</si>
  <si>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</si>
  <si>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</si>
  <si>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</si>
  <si>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</si>
  <si>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</si>
  <si>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</si>
  <si>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</si>
  <si>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</si>
  <si>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</si>
  <si>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</si>
  <si>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</si>
  <si>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</si>
  <si>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</si>
  <si>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</si>
  <si>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</si>
  <si>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</si>
  <si>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</si>
  <si>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</si>
  <si>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</si>
  <si>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</si>
  <si>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</si>
  <si>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</si>
  <si>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</si>
  <si>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</si>
  <si>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</si>
  <si>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</si>
  <si>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</si>
  <si>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</si>
  <si>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</si>
  <si>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</si>
  <si>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</si>
  <si>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</si>
  <si>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</si>
  <si>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</si>
  <si>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</si>
  <si>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</si>
  <si>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</si>
  <si>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</si>
  <si>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</si>
  <si>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</si>
  <si>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</si>
  <si>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</si>
  <si>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</si>
  <si>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</si>
  <si>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</si>
  <si>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</si>
  <si>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</si>
  <si>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</si>
  <si>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</si>
  <si>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</si>
  <si>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</si>
  <si>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</si>
  <si>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</si>
  <si>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</si>
  <si>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</si>
  <si>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</si>
  <si>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</si>
  <si>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</si>
  <si>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</si>
  <si>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</si>
  <si>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</si>
  <si>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</si>
  <si>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</si>
  <si>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</si>
  <si>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</si>
  <si>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</si>
  <si>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</si>
  <si>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</si>
  <si>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</si>
  <si>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</si>
  <si>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</si>
  <si>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</si>
  <si>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</si>
  <si>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</si>
  <si>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</si>
  <si>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</si>
  <si>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</si>
  <si>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</si>
  <si>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</si>
  <si>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</si>
  <si>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</si>
  <si>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</si>
  <si>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</si>
  <si>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</si>
  <si>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</si>
  <si>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</si>
  <si>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</si>
  <si>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</si>
  <si>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</si>
  <si>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</si>
  <si>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</si>
  <si>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</si>
  <si>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</si>
  <si>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</si>
  <si>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</si>
  <si>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</si>
  <si>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</si>
  <si>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</si>
  <si>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</si>
  <si>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</si>
  <si>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</si>
  <si>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</si>
  <si>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</si>
  <si>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</si>
  <si>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</si>
  <si>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</si>
  <si>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</si>
  <si>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</si>
  <si>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</si>
  <si>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</si>
  <si>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</si>
  <si>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</si>
  <si>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</si>
  <si>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</si>
  <si>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</si>
  <si>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</si>
  <si>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</si>
  <si>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</si>
  <si>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</si>
  <si>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</si>
  <si>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</si>
  <si>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</si>
  <si>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</si>
  <si>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</si>
  <si>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</si>
  <si>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</si>
  <si>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</si>
  <si>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</si>
  <si>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</si>
  <si>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</si>
  <si>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</si>
  <si>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</si>
  <si>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</si>
  <si>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</si>
  <si>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</si>
  <si>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</si>
  <si>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</si>
  <si>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</si>
  <si>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</si>
  <si>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</si>
  <si>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</si>
  <si>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</si>
  <si>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</si>
  <si>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</si>
  <si>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</si>
  <si>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</si>
  <si>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</si>
  <si>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</si>
  <si>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</si>
  <si>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</si>
  <si>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</si>
  <si>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</si>
  <si>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</si>
  <si>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</si>
  <si>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</si>
  <si>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</si>
  <si>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</si>
  <si>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</si>
  <si>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</si>
  <si>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</si>
  <si>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</si>
  <si>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</si>
  <si>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</si>
  <si>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</si>
  <si>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</si>
  <si>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</si>
  <si>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</si>
  <si>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</si>
  <si>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</si>
  <si>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</si>
  <si>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</si>
  <si>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</si>
  <si>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</si>
  <si>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</si>
  <si>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</si>
  <si>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</si>
  <si>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</si>
  <si>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</si>
  <si>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</si>
  <si>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</si>
  <si>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</si>
  <si>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</si>
  <si>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</si>
  <si>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</si>
  <si>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</si>
  <si>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</si>
  <si>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</si>
  <si>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</si>
  <si>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</si>
  <si>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</si>
  <si>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</si>
  <si>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</si>
  <si>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</si>
  <si>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</si>
  <si>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</si>
  <si>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</si>
  <si>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</si>
  <si>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</si>
  <si>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</si>
  <si>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</si>
  <si>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</si>
  <si>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</si>
  <si>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</si>
  <si>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</si>
  <si>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</si>
  <si>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</si>
  <si>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</si>
  <si>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</si>
  <si>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</si>
  <si>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</si>
  <si>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</si>
  <si>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</si>
  <si>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</si>
  <si>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</si>
  <si>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</si>
  <si>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</si>
  <si>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</si>
  <si>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</si>
  <si>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</si>
  <si>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</si>
  <si>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</si>
  <si>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</si>
  <si>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</si>
  <si>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</si>
  <si>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</si>
  <si>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</si>
  <si>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</si>
  <si>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</si>
  <si>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</si>
  <si>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</si>
  <si>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</si>
  <si>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</si>
  <si>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</si>
  <si>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</si>
  <si>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</si>
  <si>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</si>
  <si>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</si>
  <si>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</si>
  <si>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</si>
  <si>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</si>
  <si>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</si>
  <si>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</si>
  <si>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</si>
  <si>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</si>
  <si>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</si>
  <si>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</si>
  <si>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</si>
  <si>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</si>
  <si>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</si>
  <si>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</si>
  <si>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</si>
  <si>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NFA2X-T 3 x 70 + N 50 mm²</t>
  </si>
  <si>
    <t>PEKERJAAN PEMASANGAN KONDUKTOR</t>
  </si>
  <si>
    <t>PEKERJAAN PEMASANGAN APP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</si>
  <si>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</si>
  <si>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</si>
  <si>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</si>
  <si>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</si>
  <si>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</si>
  <si>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</si>
  <si>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</si>
  <si>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</si>
  <si>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</si>
  <si>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</si>
  <si>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</si>
  <si>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</si>
  <si>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</si>
  <si>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</si>
  <si>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</si>
  <si>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</si>
  <si>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</si>
  <si>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</si>
  <si>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</si>
  <si>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</si>
  <si>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</si>
  <si>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</si>
  <si>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</si>
  <si>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</si>
  <si>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</si>
  <si>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</si>
  <si>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MTR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</si>
  <si>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</si>
  <si>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</si>
  <si>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</si>
  <si>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</si>
  <si>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</si>
  <si>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</si>
  <si>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</si>
  <si>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</si>
  <si>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</si>
  <si>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</si>
  <si>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</si>
  <si>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PETA LOKASI PELANGGAN</t>
  </si>
  <si>
    <t>SINGLE LINE DIAGRAM LOKASI PELANGGAN</t>
  </si>
  <si>
    <t>Trafo 3 Fasa 50 KVA 1 Tiang (G312-A)</t>
  </si>
  <si>
    <t>Daya 23.000 VA</t>
  </si>
  <si>
    <t>PEKERJAAN PEMBONGKARAN</t>
  </si>
  <si>
    <t>Hasil Ukur Trafo x Ph xx KVA ( X ) di MGN</t>
  </si>
  <si>
    <t>APP PASKA DAYA 11 KVA</t>
  </si>
  <si>
    <t>Bongkar Pasang</t>
  </si>
  <si>
    <t>Keterangan Tambahan : '-7.019549, 110.552073</t>
  </si>
  <si>
    <t>PERLUASAN JTR</t>
  </si>
  <si>
    <t>STAFF TEKNIK</t>
  </si>
  <si>
    <t>MANAGER ULP</t>
  </si>
  <si>
    <t>MAN PERENCANAAN</t>
  </si>
  <si>
    <t>MA ASY-SYARIFAH</t>
  </si>
  <si>
    <t>DS BRUMBUNG</t>
  </si>
  <si>
    <t>TRAFO 3P 50KVA</t>
  </si>
  <si>
    <t>LVTC 3X35+35</t>
  </si>
  <si>
    <t>'-7.018916, 110.518423</t>
  </si>
  <si>
    <t>PB MA ASY-SYARIFAH</t>
  </si>
  <si>
    <t>TEAM LEADER</t>
  </si>
  <si>
    <t>KOORDINAT LOKASI : '-7.025577,110.510115</t>
  </si>
  <si>
    <t>T1-109/3</t>
  </si>
  <si>
    <t>MGN07</t>
  </si>
  <si>
    <t>HARY PRATAMA</t>
  </si>
  <si>
    <t>Demak, 18 Agustus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</si>
</sst>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731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0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7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65" fillId="0" borderId="0"/>
    <xf numFmtId="0" fontId="32" fillId="0" borderId="0"/>
    <xf numFmtId="0" fontId="107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7" fillId="0" borderId="0"/>
    <xf numFmtId="0" fontId="10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7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7" fillId="0" borderId="0"/>
    <xf numFmtId="0" fontId="107" fillId="0" borderId="0"/>
    <xf numFmtId="0" fontId="107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7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09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9" fillId="0" borderId="0"/>
    <xf numFmtId="0" fontId="108" fillId="0" borderId="0"/>
    <xf numFmtId="0" fontId="6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39" fillId="0" borderId="0" applyFont="0" applyFill="0" applyBorder="0" applyAlignment="0" applyProtection="0"/>
    <xf numFmtId="41" fontId="15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2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746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7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13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16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12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14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14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26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16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22" fillId="36" borderId="0" xfId="2670" applyFont="1" applyFill="1" applyAlignment="1">
      <alignment horizontal="left" vertical="center"/>
    </xf>
    <xf numFmtId="0" fontId="122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right" vertical="center"/>
    </xf>
    <xf numFmtId="9" fontId="125" fillId="36" borderId="0" xfId="2671" applyFont="1" applyFill="1" applyBorder="1" applyAlignment="1" applyProtection="1">
      <alignment horizontal="right" vertical="center"/>
    </xf>
    <xf numFmtId="167" fontId="124" fillId="36" borderId="0" xfId="2672" applyFont="1" applyFill="1" applyBorder="1" applyAlignment="1" applyProtection="1">
      <alignment horizontal="right" vertical="center"/>
    </xf>
    <xf numFmtId="167" fontId="125" fillId="36" borderId="0" xfId="2672" applyFont="1" applyFill="1" applyBorder="1" applyAlignment="1" applyProtection="1">
      <alignment horizontal="right" vertical="center"/>
    </xf>
    <xf numFmtId="10" fontId="125" fillId="36" borderId="0" xfId="2671" applyNumberFormat="1" applyFont="1" applyFill="1" applyBorder="1" applyAlignment="1" applyProtection="1">
      <alignment horizontal="right" vertical="center"/>
    </xf>
    <xf numFmtId="169" fontId="124" fillId="36" borderId="0" xfId="2672" applyNumberFormat="1" applyFont="1" applyFill="1" applyBorder="1" applyAlignment="1" applyProtection="1">
      <alignment horizontal="right" vertical="center"/>
    </xf>
    <xf numFmtId="0" fontId="118" fillId="0" borderId="0" xfId="2670" applyFont="1" applyAlignment="1">
      <alignment horizontal="left" vertical="center"/>
    </xf>
    <xf numFmtId="0" fontId="12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8" fillId="0" borderId="0" xfId="1538" applyFont="1"/>
    <xf numFmtId="0" fontId="111" fillId="0" borderId="0" xfId="1538" applyFont="1"/>
    <xf numFmtId="0" fontId="49" fillId="0" borderId="42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8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19" fillId="0" borderId="3" xfId="1026" applyFont="1" applyBorder="1" applyProtection="1"/>
    <xf numFmtId="167" fontId="0" fillId="0" borderId="3" xfId="1026" applyFont="1" applyBorder="1" applyProtection="1"/>
    <xf numFmtId="167" fontId="111" fillId="0" borderId="3" xfId="1538" applyNumberFormat="1" applyFont="1" applyBorder="1"/>
    <xf numFmtId="0" fontId="58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8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27" fillId="0" borderId="0" xfId="1614" applyFont="1" applyAlignment="1">
      <alignment horizontal="center"/>
    </xf>
    <xf numFmtId="0" fontId="128" fillId="0" borderId="0" xfId="1614" applyFont="1" applyAlignment="1">
      <alignment horizontal="center" vertical="center"/>
    </xf>
    <xf numFmtId="0" fontId="129" fillId="0" borderId="0" xfId="1614" applyFont="1" applyAlignment="1">
      <alignment horizontal="left" vertical="center"/>
    </xf>
    <xf numFmtId="0" fontId="129" fillId="0" borderId="0" xfId="1614" applyFont="1" applyAlignment="1">
      <alignment vertical="center"/>
    </xf>
    <xf numFmtId="0" fontId="130" fillId="0" borderId="0" xfId="1614" applyFont="1" applyAlignment="1">
      <alignment horizontal="center" vertical="center"/>
    </xf>
    <xf numFmtId="3" fontId="128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 vertical="center"/>
    </xf>
    <xf numFmtId="0" fontId="130" fillId="0" borderId="0" xfId="1614" applyFont="1" applyAlignment="1">
      <alignment horizontal="center"/>
    </xf>
    <xf numFmtId="0" fontId="128" fillId="0" borderId="0" xfId="1614" applyFont="1" applyAlignment="1">
      <alignment horizontal="center"/>
    </xf>
    <xf numFmtId="3" fontId="127" fillId="0" borderId="0" xfId="1614" applyNumberFormat="1" applyFont="1" applyAlignment="1">
      <alignment horizontal="center"/>
    </xf>
    <xf numFmtId="0" fontId="132" fillId="0" borderId="0" xfId="1614" applyFont="1"/>
    <xf numFmtId="167" fontId="132" fillId="0" borderId="0" xfId="1652" applyNumberFormat="1" applyFont="1"/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horizontal="center" vertical="center"/>
    </xf>
    <xf numFmtId="3" fontId="129" fillId="0" borderId="0" xfId="1614" applyNumberFormat="1" applyFont="1" applyAlignment="1">
      <alignment horizontal="left" vertical="center"/>
    </xf>
    <xf numFmtId="0" fontId="132" fillId="0" borderId="0" xfId="1614" applyFont="1" applyAlignment="1">
      <alignment horizontal="center"/>
    </xf>
    <xf numFmtId="0" fontId="129" fillId="0" borderId="0" xfId="1614" applyFont="1" applyAlignment="1">
      <alignment horizontal="center"/>
    </xf>
    <xf numFmtId="0" fontId="132" fillId="0" borderId="0" xfId="1614" applyFont="1" applyAlignment="1">
      <alignment horizontal="center" vertical="center" wrapText="1"/>
    </xf>
    <xf numFmtId="0" fontId="129" fillId="0" borderId="0" xfId="1614" applyFont="1" applyAlignment="1">
      <alignment horizontal="center" vertical="center" wrapText="1"/>
    </xf>
    <xf numFmtId="3" fontId="128" fillId="0" borderId="0" xfId="1614" applyNumberFormat="1" applyFont="1" applyAlignment="1">
      <alignment vertical="center"/>
    </xf>
    <xf numFmtId="0" fontId="129" fillId="0" borderId="20" xfId="1615" applyFont="1" applyBorder="1" applyAlignment="1">
      <alignment horizontal="center" vertical="center"/>
    </xf>
    <xf numFmtId="0" fontId="129" fillId="0" borderId="21" xfId="1615" applyFont="1" applyBorder="1" applyAlignment="1">
      <alignment horizontal="left" vertical="center" wrapText="1"/>
    </xf>
    <xf numFmtId="0" fontId="128" fillId="0" borderId="21" xfId="1614" applyFont="1" applyBorder="1" applyAlignment="1">
      <alignment horizontal="center" vertical="center" wrapText="1"/>
    </xf>
    <xf numFmtId="0" fontId="135" fillId="0" borderId="21" xfId="1614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28" fillId="0" borderId="21" xfId="1614" applyNumberFormat="1" applyFont="1" applyBorder="1" applyAlignment="1">
      <alignment horizontal="center" vertical="center"/>
    </xf>
    <xf numFmtId="3" fontId="128" fillId="0" borderId="22" xfId="1614" applyNumberFormat="1" applyFont="1" applyBorder="1" applyAlignment="1">
      <alignment horizontal="center" vertical="center"/>
    </xf>
    <xf numFmtId="3" fontId="128" fillId="0" borderId="0" xfId="1614" applyNumberFormat="1" applyFont="1" applyAlignment="1">
      <alignment horizontal="center"/>
    </xf>
    <xf numFmtId="3" fontId="127" fillId="0" borderId="0" xfId="1614" applyNumberFormat="1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0" fillId="0" borderId="21" xfId="1653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/>
    </xf>
    <xf numFmtId="0" fontId="128" fillId="0" borderId="21" xfId="1451" applyFont="1" applyBorder="1" applyAlignment="1">
      <alignment horizontal="left"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5" fillId="0" borderId="21" xfId="1652" applyFont="1" applyBorder="1" applyAlignment="1">
      <alignment horizontal="center" vertical="center"/>
    </xf>
    <xf numFmtId="0" fontId="135" fillId="0" borderId="44" xfId="1652" applyFont="1" applyBorder="1" applyAlignment="1">
      <alignment horizontal="center" vertical="center"/>
    </xf>
    <xf numFmtId="0" fontId="135" fillId="0" borderId="3" xfId="1652" applyFont="1" applyBorder="1" applyAlignment="1">
      <alignment vertical="center" wrapText="1"/>
    </xf>
    <xf numFmtId="0" fontId="128" fillId="0" borderId="3" xfId="1614" applyFont="1" applyBorder="1" applyAlignment="1">
      <alignment horizontal="center" vertical="center" wrapText="1"/>
    </xf>
    <xf numFmtId="0" fontId="135" fillId="0" borderId="3" xfId="1614" applyFont="1" applyBorder="1" applyAlignment="1">
      <alignment horizontal="center" vertical="center"/>
    </xf>
    <xf numFmtId="0" fontId="135" fillId="0" borderId="3" xfId="1652" applyFont="1" applyBorder="1" applyAlignment="1">
      <alignment horizontal="center" vertical="center"/>
    </xf>
    <xf numFmtId="207" fontId="135" fillId="0" borderId="3" xfId="1614" applyNumberFormat="1" applyFont="1" applyBorder="1" applyAlignment="1">
      <alignment horizontal="center" vertical="center"/>
    </xf>
    <xf numFmtId="3" fontId="128" fillId="0" borderId="3" xfId="1614" applyNumberFormat="1" applyFont="1" applyBorder="1" applyAlignment="1">
      <alignment horizontal="center" vertical="center"/>
    </xf>
    <xf numFmtId="3" fontId="128" fillId="0" borderId="39" xfId="1614" applyNumberFormat="1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28" fillId="0" borderId="23" xfId="1614" applyFont="1" applyBorder="1" applyAlignment="1">
      <alignment horizontal="center" vertical="center"/>
    </xf>
    <xf numFmtId="0" fontId="128" fillId="0" borderId="24" xfId="1614" applyFont="1" applyBorder="1" applyAlignment="1">
      <alignment horizontal="left" vertical="center"/>
    </xf>
    <xf numFmtId="0" fontId="128" fillId="0" borderId="24" xfId="1614" applyFont="1" applyBorder="1" applyAlignment="1">
      <alignment vertical="center"/>
    </xf>
    <xf numFmtId="0" fontId="135" fillId="0" borderId="24" xfId="1614" applyFont="1" applyBorder="1" applyAlignment="1">
      <alignment horizontal="center" vertical="center"/>
    </xf>
    <xf numFmtId="3" fontId="128" fillId="0" borderId="24" xfId="1614" applyNumberFormat="1" applyFont="1" applyBorder="1" applyAlignment="1">
      <alignment horizontal="center" vertical="center"/>
    </xf>
    <xf numFmtId="3" fontId="128" fillId="0" borderId="25" xfId="1614" applyNumberFormat="1" applyFont="1" applyBorder="1" applyAlignment="1">
      <alignment horizontal="center" vertical="center"/>
    </xf>
    <xf numFmtId="0" fontId="130" fillId="0" borderId="26" xfId="1614" applyFont="1" applyBorder="1" applyAlignment="1">
      <alignment horizontal="center" vertical="center"/>
    </xf>
    <xf numFmtId="37" fontId="132" fillId="0" borderId="27" xfId="1614" applyNumberFormat="1" applyFont="1" applyBorder="1" applyAlignment="1">
      <alignment horizontal="center"/>
    </xf>
    <xf numFmtId="37" fontId="130" fillId="0" borderId="27" xfId="1614" applyNumberFormat="1" applyFont="1" applyBorder="1" applyAlignment="1">
      <alignment horizontal="center"/>
    </xf>
    <xf numFmtId="37" fontId="128" fillId="0" borderId="0" xfId="1614" applyNumberFormat="1" applyFont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30" fillId="0" borderId="28" xfId="1614" applyFont="1" applyBorder="1" applyAlignment="1">
      <alignment horizontal="center" vertical="center"/>
    </xf>
    <xf numFmtId="37" fontId="132" fillId="0" borderId="29" xfId="1614" applyNumberFormat="1" applyFont="1" applyBorder="1" applyAlignment="1">
      <alignment horizontal="center"/>
    </xf>
    <xf numFmtId="37" fontId="130" fillId="0" borderId="29" xfId="1614" applyNumberFormat="1" applyFont="1" applyBorder="1" applyAlignment="1">
      <alignment horizontal="center"/>
    </xf>
    <xf numFmtId="37" fontId="136" fillId="0" borderId="0" xfId="1614" applyNumberFormat="1" applyFont="1" applyAlignment="1">
      <alignment horizontal="center"/>
    </xf>
    <xf numFmtId="37" fontId="136" fillId="0" borderId="30" xfId="1614" applyNumberFormat="1" applyFont="1" applyBorder="1" applyAlignment="1">
      <alignment horizontal="center"/>
    </xf>
    <xf numFmtId="37" fontId="136" fillId="0" borderId="32" xfId="1614" applyNumberFormat="1" applyFont="1" applyBorder="1" applyAlignment="1">
      <alignment horizontal="center"/>
    </xf>
    <xf numFmtId="0" fontId="127" fillId="0" borderId="0" xfId="1614" applyFont="1" applyAlignment="1">
      <alignment horizontal="center" vertical="center"/>
    </xf>
    <xf numFmtId="0" fontId="136" fillId="0" borderId="34" xfId="1614" applyFont="1" applyBorder="1" applyAlignment="1">
      <alignment vertical="center"/>
    </xf>
    <xf numFmtId="0" fontId="130" fillId="0" borderId="19" xfId="1614" applyFont="1" applyBorder="1"/>
    <xf numFmtId="0" fontId="130" fillId="0" borderId="19" xfId="1614" applyFont="1" applyBorder="1" applyAlignment="1">
      <alignment horizontal="center"/>
    </xf>
    <xf numFmtId="0" fontId="130" fillId="0" borderId="19" xfId="1614" applyFont="1" applyBorder="1" applyAlignment="1">
      <alignment horizontal="right"/>
    </xf>
    <xf numFmtId="0" fontId="130" fillId="0" borderId="31" xfId="1614" applyFont="1" applyBorder="1" applyAlignment="1">
      <alignment horizontal="right"/>
    </xf>
    <xf numFmtId="0" fontId="128" fillId="0" borderId="0" xfId="1614" applyFont="1" applyAlignment="1">
      <alignment horizontal="left" vertical="center"/>
    </xf>
    <xf numFmtId="0" fontId="128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165" fontId="135" fillId="0" borderId="0" xfId="1652" applyNumberFormat="1" applyFont="1" applyAlignment="1">
      <alignment vertical="center"/>
    </xf>
    <xf numFmtId="0" fontId="130" fillId="0" borderId="0" xfId="1652" applyFont="1" applyAlignment="1">
      <alignment horizontal="right"/>
    </xf>
    <xf numFmtId="0" fontId="137" fillId="0" borderId="0" xfId="1644" applyFont="1" applyAlignment="1">
      <alignment horizontal="center" vertical="center"/>
    </xf>
    <xf numFmtId="0" fontId="135" fillId="0" borderId="0" xfId="1652" applyFont="1" applyAlignment="1">
      <alignment vertical="center"/>
    </xf>
    <xf numFmtId="0" fontId="138" fillId="39" borderId="59" xfId="2670" applyFont="1" applyFill="1" applyBorder="1" applyAlignment="1">
      <alignment horizontal="left" vertical="center"/>
    </xf>
    <xf numFmtId="0" fontId="138" fillId="39" borderId="60" xfId="2670" applyFont="1" applyFill="1" applyBorder="1" applyAlignment="1">
      <alignment horizontal="center" vertical="center"/>
    </xf>
    <xf numFmtId="0" fontId="138" fillId="39" borderId="62" xfId="2670" applyFont="1" applyFill="1" applyBorder="1" applyAlignment="1">
      <alignment horizontal="left" vertical="center"/>
    </xf>
    <xf numFmtId="0" fontId="138" fillId="39" borderId="58" xfId="2670" applyFont="1" applyFill="1" applyBorder="1" applyAlignment="1">
      <alignment horizontal="center" vertical="center"/>
    </xf>
    <xf numFmtId="0" fontId="138" fillId="39" borderId="64" xfId="2670" applyFont="1" applyFill="1" applyBorder="1" applyAlignment="1">
      <alignment horizontal="left" vertical="center"/>
    </xf>
    <xf numFmtId="0" fontId="138" fillId="39" borderId="65" xfId="2670" applyFont="1" applyFill="1" applyBorder="1" applyAlignment="1">
      <alignment horizontal="center" vertical="center"/>
    </xf>
    <xf numFmtId="167" fontId="120" fillId="40" borderId="61" xfId="2672" applyFont="1" applyFill="1" applyBorder="1" applyAlignment="1" applyProtection="1">
      <alignment horizontal="right" vertical="center" wrapText="1"/>
      <protection locked="0"/>
    </xf>
    <xf numFmtId="167" fontId="120" fillId="40" borderId="63" xfId="2672" applyFont="1" applyFill="1" applyBorder="1" applyAlignment="1" applyProtection="1">
      <alignment horizontal="right" vertical="center"/>
      <protection locked="0"/>
    </xf>
    <xf numFmtId="169" fontId="120" fillId="40" borderId="63" xfId="2672" applyNumberFormat="1" applyFont="1" applyFill="1" applyBorder="1" applyAlignment="1" applyProtection="1">
      <alignment horizontal="right" vertical="center"/>
      <protection locked="0"/>
    </xf>
    <xf numFmtId="169" fontId="120" fillId="40" borderId="66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51" xfId="2673" applyFont="1" applyBorder="1" applyAlignment="1">
      <alignment horizontal="center" vertical="center" wrapText="1"/>
    </xf>
    <xf numFmtId="0" fontId="141" fillId="0" borderId="0" xfId="2673" applyFont="1" applyAlignment="1">
      <alignment horizontal="center" vertical="center" wrapText="1"/>
    </xf>
    <xf numFmtId="0" fontId="142" fillId="0" borderId="0" xfId="2673" applyFont="1" applyAlignment="1">
      <alignment vertical="center" wrapText="1"/>
    </xf>
    <xf numFmtId="0" fontId="143" fillId="0" borderId="0" xfId="2673" applyFont="1" applyAlignment="1">
      <alignment vertical="center" wrapText="1"/>
    </xf>
    <xf numFmtId="0" fontId="126" fillId="35" borderId="70" xfId="2673" applyFont="1" applyFill="1" applyBorder="1" applyAlignment="1">
      <alignment vertical="center" wrapText="1"/>
    </xf>
    <xf numFmtId="0" fontId="126" fillId="43" borderId="70" xfId="2673" applyFont="1" applyFill="1" applyBorder="1" applyAlignment="1">
      <alignment vertical="center" wrapText="1"/>
    </xf>
    <xf numFmtId="0" fontId="140" fillId="0" borderId="0" xfId="2673" applyFont="1" applyAlignment="1">
      <alignment vertical="center" wrapText="1"/>
    </xf>
    <xf numFmtId="0" fontId="146" fillId="0" borderId="0" xfId="2673" applyFont="1" applyAlignment="1">
      <alignment horizontal="center" vertical="center" wrapText="1"/>
    </xf>
    <xf numFmtId="1" fontId="147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15" fillId="35" borderId="32" xfId="2673" applyFont="1" applyFill="1" applyBorder="1" applyAlignment="1">
      <alignment vertical="center" wrapText="1"/>
    </xf>
    <xf numFmtId="0" fontId="115" fillId="43" borderId="32" xfId="2673" applyFont="1" applyFill="1" applyBorder="1" applyAlignment="1">
      <alignment vertical="center" wrapText="1"/>
    </xf>
    <xf numFmtId="0" fontId="115" fillId="0" borderId="0" xfId="2673" applyFont="1" applyAlignment="1">
      <alignment vertical="center" wrapText="1"/>
    </xf>
    <xf numFmtId="2" fontId="115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2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5" fillId="0" borderId="0" xfId="2675" applyFont="1" applyFill="1" applyBorder="1" applyAlignment="1">
      <alignment horizontal="center" vertical="center" wrapText="1"/>
    </xf>
    <xf numFmtId="1" fontId="115" fillId="0" borderId="45" xfId="2673" applyNumberFormat="1" applyFont="1" applyBorder="1" applyAlignment="1">
      <alignment vertical="center" wrapText="1"/>
    </xf>
    <xf numFmtId="0" fontId="148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2" fontId="148" fillId="0" borderId="0" xfId="2673" applyNumberFormat="1" applyFont="1" applyAlignment="1">
      <alignment horizontal="center" vertical="center" wrapText="1"/>
    </xf>
    <xf numFmtId="1" fontId="148" fillId="0" borderId="0" xfId="2673" applyNumberFormat="1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26" fillId="35" borderId="46" xfId="2673" applyFont="1" applyFill="1" applyBorder="1" applyAlignment="1">
      <alignment vertical="center" wrapText="1"/>
    </xf>
    <xf numFmtId="0" fontId="126" fillId="0" borderId="48" xfId="2673" applyFont="1" applyBorder="1" applyAlignment="1">
      <alignment horizontal="center" vertical="center" wrapText="1"/>
    </xf>
    <xf numFmtId="0" fontId="126" fillId="35" borderId="44" xfId="2673" applyFont="1" applyFill="1" applyBorder="1" applyAlignment="1">
      <alignment vertical="center" wrapText="1"/>
    </xf>
    <xf numFmtId="1" fontId="115" fillId="0" borderId="50" xfId="2673" applyNumberFormat="1" applyFont="1" applyBorder="1" applyAlignment="1">
      <alignment vertical="center" wrapText="1"/>
    </xf>
    <xf numFmtId="0" fontId="115" fillId="35" borderId="44" xfId="2673" applyFont="1" applyFill="1" applyBorder="1" applyAlignment="1">
      <alignment vertical="center" wrapText="1"/>
    </xf>
    <xf numFmtId="0" fontId="115" fillId="35" borderId="74" xfId="2673" applyFont="1" applyFill="1" applyBorder="1" applyAlignment="1">
      <alignment vertical="center" wrapText="1"/>
    </xf>
    <xf numFmtId="0" fontId="102" fillId="0" borderId="52" xfId="2673" applyFont="1" applyBorder="1" applyAlignment="1">
      <alignment horizontal="center" vertical="center" wrapText="1"/>
    </xf>
    <xf numFmtId="0" fontId="126" fillId="0" borderId="46" xfId="2673" applyFont="1" applyBorder="1" applyAlignment="1">
      <alignment vertical="center" wrapText="1"/>
    </xf>
    <xf numFmtId="0" fontId="126" fillId="0" borderId="44" xfId="2673" applyFont="1" applyBorder="1" applyAlignment="1">
      <alignment vertical="center" wrapText="1"/>
    </xf>
    <xf numFmtId="0" fontId="115" fillId="0" borderId="44" xfId="2673" applyFont="1" applyBorder="1" applyAlignment="1">
      <alignment vertical="center" wrapText="1"/>
    </xf>
    <xf numFmtId="0" fontId="115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41" fontId="131" fillId="0" borderId="0" xfId="2676" applyFont="1" applyAlignment="1">
      <alignment horizontal="center" vertical="center"/>
    </xf>
    <xf numFmtId="37" fontId="130" fillId="0" borderId="0" xfId="1614" applyNumberFormat="1" applyFont="1" applyAlignment="1">
      <alignment horizontal="center"/>
    </xf>
    <xf numFmtId="0" fontId="3" fillId="0" borderId="0" xfId="2670" applyFont="1" applyAlignment="1">
      <alignment horizontal="center" vertical="center"/>
    </xf>
    <xf numFmtId="0" fontId="111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24" fillId="47" borderId="0" xfId="2672" applyNumberFormat="1" applyFont="1" applyFill="1" applyBorder="1" applyAlignment="1" applyProtection="1">
      <alignment horizontal="right" vertical="center"/>
    </xf>
    <xf numFmtId="37" fontId="130" fillId="0" borderId="0" xfId="1614" applyNumberFormat="1" applyFont="1" applyAlignment="1">
      <alignment horizontal="center"/>
    </xf>
    <xf numFmtId="3" fontId="135" fillId="48" borderId="21" xfId="1614" applyNumberFormat="1" applyFont="1" applyFill="1" applyBorder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129" fillId="0" borderId="0" xfId="1644" applyFont="1" applyAlignment="1">
      <alignment horizontal="center" vertical="center"/>
    </xf>
    <xf numFmtId="0" fontId="130" fillId="0" borderId="21" xfId="1653" applyFont="1" applyFill="1" applyBorder="1" applyAlignment="1">
      <alignment horizontal="center" vertical="center"/>
    </xf>
    <xf numFmtId="3" fontId="135" fillId="0" borderId="21" xfId="1614" applyNumberFormat="1" applyFont="1" applyFill="1" applyBorder="1" applyAlignment="1">
      <alignment horizontal="center" vertical="center"/>
    </xf>
    <xf numFmtId="0" fontId="135" fillId="0" borderId="21" xfId="1615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/>
    </xf>
    <xf numFmtId="0" fontId="173" fillId="0" borderId="20" xfId="1652" applyFont="1" applyBorder="1" applyAlignment="1">
      <alignment horizontal="center" vertical="center"/>
    </xf>
    <xf numFmtId="0" fontId="173" fillId="0" borderId="21" xfId="1652" applyFont="1" applyBorder="1" applyAlignment="1">
      <alignment vertical="center"/>
    </xf>
    <xf numFmtId="0" fontId="1" fillId="0" borderId="21" xfId="1652" applyFont="1" applyFill="1" applyBorder="1" applyAlignment="1">
      <alignment horizontal="center" vertical="center"/>
    </xf>
    <xf numFmtId="0" fontId="41" fillId="0" borderId="21" xfId="1451" applyFont="1" applyBorder="1" applyAlignment="1">
      <alignment horizontal="left"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7" fillId="0" borderId="21" xfId="1614" applyFont="1" applyBorder="1" applyAlignment="1">
      <alignment horizontal="center" vertical="center"/>
    </xf>
    <xf numFmtId="0" fontId="41" fillId="0" borderId="21" xfId="1451" applyFont="1" applyBorder="1" applyAlignment="1">
      <alignment horizontal="left" vertical="center" wrapText="1"/>
    </xf>
    <xf numFmtId="0" fontId="130" fillId="0" borderId="21" xfId="1653" applyFont="1" applyBorder="1" applyAlignment="1">
      <alignment horizontal="center" vertical="center"/>
    </xf>
    <xf numFmtId="0" fontId="135" fillId="0" borderId="21" xfId="1615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0" fillId="0" borderId="20" xfId="1652" applyFont="1" applyBorder="1" applyAlignment="1">
      <alignment horizontal="center" vertical="center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41" fillId="0" borderId="21" xfId="1450" applyFont="1" applyBorder="1" applyAlignment="1">
      <alignment vertical="center" wrapText="1"/>
    </xf>
    <xf numFmtId="3" fontId="42" fillId="0" borderId="0" xfId="1614" applyNumberFormat="1" applyFont="1" applyAlignment="1">
      <alignment horizontal="center" vertical="center"/>
    </xf>
    <xf numFmtId="0" fontId="36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0" fontId="41" fillId="0" borderId="21" xfId="1451" applyFont="1" applyBorder="1" applyAlignment="1">
      <alignment horizontal="left" vertical="center" wrapText="1"/>
    </xf>
    <xf numFmtId="0" fontId="41" fillId="0" borderId="21" xfId="0" applyFont="1" applyBorder="1" applyAlignment="1">
      <alignment horizontal="left" vertical="center" wrapText="1"/>
    </xf>
    <xf numFmtId="0" fontId="129" fillId="0" borderId="21" xfId="1615" applyFont="1" applyBorder="1" applyAlignment="1">
      <alignment horizontal="left" vertical="center" wrapText="1"/>
    </xf>
    <xf numFmtId="0" fontId="129" fillId="0" borderId="20" xfId="1653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134" fillId="0" borderId="20" xfId="1653" applyFont="1" applyBorder="1" applyAlignment="1">
      <alignment horizontal="center" vertical="center"/>
    </xf>
    <xf numFmtId="0" fontId="130" fillId="0" borderId="20" xfId="1653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28" fillId="0" borderId="21" xfId="1615" applyFont="1" applyBorder="1" applyAlignment="1">
      <alignment horizontal="left" vertical="center" wrapText="1"/>
    </xf>
    <xf numFmtId="0" fontId="110" fillId="0" borderId="20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10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164" fillId="0" borderId="26" xfId="1451" applyFont="1" applyBorder="1"/>
    <xf numFmtId="0" fontId="164" fillId="0" borderId="36" xfId="1451" applyFont="1" applyBorder="1"/>
    <xf numFmtId="0" fontId="164" fillId="0" borderId="43" xfId="1451" applyFont="1" applyBorder="1"/>
    <xf numFmtId="0" fontId="164" fillId="0" borderId="28" xfId="1451" applyFont="1" applyBorder="1"/>
    <xf numFmtId="0" fontId="164" fillId="0" borderId="37" xfId="1451" applyFont="1" applyBorder="1"/>
    <xf numFmtId="0" fontId="156" fillId="0" borderId="37" xfId="1451" applyFont="1" applyBorder="1" applyAlignment="1">
      <alignment vertical="center"/>
    </xf>
    <xf numFmtId="0" fontId="164" fillId="0" borderId="34" xfId="1451" applyFont="1" applyBorder="1"/>
    <xf numFmtId="0" fontId="164" fillId="0" borderId="19" xfId="1451" applyFont="1" applyBorder="1"/>
    <xf numFmtId="0" fontId="156" fillId="0" borderId="19" xfId="1451" applyFont="1" applyBorder="1" applyAlignment="1">
      <alignment vertical="center"/>
    </xf>
    <xf numFmtId="0" fontId="156" fillId="0" borderId="19" xfId="1451" applyFont="1" applyBorder="1" applyAlignment="1">
      <alignment horizontal="center" vertical="center"/>
    </xf>
    <xf numFmtId="0" fontId="156" fillId="0" borderId="31" xfId="1451" applyFont="1" applyBorder="1" applyAlignment="1">
      <alignment vertical="center"/>
    </xf>
    <xf numFmtId="0" fontId="164" fillId="33" borderId="0" xfId="1451" applyFont="1" applyFill="1"/>
    <xf numFmtId="0" fontId="164" fillId="33" borderId="26" xfId="1451" applyFont="1" applyFill="1" applyBorder="1"/>
    <xf numFmtId="0" fontId="164" fillId="33" borderId="36" xfId="1451" applyFont="1" applyFill="1" applyBorder="1"/>
    <xf numFmtId="0" fontId="164" fillId="33" borderId="43" xfId="1451" applyFont="1" applyFill="1" applyBorder="1"/>
    <xf numFmtId="0" fontId="164" fillId="33" borderId="28" xfId="1451" applyFont="1" applyFill="1" applyBorder="1"/>
    <xf numFmtId="0" fontId="164" fillId="33" borderId="37" xfId="1451" applyFont="1" applyFill="1" applyBorder="1"/>
    <xf numFmtId="0" fontId="166" fillId="33" borderId="0" xfId="1451" applyFont="1" applyFill="1" applyAlignment="1">
      <alignment vertical="center"/>
    </xf>
    <xf numFmtId="0" fontId="165" fillId="33" borderId="0" xfId="1451" applyFont="1" applyFill="1" applyAlignment="1">
      <alignment vertical="center"/>
    </xf>
    <xf numFmtId="0" fontId="169" fillId="33" borderId="0" xfId="1451" applyFont="1" applyFill="1" applyAlignment="1">
      <alignment horizontal="center" vertical="center"/>
    </xf>
    <xf numFmtId="0" fontId="170" fillId="33" borderId="0" xfId="1451" applyFont="1" applyFill="1"/>
    <xf numFmtId="0" fontId="171" fillId="33" borderId="0" xfId="1451" applyFont="1" applyFill="1"/>
    <xf numFmtId="0" fontId="156" fillId="33" borderId="0" xfId="1451" applyFont="1" applyFill="1" applyAlignment="1">
      <alignment vertical="center"/>
    </xf>
    <xf numFmtId="0" fontId="156" fillId="33" borderId="37" xfId="1451" applyFont="1" applyFill="1" applyBorder="1" applyAlignment="1">
      <alignment vertical="center"/>
    </xf>
    <xf numFmtId="0" fontId="171" fillId="33" borderId="0" xfId="1451" applyFont="1" applyFill="1" applyAlignment="1">
      <alignment horizontal="center"/>
    </xf>
    <xf numFmtId="0" fontId="156" fillId="33" borderId="0" xfId="1451" applyFont="1" applyFill="1" applyAlignment="1">
      <alignment horizontal="center" vertical="center"/>
    </xf>
    <xf numFmtId="0" fontId="156" fillId="33" borderId="37" xfId="1451" applyFont="1" applyFill="1" applyBorder="1" applyAlignment="1">
      <alignment horizontal="center" vertical="center"/>
    </xf>
    <xf numFmtId="0" fontId="172" fillId="33" borderId="0" xfId="1451" applyFont="1" applyFill="1" applyAlignment="1">
      <alignment vertical="center"/>
    </xf>
    <xf numFmtId="0" fontId="172" fillId="33" borderId="37" xfId="1451" applyFont="1" applyFill="1" applyBorder="1" applyAlignment="1">
      <alignment vertical="center"/>
    </xf>
    <xf numFmtId="0" fontId="164" fillId="33" borderId="34" xfId="1451" applyFont="1" applyFill="1" applyBorder="1"/>
    <xf numFmtId="0" fontId="164" fillId="33" borderId="19" xfId="1451" applyFont="1" applyFill="1" applyBorder="1"/>
    <xf numFmtId="0" fontId="156" fillId="33" borderId="19" xfId="1451" applyFont="1" applyFill="1" applyBorder="1" applyAlignment="1">
      <alignment vertical="center"/>
    </xf>
    <xf numFmtId="0" fontId="156" fillId="33" borderId="19" xfId="1451" applyFont="1" applyFill="1" applyBorder="1" applyAlignment="1">
      <alignment horizontal="center" vertical="center"/>
    </xf>
    <xf numFmtId="0" fontId="156" fillId="33" borderId="31" xfId="1451" applyFont="1" applyFill="1" applyBorder="1" applyAlignment="1">
      <alignment vertical="center"/>
    </xf>
    <xf numFmtId="0" fontId="164" fillId="33" borderId="31" xfId="1451" applyFont="1" applyFill="1" applyBorder="1"/>
    <xf numFmtId="0" fontId="152" fillId="33" borderId="0" xfId="0" applyFont="1" applyFill="1" applyAlignment="1">
      <alignment horizontal="center"/>
    </xf>
    <xf numFmtId="0" fontId="135" fillId="0" borderId="21" xfId="1615" applyFont="1" applyBorder="1" applyAlignment="1">
      <alignment horizontal="center" vertical="center"/>
    </xf>
    <xf numFmtId="0" fontId="164" fillId="0" borderId="0" xfId="1451" applyFont="1"/>
    <xf numFmtId="0" fontId="166" fillId="0" borderId="0" xfId="1451" applyFont="1" applyAlignment="1">
      <alignment vertical="center"/>
    </xf>
    <xf numFmtId="0" fontId="167" fillId="0" borderId="0" xfId="1451" applyFont="1"/>
    <xf numFmtId="0" fontId="165" fillId="0" borderId="0" xfId="1451" applyFont="1" applyAlignment="1">
      <alignment vertical="center"/>
    </xf>
    <xf numFmtId="0" fontId="169" fillId="0" borderId="0" xfId="1451" applyFont="1" applyAlignment="1">
      <alignment horizontal="center" vertical="center"/>
    </xf>
    <xf numFmtId="0" fontId="170" fillId="0" borderId="0" xfId="1451" applyFont="1"/>
    <xf numFmtId="0" fontId="171" fillId="0" borderId="0" xfId="1451" applyFont="1"/>
    <xf numFmtId="0" fontId="156" fillId="0" borderId="0" xfId="1451" applyFont="1" applyAlignment="1">
      <alignment vertical="center"/>
    </xf>
    <xf numFmtId="0" fontId="156" fillId="0" borderId="0" xfId="1451" applyFont="1" applyAlignment="1">
      <alignment horizontal="center" vertical="center"/>
    </xf>
    <xf numFmtId="0" fontId="164" fillId="0" borderId="0" xfId="1451" applyFont="1" applyAlignment="1">
      <alignment horizontal="center" vertical="center"/>
    </xf>
    <xf numFmtId="0" fontId="164" fillId="0" borderId="0" xfId="1451" applyFont="1" applyAlignment="1">
      <alignment horizontal="center"/>
    </xf>
    <xf numFmtId="0" fontId="165" fillId="35" borderId="0" xfId="1451" applyFont="1" applyFill="1" applyAlignment="1">
      <alignment vertical="center"/>
    </xf>
    <xf numFmtId="0" fontId="171" fillId="0" borderId="19" xfId="1451" applyFont="1" applyBorder="1" applyAlignment="1">
      <alignment horizontal="center"/>
    </xf>
    <xf numFmtId="0" fontId="171" fillId="0" borderId="19" xfId="1451" applyFont="1" applyBorder="1"/>
    <xf numFmtId="0" fontId="154" fillId="0" borderId="0" xfId="2669" applyFont="1" applyAlignment="1">
      <alignment vertical="center"/>
    </xf>
    <xf numFmtId="0" fontId="155" fillId="0" borderId="0" xfId="1450" applyFont="1" applyAlignment="1">
      <alignment horizontal="center"/>
    </xf>
    <xf numFmtId="0" fontId="155" fillId="0" borderId="3" xfId="1450" applyFont="1" applyBorder="1" applyAlignment="1">
      <alignment horizontal="center"/>
    </xf>
    <xf numFmtId="0" fontId="152" fillId="0" borderId="0" xfId="0" applyFont="1" applyAlignment="1">
      <alignment horizontal="center"/>
    </xf>
    <xf numFmtId="0" fontId="152" fillId="0" borderId="26" xfId="0" applyFont="1" applyBorder="1" applyAlignment="1">
      <alignment horizontal="center"/>
    </xf>
    <xf numFmtId="0" fontId="152" fillId="0" borderId="36" xfId="0" applyFont="1" applyBorder="1" applyAlignment="1">
      <alignment horizontal="center"/>
    </xf>
    <xf numFmtId="0" fontId="152" fillId="0" borderId="28" xfId="0" applyFont="1" applyBorder="1" applyAlignment="1">
      <alignment horizontal="center"/>
    </xf>
    <xf numFmtId="0" fontId="156" fillId="0" borderId="18" xfId="0" applyFont="1" applyBorder="1" applyAlignment="1">
      <alignment horizontal="left"/>
    </xf>
    <xf numFmtId="0" fontId="152" fillId="0" borderId="37" xfId="0" applyFont="1" applyBorder="1" applyAlignment="1">
      <alignment horizontal="center"/>
    </xf>
    <xf numFmtId="0" fontId="152" fillId="0" borderId="3" xfId="0" applyFont="1" applyBorder="1" applyAlignment="1">
      <alignment horizontal="center"/>
    </xf>
    <xf numFmtId="0" fontId="157" fillId="0" borderId="28" xfId="0" applyFont="1" applyBorder="1" applyAlignment="1">
      <alignment horizontal="center"/>
    </xf>
    <xf numFmtId="0" fontId="157" fillId="0" borderId="0" xfId="0" applyFont="1" applyAlignment="1">
      <alignment horizontal="center"/>
    </xf>
    <xf numFmtId="0" fontId="152" fillId="0" borderId="38" xfId="0" applyFont="1" applyBorder="1" applyAlignment="1">
      <alignment horizontal="center"/>
    </xf>
    <xf numFmtId="0" fontId="159" fillId="0" borderId="82" xfId="0" applyFont="1" applyBorder="1" applyAlignment="1">
      <alignment horizontal="center" vertical="center"/>
    </xf>
    <xf numFmtId="0" fontId="159" fillId="0" borderId="83" xfId="0" applyFont="1" applyBorder="1" applyAlignment="1">
      <alignment horizontal="center" vertical="center"/>
    </xf>
    <xf numFmtId="0" fontId="152" fillId="0" borderId="3" xfId="0" applyFont="1" applyBorder="1" applyAlignment="1">
      <alignment horizontal="center" vertical="center"/>
    </xf>
    <xf numFmtId="0" fontId="152" fillId="0" borderId="39" xfId="0" applyFont="1" applyBorder="1" applyAlignment="1">
      <alignment horizontal="center" vertical="center"/>
    </xf>
    <xf numFmtId="0" fontId="162" fillId="0" borderId="0" xfId="0" applyFont="1" applyAlignment="1">
      <alignment horizontal="center"/>
    </xf>
    <xf numFmtId="0" fontId="161" fillId="0" borderId="86" xfId="0" applyFont="1" applyBorder="1" applyAlignment="1">
      <alignment horizontal="center" vertical="center"/>
    </xf>
    <xf numFmtId="0" fontId="152" fillId="0" borderId="3" xfId="0" applyFont="1" applyBorder="1" applyAlignment="1">
      <alignment vertical="top" wrapText="1"/>
    </xf>
    <xf numFmtId="0" fontId="152" fillId="0" borderId="39" xfId="0" applyFont="1" applyBorder="1" applyAlignment="1">
      <alignment vertical="top" wrapText="1"/>
    </xf>
    <xf numFmtId="0" fontId="161" fillId="0" borderId="87" xfId="0" applyFont="1" applyBorder="1" applyAlignment="1">
      <alignment horizontal="center" vertical="center"/>
    </xf>
    <xf numFmtId="0" fontId="152" fillId="0" borderId="7" xfId="0" applyFont="1" applyBorder="1" applyAlignment="1">
      <alignment horizontal="center" vertical="top" wrapText="1"/>
    </xf>
    <xf numFmtId="0" fontId="152" fillId="0" borderId="78" xfId="0" applyFont="1" applyBorder="1" applyAlignment="1">
      <alignment horizontal="center" vertical="top" wrapText="1"/>
    </xf>
    <xf numFmtId="0" fontId="152" fillId="0" borderId="0" xfId="0" quotePrefix="1" applyFont="1" applyAlignment="1">
      <alignment vertical="top"/>
    </xf>
    <xf numFmtId="0" fontId="152" fillId="0" borderId="0" xfId="0" applyFont="1" applyAlignment="1">
      <alignment vertical="top" wrapText="1"/>
    </xf>
    <xf numFmtId="0" fontId="152" fillId="0" borderId="37" xfId="0" applyFont="1" applyBorder="1" applyAlignment="1">
      <alignment vertical="top" wrapText="1"/>
    </xf>
    <xf numFmtId="0" fontId="152" fillId="0" borderId="40" xfId="0" applyFont="1" applyBorder="1" applyAlignment="1">
      <alignment horizontal="center"/>
    </xf>
    <xf numFmtId="0" fontId="152" fillId="0" borderId="41" xfId="0" applyFont="1" applyBorder="1" applyAlignment="1">
      <alignment vertical="top" wrapText="1"/>
    </xf>
    <xf numFmtId="0" fontId="152" fillId="0" borderId="42" xfId="0" applyFont="1" applyBorder="1" applyAlignment="1">
      <alignment vertical="top" wrapText="1"/>
    </xf>
    <xf numFmtId="0" fontId="152" fillId="0" borderId="77" xfId="0" applyFont="1" applyBorder="1" applyAlignment="1">
      <alignment vertical="top" wrapText="1"/>
    </xf>
    <xf numFmtId="0" fontId="163" fillId="0" borderId="28" xfId="0" applyFont="1" applyBorder="1" applyAlignment="1">
      <alignment horizontal="center"/>
    </xf>
    <xf numFmtId="0" fontId="163" fillId="0" borderId="0" xfId="0" applyFont="1" applyAlignment="1">
      <alignment horizontal="center"/>
    </xf>
    <xf numFmtId="0" fontId="152" fillId="0" borderId="39" xfId="0" applyFont="1" applyBorder="1" applyAlignment="1">
      <alignment horizontal="center"/>
    </xf>
    <xf numFmtId="20" fontId="152" fillId="0" borderId="39" xfId="0" applyNumberFormat="1" applyFont="1" applyBorder="1" applyAlignment="1">
      <alignment horizontal="center"/>
    </xf>
    <xf numFmtId="0" fontId="152" fillId="0" borderId="40" xfId="0" applyFont="1" applyBorder="1" applyAlignment="1">
      <alignment horizontal="center" vertical="center" wrapText="1"/>
    </xf>
    <xf numFmtId="0" fontId="152" fillId="0" borderId="42" xfId="0" applyFont="1" applyBorder="1" applyAlignment="1">
      <alignment vertical="center" wrapText="1"/>
    </xf>
    <xf numFmtId="0" fontId="152" fillId="0" borderId="77" xfId="0" applyFont="1" applyBorder="1" applyAlignment="1">
      <alignment vertical="center" wrapText="1"/>
    </xf>
    <xf numFmtId="0" fontId="163" fillId="0" borderId="34" xfId="0" applyFont="1" applyBorder="1" applyAlignment="1">
      <alignment horizontal="center"/>
    </xf>
    <xf numFmtId="0" fontId="163" fillId="0" borderId="19" xfId="0" applyFont="1" applyBorder="1" applyAlignment="1">
      <alignment horizontal="center"/>
    </xf>
    <xf numFmtId="0" fontId="152" fillId="0" borderId="19" xfId="0" applyFont="1" applyBorder="1" applyAlignment="1">
      <alignment horizontal="center"/>
    </xf>
    <xf numFmtId="0" fontId="152" fillId="0" borderId="88" xfId="0" applyFont="1" applyBorder="1" applyAlignment="1">
      <alignment horizontal="center"/>
    </xf>
    <xf numFmtId="3" fontId="7" fillId="0" borderId="21" xfId="1599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54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0" xfId="1615" applyNumberFormat="1" applyFont="1" applyFill="1" applyBorder="1" applyAlignment="1">
      <alignment horizontal="center" vertical="center"/>
    </xf>
    <xf numFmtId="3" fontId="40" fillId="31" borderId="41" xfId="1615" applyNumberFormat="1" applyFont="1" applyFill="1" applyBorder="1" applyAlignment="1">
      <alignment horizontal="center" vertical="center"/>
    </xf>
    <xf numFmtId="3" fontId="40" fillId="31" borderId="55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7" fillId="0" borderId="46" xfId="1614" applyFont="1" applyBorder="1" applyAlignment="1">
      <alignment horizontal="center" vertical="center"/>
    </xf>
    <xf numFmtId="0" fontId="47" fillId="0" borderId="44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48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49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3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41" fillId="42" borderId="67" xfId="2673" applyFont="1" applyFill="1" applyBorder="1" applyAlignment="1">
      <alignment horizontal="center" vertical="center" wrapText="1"/>
    </xf>
    <xf numFmtId="0" fontId="141" fillId="42" borderId="68" xfId="2673" applyFont="1" applyFill="1" applyBorder="1" applyAlignment="1">
      <alignment horizontal="center" vertical="center" wrapText="1"/>
    </xf>
    <xf numFmtId="0" fontId="141" fillId="42" borderId="69" xfId="2673" applyFont="1" applyFill="1" applyBorder="1" applyAlignment="1">
      <alignment horizontal="center" vertical="center" wrapText="1"/>
    </xf>
    <xf numFmtId="43" fontId="126" fillId="43" borderId="7" xfId="2673" applyNumberFormat="1" applyFont="1" applyFill="1" applyBorder="1" applyAlignment="1">
      <alignment horizontal="center" vertical="center" wrapText="1"/>
    </xf>
    <xf numFmtId="0" fontId="126" fillId="43" borderId="50" xfId="2673" applyFont="1" applyFill="1" applyBorder="1" applyAlignment="1">
      <alignment horizontal="center" vertical="center" wrapText="1"/>
    </xf>
    <xf numFmtId="1" fontId="115" fillId="43" borderId="7" xfId="2673" applyNumberFormat="1" applyFont="1" applyFill="1" applyBorder="1" applyAlignment="1">
      <alignment horizontal="center" vertical="center" wrapText="1"/>
    </xf>
    <xf numFmtId="1" fontId="115" fillId="43" borderId="50" xfId="2673" applyNumberFormat="1" applyFont="1" applyFill="1" applyBorder="1" applyAlignment="1">
      <alignment horizontal="center" vertical="center" wrapText="1"/>
    </xf>
    <xf numFmtId="0" fontId="115" fillId="43" borderId="7" xfId="2673" applyFont="1" applyFill="1" applyBorder="1" applyAlignment="1">
      <alignment horizontal="center" vertical="center" wrapText="1"/>
    </xf>
    <xf numFmtId="0" fontId="115" fillId="43" borderId="50" xfId="2673" applyFont="1" applyFill="1" applyBorder="1" applyAlignment="1">
      <alignment horizontal="center" vertical="center" wrapText="1"/>
    </xf>
    <xf numFmtId="1" fontId="126" fillId="44" borderId="45" xfId="2673" applyNumberFormat="1" applyFont="1" applyFill="1" applyBorder="1" applyAlignment="1">
      <alignment horizontal="center" vertical="center" wrapText="1"/>
    </xf>
    <xf numFmtId="1" fontId="126" fillId="44" borderId="50" xfId="2673" applyNumberFormat="1" applyFont="1" applyFill="1" applyBorder="1" applyAlignment="1">
      <alignment horizontal="center" vertical="center" wrapText="1"/>
    </xf>
    <xf numFmtId="2" fontId="115" fillId="43" borderId="51" xfId="2673" applyNumberFormat="1" applyFont="1" applyFill="1" applyBorder="1" applyAlignment="1">
      <alignment horizontal="center" vertical="center" wrapText="1"/>
    </xf>
    <xf numFmtId="2" fontId="115" fillId="43" borderId="71" xfId="2673" applyNumberFormat="1" applyFont="1" applyFill="1" applyBorder="1" applyAlignment="1">
      <alignment horizontal="center" vertical="center" wrapText="1"/>
    </xf>
    <xf numFmtId="43" fontId="126" fillId="44" borderId="75" xfId="2673" applyNumberFormat="1" applyFont="1" applyFill="1" applyBorder="1" applyAlignment="1">
      <alignment horizontal="center" vertical="center" wrapText="1"/>
    </xf>
    <xf numFmtId="43" fontId="126" fillId="44" borderId="69" xfId="2673" applyNumberFormat="1" applyFont="1" applyFill="1" applyBorder="1" applyAlignment="1">
      <alignment horizontal="center" vertical="center" wrapText="1"/>
    </xf>
    <xf numFmtId="2" fontId="115" fillId="35" borderId="3" xfId="2673" applyNumberFormat="1" applyFont="1" applyFill="1" applyBorder="1" applyAlignment="1">
      <alignment horizontal="center" vertical="center" wrapText="1"/>
    </xf>
    <xf numFmtId="2" fontId="115" fillId="35" borderId="39" xfId="2673" applyNumberFormat="1" applyFont="1" applyFill="1" applyBorder="1" applyAlignment="1">
      <alignment horizontal="center" vertical="center" wrapText="1"/>
    </xf>
    <xf numFmtId="2" fontId="115" fillId="0" borderId="3" xfId="2673" applyNumberFormat="1" applyFont="1" applyBorder="1" applyAlignment="1">
      <alignment horizontal="center" vertical="center" wrapText="1"/>
    </xf>
    <xf numFmtId="2" fontId="115" fillId="0" borderId="39" xfId="2673" applyNumberFormat="1" applyFont="1" applyBorder="1" applyAlignment="1">
      <alignment horizontal="center" vertical="center" wrapText="1"/>
    </xf>
    <xf numFmtId="0" fontId="144" fillId="0" borderId="45" xfId="2673" applyFont="1" applyBorder="1" applyAlignment="1">
      <alignment horizontal="center" vertical="center" wrapText="1"/>
    </xf>
    <xf numFmtId="0" fontId="144" fillId="0" borderId="50" xfId="2673" applyFont="1" applyBorder="1" applyAlignment="1">
      <alignment horizontal="center" vertical="center" wrapText="1"/>
    </xf>
    <xf numFmtId="0" fontId="144" fillId="44" borderId="3" xfId="2673" applyFont="1" applyFill="1" applyBorder="1" applyAlignment="1">
      <alignment horizontal="center" vertical="center" wrapText="1"/>
    </xf>
    <xf numFmtId="0" fontId="144" fillId="44" borderId="39" xfId="2673" applyFont="1" applyFill="1" applyBorder="1" applyAlignment="1">
      <alignment horizontal="center" vertical="center" wrapText="1"/>
    </xf>
    <xf numFmtId="1" fontId="115" fillId="0" borderId="3" xfId="2673" applyNumberFormat="1" applyFont="1" applyBorder="1" applyAlignment="1">
      <alignment horizontal="center" vertical="center" wrapText="1"/>
    </xf>
    <xf numFmtId="1" fontId="115" fillId="0" borderId="39" xfId="2673" applyNumberFormat="1" applyFont="1" applyBorder="1" applyAlignment="1">
      <alignment horizontal="center" vertical="center" wrapText="1"/>
    </xf>
    <xf numFmtId="2" fontId="115" fillId="45" borderId="3" xfId="2673" applyNumberFormat="1" applyFont="1" applyFill="1" applyBorder="1" applyAlignment="1">
      <alignment horizontal="center" vertical="center" wrapText="1"/>
    </xf>
    <xf numFmtId="2" fontId="115" fillId="45" borderId="39" xfId="2673" applyNumberFormat="1" applyFont="1" applyFill="1" applyBorder="1" applyAlignment="1">
      <alignment horizontal="center" vertical="center" wrapText="1"/>
    </xf>
    <xf numFmtId="0" fontId="5" fillId="0" borderId="72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73" xfId="2673" applyBorder="1" applyAlignment="1">
      <alignment horizontal="center" vertical="center" wrapText="1"/>
    </xf>
    <xf numFmtId="9" fontId="148" fillId="0" borderId="0" xfId="2675" applyFont="1" applyFill="1" applyBorder="1" applyAlignment="1">
      <alignment horizontal="center" vertical="center" wrapText="1"/>
    </xf>
    <xf numFmtId="0" fontId="145" fillId="37" borderId="0" xfId="2673" applyFont="1" applyFill="1" applyAlignment="1">
      <alignment horizontal="left" vertical="center" wrapText="1"/>
    </xf>
    <xf numFmtId="43" fontId="126" fillId="35" borderId="7" xfId="2673" applyNumberFormat="1" applyFont="1" applyFill="1" applyBorder="1" applyAlignment="1">
      <alignment horizontal="center" vertical="center" wrapText="1"/>
    </xf>
    <xf numFmtId="0" fontId="126" fillId="35" borderId="50" xfId="2673" applyFont="1" applyFill="1" applyBorder="1" applyAlignment="1">
      <alignment horizontal="center" vertical="center" wrapText="1"/>
    </xf>
    <xf numFmtId="2" fontId="115" fillId="35" borderId="51" xfId="2673" applyNumberFormat="1" applyFont="1" applyFill="1" applyBorder="1" applyAlignment="1">
      <alignment horizontal="center" vertical="center" wrapText="1"/>
    </xf>
    <xf numFmtId="2" fontId="115" fillId="35" borderId="71" xfId="2673" applyNumberFormat="1" applyFont="1" applyFill="1" applyBorder="1" applyAlignment="1">
      <alignment horizontal="center" vertical="center" wrapText="1"/>
    </xf>
    <xf numFmtId="0" fontId="141" fillId="41" borderId="67" xfId="2673" applyFont="1" applyFill="1" applyBorder="1" applyAlignment="1">
      <alignment horizontal="center" vertical="center" wrapText="1"/>
    </xf>
    <xf numFmtId="0" fontId="141" fillId="41" borderId="68" xfId="2673" applyFont="1" applyFill="1" applyBorder="1" applyAlignment="1">
      <alignment horizontal="center" vertical="center" wrapText="1"/>
    </xf>
    <xf numFmtId="0" fontId="141" fillId="41" borderId="69" xfId="2673" applyFont="1" applyFill="1" applyBorder="1" applyAlignment="1">
      <alignment horizontal="center" vertical="center" wrapText="1"/>
    </xf>
    <xf numFmtId="0" fontId="115" fillId="35" borderId="7" xfId="2673" applyFont="1" applyFill="1" applyBorder="1" applyAlignment="1">
      <alignment horizontal="center" vertical="center" wrapText="1"/>
    </xf>
    <xf numFmtId="0" fontId="115" fillId="35" borderId="50" xfId="2673" applyFont="1" applyFill="1" applyBorder="1" applyAlignment="1">
      <alignment horizontal="center" vertical="center" wrapText="1"/>
    </xf>
    <xf numFmtId="1" fontId="126" fillId="35" borderId="7" xfId="2673" applyNumberFormat="1" applyFont="1" applyFill="1" applyBorder="1" applyAlignment="1">
      <alignment horizontal="center" vertical="center" wrapText="1"/>
    </xf>
    <xf numFmtId="1" fontId="126" fillId="35" borderId="50" xfId="2673" applyNumberFormat="1" applyFont="1" applyFill="1" applyBorder="1" applyAlignment="1">
      <alignment horizontal="center" vertical="center" wrapText="1"/>
    </xf>
    <xf numFmtId="43" fontId="126" fillId="0" borderId="48" xfId="2673" applyNumberFormat="1" applyFont="1" applyBorder="1" applyAlignment="1">
      <alignment horizontal="center" vertical="center" wrapText="1"/>
    </xf>
    <xf numFmtId="0" fontId="126" fillId="0" borderId="49" xfId="2673" applyFont="1" applyBorder="1" applyAlignment="1">
      <alignment horizontal="center" vertical="center" wrapText="1"/>
    </xf>
    <xf numFmtId="9" fontId="115" fillId="0" borderId="52" xfId="2675" applyFont="1" applyFill="1" applyBorder="1" applyAlignment="1">
      <alignment horizontal="center" vertical="center" wrapText="1"/>
    </xf>
    <xf numFmtId="9" fontId="115" fillId="0" borderId="53" xfId="2675" applyFont="1" applyFill="1" applyBorder="1" applyAlignment="1">
      <alignment horizontal="center" vertical="center" wrapText="1"/>
    </xf>
    <xf numFmtId="1" fontId="126" fillId="0" borderId="3" xfId="2673" applyNumberFormat="1" applyFont="1" applyBorder="1" applyAlignment="1">
      <alignment horizontal="center" vertical="center" wrapText="1"/>
    </xf>
    <xf numFmtId="1" fontId="126" fillId="0" borderId="39" xfId="2673" applyNumberFormat="1" applyFont="1" applyBorder="1" applyAlignment="1">
      <alignment horizontal="center" vertical="center" wrapText="1"/>
    </xf>
    <xf numFmtId="9" fontId="115" fillId="35" borderId="52" xfId="2675" applyFont="1" applyFill="1" applyBorder="1" applyAlignment="1">
      <alignment horizontal="center" vertical="center" wrapText="1"/>
    </xf>
    <xf numFmtId="9" fontId="115" fillId="35" borderId="53" xfId="2675" applyFont="1" applyFill="1" applyBorder="1" applyAlignment="1">
      <alignment horizontal="center" vertical="center" wrapText="1"/>
    </xf>
    <xf numFmtId="0" fontId="6" fillId="34" borderId="56" xfId="2670" applyFill="1" applyBorder="1" applyAlignment="1">
      <alignment horizontal="center" vertical="center"/>
    </xf>
    <xf numFmtId="0" fontId="118" fillId="0" borderId="57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9" fillId="0" borderId="42" xfId="1538" applyFont="1" applyBorder="1" applyAlignment="1">
      <alignment horizontal="left"/>
    </xf>
    <xf numFmtId="37" fontId="136" fillId="0" borderId="19" xfId="1614" applyNumberFormat="1" applyFont="1" applyBorder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50" fillId="0" borderId="26" xfId="1614" applyFont="1" applyBorder="1" applyAlignment="1">
      <alignment horizontal="left" vertical="center" wrapText="1"/>
    </xf>
    <xf numFmtId="0" fontId="150" fillId="0" borderId="36" xfId="1614" applyFont="1" applyBorder="1" applyAlignment="1">
      <alignment horizontal="left" vertical="center" wrapText="1"/>
    </xf>
    <xf numFmtId="0" fontId="150" fillId="0" borderId="43" xfId="1614" applyFont="1" applyBorder="1" applyAlignment="1">
      <alignment horizontal="left" vertical="center" wrapText="1"/>
    </xf>
    <xf numFmtId="0" fontId="150" fillId="0" borderId="28" xfId="1614" applyFont="1" applyBorder="1" applyAlignment="1">
      <alignment horizontal="left" vertical="center" wrapText="1"/>
    </xf>
    <xf numFmtId="0" fontId="150" fillId="0" borderId="0" xfId="1614" applyFont="1" applyAlignment="1">
      <alignment horizontal="left" vertical="center" wrapText="1"/>
    </xf>
    <xf numFmtId="0" fontId="150" fillId="0" borderId="37" xfId="1614" applyFont="1" applyBorder="1" applyAlignment="1">
      <alignment horizontal="left" vertical="center" wrapText="1"/>
    </xf>
    <xf numFmtId="0" fontId="135" fillId="0" borderId="0" xfId="1652" applyFont="1" applyAlignment="1">
      <alignment horizontal="center" vertical="center"/>
    </xf>
    <xf numFmtId="0" fontId="130" fillId="0" borderId="0" xfId="1652" applyFont="1" applyAlignment="1">
      <alignment horizontal="center" vertical="center"/>
    </xf>
    <xf numFmtId="0" fontId="132" fillId="30" borderId="3" xfId="1614" applyFont="1" applyFill="1" applyBorder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37" fontId="130" fillId="0" borderId="36" xfId="1614" applyNumberFormat="1" applyFont="1" applyBorder="1" applyAlignment="1">
      <alignment horizontal="center"/>
    </xf>
    <xf numFmtId="0" fontId="134" fillId="35" borderId="46" xfId="1614" applyFont="1" applyFill="1" applyBorder="1" applyAlignment="1">
      <alignment horizontal="center" vertical="center"/>
    </xf>
    <xf numFmtId="0" fontId="134" fillId="35" borderId="44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/>
    </xf>
    <xf numFmtId="0" fontId="134" fillId="35" borderId="21" xfId="1614" applyFont="1" applyFill="1" applyBorder="1" applyAlignment="1">
      <alignment horizontal="center" vertical="center"/>
    </xf>
    <xf numFmtId="0" fontId="134" fillId="35" borderId="33" xfId="1614" applyFont="1" applyFill="1" applyBorder="1" applyAlignment="1">
      <alignment horizontal="center" vertical="center"/>
    </xf>
    <xf numFmtId="0" fontId="134" fillId="35" borderId="48" xfId="1614" applyFont="1" applyFill="1" applyBorder="1" applyAlignment="1">
      <alignment horizontal="center" vertical="center"/>
    </xf>
    <xf numFmtId="0" fontId="134" fillId="35" borderId="3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 wrapText="1"/>
    </xf>
    <xf numFmtId="0" fontId="134" fillId="35" borderId="21" xfId="1614" applyFont="1" applyFill="1" applyBorder="1" applyAlignment="1">
      <alignment horizontal="center" vertical="center" wrapText="1"/>
    </xf>
    <xf numFmtId="0" fontId="134" fillId="35" borderId="33" xfId="1614" applyFont="1" applyFill="1" applyBorder="1" applyAlignment="1">
      <alignment horizontal="center" vertical="center" wrapText="1"/>
    </xf>
    <xf numFmtId="0" fontId="134" fillId="35" borderId="35" xfId="1652" applyFont="1" applyFill="1" applyBorder="1" applyAlignment="1">
      <alignment horizontal="center" vertical="center" wrapText="1"/>
    </xf>
    <xf numFmtId="0" fontId="134" fillId="35" borderId="33" xfId="1652" applyFont="1" applyFill="1" applyBorder="1" applyAlignment="1">
      <alignment horizontal="center" vertical="center" wrapText="1"/>
    </xf>
    <xf numFmtId="0" fontId="134" fillId="35" borderId="49" xfId="1614" applyFont="1" applyFill="1" applyBorder="1" applyAlignment="1">
      <alignment horizontal="center" vertical="center"/>
    </xf>
    <xf numFmtId="0" fontId="134" fillId="35" borderId="39" xfId="1614" applyFont="1" applyFill="1" applyBorder="1" applyAlignment="1">
      <alignment horizontal="center" vertical="center"/>
    </xf>
    <xf numFmtId="0" fontId="152" fillId="0" borderId="51" xfId="0" applyFont="1" applyBorder="1" applyAlignment="1">
      <alignment horizontal="center"/>
    </xf>
    <xf numFmtId="0" fontId="152" fillId="0" borderId="89" xfId="0" applyFont="1" applyBorder="1" applyAlignment="1">
      <alignment horizontal="center"/>
    </xf>
    <xf numFmtId="0" fontId="152" fillId="0" borderId="52" xfId="0" applyFont="1" applyBorder="1" applyAlignment="1">
      <alignment horizontal="center"/>
    </xf>
    <xf numFmtId="0" fontId="152" fillId="0" borderId="53" xfId="0" applyFont="1" applyBorder="1" applyAlignment="1">
      <alignment horizontal="center"/>
    </xf>
    <xf numFmtId="0" fontId="152" fillId="0" borderId="7" xfId="0" applyFont="1" applyBorder="1" applyAlignment="1">
      <alignment horizontal="center"/>
    </xf>
    <xf numFmtId="0" fontId="152" fillId="0" borderId="78" xfId="0" applyFont="1" applyBorder="1" applyAlignment="1">
      <alignment horizontal="center"/>
    </xf>
    <xf numFmtId="0" fontId="152" fillId="0" borderId="3" xfId="0" applyFont="1" applyBorder="1" applyAlignment="1">
      <alignment horizontal="center"/>
    </xf>
    <xf numFmtId="0" fontId="152" fillId="0" borderId="39" xfId="0" applyFont="1" applyBorder="1" applyAlignment="1">
      <alignment horizontal="center"/>
    </xf>
    <xf numFmtId="0" fontId="152" fillId="0" borderId="79" xfId="0" applyFont="1" applyBorder="1" applyAlignment="1">
      <alignment horizontal="center" vertical="center"/>
    </xf>
    <xf numFmtId="0" fontId="152" fillId="0" borderId="80" xfId="0" applyFont="1" applyBorder="1" applyAlignment="1">
      <alignment horizontal="center" vertical="center"/>
    </xf>
    <xf numFmtId="0" fontId="152" fillId="0" borderId="18" xfId="0" applyFont="1" applyBorder="1" applyAlignment="1">
      <alignment horizontal="center" vertical="center" wrapText="1"/>
    </xf>
    <xf numFmtId="0" fontId="152" fillId="0" borderId="0" xfId="0" applyFont="1" applyAlignment="1">
      <alignment horizontal="center" vertical="center" wrapText="1"/>
    </xf>
    <xf numFmtId="0" fontId="152" fillId="0" borderId="37" xfId="0" applyFont="1" applyBorder="1" applyAlignment="1">
      <alignment horizontal="center" vertical="center" wrapText="1"/>
    </xf>
    <xf numFmtId="15" fontId="152" fillId="0" borderId="3" xfId="0" applyNumberFormat="1" applyFont="1" applyBorder="1" applyAlignment="1">
      <alignment horizontal="center"/>
    </xf>
    <xf numFmtId="49" fontId="159" fillId="0" borderId="84" xfId="0" applyNumberFormat="1" applyFont="1" applyBorder="1" applyAlignment="1">
      <alignment horizontal="left" vertical="center"/>
    </xf>
    <xf numFmtId="49" fontId="159" fillId="0" borderId="82" xfId="0" applyNumberFormat="1" applyFont="1" applyBorder="1" applyAlignment="1">
      <alignment horizontal="left" vertical="center"/>
    </xf>
    <xf numFmtId="0" fontId="152" fillId="0" borderId="7" xfId="0" applyFont="1" applyBorder="1" applyAlignment="1">
      <alignment horizontal="center" vertical="top" wrapText="1"/>
    </xf>
    <xf numFmtId="0" fontId="152" fillId="0" borderId="78" xfId="0" applyFont="1" applyBorder="1" applyAlignment="1">
      <alignment horizontal="center" vertical="top" wrapText="1"/>
    </xf>
    <xf numFmtId="0" fontId="156" fillId="0" borderId="18" xfId="0" applyFont="1" applyBorder="1" applyAlignment="1">
      <alignment horizontal="left" vertical="top" wrapText="1"/>
    </xf>
    <xf numFmtId="0" fontId="156" fillId="0" borderId="0" xfId="0" applyFont="1" applyAlignment="1">
      <alignment horizontal="left" vertical="top" wrapText="1"/>
    </xf>
    <xf numFmtId="49" fontId="159" fillId="0" borderId="84" xfId="0" applyNumberFormat="1" applyFont="1" applyBorder="1" applyAlignment="1">
      <alignment horizontal="center" vertical="center"/>
    </xf>
    <xf numFmtId="49" fontId="159" fillId="0" borderId="82" xfId="0" applyNumberFormat="1" applyFont="1" applyBorder="1" applyAlignment="1">
      <alignment horizontal="center" vertical="center"/>
    </xf>
    <xf numFmtId="49" fontId="152" fillId="0" borderId="45" xfId="0" applyNumberFormat="1" applyFont="1" applyBorder="1" applyAlignment="1">
      <alignment horizontal="center" vertical="center"/>
    </xf>
    <xf numFmtId="49" fontId="152" fillId="0" borderId="78" xfId="0" applyNumberFormat="1" applyFont="1" applyBorder="1" applyAlignment="1">
      <alignment horizontal="center" vertical="center"/>
    </xf>
    <xf numFmtId="0" fontId="156" fillId="0" borderId="45" xfId="0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/>
    </xf>
    <xf numFmtId="0" fontId="156" fillId="0" borderId="50" xfId="0" applyFont="1" applyBorder="1" applyAlignment="1">
      <alignment horizontal="center" vertical="center"/>
    </xf>
    <xf numFmtId="0" fontId="160" fillId="0" borderId="81" xfId="0" applyFont="1" applyBorder="1" applyAlignment="1">
      <alignment horizontal="center" vertical="center"/>
    </xf>
    <xf numFmtId="0" fontId="160" fillId="0" borderId="85" xfId="0" applyFont="1" applyBorder="1" applyAlignment="1">
      <alignment horizontal="center" vertical="center"/>
    </xf>
    <xf numFmtId="0" fontId="156" fillId="0" borderId="18" xfId="0" applyFont="1" applyBorder="1" applyAlignment="1">
      <alignment horizontal="left"/>
    </xf>
    <xf numFmtId="0" fontId="156" fillId="0" borderId="0" xfId="0" applyFont="1" applyAlignment="1">
      <alignment horizontal="left"/>
    </xf>
    <xf numFmtId="0" fontId="156" fillId="0" borderId="37" xfId="0" applyFont="1" applyBorder="1" applyAlignment="1">
      <alignment horizontal="left"/>
    </xf>
    <xf numFmtId="0" fontId="158" fillId="0" borderId="45" xfId="0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158" fillId="0" borderId="78" xfId="0" applyFont="1" applyBorder="1" applyAlignment="1">
      <alignment horizontal="center" vertical="center"/>
    </xf>
    <xf numFmtId="49" fontId="160" fillId="0" borderId="84" xfId="0" applyNumberFormat="1" applyFont="1" applyBorder="1" applyAlignment="1">
      <alignment horizontal="center" vertical="center"/>
    </xf>
    <xf numFmtId="49" fontId="160" fillId="0" borderId="82" xfId="0" applyNumberFormat="1" applyFont="1" applyBorder="1" applyAlignment="1">
      <alignment horizontal="center" vertical="center"/>
    </xf>
    <xf numFmtId="0" fontId="152" fillId="0" borderId="79" xfId="0" applyFont="1" applyBorder="1" applyAlignment="1">
      <alignment horizontal="center"/>
    </xf>
    <xf numFmtId="0" fontId="152" fillId="0" borderId="80" xfId="0" applyFont="1" applyBorder="1" applyAlignment="1">
      <alignment horizontal="center"/>
    </xf>
    <xf numFmtId="0" fontId="154" fillId="0" borderId="3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/>
    </xf>
    <xf numFmtId="0" fontId="154" fillId="0" borderId="78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 wrapText="1"/>
    </xf>
    <xf numFmtId="0" fontId="154" fillId="0" borderId="78" xfId="2669" applyFont="1" applyBorder="1" applyAlignment="1">
      <alignment horizontal="center" vertical="center" wrapText="1"/>
    </xf>
    <xf numFmtId="0" fontId="153" fillId="0" borderId="76" xfId="0" applyFont="1" applyBorder="1" applyAlignment="1">
      <alignment horizontal="center" vertical="center"/>
    </xf>
    <xf numFmtId="0" fontId="153" fillId="0" borderId="36" xfId="0" applyFont="1" applyBorder="1" applyAlignment="1">
      <alignment horizontal="center" vertical="center"/>
    </xf>
    <xf numFmtId="0" fontId="153" fillId="0" borderId="43" xfId="0" applyFont="1" applyBorder="1" applyAlignment="1">
      <alignment horizontal="center" vertical="center"/>
    </xf>
    <xf numFmtId="0" fontId="153" fillId="0" borderId="41" xfId="0" applyFont="1" applyBorder="1" applyAlignment="1">
      <alignment horizontal="center" vertical="center"/>
    </xf>
    <xf numFmtId="0" fontId="153" fillId="0" borderId="42" xfId="0" applyFont="1" applyBorder="1" applyAlignment="1">
      <alignment horizontal="center" vertical="center"/>
    </xf>
    <xf numFmtId="0" fontId="153" fillId="0" borderId="77" xfId="0" applyFont="1" applyBorder="1" applyAlignment="1">
      <alignment horizontal="center" vertical="center"/>
    </xf>
    <xf numFmtId="0" fontId="165" fillId="35" borderId="0" xfId="1451" applyFont="1" applyFill="1" applyAlignment="1">
      <alignment horizontal="center" vertical="center"/>
    </xf>
    <xf numFmtId="0" fontId="168" fillId="0" borderId="0" xfId="1451" applyFont="1" applyAlignment="1">
      <alignment horizontal="left"/>
    </xf>
    <xf numFmtId="0" fontId="165" fillId="35" borderId="26" xfId="1451" applyFont="1" applyFill="1" applyBorder="1" applyAlignment="1">
      <alignment horizontal="center" vertical="center"/>
    </xf>
    <xf numFmtId="0" fontId="165" fillId="35" borderId="36" xfId="1451" applyFont="1" applyFill="1" applyBorder="1" applyAlignment="1">
      <alignment horizontal="center" vertical="center"/>
    </xf>
    <xf numFmtId="0" fontId="165" fillId="35" borderId="43" xfId="1451" applyFont="1" applyFill="1" applyBorder="1" applyAlignment="1">
      <alignment horizontal="center" vertical="center"/>
    </xf>
    <xf numFmtId="0" fontId="165" fillId="35" borderId="28" xfId="1451" applyFont="1" applyFill="1" applyBorder="1" applyAlignment="1">
      <alignment horizontal="center" vertical="center"/>
    </xf>
    <xf numFmtId="0" fontId="165" fillId="35" borderId="37" xfId="1451" applyFont="1" applyFill="1" applyBorder="1" applyAlignment="1">
      <alignment horizontal="center" vertical="center"/>
    </xf>
    <xf numFmtId="0" fontId="165" fillId="35" borderId="34" xfId="1451" applyFont="1" applyFill="1" applyBorder="1" applyAlignment="1">
      <alignment horizontal="center" vertical="center"/>
    </xf>
    <xf numFmtId="0" fontId="165" fillId="35" borderId="19" xfId="1451" applyFont="1" applyFill="1" applyBorder="1" applyAlignment="1">
      <alignment horizontal="center" vertical="center"/>
    </xf>
    <xf numFmtId="0" fontId="165" fillId="35" borderId="31" xfId="1451" applyFont="1" applyFill="1" applyBorder="1" applyAlignment="1">
      <alignment horizontal="center" vertical="center"/>
    </xf>
  </cellXfs>
  <cellStyles count="3731">
    <cellStyle name="&gt;? MK/l" xfId="1"/>
    <cellStyle name="20% - Accent1" xfId="2" builtinId="30" customBuiltin="1"/>
    <cellStyle name="20% - Accent1 10" xfId="3"/>
    <cellStyle name="20% - Accent1 10 2" xfId="2679"/>
    <cellStyle name="20% - Accent1 11" xfId="4"/>
    <cellStyle name="20% - Accent1 11 2" xfId="2680"/>
    <cellStyle name="20% - Accent1 12" xfId="5"/>
    <cellStyle name="20% - Accent1 12 2" xfId="2681"/>
    <cellStyle name="20% - Accent1 13" xfId="6"/>
    <cellStyle name="20% - Accent1 13 2" xfId="2682"/>
    <cellStyle name="20% - Accent1 14" xfId="7"/>
    <cellStyle name="20% - Accent1 14 2" xfId="2683"/>
    <cellStyle name="20% - Accent1 15" xfId="8"/>
    <cellStyle name="20% - Accent1 15 2" xfId="2684"/>
    <cellStyle name="20% - Accent1 16" xfId="9"/>
    <cellStyle name="20% - Accent1 16 2" xfId="2685"/>
    <cellStyle name="20% - Accent1 17" xfId="2678"/>
    <cellStyle name="20% - Accent1 2" xfId="10"/>
    <cellStyle name="20% - Accent1 2 2" xfId="11"/>
    <cellStyle name="20% - Accent1 2 2 2" xfId="2687"/>
    <cellStyle name="20% - Accent1 2 3" xfId="12"/>
    <cellStyle name="20% - Accent1 2 3 2" xfId="2688"/>
    <cellStyle name="20% - Accent1 2 4" xfId="2686"/>
    <cellStyle name="20% - Accent1 3" xfId="13"/>
    <cellStyle name="20% - Accent1 3 2" xfId="2689"/>
    <cellStyle name="20% - Accent1 4" xfId="14"/>
    <cellStyle name="20% - Accent1 4 2" xfId="2690"/>
    <cellStyle name="20% - Accent1 5" xfId="15"/>
    <cellStyle name="20% - Accent1 5 2" xfId="2691"/>
    <cellStyle name="20% - Accent1 6" xfId="16"/>
    <cellStyle name="20% - Accent1 6 2" xfId="2692"/>
    <cellStyle name="20% - Accent1 7" xfId="17"/>
    <cellStyle name="20% - Accent1 7 2" xfId="2693"/>
    <cellStyle name="20% - Accent1 8" xfId="18"/>
    <cellStyle name="20% - Accent1 8 2" xfId="2694"/>
    <cellStyle name="20% - Accent1 9" xfId="19"/>
    <cellStyle name="20% - Accent1 9 2" xfId="2695"/>
    <cellStyle name="20% - Accent2" xfId="20" builtinId="34" customBuiltin="1"/>
    <cellStyle name="20% - Accent2 10" xfId="21"/>
    <cellStyle name="20% - Accent2 10 2" xfId="2697"/>
    <cellStyle name="20% - Accent2 11" xfId="22"/>
    <cellStyle name="20% - Accent2 11 2" xfId="2698"/>
    <cellStyle name="20% - Accent2 12" xfId="23"/>
    <cellStyle name="20% - Accent2 12 2" xfId="2699"/>
    <cellStyle name="20% - Accent2 13" xfId="24"/>
    <cellStyle name="20% - Accent2 13 2" xfId="2700"/>
    <cellStyle name="20% - Accent2 14" xfId="25"/>
    <cellStyle name="20% - Accent2 14 2" xfId="2701"/>
    <cellStyle name="20% - Accent2 15" xfId="26"/>
    <cellStyle name="20% - Accent2 15 2" xfId="2702"/>
    <cellStyle name="20% - Accent2 16" xfId="27"/>
    <cellStyle name="20% - Accent2 16 2" xfId="2703"/>
    <cellStyle name="20% - Accent2 17" xfId="2696"/>
    <cellStyle name="20% - Accent2 2" xfId="28"/>
    <cellStyle name="20% - Accent2 2 2" xfId="29"/>
    <cellStyle name="20% - Accent2 2 2 2" xfId="2705"/>
    <cellStyle name="20% - Accent2 2 3" xfId="30"/>
    <cellStyle name="20% - Accent2 2 3 2" xfId="2706"/>
    <cellStyle name="20% - Accent2 2 4" xfId="2704"/>
    <cellStyle name="20% - Accent2 3" xfId="31"/>
    <cellStyle name="20% - Accent2 3 2" xfId="2707"/>
    <cellStyle name="20% - Accent2 4" xfId="32"/>
    <cellStyle name="20% - Accent2 4 2" xfId="2708"/>
    <cellStyle name="20% - Accent2 5" xfId="33"/>
    <cellStyle name="20% - Accent2 5 2" xfId="2709"/>
    <cellStyle name="20% - Accent2 6" xfId="34"/>
    <cellStyle name="20% - Accent2 6 2" xfId="2710"/>
    <cellStyle name="20% - Accent2 7" xfId="35"/>
    <cellStyle name="20% - Accent2 7 2" xfId="2711"/>
    <cellStyle name="20% - Accent2 8" xfId="36"/>
    <cellStyle name="20% - Accent2 8 2" xfId="2712"/>
    <cellStyle name="20% - Accent2 9" xfId="37"/>
    <cellStyle name="20% - Accent2 9 2" xfId="2713"/>
    <cellStyle name="20% - Accent3" xfId="38" builtinId="38" customBuiltin="1"/>
    <cellStyle name="20% - Accent3 10" xfId="39"/>
    <cellStyle name="20% - Accent3 10 2" xfId="2715"/>
    <cellStyle name="20% - Accent3 11" xfId="40"/>
    <cellStyle name="20% - Accent3 11 2" xfId="2716"/>
    <cellStyle name="20% - Accent3 12" xfId="41"/>
    <cellStyle name="20% - Accent3 12 2" xfId="2717"/>
    <cellStyle name="20% - Accent3 13" xfId="42"/>
    <cellStyle name="20% - Accent3 13 2" xfId="2718"/>
    <cellStyle name="20% - Accent3 14" xfId="43"/>
    <cellStyle name="20% - Accent3 14 2" xfId="2719"/>
    <cellStyle name="20% - Accent3 15" xfId="44"/>
    <cellStyle name="20% - Accent3 15 2" xfId="2720"/>
    <cellStyle name="20% - Accent3 16" xfId="45"/>
    <cellStyle name="20% - Accent3 16 2" xfId="2721"/>
    <cellStyle name="20% - Accent3 17" xfId="2714"/>
    <cellStyle name="20% - Accent3 2" xfId="46"/>
    <cellStyle name="20% - Accent3 2 2" xfId="47"/>
    <cellStyle name="20% - Accent3 2 2 2" xfId="2723"/>
    <cellStyle name="20% - Accent3 2 3" xfId="48"/>
    <cellStyle name="20% - Accent3 2 3 2" xfId="2724"/>
    <cellStyle name="20% - Accent3 2 4" xfId="2722"/>
    <cellStyle name="20% - Accent3 3" xfId="49"/>
    <cellStyle name="20% - Accent3 3 2" xfId="2725"/>
    <cellStyle name="20% - Accent3 4" xfId="50"/>
    <cellStyle name="20% - Accent3 4 2" xfId="2726"/>
    <cellStyle name="20% - Accent3 5" xfId="51"/>
    <cellStyle name="20% - Accent3 5 2" xfId="2727"/>
    <cellStyle name="20% - Accent3 6" xfId="52"/>
    <cellStyle name="20% - Accent3 6 2" xfId="2728"/>
    <cellStyle name="20% - Accent3 7" xfId="53"/>
    <cellStyle name="20% - Accent3 7 2" xfId="2729"/>
    <cellStyle name="20% - Accent3 8" xfId="54"/>
    <cellStyle name="20% - Accent3 8 2" xfId="2730"/>
    <cellStyle name="20% - Accent3 9" xfId="55"/>
    <cellStyle name="20% - Accent3 9 2" xfId="2731"/>
    <cellStyle name="20% - Accent4" xfId="56" builtinId="42" customBuiltin="1"/>
    <cellStyle name="20% - Accent4 10" xfId="57"/>
    <cellStyle name="20% - Accent4 10 2" xfId="2733"/>
    <cellStyle name="20% - Accent4 11" xfId="58"/>
    <cellStyle name="20% - Accent4 11 2" xfId="2734"/>
    <cellStyle name="20% - Accent4 12" xfId="59"/>
    <cellStyle name="20% - Accent4 12 2" xfId="2735"/>
    <cellStyle name="20% - Accent4 13" xfId="60"/>
    <cellStyle name="20% - Accent4 13 2" xfId="2736"/>
    <cellStyle name="20% - Accent4 14" xfId="61"/>
    <cellStyle name="20% - Accent4 14 2" xfId="2737"/>
    <cellStyle name="20% - Accent4 15" xfId="62"/>
    <cellStyle name="20% - Accent4 15 2" xfId="2738"/>
    <cellStyle name="20% - Accent4 16" xfId="63"/>
    <cellStyle name="20% - Accent4 16 2" xfId="2739"/>
    <cellStyle name="20% - Accent4 17" xfId="2732"/>
    <cellStyle name="20% - Accent4 2" xfId="64"/>
    <cellStyle name="20% - Accent4 2 2" xfId="65"/>
    <cellStyle name="20% - Accent4 2 2 2" xfId="2741"/>
    <cellStyle name="20% - Accent4 2 3" xfId="66"/>
    <cellStyle name="20% - Accent4 2 3 2" xfId="2742"/>
    <cellStyle name="20% - Accent4 2 4" xfId="2740"/>
    <cellStyle name="20% - Accent4 3" xfId="67"/>
    <cellStyle name="20% - Accent4 3 2" xfId="2743"/>
    <cellStyle name="20% - Accent4 4" xfId="68"/>
    <cellStyle name="20% - Accent4 4 2" xfId="2744"/>
    <cellStyle name="20% - Accent4 5" xfId="69"/>
    <cellStyle name="20% - Accent4 5 2" xfId="2745"/>
    <cellStyle name="20% - Accent4 6" xfId="70"/>
    <cellStyle name="20% - Accent4 6 2" xfId="2746"/>
    <cellStyle name="20% - Accent4 7" xfId="71"/>
    <cellStyle name="20% - Accent4 7 2" xfId="2747"/>
    <cellStyle name="20% - Accent4 8" xfId="72"/>
    <cellStyle name="20% - Accent4 8 2" xfId="2748"/>
    <cellStyle name="20% - Accent4 9" xfId="73"/>
    <cellStyle name="20% - Accent4 9 2" xfId="2749"/>
    <cellStyle name="20% - Accent5" xfId="74" builtinId="46" customBuiltin="1"/>
    <cellStyle name="20% - Accent5 10" xfId="75"/>
    <cellStyle name="20% - Accent5 10 2" xfId="2751"/>
    <cellStyle name="20% - Accent5 11" xfId="76"/>
    <cellStyle name="20% - Accent5 11 2" xfId="2752"/>
    <cellStyle name="20% - Accent5 12" xfId="77"/>
    <cellStyle name="20% - Accent5 12 2" xfId="2753"/>
    <cellStyle name="20% - Accent5 13" xfId="78"/>
    <cellStyle name="20% - Accent5 13 2" xfId="2754"/>
    <cellStyle name="20% - Accent5 14" xfId="79"/>
    <cellStyle name="20% - Accent5 14 2" xfId="2755"/>
    <cellStyle name="20% - Accent5 15" xfId="80"/>
    <cellStyle name="20% - Accent5 15 2" xfId="2756"/>
    <cellStyle name="20% - Accent5 16" xfId="81"/>
    <cellStyle name="20% - Accent5 16 2" xfId="2757"/>
    <cellStyle name="20% - Accent5 17" xfId="2750"/>
    <cellStyle name="20% - Accent5 2" xfId="82"/>
    <cellStyle name="20% - Accent5 2 2" xfId="83"/>
    <cellStyle name="20% - Accent5 2 2 2" xfId="2759"/>
    <cellStyle name="20% - Accent5 2 3" xfId="84"/>
    <cellStyle name="20% - Accent5 2 3 2" xfId="2760"/>
    <cellStyle name="20% - Accent5 2 4" xfId="2758"/>
    <cellStyle name="20% - Accent5 3" xfId="85"/>
    <cellStyle name="20% - Accent5 3 2" xfId="2761"/>
    <cellStyle name="20% - Accent5 4" xfId="86"/>
    <cellStyle name="20% - Accent5 4 2" xfId="2762"/>
    <cellStyle name="20% - Accent5 5" xfId="87"/>
    <cellStyle name="20% - Accent5 5 2" xfId="2763"/>
    <cellStyle name="20% - Accent5 6" xfId="88"/>
    <cellStyle name="20% - Accent5 6 2" xfId="2764"/>
    <cellStyle name="20% - Accent5 7" xfId="89"/>
    <cellStyle name="20% - Accent5 7 2" xfId="2765"/>
    <cellStyle name="20% - Accent5 8" xfId="90"/>
    <cellStyle name="20% - Accent5 8 2" xfId="2766"/>
    <cellStyle name="20% - Accent5 9" xfId="91"/>
    <cellStyle name="20% - Accent5 9 2" xfId="2767"/>
    <cellStyle name="20% - Accent6" xfId="92" builtinId="50" customBuiltin="1"/>
    <cellStyle name="20% - Accent6 10" xfId="93"/>
    <cellStyle name="20% - Accent6 10 2" xfId="2769"/>
    <cellStyle name="20% - Accent6 11" xfId="94"/>
    <cellStyle name="20% - Accent6 11 2" xfId="2770"/>
    <cellStyle name="20% - Accent6 12" xfId="95"/>
    <cellStyle name="20% - Accent6 12 2" xfId="2771"/>
    <cellStyle name="20% - Accent6 13" xfId="96"/>
    <cellStyle name="20% - Accent6 13 2" xfId="2772"/>
    <cellStyle name="20% - Accent6 14" xfId="97"/>
    <cellStyle name="20% - Accent6 14 2" xfId="2773"/>
    <cellStyle name="20% - Accent6 15" xfId="98"/>
    <cellStyle name="20% - Accent6 15 2" xfId="2774"/>
    <cellStyle name="20% - Accent6 16" xfId="99"/>
    <cellStyle name="20% - Accent6 16 2" xfId="2775"/>
    <cellStyle name="20% - Accent6 17" xfId="2768"/>
    <cellStyle name="20% - Accent6 2" xfId="100"/>
    <cellStyle name="20% - Accent6 2 2" xfId="101"/>
    <cellStyle name="20% - Accent6 2 2 2" xfId="2777"/>
    <cellStyle name="20% - Accent6 2 3" xfId="102"/>
    <cellStyle name="20% - Accent6 2 3 2" xfId="2778"/>
    <cellStyle name="20% - Accent6 2 4" xfId="2776"/>
    <cellStyle name="20% - Accent6 3" xfId="103"/>
    <cellStyle name="20% - Accent6 3 2" xfId="2779"/>
    <cellStyle name="20% - Accent6 4" xfId="104"/>
    <cellStyle name="20% - Accent6 4 2" xfId="2780"/>
    <cellStyle name="20% - Accent6 5" xfId="105"/>
    <cellStyle name="20% - Accent6 5 2" xfId="2781"/>
    <cellStyle name="20% - Accent6 6" xfId="106"/>
    <cellStyle name="20% - Accent6 6 2" xfId="2782"/>
    <cellStyle name="20% - Accent6 7" xfId="107"/>
    <cellStyle name="20% - Accent6 7 2" xfId="2783"/>
    <cellStyle name="20% - Accent6 8" xfId="108"/>
    <cellStyle name="20% - Accent6 8 2" xfId="2784"/>
    <cellStyle name="20% - Accent6 9" xfId="109"/>
    <cellStyle name="20% - Accent6 9 2" xfId="2785"/>
    <cellStyle name="40% - Accent1" xfId="110" builtinId="31" customBuiltin="1"/>
    <cellStyle name="40% - Accent1 10" xfId="111"/>
    <cellStyle name="40% - Accent1 10 2" xfId="2787"/>
    <cellStyle name="40% - Accent1 11" xfId="112"/>
    <cellStyle name="40% - Accent1 11 2" xfId="2788"/>
    <cellStyle name="40% - Accent1 12" xfId="113"/>
    <cellStyle name="40% - Accent1 12 2" xfId="2789"/>
    <cellStyle name="40% - Accent1 13" xfId="114"/>
    <cellStyle name="40% - Accent1 13 2" xfId="2790"/>
    <cellStyle name="40% - Accent1 14" xfId="115"/>
    <cellStyle name="40% - Accent1 14 2" xfId="2791"/>
    <cellStyle name="40% - Accent1 15" xfId="116"/>
    <cellStyle name="40% - Accent1 15 2" xfId="2792"/>
    <cellStyle name="40% - Accent1 16" xfId="117"/>
    <cellStyle name="40% - Accent1 16 2" xfId="2793"/>
    <cellStyle name="40% - Accent1 17" xfId="2786"/>
    <cellStyle name="40% - Accent1 2" xfId="118"/>
    <cellStyle name="40% - Accent1 2 2" xfId="119"/>
    <cellStyle name="40% - Accent1 2 2 2" xfId="2795"/>
    <cellStyle name="40% - Accent1 2 3" xfId="120"/>
    <cellStyle name="40% - Accent1 2 3 2" xfId="2796"/>
    <cellStyle name="40% - Accent1 2 4" xfId="2794"/>
    <cellStyle name="40% - Accent1 3" xfId="121"/>
    <cellStyle name="40% - Accent1 3 2" xfId="2797"/>
    <cellStyle name="40% - Accent1 4" xfId="122"/>
    <cellStyle name="40% - Accent1 4 2" xfId="2798"/>
    <cellStyle name="40% - Accent1 5" xfId="123"/>
    <cellStyle name="40% - Accent1 5 2" xfId="2799"/>
    <cellStyle name="40% - Accent1 6" xfId="124"/>
    <cellStyle name="40% - Accent1 6 2" xfId="2800"/>
    <cellStyle name="40% - Accent1 7" xfId="125"/>
    <cellStyle name="40% - Accent1 7 2" xfId="2801"/>
    <cellStyle name="40% - Accent1 8" xfId="126"/>
    <cellStyle name="40% - Accent1 8 2" xfId="2802"/>
    <cellStyle name="40% - Accent1 9" xfId="127"/>
    <cellStyle name="40% - Accent1 9 2" xfId="2803"/>
    <cellStyle name="40% - Accent2" xfId="128" builtinId="35" customBuiltin="1"/>
    <cellStyle name="40% - Accent2 10" xfId="129"/>
    <cellStyle name="40% - Accent2 10 2" xfId="2805"/>
    <cellStyle name="40% - Accent2 11" xfId="130"/>
    <cellStyle name="40% - Accent2 11 2" xfId="2806"/>
    <cellStyle name="40% - Accent2 12" xfId="131"/>
    <cellStyle name="40% - Accent2 12 2" xfId="2807"/>
    <cellStyle name="40% - Accent2 13" xfId="132"/>
    <cellStyle name="40% - Accent2 13 2" xfId="2808"/>
    <cellStyle name="40% - Accent2 14" xfId="133"/>
    <cellStyle name="40% - Accent2 14 2" xfId="2809"/>
    <cellStyle name="40% - Accent2 15" xfId="134"/>
    <cellStyle name="40% - Accent2 15 2" xfId="2810"/>
    <cellStyle name="40% - Accent2 16" xfId="135"/>
    <cellStyle name="40% - Accent2 16 2" xfId="2811"/>
    <cellStyle name="40% - Accent2 17" xfId="2804"/>
    <cellStyle name="40% - Accent2 2" xfId="136"/>
    <cellStyle name="40% - Accent2 2 2" xfId="137"/>
    <cellStyle name="40% - Accent2 2 2 2" xfId="2813"/>
    <cellStyle name="40% - Accent2 2 3" xfId="138"/>
    <cellStyle name="40% - Accent2 2 3 2" xfId="2814"/>
    <cellStyle name="40% - Accent2 2 4" xfId="2812"/>
    <cellStyle name="40% - Accent2 3" xfId="139"/>
    <cellStyle name="40% - Accent2 3 2" xfId="2815"/>
    <cellStyle name="40% - Accent2 4" xfId="140"/>
    <cellStyle name="40% - Accent2 4 2" xfId="2816"/>
    <cellStyle name="40% - Accent2 5" xfId="141"/>
    <cellStyle name="40% - Accent2 5 2" xfId="2817"/>
    <cellStyle name="40% - Accent2 6" xfId="142"/>
    <cellStyle name="40% - Accent2 6 2" xfId="2818"/>
    <cellStyle name="40% - Accent2 7" xfId="143"/>
    <cellStyle name="40% - Accent2 7 2" xfId="2819"/>
    <cellStyle name="40% - Accent2 8" xfId="144"/>
    <cellStyle name="40% - Accent2 8 2" xfId="2820"/>
    <cellStyle name="40% - Accent2 9" xfId="145"/>
    <cellStyle name="40% - Accent2 9 2" xfId="2821"/>
    <cellStyle name="40% - Accent3" xfId="146" builtinId="39" customBuiltin="1"/>
    <cellStyle name="40% - Accent3 10" xfId="147"/>
    <cellStyle name="40% - Accent3 10 2" xfId="2823"/>
    <cellStyle name="40% - Accent3 11" xfId="148"/>
    <cellStyle name="40% - Accent3 11 2" xfId="2824"/>
    <cellStyle name="40% - Accent3 12" xfId="149"/>
    <cellStyle name="40% - Accent3 12 2" xfId="2825"/>
    <cellStyle name="40% - Accent3 13" xfId="150"/>
    <cellStyle name="40% - Accent3 13 2" xfId="2826"/>
    <cellStyle name="40% - Accent3 14" xfId="151"/>
    <cellStyle name="40% - Accent3 14 2" xfId="2827"/>
    <cellStyle name="40% - Accent3 15" xfId="152"/>
    <cellStyle name="40% - Accent3 15 2" xfId="2828"/>
    <cellStyle name="40% - Accent3 16" xfId="153"/>
    <cellStyle name="40% - Accent3 16 2" xfId="2829"/>
    <cellStyle name="40% - Accent3 17" xfId="2822"/>
    <cellStyle name="40% - Accent3 2" xfId="154"/>
    <cellStyle name="40% - Accent3 2 2" xfId="155"/>
    <cellStyle name="40% - Accent3 2 2 2" xfId="2831"/>
    <cellStyle name="40% - Accent3 2 3" xfId="156"/>
    <cellStyle name="40% - Accent3 2 3 2" xfId="2832"/>
    <cellStyle name="40% - Accent3 2 4" xfId="2830"/>
    <cellStyle name="40% - Accent3 3" xfId="157"/>
    <cellStyle name="40% - Accent3 3 2" xfId="2833"/>
    <cellStyle name="40% - Accent3 4" xfId="158"/>
    <cellStyle name="40% - Accent3 4 2" xfId="2834"/>
    <cellStyle name="40% - Accent3 5" xfId="159"/>
    <cellStyle name="40% - Accent3 5 2" xfId="2835"/>
    <cellStyle name="40% - Accent3 6" xfId="160"/>
    <cellStyle name="40% - Accent3 6 2" xfId="2836"/>
    <cellStyle name="40% - Accent3 7" xfId="161"/>
    <cellStyle name="40% - Accent3 7 2" xfId="2837"/>
    <cellStyle name="40% - Accent3 8" xfId="162"/>
    <cellStyle name="40% - Accent3 8 2" xfId="2838"/>
    <cellStyle name="40% - Accent3 9" xfId="163"/>
    <cellStyle name="40% - Accent3 9 2" xfId="2839"/>
    <cellStyle name="40% - Accent4" xfId="164" builtinId="43" customBuiltin="1"/>
    <cellStyle name="40% - Accent4 10" xfId="165"/>
    <cellStyle name="40% - Accent4 10 2" xfId="2841"/>
    <cellStyle name="40% - Accent4 11" xfId="166"/>
    <cellStyle name="40% - Accent4 11 2" xfId="2842"/>
    <cellStyle name="40% - Accent4 12" xfId="167"/>
    <cellStyle name="40% - Accent4 12 2" xfId="2843"/>
    <cellStyle name="40% - Accent4 13" xfId="168"/>
    <cellStyle name="40% - Accent4 13 2" xfId="2844"/>
    <cellStyle name="40% - Accent4 14" xfId="169"/>
    <cellStyle name="40% - Accent4 14 2" xfId="2845"/>
    <cellStyle name="40% - Accent4 15" xfId="170"/>
    <cellStyle name="40% - Accent4 15 2" xfId="2846"/>
    <cellStyle name="40% - Accent4 16" xfId="171"/>
    <cellStyle name="40% - Accent4 16 2" xfId="2847"/>
    <cellStyle name="40% - Accent4 17" xfId="2840"/>
    <cellStyle name="40% - Accent4 2" xfId="172"/>
    <cellStyle name="40% - Accent4 2 2" xfId="173"/>
    <cellStyle name="40% - Accent4 2 2 2" xfId="2849"/>
    <cellStyle name="40% - Accent4 2 3" xfId="174"/>
    <cellStyle name="40% - Accent4 2 3 2" xfId="2850"/>
    <cellStyle name="40% - Accent4 2 4" xfId="2848"/>
    <cellStyle name="40% - Accent4 3" xfId="175"/>
    <cellStyle name="40% - Accent4 3 2" xfId="2851"/>
    <cellStyle name="40% - Accent4 4" xfId="176"/>
    <cellStyle name="40% - Accent4 4 2" xfId="2852"/>
    <cellStyle name="40% - Accent4 5" xfId="177"/>
    <cellStyle name="40% - Accent4 5 2" xfId="2853"/>
    <cellStyle name="40% - Accent4 6" xfId="178"/>
    <cellStyle name="40% - Accent4 6 2" xfId="2854"/>
    <cellStyle name="40% - Accent4 7" xfId="179"/>
    <cellStyle name="40% - Accent4 7 2" xfId="2855"/>
    <cellStyle name="40% - Accent4 8" xfId="180"/>
    <cellStyle name="40% - Accent4 8 2" xfId="2856"/>
    <cellStyle name="40% - Accent4 9" xfId="181"/>
    <cellStyle name="40% - Accent4 9 2" xfId="2857"/>
    <cellStyle name="40% - Accent5" xfId="182" builtinId="47" customBuiltin="1"/>
    <cellStyle name="40% - Accent5 10" xfId="183"/>
    <cellStyle name="40% - Accent5 10 2" xfId="2859"/>
    <cellStyle name="40% - Accent5 11" xfId="184"/>
    <cellStyle name="40% - Accent5 11 2" xfId="2860"/>
    <cellStyle name="40% - Accent5 12" xfId="185"/>
    <cellStyle name="40% - Accent5 12 2" xfId="2861"/>
    <cellStyle name="40% - Accent5 13" xfId="186"/>
    <cellStyle name="40% - Accent5 13 2" xfId="2862"/>
    <cellStyle name="40% - Accent5 14" xfId="187"/>
    <cellStyle name="40% - Accent5 14 2" xfId="2863"/>
    <cellStyle name="40% - Accent5 15" xfId="188"/>
    <cellStyle name="40% - Accent5 15 2" xfId="2864"/>
    <cellStyle name="40% - Accent5 16" xfId="189"/>
    <cellStyle name="40% - Accent5 16 2" xfId="2865"/>
    <cellStyle name="40% - Accent5 17" xfId="2858"/>
    <cellStyle name="40% - Accent5 2" xfId="190"/>
    <cellStyle name="40% - Accent5 2 2" xfId="191"/>
    <cellStyle name="40% - Accent5 2 2 2" xfId="2867"/>
    <cellStyle name="40% - Accent5 2 3" xfId="192"/>
    <cellStyle name="40% - Accent5 2 3 2" xfId="2868"/>
    <cellStyle name="40% - Accent5 2 4" xfId="2866"/>
    <cellStyle name="40% - Accent5 3" xfId="193"/>
    <cellStyle name="40% - Accent5 3 2" xfId="2869"/>
    <cellStyle name="40% - Accent5 4" xfId="194"/>
    <cellStyle name="40% - Accent5 4 2" xfId="2870"/>
    <cellStyle name="40% - Accent5 5" xfId="195"/>
    <cellStyle name="40% - Accent5 5 2" xfId="2871"/>
    <cellStyle name="40% - Accent5 6" xfId="196"/>
    <cellStyle name="40% - Accent5 6 2" xfId="2872"/>
    <cellStyle name="40% - Accent5 7" xfId="197"/>
    <cellStyle name="40% - Accent5 7 2" xfId="2873"/>
    <cellStyle name="40% - Accent5 8" xfId="198"/>
    <cellStyle name="40% - Accent5 8 2" xfId="2874"/>
    <cellStyle name="40% - Accent5 9" xfId="199"/>
    <cellStyle name="40% - Accent5 9 2" xfId="2875"/>
    <cellStyle name="40% - Accent6" xfId="200" builtinId="51" customBuiltin="1"/>
    <cellStyle name="40% - Accent6 10" xfId="201"/>
    <cellStyle name="40% - Accent6 10 2" xfId="2877"/>
    <cellStyle name="40% - Accent6 11" xfId="202"/>
    <cellStyle name="40% - Accent6 11 2" xfId="2878"/>
    <cellStyle name="40% - Accent6 12" xfId="203"/>
    <cellStyle name="40% - Accent6 12 2" xfId="2879"/>
    <cellStyle name="40% - Accent6 13" xfId="204"/>
    <cellStyle name="40% - Accent6 13 2" xfId="2880"/>
    <cellStyle name="40% - Accent6 14" xfId="205"/>
    <cellStyle name="40% - Accent6 14 2" xfId="2881"/>
    <cellStyle name="40% - Accent6 15" xfId="206"/>
    <cellStyle name="40% - Accent6 15 2" xfId="2882"/>
    <cellStyle name="40% - Accent6 16" xfId="207"/>
    <cellStyle name="40% - Accent6 16 2" xfId="2883"/>
    <cellStyle name="40% - Accent6 17" xfId="2876"/>
    <cellStyle name="40% - Accent6 2" xfId="208"/>
    <cellStyle name="40% - Accent6 2 2" xfId="209"/>
    <cellStyle name="40% - Accent6 2 2 2" xfId="2885"/>
    <cellStyle name="40% - Accent6 2 3" xfId="210"/>
    <cellStyle name="40% - Accent6 2 3 2" xfId="2886"/>
    <cellStyle name="40% - Accent6 2 4" xfId="2884"/>
    <cellStyle name="40% - Accent6 3" xfId="211"/>
    <cellStyle name="40% - Accent6 3 2" xfId="2887"/>
    <cellStyle name="40% - Accent6 4" xfId="212"/>
    <cellStyle name="40% - Accent6 4 2" xfId="2888"/>
    <cellStyle name="40% - Accent6 5" xfId="213"/>
    <cellStyle name="40% - Accent6 5 2" xfId="2889"/>
    <cellStyle name="40% - Accent6 6" xfId="214"/>
    <cellStyle name="40% - Accent6 6 2" xfId="2890"/>
    <cellStyle name="40% - Accent6 7" xfId="215"/>
    <cellStyle name="40% - Accent6 7 2" xfId="2891"/>
    <cellStyle name="40% - Accent6 8" xfId="216"/>
    <cellStyle name="40% - Accent6 8 2" xfId="2892"/>
    <cellStyle name="40% - Accent6 9" xfId="217"/>
    <cellStyle name="40% - Accent6 9 2" xfId="2893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3680"/>
    <cellStyle name="Comma [0] 10 2 2 2 3" xfId="3721"/>
    <cellStyle name="Comma [0] 10 3" xfId="530"/>
    <cellStyle name="Comma [0] 10 3 2" xfId="2896"/>
    <cellStyle name="Comma [0] 10 4" xfId="531"/>
    <cellStyle name="Comma [0] 10 4 2" xfId="2897"/>
    <cellStyle name="Comma [0] 10 5" xfId="2895"/>
    <cellStyle name="Comma [0] 11" xfId="532"/>
    <cellStyle name="Comma [0] 11 2" xfId="533"/>
    <cellStyle name="Comma [0] 11 2 2" xfId="534"/>
    <cellStyle name="Comma [0] 11 2 2 2" xfId="2900"/>
    <cellStyle name="Comma [0] 11 2 3" xfId="2899"/>
    <cellStyle name="Comma [0] 11 3" xfId="535"/>
    <cellStyle name="Comma [0] 11 3 2" xfId="2901"/>
    <cellStyle name="Comma [0] 11 4" xfId="2898"/>
    <cellStyle name="Comma [0] 12" xfId="536"/>
    <cellStyle name="Comma [0] 12 2" xfId="537"/>
    <cellStyle name="Comma [0] 12 2 2" xfId="538"/>
    <cellStyle name="Comma [0] 12 2 2 2" xfId="2904"/>
    <cellStyle name="Comma [0] 12 2 3" xfId="2903"/>
    <cellStyle name="Comma [0] 12 3" xfId="539"/>
    <cellStyle name="Comma [0] 12 3 2" xfId="540"/>
    <cellStyle name="Comma [0] 12 3 2 2" xfId="2906"/>
    <cellStyle name="Comma [0] 12 3 3" xfId="2905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2908"/>
    <cellStyle name="Comma [0] 14 2 3" xfId="2907"/>
    <cellStyle name="Comma [0] 14 3" xfId="546"/>
    <cellStyle name="Comma [0] 15" xfId="547"/>
    <cellStyle name="Comma [0] 15 2" xfId="548"/>
    <cellStyle name="Comma [0] 15 2 2" xfId="549"/>
    <cellStyle name="Comma [0] 15 2 2 2" xfId="2911"/>
    <cellStyle name="Comma [0] 15 2 3" xfId="2910"/>
    <cellStyle name="Comma [0] 15 3" xfId="2909"/>
    <cellStyle name="Comma [0] 15_Book2" xfId="550"/>
    <cellStyle name="Comma [0] 16" xfId="551"/>
    <cellStyle name="Comma [0] 16 2" xfId="2912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2915"/>
    <cellStyle name="Comma [0] 18 2 3" xfId="2914"/>
    <cellStyle name="Comma [0] 18 3" xfId="557"/>
    <cellStyle name="Comma [0] 18 3 2" xfId="2916"/>
    <cellStyle name="Comma [0] 18 4" xfId="2913"/>
    <cellStyle name="Comma [0] 19" xfId="558"/>
    <cellStyle name="Comma [0] 19 2" xfId="559"/>
    <cellStyle name="Comma [0] 19 2 2" xfId="560"/>
    <cellStyle name="Comma [0] 19 2 2 2" xfId="2919"/>
    <cellStyle name="Comma [0] 19 2 3" xfId="2918"/>
    <cellStyle name="Comma [0] 19 3" xfId="561"/>
    <cellStyle name="Comma [0] 19 3 2" xfId="2920"/>
    <cellStyle name="Comma [0] 19 4" xfId="2917"/>
    <cellStyle name="Comma [0] 2" xfId="562"/>
    <cellStyle name="Comma [0] 2 10" xfId="563"/>
    <cellStyle name="Comma [0] 2 10 2" xfId="564"/>
    <cellStyle name="Comma [0] 2 10 2 2" xfId="2923"/>
    <cellStyle name="Comma [0] 2 10 3" xfId="565"/>
    <cellStyle name="Comma [0] 2 10 3 2" xfId="2924"/>
    <cellStyle name="Comma [0] 2 10 4" xfId="2922"/>
    <cellStyle name="Comma [0] 2 11" xfId="566"/>
    <cellStyle name="Comma [0] 2 11 2" xfId="2925"/>
    <cellStyle name="Comma [0] 2 12" xfId="567"/>
    <cellStyle name="Comma [0] 2 12 2" xfId="2926"/>
    <cellStyle name="Comma [0] 2 13" xfId="2921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2934"/>
    <cellStyle name="Comma [0] 2 2 2 2 2 2 2 2 3" xfId="2933"/>
    <cellStyle name="Comma [0] 2 2 2 2 2 2 2 3" xfId="576"/>
    <cellStyle name="Comma [0] 2 2 2 2 2 2 2 3 2" xfId="577"/>
    <cellStyle name="Comma [0] 2 2 2 2 2 2 2 3 2 2" xfId="2936"/>
    <cellStyle name="Comma [0] 2 2 2 2 2 2 2 3 3" xfId="2935"/>
    <cellStyle name="Comma [0] 2 2 2 2 2 2 2 4" xfId="2932"/>
    <cellStyle name="Comma [0] 2 2 2 2 2 2 3" xfId="578"/>
    <cellStyle name="Comma [0] 2 2 2 2 2 2 3 2" xfId="2937"/>
    <cellStyle name="Comma [0] 2 2 2 2 2 2 4" xfId="579"/>
    <cellStyle name="Comma [0] 2 2 2 2 2 2 4 2" xfId="2938"/>
    <cellStyle name="Comma [0] 2 2 2 2 2 2 5" xfId="2931"/>
    <cellStyle name="Comma [0] 2 2 2 2 2 3" xfId="580"/>
    <cellStyle name="Comma [0] 2 2 2 2 2 3 2" xfId="581"/>
    <cellStyle name="Comma [0] 2 2 2 2 2 3 2 2" xfId="2940"/>
    <cellStyle name="Comma [0] 2 2 2 2 2 3 3" xfId="2939"/>
    <cellStyle name="Comma [0] 2 2 2 2 2 4" xfId="582"/>
    <cellStyle name="Comma [0] 2 2 2 2 2 4 2" xfId="583"/>
    <cellStyle name="Comma [0] 2 2 2 2 2 4 2 2" xfId="2942"/>
    <cellStyle name="Comma [0] 2 2 2 2 2 4 3" xfId="2941"/>
    <cellStyle name="Comma [0] 2 2 2 2 2 5" xfId="2930"/>
    <cellStyle name="Comma [0] 2 2 2 2 3" xfId="584"/>
    <cellStyle name="Comma [0] 2 2 2 2 3 2" xfId="2943"/>
    <cellStyle name="Comma [0] 2 2 2 2 4" xfId="585"/>
    <cellStyle name="Comma [0] 2 2 2 2 4 2" xfId="2944"/>
    <cellStyle name="Comma [0] 2 2 2 2 5" xfId="586"/>
    <cellStyle name="Comma [0] 2 2 2 2 5 2" xfId="2945"/>
    <cellStyle name="Comma [0] 2 2 2 2 6" xfId="2929"/>
    <cellStyle name="Comma [0] 2 2 2 3" xfId="587"/>
    <cellStyle name="Comma [0] 2 2 2 3 2" xfId="588"/>
    <cellStyle name="Comma [0] 2 2 2 3 2 2" xfId="2947"/>
    <cellStyle name="Comma [0] 2 2 2 3 3" xfId="2946"/>
    <cellStyle name="Comma [0] 2 2 2 4" xfId="589"/>
    <cellStyle name="Comma [0] 2 2 2 4 2" xfId="590"/>
    <cellStyle name="Comma [0] 2 2 2 4 2 2" xfId="2949"/>
    <cellStyle name="Comma [0] 2 2 2 4 3" xfId="2948"/>
    <cellStyle name="Comma [0] 2 2 2 5" xfId="591"/>
    <cellStyle name="Comma [0] 2 2 2 5 2" xfId="592"/>
    <cellStyle name="Comma [0] 2 2 2 5 2 2" xfId="2951"/>
    <cellStyle name="Comma [0] 2 2 2 5 3" xfId="2950"/>
    <cellStyle name="Comma [0] 2 2 2 6" xfId="593"/>
    <cellStyle name="Comma [0] 2 2 2 6 2" xfId="2952"/>
    <cellStyle name="Comma [0] 2 2 2 7" xfId="2928"/>
    <cellStyle name="Comma [0] 2 2 3" xfId="594"/>
    <cellStyle name="Comma [0] 2 2 3 2" xfId="2953"/>
    <cellStyle name="Comma [0] 2 2 4" xfId="595"/>
    <cellStyle name="Comma [0] 2 2 4 2" xfId="2954"/>
    <cellStyle name="Comma [0] 2 2 5" xfId="596"/>
    <cellStyle name="Comma [0] 2 2 5 2" xfId="2955"/>
    <cellStyle name="Comma [0] 2 2 6" xfId="597"/>
    <cellStyle name="Comma [0] 2 2 6 2" xfId="598"/>
    <cellStyle name="Comma [0] 2 2 6 2 2" xfId="2957"/>
    <cellStyle name="Comma [0] 2 2 6 3" xfId="2956"/>
    <cellStyle name="Comma [0] 2 2 7" xfId="2927"/>
    <cellStyle name="Comma [0] 2 3" xfId="599"/>
    <cellStyle name="Comma [0] 2 3 2" xfId="600"/>
    <cellStyle name="Comma [0] 2 3 2 2" xfId="601"/>
    <cellStyle name="Comma [0] 2 3 2 2 2" xfId="602"/>
    <cellStyle name="Comma [0] 2 3 2 2 2 2" xfId="2961"/>
    <cellStyle name="Comma [0] 2 3 2 2 3" xfId="603"/>
    <cellStyle name="Comma [0] 2 3 2 2 3 2" xfId="2962"/>
    <cellStyle name="Comma [0] 2 3 2 2 4" xfId="604"/>
    <cellStyle name="Comma [0] 2 3 2 2 4 2" xfId="2963"/>
    <cellStyle name="Comma [0] 2 3 2 2 5" xfId="2960"/>
    <cellStyle name="Comma [0] 2 3 2 3" xfId="605"/>
    <cellStyle name="Comma [0] 2 3 2 3 2" xfId="2964"/>
    <cellStyle name="Comma [0] 2 3 2 4" xfId="606"/>
    <cellStyle name="Comma [0] 2 3 2 4 2" xfId="2965"/>
    <cellStyle name="Comma [0] 2 3 2 5" xfId="607"/>
    <cellStyle name="Comma [0] 2 3 2 5 2" xfId="2966"/>
    <cellStyle name="Comma [0] 2 3 2 6" xfId="608"/>
    <cellStyle name="Comma [0] 2 3 2 6 2" xfId="2967"/>
    <cellStyle name="Comma [0] 2 3 2 7" xfId="2959"/>
    <cellStyle name="Comma [0] 2 3 3" xfId="609"/>
    <cellStyle name="Comma [0] 2 3 3 2" xfId="2968"/>
    <cellStyle name="Comma [0] 2 3 4" xfId="610"/>
    <cellStyle name="Comma [0] 2 3 4 2" xfId="2969"/>
    <cellStyle name="Comma [0] 2 3 5" xfId="611"/>
    <cellStyle name="Comma [0] 2 3 5 2" xfId="2970"/>
    <cellStyle name="Comma [0] 2 3 6" xfId="612"/>
    <cellStyle name="Comma [0] 2 3 6 2" xfId="2971"/>
    <cellStyle name="Comma [0] 2 3 7" xfId="613"/>
    <cellStyle name="Comma [0] 2 3 7 2" xfId="2972"/>
    <cellStyle name="Comma [0] 2 3 8" xfId="614"/>
    <cellStyle name="Comma [0] 2 3 8 2" xfId="2973"/>
    <cellStyle name="Comma [0] 2 3 9" xfId="2958"/>
    <cellStyle name="Comma [0] 2 4" xfId="615"/>
    <cellStyle name="Comma [0] 2 4 2" xfId="616"/>
    <cellStyle name="Comma [0] 2 4 2 2" xfId="2974"/>
    <cellStyle name="Comma [0] 2 4 3" xfId="617"/>
    <cellStyle name="Comma [0] 2 4 3 2" xfId="2975"/>
    <cellStyle name="Comma [0] 2 4 4" xfId="618"/>
    <cellStyle name="Comma [0] 2 4 4 2" xfId="2976"/>
    <cellStyle name="Comma [0] 2 4 5" xfId="619"/>
    <cellStyle name="Comma [0] 2 4 5 2" xfId="620"/>
    <cellStyle name="Comma [0] 2 4 5 2 2" xfId="2978"/>
    <cellStyle name="Comma [0] 2 4 5 3" xfId="2977"/>
    <cellStyle name="Comma [0] 2 4 6" xfId="621"/>
    <cellStyle name="Comma [0] 2 5" xfId="622"/>
    <cellStyle name="Comma [0] 2 5 2" xfId="623"/>
    <cellStyle name="Comma [0] 2 5 2 2" xfId="2980"/>
    <cellStyle name="Comma [0] 2 5 3" xfId="624"/>
    <cellStyle name="Comma [0] 2 5 3 2" xfId="2981"/>
    <cellStyle name="Comma [0] 2 5 4" xfId="625"/>
    <cellStyle name="Comma [0] 2 5 4 2" xfId="2982"/>
    <cellStyle name="Comma [0] 2 5 5" xfId="2979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88"/>
    <cellStyle name="Comma [0] 2 6 2 2 2 2 3" xfId="632"/>
    <cellStyle name="Comma [0] 2 6 2 2 2 2 3 2" xfId="2989"/>
    <cellStyle name="Comma [0] 2 6 2 2 2 2 4" xfId="633"/>
    <cellStyle name="Comma [0] 2 6 2 2 2 2 4 2" xfId="2990"/>
    <cellStyle name="Comma [0] 2 6 2 2 2 2 5" xfId="634"/>
    <cellStyle name="Comma [0] 2 6 2 2 2 2 5 2" xfId="2991"/>
    <cellStyle name="Comma [0] 2 6 2 2 2 2 6" xfId="2987"/>
    <cellStyle name="Comma [0] 2 6 2 2 2 3" xfId="635"/>
    <cellStyle name="Comma [0] 2 6 2 2 2 3 2" xfId="2992"/>
    <cellStyle name="Comma [0] 2 6 2 2 2 4" xfId="636"/>
    <cellStyle name="Comma [0] 2 6 2 2 2 4 2" xfId="2993"/>
    <cellStyle name="Comma [0] 2 6 2 2 2 5" xfId="637"/>
    <cellStyle name="Comma [0] 2 6 2 2 2 5 2" xfId="2994"/>
    <cellStyle name="Comma [0] 2 6 2 2 2 6" xfId="2986"/>
    <cellStyle name="Comma [0] 2 6 2 2 3" xfId="638"/>
    <cellStyle name="Comma [0] 2 6 2 2 3 2" xfId="2995"/>
    <cellStyle name="Comma [0] 2 6 2 2 4" xfId="639"/>
    <cellStyle name="Comma [0] 2 6 2 2 4 2" xfId="2996"/>
    <cellStyle name="Comma [0] 2 6 2 2 5" xfId="640"/>
    <cellStyle name="Comma [0] 2 6 2 2 5 2" xfId="2997"/>
    <cellStyle name="Comma [0] 2 6 2 2 6" xfId="2985"/>
    <cellStyle name="Comma [0] 2 6 2 3" xfId="641"/>
    <cellStyle name="Comma [0] 2 6 2 3 2" xfId="2998"/>
    <cellStyle name="Comma [0] 2 6 2 4" xfId="642"/>
    <cellStyle name="Comma [0] 2 6 2 4 2" xfId="2999"/>
    <cellStyle name="Comma [0] 2 6 2 5" xfId="643"/>
    <cellStyle name="Comma [0] 2 6 2 5 2" xfId="3000"/>
    <cellStyle name="Comma [0] 2 6 2 6" xfId="2984"/>
    <cellStyle name="Comma [0] 2 6 3" xfId="644"/>
    <cellStyle name="Comma [0] 2 6 3 2" xfId="3001"/>
    <cellStyle name="Comma [0] 2 6 4" xfId="645"/>
    <cellStyle name="Comma [0] 2 6 4 2" xfId="3002"/>
    <cellStyle name="Comma [0] 2 6 5" xfId="646"/>
    <cellStyle name="Comma [0] 2 6 5 2" xfId="3003"/>
    <cellStyle name="Comma [0] 2 6 6" xfId="2983"/>
    <cellStyle name="Comma [0] 2 7" xfId="647"/>
    <cellStyle name="Comma [0] 2 7 2" xfId="648"/>
    <cellStyle name="Comma [0] 2 7 2 2" xfId="3005"/>
    <cellStyle name="Comma [0] 2 7 3" xfId="3004"/>
    <cellStyle name="Comma [0] 2 8" xfId="649"/>
    <cellStyle name="Comma [0] 2 8 2" xfId="3006"/>
    <cellStyle name="Comma [0] 2 9" xfId="650"/>
    <cellStyle name="Comma [0] 2 9 2" xfId="3007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08"/>
    <cellStyle name="Comma [0] 23" xfId="656"/>
    <cellStyle name="Comma [0] 23 2" xfId="3009"/>
    <cellStyle name="Comma [0] 24" xfId="657"/>
    <cellStyle name="Comma [0] 24 2" xfId="658"/>
    <cellStyle name="Comma [0] 24 2 2" xfId="659"/>
    <cellStyle name="Comma [0] 24 2 2 2" xfId="3012"/>
    <cellStyle name="Comma [0] 24 2 3" xfId="3011"/>
    <cellStyle name="Comma [0] 24 3" xfId="660"/>
    <cellStyle name="Comma [0] 24 3 2" xfId="3013"/>
    <cellStyle name="Comma [0] 24 4" xfId="3010"/>
    <cellStyle name="Comma [0] 25" xfId="661"/>
    <cellStyle name="Comma [0] 25 2" xfId="3014"/>
    <cellStyle name="Comma [0] 26" xfId="662"/>
    <cellStyle name="Comma [0] 26 2" xfId="3015"/>
    <cellStyle name="Comma [0] 27" xfId="663"/>
    <cellStyle name="Comma [0] 27 2" xfId="664"/>
    <cellStyle name="Comma [0] 27 2 2" xfId="3017"/>
    <cellStyle name="Comma [0] 27 3" xfId="3016"/>
    <cellStyle name="Comma [0] 3" xfId="665"/>
    <cellStyle name="Comma [0] 3 2" xfId="666"/>
    <cellStyle name="Comma [0] 3 2 2" xfId="667"/>
    <cellStyle name="Comma [0] 3 2 2 2" xfId="3020"/>
    <cellStyle name="Comma [0] 3 2 3" xfId="668"/>
    <cellStyle name="Comma [0] 3 2 3 2" xfId="3021"/>
    <cellStyle name="Comma [0] 3 2 4" xfId="3019"/>
    <cellStyle name="Comma [0] 3 3" xfId="669"/>
    <cellStyle name="Comma [0] 3 3 2" xfId="3022"/>
    <cellStyle name="Comma [0] 3 4" xfId="3018"/>
    <cellStyle name="Comma [0] 32" xfId="670"/>
    <cellStyle name="Comma [0] 32 2" xfId="671"/>
    <cellStyle name="Comma [0] 32 2 2" xfId="3024"/>
    <cellStyle name="Comma [0] 32 3" xfId="3023"/>
    <cellStyle name="Comma [0] 35" xfId="672"/>
    <cellStyle name="Comma [0] 35 2" xfId="3025"/>
    <cellStyle name="Comma [0] 4" xfId="673"/>
    <cellStyle name="Comma [0] 4 2" xfId="674"/>
    <cellStyle name="Comma [0] 4 2 2" xfId="675"/>
    <cellStyle name="Comma [0] 4 2 2 2" xfId="3028"/>
    <cellStyle name="Comma [0] 4 2 3" xfId="3027"/>
    <cellStyle name="Comma [0] 4 3" xfId="676"/>
    <cellStyle name="Comma [0] 4 3 2" xfId="677"/>
    <cellStyle name="Comma [0] 4 3 2 2" xfId="3030"/>
    <cellStyle name="Comma [0] 4 3 3" xfId="3029"/>
    <cellStyle name="Comma [0] 4 4" xfId="678"/>
    <cellStyle name="Comma [0] 4 4 2" xfId="679"/>
    <cellStyle name="Comma [0] 4 5" xfId="680"/>
    <cellStyle name="Comma [0] 4 5 2" xfId="3031"/>
    <cellStyle name="Comma [0] 4 6" xfId="681"/>
    <cellStyle name="Comma [0] 4 6 2" xfId="3032"/>
    <cellStyle name="Comma [0] 4 7" xfId="3026"/>
    <cellStyle name="Comma [0] 5" xfId="682"/>
    <cellStyle name="Comma [0] 5 2" xfId="683"/>
    <cellStyle name="Comma [0] 5 2 2" xfId="3034"/>
    <cellStyle name="Comma [0] 5 3" xfId="684"/>
    <cellStyle name="Comma [0] 5 3 2" xfId="3035"/>
    <cellStyle name="Comma [0] 5 4" xfId="3033"/>
    <cellStyle name="Comma [0] 6" xfId="685"/>
    <cellStyle name="Comma [0] 6 2" xfId="686"/>
    <cellStyle name="Comma [0] 6 2 2" xfId="3037"/>
    <cellStyle name="Comma [0] 6 3" xfId="687"/>
    <cellStyle name="Comma [0] 6 3 2" xfId="688"/>
    <cellStyle name="Comma [0] 6 3 2 2" xfId="3039"/>
    <cellStyle name="Comma [0] 6 3 3" xfId="3038"/>
    <cellStyle name="Comma [0] 6 4" xfId="3036"/>
    <cellStyle name="Comma [0] 7" xfId="689"/>
    <cellStyle name="Comma [0] 7 2" xfId="690"/>
    <cellStyle name="Comma [0] 7 2 2" xfId="691"/>
    <cellStyle name="Comma [0] 7 2 2 2" xfId="3041"/>
    <cellStyle name="Comma [0] 7 2 3" xfId="3040"/>
    <cellStyle name="Comma [0] 7 3" xfId="692"/>
    <cellStyle name="Comma [0] 8" xfId="693"/>
    <cellStyle name="Comma [0] 8 2" xfId="694"/>
    <cellStyle name="Comma [0] 8 2 2" xfId="695"/>
    <cellStyle name="Comma [0] 8 2 2 2" xfId="3044"/>
    <cellStyle name="Comma [0] 8 2 3" xfId="3043"/>
    <cellStyle name="Comma [0] 8 3" xfId="696"/>
    <cellStyle name="Comma [0] 8 3 2" xfId="697"/>
    <cellStyle name="Comma [0] 8 3 2 2" xfId="3046"/>
    <cellStyle name="Comma [0] 8 3 3" xfId="3045"/>
    <cellStyle name="Comma [0] 8 4" xfId="698"/>
    <cellStyle name="Comma [0] 8 4 2" xfId="3047"/>
    <cellStyle name="Comma [0] 8 5" xfId="3042"/>
    <cellStyle name="Comma [0] 9" xfId="699"/>
    <cellStyle name="Comma [0] 9 2" xfId="700"/>
    <cellStyle name="Comma [0] 9 2 2" xfId="701"/>
    <cellStyle name="Comma [0] 9 2 2 2" xfId="3050"/>
    <cellStyle name="Comma [0] 9 2 3" xfId="3049"/>
    <cellStyle name="Comma [0] 9 3" xfId="702"/>
    <cellStyle name="Comma [0] 9 3 2" xfId="703"/>
    <cellStyle name="Comma [0] 9 3 2 2" xfId="3052"/>
    <cellStyle name="Comma [0] 9 3 3" xfId="3051"/>
    <cellStyle name="Comma [0] 9 4" xfId="3048"/>
    <cellStyle name="Comma [0] 90" xfId="704"/>
    <cellStyle name="Comma [0] 90 2" xfId="705"/>
    <cellStyle name="Comma [0] 90 2 2" xfId="3054"/>
    <cellStyle name="Comma [0] 90 3" xfId="3053"/>
    <cellStyle name="Comma [0] 91" xfId="706"/>
    <cellStyle name="Comma [0] 91 2" xfId="707"/>
    <cellStyle name="Comma [0] 91 2 2" xfId="3056"/>
    <cellStyle name="Comma [0] 91 3" xfId="3055"/>
    <cellStyle name="Comma [0] 93" xfId="708"/>
    <cellStyle name="Comma [0] 93 2" xfId="709"/>
    <cellStyle name="Comma [0] 93 2 2" xfId="3058"/>
    <cellStyle name="Comma [0] 93 3" xfId="3057"/>
    <cellStyle name="Comma [0] 94" xfId="710"/>
    <cellStyle name="Comma [0] 94 2" xfId="711"/>
    <cellStyle name="Comma [0] 94 2 2" xfId="3060"/>
    <cellStyle name="Comma [0] 94 3" xfId="305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063"/>
    <cellStyle name="Comma 10 2 2 3" xfId="3062"/>
    <cellStyle name="Comma 10 2 3" xfId="718"/>
    <cellStyle name="Comma 10 2 3 2" xfId="3064"/>
    <cellStyle name="Comma 10 2 4" xfId="3061"/>
    <cellStyle name="Comma 10 3" xfId="719"/>
    <cellStyle name="Comma 10 3 2" xfId="720"/>
    <cellStyle name="Comma 10 3 2 2" xfId="3066"/>
    <cellStyle name="Comma 10 3 3" xfId="3065"/>
    <cellStyle name="Comma 10 4" xfId="721"/>
    <cellStyle name="Comma 10 4 2" xfId="722"/>
    <cellStyle name="Comma 10 4 2 2" xfId="3068"/>
    <cellStyle name="Comma 10 4 3" xfId="3067"/>
    <cellStyle name="Comma 10 5" xfId="723"/>
    <cellStyle name="Comma 10 5 2" xfId="724"/>
    <cellStyle name="Comma 10 5 2 2" xfId="3070"/>
    <cellStyle name="Comma 10 5 3" xfId="3069"/>
    <cellStyle name="Comma 10 6" xfId="725"/>
    <cellStyle name="Comma 10 6 2" xfId="726"/>
    <cellStyle name="Comma 10 6 2 2" xfId="3072"/>
    <cellStyle name="Comma 10 6 3" xfId="3071"/>
    <cellStyle name="Comma 10 7" xfId="727"/>
    <cellStyle name="Comma 10 7 2" xfId="3073"/>
    <cellStyle name="Comma 10 8" xfId="728"/>
    <cellStyle name="Comma 11" xfId="729"/>
    <cellStyle name="Comma 11 2" xfId="730"/>
    <cellStyle name="Comma 11 2 2" xfId="3075"/>
    <cellStyle name="Comma 11 3" xfId="3074"/>
    <cellStyle name="Comma 12" xfId="731"/>
    <cellStyle name="Comma 12 2" xfId="732"/>
    <cellStyle name="Comma 12 2 2" xfId="733"/>
    <cellStyle name="Comma 12 2 2 2" xfId="3078"/>
    <cellStyle name="Comma 12 2 3" xfId="3077"/>
    <cellStyle name="Comma 12 3" xfId="734"/>
    <cellStyle name="Comma 12 3 2" xfId="735"/>
    <cellStyle name="Comma 12 3 2 2" xfId="3080"/>
    <cellStyle name="Comma 12 3 3" xfId="3079"/>
    <cellStyle name="Comma 12 4" xfId="736"/>
    <cellStyle name="Comma 12 4 2" xfId="737"/>
    <cellStyle name="Comma 12 4 2 2" xfId="3082"/>
    <cellStyle name="Comma 12 4 3" xfId="3081"/>
    <cellStyle name="Comma 12 5" xfId="738"/>
    <cellStyle name="Comma 12 5 2" xfId="739"/>
    <cellStyle name="Comma 12 5 2 2" xfId="3084"/>
    <cellStyle name="Comma 12 5 3" xfId="3083"/>
    <cellStyle name="Comma 12 6" xfId="740"/>
    <cellStyle name="Comma 12 6 2" xfId="741"/>
    <cellStyle name="Comma 12 6 2 2" xfId="3086"/>
    <cellStyle name="Comma 12 6 3" xfId="3085"/>
    <cellStyle name="Comma 12 7" xfId="742"/>
    <cellStyle name="Comma 12 7 2" xfId="3087"/>
    <cellStyle name="Comma 12 8" xfId="3076"/>
    <cellStyle name="Comma 13" xfId="743"/>
    <cellStyle name="Comma 13 2" xfId="744"/>
    <cellStyle name="Comma 13 2 2" xfId="745"/>
    <cellStyle name="Comma 13 2 2 2" xfId="3090"/>
    <cellStyle name="Comma 13 2 3" xfId="3089"/>
    <cellStyle name="Comma 13 3" xfId="746"/>
    <cellStyle name="Comma 13 3 2" xfId="3091"/>
    <cellStyle name="Comma 13 4" xfId="3088"/>
    <cellStyle name="Comma 14" xfId="747"/>
    <cellStyle name="Comma 14 2" xfId="748"/>
    <cellStyle name="Comma 14 2 2" xfId="749"/>
    <cellStyle name="Comma 14 2 2 2" xfId="750"/>
    <cellStyle name="Comma 14 2 2 2 2" xfId="3095"/>
    <cellStyle name="Comma 14 2 2 3" xfId="3094"/>
    <cellStyle name="Comma 14 2 3" xfId="751"/>
    <cellStyle name="Comma 14 2 3 2" xfId="3096"/>
    <cellStyle name="Comma 14 2 4" xfId="3093"/>
    <cellStyle name="Comma 14 3" xfId="752"/>
    <cellStyle name="Comma 14 3 2" xfId="3097"/>
    <cellStyle name="Comma 14 4" xfId="3092"/>
    <cellStyle name="Comma 15" xfId="753"/>
    <cellStyle name="Comma 15 2" xfId="754"/>
    <cellStyle name="Comma 15 2 2" xfId="755"/>
    <cellStyle name="Comma 15 2 2 2" xfId="3100"/>
    <cellStyle name="Comma 15 2 3" xfId="3099"/>
    <cellStyle name="Comma 15 3" xfId="756"/>
    <cellStyle name="Comma 15 3 2" xfId="757"/>
    <cellStyle name="Comma 15 3 2 2" xfId="3102"/>
    <cellStyle name="Comma 15 3 3" xfId="3101"/>
    <cellStyle name="Comma 15 4" xfId="758"/>
    <cellStyle name="Comma 15 4 2" xfId="759"/>
    <cellStyle name="Comma 15 4 2 2" xfId="3104"/>
    <cellStyle name="Comma 15 4 3" xfId="3103"/>
    <cellStyle name="Comma 15 5" xfId="760"/>
    <cellStyle name="Comma 15 5 2" xfId="3105"/>
    <cellStyle name="Comma 15 6" xfId="3098"/>
    <cellStyle name="Comma 16" xfId="761"/>
    <cellStyle name="Comma 16 2" xfId="762"/>
    <cellStyle name="Comma 16 2 2" xfId="3107"/>
    <cellStyle name="Comma 16 3" xfId="3106"/>
    <cellStyle name="Comma 17" xfId="763"/>
    <cellStyle name="Comma 17 2" xfId="764"/>
    <cellStyle name="Comma 17 2 2" xfId="765"/>
    <cellStyle name="Comma 17 2 2 2" xfId="3110"/>
    <cellStyle name="Comma 17 2 3" xfId="3109"/>
    <cellStyle name="Comma 17 3" xfId="3108"/>
    <cellStyle name="Comma 18" xfId="766"/>
    <cellStyle name="Comma 18 2" xfId="767"/>
    <cellStyle name="Comma 18 2 2" xfId="768"/>
    <cellStyle name="Comma 18 2 2 2" xfId="3113"/>
    <cellStyle name="Comma 18 2 3" xfId="3112"/>
    <cellStyle name="Comma 18 3" xfId="769"/>
    <cellStyle name="Comma 18 3 2" xfId="3114"/>
    <cellStyle name="Comma 18 4" xfId="3111"/>
    <cellStyle name="Comma 19" xfId="770"/>
    <cellStyle name="Comma 19 2" xfId="771"/>
    <cellStyle name="Comma 19 2 2" xfId="3116"/>
    <cellStyle name="Comma 19 3" xfId="772"/>
    <cellStyle name="Comma 19 3 2" xfId="3117"/>
    <cellStyle name="Comma 19 4" xfId="773"/>
    <cellStyle name="Comma 19 4 2" xfId="3118"/>
    <cellStyle name="Comma 19 5" xfId="774"/>
    <cellStyle name="Comma 19 5 2" xfId="3119"/>
    <cellStyle name="Comma 19 6" xfId="3115"/>
    <cellStyle name="Comma 2" xfId="775"/>
    <cellStyle name="Comma 2 10" xfId="776"/>
    <cellStyle name="Comma 2 10 2" xfId="777"/>
    <cellStyle name="Comma 2 10 2 2" xfId="3122"/>
    <cellStyle name="Comma 2 10 3" xfId="3121"/>
    <cellStyle name="Comma 2 11" xfId="778"/>
    <cellStyle name="Comma 2 11 2" xfId="779"/>
    <cellStyle name="Comma 2 11 2 2" xfId="3124"/>
    <cellStyle name="Comma 2 11 3" xfId="3123"/>
    <cellStyle name="Comma 2 12" xfId="780"/>
    <cellStyle name="Comma 2 12 2" xfId="781"/>
    <cellStyle name="Comma 2 12 2 2" xfId="3126"/>
    <cellStyle name="Comma 2 12 3" xfId="3125"/>
    <cellStyle name="Comma 2 13" xfId="782"/>
    <cellStyle name="Comma 2 13 2" xfId="783"/>
    <cellStyle name="Comma 2 13 2 2" xfId="3128"/>
    <cellStyle name="Comma 2 13 3" xfId="3127"/>
    <cellStyle name="Comma 2 14" xfId="784"/>
    <cellStyle name="Comma 2 14 2" xfId="785"/>
    <cellStyle name="Comma 2 14 2 2" xfId="3130"/>
    <cellStyle name="Comma 2 14 3" xfId="3129"/>
    <cellStyle name="Comma 2 15" xfId="786"/>
    <cellStyle name="Comma 2 15 2" xfId="787"/>
    <cellStyle name="Comma 2 15 2 2" xfId="3132"/>
    <cellStyle name="Comma 2 15 3" xfId="3131"/>
    <cellStyle name="Comma 2 16" xfId="788"/>
    <cellStyle name="Comma 2 16 2" xfId="789"/>
    <cellStyle name="Comma 2 16 2 2" xfId="3134"/>
    <cellStyle name="Comma 2 16 3" xfId="3133"/>
    <cellStyle name="Comma 2 17" xfId="790"/>
    <cellStyle name="Comma 2 17 2" xfId="791"/>
    <cellStyle name="Comma 2 17 2 2" xfId="3136"/>
    <cellStyle name="Comma 2 17 3" xfId="3135"/>
    <cellStyle name="Comma 2 18" xfId="792"/>
    <cellStyle name="Comma 2 18 2" xfId="793"/>
    <cellStyle name="Comma 2 18 2 2" xfId="3138"/>
    <cellStyle name="Comma 2 18 3" xfId="3137"/>
    <cellStyle name="Comma 2 19" xfId="794"/>
    <cellStyle name="Comma 2 19 2" xfId="795"/>
    <cellStyle name="Comma 2 19 2 2" xfId="3140"/>
    <cellStyle name="Comma 2 19 3" xfId="3139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3147"/>
    <cellStyle name="Comma 2 2 2 2 2 2 2 2 3" xfId="3146"/>
    <cellStyle name="Comma 2 2 2 2 2 2 2 3" xfId="804"/>
    <cellStyle name="Comma 2 2 2 2 2 2 2 3 2" xfId="805"/>
    <cellStyle name="Comma 2 2 2 2 2 2 2 3 2 2" xfId="3149"/>
    <cellStyle name="Comma 2 2 2 2 2 2 2 3 3" xfId="3148"/>
    <cellStyle name="Comma 2 2 2 2 2 2 2 4" xfId="3145"/>
    <cellStyle name="Comma 2 2 2 2 2 2 3" xfId="806"/>
    <cellStyle name="Comma 2 2 2 2 2 2 3 2" xfId="3150"/>
    <cellStyle name="Comma 2 2 2 2 2 2 4" xfId="807"/>
    <cellStyle name="Comma 2 2 2 2 2 2 4 2" xfId="3151"/>
    <cellStyle name="Comma 2 2 2 2 2 2 5" xfId="3144"/>
    <cellStyle name="Comma 2 2 2 2 2 3" xfId="808"/>
    <cellStyle name="Comma 2 2 2 2 2 3 2" xfId="809"/>
    <cellStyle name="Comma 2 2 2 2 2 3 2 2" xfId="3153"/>
    <cellStyle name="Comma 2 2 2 2 2 3 3" xfId="3152"/>
    <cellStyle name="Comma 2 2 2 2 2 4" xfId="810"/>
    <cellStyle name="Comma 2 2 2 2 2 4 2" xfId="811"/>
    <cellStyle name="Comma 2 2 2 2 2 4 2 2" xfId="3155"/>
    <cellStyle name="Comma 2 2 2 2 2 4 3" xfId="3154"/>
    <cellStyle name="Comma 2 2 2 2 2 5" xfId="3143"/>
    <cellStyle name="Comma 2 2 2 2 3" xfId="812"/>
    <cellStyle name="Comma 2 2 2 2 3 2" xfId="3156"/>
    <cellStyle name="Comma 2 2 2 2 4" xfId="813"/>
    <cellStyle name="Comma 2 2 2 2 4 2" xfId="3157"/>
    <cellStyle name="Comma 2 2 2 2 5" xfId="814"/>
    <cellStyle name="Comma 2 2 2 2 5 2" xfId="3158"/>
    <cellStyle name="Comma 2 2 2 2 6" xfId="3142"/>
    <cellStyle name="Comma 2 2 2 3" xfId="815"/>
    <cellStyle name="Comma 2 2 2 3 2" xfId="816"/>
    <cellStyle name="Comma 2 2 2 3 2 2" xfId="3160"/>
    <cellStyle name="Comma 2 2 2 3 3" xfId="3159"/>
    <cellStyle name="Comma 2 2 2 4" xfId="817"/>
    <cellStyle name="Comma 2 2 2 4 2" xfId="818"/>
    <cellStyle name="Comma 2 2 2 4 2 2" xfId="3162"/>
    <cellStyle name="Comma 2 2 2 4 3" xfId="3161"/>
    <cellStyle name="Comma 2 2 2 5" xfId="819"/>
    <cellStyle name="Comma 2 2 2 5 2" xfId="820"/>
    <cellStyle name="Comma 2 2 2 5 2 2" xfId="3164"/>
    <cellStyle name="Comma 2 2 2 5 3" xfId="3163"/>
    <cellStyle name="Comma 2 2 2 6" xfId="3141"/>
    <cellStyle name="Comma 2 2 3" xfId="821"/>
    <cellStyle name="Comma 2 2 3 2" xfId="822"/>
    <cellStyle name="Comma 2 2 3 2 2" xfId="3166"/>
    <cellStyle name="Comma 2 2 3 3" xfId="3165"/>
    <cellStyle name="Comma 2 2 4" xfId="823"/>
    <cellStyle name="Comma 2 2 4 2" xfId="3167"/>
    <cellStyle name="Comma 2 2 5" xfId="824"/>
    <cellStyle name="Comma 2 2 5 2" xfId="3168"/>
    <cellStyle name="Comma 2 2 6" xfId="825"/>
    <cellStyle name="Comma 2 2 6 2" xfId="3169"/>
    <cellStyle name="Comma 2 2 7" xfId="826"/>
    <cellStyle name="Comma 2 20" xfId="827"/>
    <cellStyle name="Comma 2 20 2" xfId="828"/>
    <cellStyle name="Comma 2 20 2 2" xfId="3171"/>
    <cellStyle name="Comma 2 20 3" xfId="3170"/>
    <cellStyle name="Comma 2 21" xfId="829"/>
    <cellStyle name="Comma 2 21 2" xfId="830"/>
    <cellStyle name="Comma 2 21 2 2" xfId="3173"/>
    <cellStyle name="Comma 2 21 3" xfId="3172"/>
    <cellStyle name="Comma 2 22" xfId="831"/>
    <cellStyle name="Comma 2 22 2" xfId="832"/>
    <cellStyle name="Comma 2 22 2 2" xfId="3175"/>
    <cellStyle name="Comma 2 22 3" xfId="3174"/>
    <cellStyle name="Comma 2 23" xfId="833"/>
    <cellStyle name="Comma 2 23 2" xfId="834"/>
    <cellStyle name="Comma 2 23 2 2" xfId="3177"/>
    <cellStyle name="Comma 2 23 3" xfId="3176"/>
    <cellStyle name="Comma 2 24" xfId="835"/>
    <cellStyle name="Comma 2 24 2" xfId="836"/>
    <cellStyle name="Comma 2 24 2 2" xfId="3179"/>
    <cellStyle name="Comma 2 24 3" xfId="3178"/>
    <cellStyle name="Comma 2 25" xfId="837"/>
    <cellStyle name="Comma 2 25 2" xfId="838"/>
    <cellStyle name="Comma 2 25 2 2" xfId="3181"/>
    <cellStyle name="Comma 2 25 3" xfId="3180"/>
    <cellStyle name="Comma 2 26" xfId="839"/>
    <cellStyle name="Comma 2 26 2" xfId="840"/>
    <cellStyle name="Comma 2 26 2 2" xfId="3183"/>
    <cellStyle name="Comma 2 26 3" xfId="3182"/>
    <cellStyle name="Comma 2 27" xfId="841"/>
    <cellStyle name="Comma 2 27 2" xfId="842"/>
    <cellStyle name="Comma 2 27 2 2" xfId="3185"/>
    <cellStyle name="Comma 2 27 3" xfId="3184"/>
    <cellStyle name="Comma 2 28" xfId="843"/>
    <cellStyle name="Comma 2 28 2" xfId="844"/>
    <cellStyle name="Comma 2 28 2 2" xfId="3187"/>
    <cellStyle name="Comma 2 28 3" xfId="3186"/>
    <cellStyle name="Comma 2 29" xfId="845"/>
    <cellStyle name="Comma 2 29 2" xfId="846"/>
    <cellStyle name="Comma 2 29 2 2" xfId="3189"/>
    <cellStyle name="Comma 2 29 3" xfId="3188"/>
    <cellStyle name="Comma 2 3" xfId="847"/>
    <cellStyle name="Comma 2 3 2" xfId="848"/>
    <cellStyle name="Comma 2 3 2 2" xfId="3191"/>
    <cellStyle name="Comma 2 3 3" xfId="3190"/>
    <cellStyle name="Comma 2 30" xfId="849"/>
    <cellStyle name="Comma 2 30 2" xfId="850"/>
    <cellStyle name="Comma 2 30 2 2" xfId="3193"/>
    <cellStyle name="Comma 2 30 3" xfId="3192"/>
    <cellStyle name="Comma 2 31" xfId="851"/>
    <cellStyle name="Comma 2 31 2" xfId="852"/>
    <cellStyle name="Comma 2 31 2 2" xfId="3195"/>
    <cellStyle name="Comma 2 31 3" xfId="3194"/>
    <cellStyle name="Comma 2 32" xfId="853"/>
    <cellStyle name="Comma 2 32 2" xfId="854"/>
    <cellStyle name="Comma 2 32 2 2" xfId="3197"/>
    <cellStyle name="Comma 2 32 3" xfId="3196"/>
    <cellStyle name="Comma 2 33" xfId="855"/>
    <cellStyle name="Comma 2 33 2" xfId="856"/>
    <cellStyle name="Comma 2 33 2 2" xfId="3199"/>
    <cellStyle name="Comma 2 33 3" xfId="3198"/>
    <cellStyle name="Comma 2 34" xfId="857"/>
    <cellStyle name="Comma 2 34 2" xfId="858"/>
    <cellStyle name="Comma 2 34 2 2" xfId="3201"/>
    <cellStyle name="Comma 2 34 3" xfId="3200"/>
    <cellStyle name="Comma 2 35" xfId="859"/>
    <cellStyle name="Comma 2 35 2" xfId="860"/>
    <cellStyle name="Comma 2 35 2 2" xfId="3203"/>
    <cellStyle name="Comma 2 35 3" xfId="3202"/>
    <cellStyle name="Comma 2 36" xfId="861"/>
    <cellStyle name="Comma 2 36 2" xfId="862"/>
    <cellStyle name="Comma 2 36 2 2" xfId="3205"/>
    <cellStyle name="Comma 2 36 3" xfId="3204"/>
    <cellStyle name="Comma 2 37" xfId="863"/>
    <cellStyle name="Comma 2 37 2" xfId="864"/>
    <cellStyle name="Comma 2 37 2 2" xfId="3207"/>
    <cellStyle name="Comma 2 37 3" xfId="3206"/>
    <cellStyle name="Comma 2 38" xfId="865"/>
    <cellStyle name="Comma 2 38 2" xfId="866"/>
    <cellStyle name="Comma 2 38 2 2" xfId="3209"/>
    <cellStyle name="Comma 2 38 3" xfId="3208"/>
    <cellStyle name="Comma 2 39" xfId="867"/>
    <cellStyle name="Comma 2 39 2" xfId="868"/>
    <cellStyle name="Comma 2 39 2 2" xfId="3211"/>
    <cellStyle name="Comma 2 39 3" xfId="3210"/>
    <cellStyle name="Comma 2 4" xfId="869"/>
    <cellStyle name="Comma 2 4 2" xfId="870"/>
    <cellStyle name="Comma 2 4 2 2" xfId="3212"/>
    <cellStyle name="Comma 2 4 3" xfId="871"/>
    <cellStyle name="Comma 2 4 3 2" xfId="3213"/>
    <cellStyle name="Comma 2 4 4" xfId="872"/>
    <cellStyle name="Comma 2 40" xfId="873"/>
    <cellStyle name="Comma 2 40 2" xfId="874"/>
    <cellStyle name="Comma 2 40 2 2" xfId="3215"/>
    <cellStyle name="Comma 2 40 3" xfId="3214"/>
    <cellStyle name="Comma 2 41" xfId="875"/>
    <cellStyle name="Comma 2 41 2" xfId="876"/>
    <cellStyle name="Comma 2 41 2 2" xfId="3217"/>
    <cellStyle name="Comma 2 41 3" xfId="3216"/>
    <cellStyle name="Comma 2 42" xfId="877"/>
    <cellStyle name="Comma 2 42 2" xfId="878"/>
    <cellStyle name="Comma 2 42 2 2" xfId="3219"/>
    <cellStyle name="Comma 2 42 3" xfId="3218"/>
    <cellStyle name="Comma 2 43" xfId="879"/>
    <cellStyle name="Comma 2 43 2" xfId="880"/>
    <cellStyle name="Comma 2 43 2 2" xfId="3221"/>
    <cellStyle name="Comma 2 43 3" xfId="3220"/>
    <cellStyle name="Comma 2 44" xfId="881"/>
    <cellStyle name="Comma 2 44 2" xfId="882"/>
    <cellStyle name="Comma 2 44 2 2" xfId="3223"/>
    <cellStyle name="Comma 2 44 3" xfId="3222"/>
    <cellStyle name="Comma 2 45" xfId="883"/>
    <cellStyle name="Comma 2 45 2" xfId="884"/>
    <cellStyle name="Comma 2 45 2 2" xfId="3225"/>
    <cellStyle name="Comma 2 45 3" xfId="3224"/>
    <cellStyle name="Comma 2 46" xfId="885"/>
    <cellStyle name="Comma 2 46 2" xfId="886"/>
    <cellStyle name="Comma 2 46 2 2" xfId="3227"/>
    <cellStyle name="Comma 2 46 3" xfId="3226"/>
    <cellStyle name="Comma 2 47" xfId="887"/>
    <cellStyle name="Comma 2 47 2" xfId="888"/>
    <cellStyle name="Comma 2 47 2 2" xfId="3229"/>
    <cellStyle name="Comma 2 47 3" xfId="3228"/>
    <cellStyle name="Comma 2 48" xfId="889"/>
    <cellStyle name="Comma 2 48 2" xfId="890"/>
    <cellStyle name="Comma 2 48 2 2" xfId="3231"/>
    <cellStyle name="Comma 2 48 3" xfId="3230"/>
    <cellStyle name="Comma 2 49" xfId="891"/>
    <cellStyle name="Comma 2 49 2" xfId="892"/>
    <cellStyle name="Comma 2 49 2 2" xfId="3233"/>
    <cellStyle name="Comma 2 49 3" xfId="3232"/>
    <cellStyle name="Comma 2 5" xfId="893"/>
    <cellStyle name="Comma 2 5 2" xfId="894"/>
    <cellStyle name="Comma 2 5 2 2" xfId="3235"/>
    <cellStyle name="Comma 2 5 3" xfId="3234"/>
    <cellStyle name="Comma 2 50" xfId="895"/>
    <cellStyle name="Comma 2 50 2" xfId="896"/>
    <cellStyle name="Comma 2 50 2 2" xfId="3237"/>
    <cellStyle name="Comma 2 50 3" xfId="3236"/>
    <cellStyle name="Comma 2 51" xfId="897"/>
    <cellStyle name="Comma 2 51 2" xfId="898"/>
    <cellStyle name="Comma 2 51 2 2" xfId="3239"/>
    <cellStyle name="Comma 2 51 3" xfId="3238"/>
    <cellStyle name="Comma 2 52" xfId="899"/>
    <cellStyle name="Comma 2 52 2" xfId="900"/>
    <cellStyle name="Comma 2 52 2 2" xfId="3241"/>
    <cellStyle name="Comma 2 52 3" xfId="3240"/>
    <cellStyle name="Comma 2 53" xfId="901"/>
    <cellStyle name="Comma 2 53 2" xfId="902"/>
    <cellStyle name="Comma 2 53 2 2" xfId="3243"/>
    <cellStyle name="Comma 2 53 3" xfId="3242"/>
    <cellStyle name="Comma 2 54" xfId="903"/>
    <cellStyle name="Comma 2 54 2" xfId="904"/>
    <cellStyle name="Comma 2 54 2 2" xfId="3245"/>
    <cellStyle name="Comma 2 54 3" xfId="3244"/>
    <cellStyle name="Comma 2 55" xfId="905"/>
    <cellStyle name="Comma 2 55 2" xfId="906"/>
    <cellStyle name="Comma 2 55 2 2" xfId="3247"/>
    <cellStyle name="Comma 2 55 3" xfId="3246"/>
    <cellStyle name="Comma 2 56" xfId="907"/>
    <cellStyle name="Comma 2 56 2" xfId="908"/>
    <cellStyle name="Comma 2 56 2 2" xfId="3249"/>
    <cellStyle name="Comma 2 56 3" xfId="3248"/>
    <cellStyle name="Comma 2 57" xfId="909"/>
    <cellStyle name="Comma 2 57 2" xfId="910"/>
    <cellStyle name="Comma 2 57 2 2" xfId="3251"/>
    <cellStyle name="Comma 2 57 3" xfId="3250"/>
    <cellStyle name="Comma 2 58" xfId="911"/>
    <cellStyle name="Comma 2 58 2" xfId="912"/>
    <cellStyle name="Comma 2 58 2 2" xfId="913"/>
    <cellStyle name="Comma 2 58 2 2 2" xfId="3254"/>
    <cellStyle name="Comma 2 58 2 3" xfId="3253"/>
    <cellStyle name="Comma 2 58 3" xfId="914"/>
    <cellStyle name="Comma 2 58 3 2" xfId="915"/>
    <cellStyle name="Comma 2 58 3 2 2" xfId="3256"/>
    <cellStyle name="Comma 2 58 3 3" xfId="3255"/>
    <cellStyle name="Comma 2 58 4" xfId="916"/>
    <cellStyle name="Comma 2 58 4 2" xfId="917"/>
    <cellStyle name="Comma 2 58 4 2 2" xfId="3258"/>
    <cellStyle name="Comma 2 58 4 3" xfId="3257"/>
    <cellStyle name="Comma 2 58 5" xfId="918"/>
    <cellStyle name="Comma 2 58 5 2" xfId="3259"/>
    <cellStyle name="Comma 2 58 6" xfId="3252"/>
    <cellStyle name="Comma 2 59" xfId="919"/>
    <cellStyle name="Comma 2 59 2" xfId="920"/>
    <cellStyle name="Comma 2 59 2 2" xfId="3261"/>
    <cellStyle name="Comma 2 59 3" xfId="3260"/>
    <cellStyle name="Comma 2 6" xfId="921"/>
    <cellStyle name="Comma 2 6 2" xfId="922"/>
    <cellStyle name="Comma 2 60" xfId="923"/>
    <cellStyle name="Comma 2 60 2" xfId="924"/>
    <cellStyle name="Comma 2 60 2 2" xfId="3263"/>
    <cellStyle name="Comma 2 60 3" xfId="3262"/>
    <cellStyle name="Comma 2 61" xfId="3120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3265"/>
    <cellStyle name="Comma 2 8 3" xfId="3264"/>
    <cellStyle name="Comma 2 9" xfId="948"/>
    <cellStyle name="Comma 2 9 2" xfId="949"/>
    <cellStyle name="Comma 2 9 2 2" xfId="3267"/>
    <cellStyle name="Comma 2 9 3" xfId="3266"/>
    <cellStyle name="Comma 20" xfId="950"/>
    <cellStyle name="Comma 20 2" xfId="951"/>
    <cellStyle name="Comma 20 2 2" xfId="952"/>
    <cellStyle name="Comma 20 2 2 2" xfId="3270"/>
    <cellStyle name="Comma 20 2 3" xfId="3269"/>
    <cellStyle name="Comma 20 3" xfId="953"/>
    <cellStyle name="Comma 20 3 2" xfId="3271"/>
    <cellStyle name="Comma 20 4" xfId="3268"/>
    <cellStyle name="Comma 21" xfId="954"/>
    <cellStyle name="Comma 21 2" xfId="955"/>
    <cellStyle name="Comma 21 2 2" xfId="956"/>
    <cellStyle name="Comma 21 2 2 2" xfId="3274"/>
    <cellStyle name="Comma 21 2 3" xfId="3273"/>
    <cellStyle name="Comma 21 3" xfId="957"/>
    <cellStyle name="Comma 21 3 2" xfId="3275"/>
    <cellStyle name="Comma 21 4" xfId="3272"/>
    <cellStyle name="Comma 22" xfId="958"/>
    <cellStyle name="Comma 22 2" xfId="959"/>
    <cellStyle name="Comma 22 2 2" xfId="960"/>
    <cellStyle name="Comma 22 2 2 2" xfId="3278"/>
    <cellStyle name="Comma 22 2 3" xfId="3277"/>
    <cellStyle name="Comma 22 3" xfId="961"/>
    <cellStyle name="Comma 22 3 2" xfId="3279"/>
    <cellStyle name="Comma 22 4" xfId="3276"/>
    <cellStyle name="Comma 23" xfId="962"/>
    <cellStyle name="Comma 23 2" xfId="963"/>
    <cellStyle name="Comma 23 2 2" xfId="3281"/>
    <cellStyle name="Comma 23 3" xfId="3280"/>
    <cellStyle name="Comma 24" xfId="964"/>
    <cellStyle name="Comma 24 2" xfId="965"/>
    <cellStyle name="Comma 24 2 2" xfId="3283"/>
    <cellStyle name="Comma 24 3" xfId="3282"/>
    <cellStyle name="Comma 25" xfId="966"/>
    <cellStyle name="Comma 25 2" xfId="967"/>
    <cellStyle name="Comma 25 2 2" xfId="3285"/>
    <cellStyle name="Comma 25 3" xfId="3284"/>
    <cellStyle name="Comma 26" xfId="968"/>
    <cellStyle name="Comma 26 2" xfId="969"/>
    <cellStyle name="Comma 26 2 2" xfId="3287"/>
    <cellStyle name="Comma 26 3" xfId="3286"/>
    <cellStyle name="Comma 27" xfId="970"/>
    <cellStyle name="Comma 27 2" xfId="3288"/>
    <cellStyle name="Comma 28" xfId="971"/>
    <cellStyle name="Comma 28 2" xfId="972"/>
    <cellStyle name="Comma 28 2 2" xfId="3290"/>
    <cellStyle name="Comma 28 3" xfId="3289"/>
    <cellStyle name="Comma 29" xfId="973"/>
    <cellStyle name="Comma 29 2" xfId="974"/>
    <cellStyle name="Comma 29 2 2" xfId="3292"/>
    <cellStyle name="Comma 29 3" xfId="3291"/>
    <cellStyle name="Comma 3" xfId="975"/>
    <cellStyle name="Comma 3 10" xfId="976"/>
    <cellStyle name="Comma 3 10 2" xfId="3294"/>
    <cellStyle name="Comma 3 11" xfId="3293"/>
    <cellStyle name="Comma 3 2" xfId="977"/>
    <cellStyle name="Comma 3 2 2" xfId="978"/>
    <cellStyle name="Comma 3 2 2 2" xfId="979"/>
    <cellStyle name="Comma 3 2 2 2 2" xfId="980"/>
    <cellStyle name="Comma 3 2 2 2 2 2" xfId="3298"/>
    <cellStyle name="Comma 3 2 2 2 3" xfId="981"/>
    <cellStyle name="Comma 3 2 2 2 3 2" xfId="3299"/>
    <cellStyle name="Comma 3 2 2 2 4" xfId="982"/>
    <cellStyle name="Comma 3 2 2 2 4 2" xfId="3300"/>
    <cellStyle name="Comma 3 2 2 2 5" xfId="3297"/>
    <cellStyle name="Comma 3 2 2 3" xfId="983"/>
    <cellStyle name="Comma 3 2 2 3 2" xfId="3301"/>
    <cellStyle name="Comma 3 2 2 4" xfId="984"/>
    <cellStyle name="Comma 3 2 2 4 2" xfId="3302"/>
    <cellStyle name="Comma 3 2 2 5" xfId="985"/>
    <cellStyle name="Comma 3 2 2 5 2" xfId="3303"/>
    <cellStyle name="Comma 3 2 2 6" xfId="3296"/>
    <cellStyle name="Comma 3 2 3" xfId="986"/>
    <cellStyle name="Comma 3 2 3 2" xfId="3304"/>
    <cellStyle name="Comma 3 2 4" xfId="987"/>
    <cellStyle name="Comma 3 2 4 2" xfId="3305"/>
    <cellStyle name="Comma 3 2 5" xfId="988"/>
    <cellStyle name="Comma 3 2 5 2" xfId="3306"/>
    <cellStyle name="Comma 3 2 6" xfId="989"/>
    <cellStyle name="Comma 3 2 6 2" xfId="3307"/>
    <cellStyle name="Comma 3 2 7" xfId="3295"/>
    <cellStyle name="Comma 3 3" xfId="990"/>
    <cellStyle name="Comma 3 3 2" xfId="991"/>
    <cellStyle name="Comma 3 3 2 2" xfId="3309"/>
    <cellStyle name="Comma 3 3 3" xfId="992"/>
    <cellStyle name="Comma 3 3 3 2" xfId="3310"/>
    <cellStyle name="Comma 3 3 4" xfId="993"/>
    <cellStyle name="Comma 3 3 4 2" xfId="3311"/>
    <cellStyle name="Comma 3 3 5" xfId="3308"/>
    <cellStyle name="Comma 3 4" xfId="994"/>
    <cellStyle name="Comma 3 4 2" xfId="995"/>
    <cellStyle name="Comma 3 4 2 2" xfId="3313"/>
    <cellStyle name="Comma 3 4 3" xfId="996"/>
    <cellStyle name="Comma 3 4 3 2" xfId="3314"/>
    <cellStyle name="Comma 3 4 4" xfId="997"/>
    <cellStyle name="Comma 3 4 4 2" xfId="3315"/>
    <cellStyle name="Comma 3 4 5" xfId="3312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321"/>
    <cellStyle name="Comma 3 5 2 2 2 2 3" xfId="1004"/>
    <cellStyle name="Comma 3 5 2 2 2 2 3 2" xfId="3322"/>
    <cellStyle name="Comma 3 5 2 2 2 2 4" xfId="1005"/>
    <cellStyle name="Comma 3 5 2 2 2 2 4 2" xfId="3323"/>
    <cellStyle name="Comma 3 5 2 2 2 2 5" xfId="1006"/>
    <cellStyle name="Comma 3 5 2 2 2 2 5 2" xfId="3324"/>
    <cellStyle name="Comma 3 5 2 2 2 2 6" xfId="3320"/>
    <cellStyle name="Comma 3 5 2 2 2 3" xfId="1007"/>
    <cellStyle name="Comma 3 5 2 2 2 3 2" xfId="3325"/>
    <cellStyle name="Comma 3 5 2 2 2 4" xfId="1008"/>
    <cellStyle name="Comma 3 5 2 2 2 4 2" xfId="3326"/>
    <cellStyle name="Comma 3 5 2 2 2 5" xfId="1009"/>
    <cellStyle name="Comma 3 5 2 2 2 5 2" xfId="3327"/>
    <cellStyle name="Comma 3 5 2 2 2 6" xfId="3319"/>
    <cellStyle name="Comma 3 5 2 2 3" xfId="1010"/>
    <cellStyle name="Comma 3 5 2 2 3 2" xfId="3328"/>
    <cellStyle name="Comma 3 5 2 2 4" xfId="1011"/>
    <cellStyle name="Comma 3 5 2 2 4 2" xfId="3329"/>
    <cellStyle name="Comma 3 5 2 2 5" xfId="1012"/>
    <cellStyle name="Comma 3 5 2 2 5 2" xfId="3330"/>
    <cellStyle name="Comma 3 5 2 2 6" xfId="3318"/>
    <cellStyle name="Comma 3 5 2 3" xfId="1013"/>
    <cellStyle name="Comma 3 5 2 3 2" xfId="3331"/>
    <cellStyle name="Comma 3 5 2 4" xfId="1014"/>
    <cellStyle name="Comma 3 5 2 4 2" xfId="3332"/>
    <cellStyle name="Comma 3 5 2 5" xfId="1015"/>
    <cellStyle name="Comma 3 5 2 5 2" xfId="3333"/>
    <cellStyle name="Comma 3 5 2 6" xfId="3317"/>
    <cellStyle name="Comma 3 5 3" xfId="1016"/>
    <cellStyle name="Comma 3 5 3 2" xfId="1017"/>
    <cellStyle name="Comma 3 5 3 2 2" xfId="3335"/>
    <cellStyle name="Comma 3 5 3 3" xfId="1018"/>
    <cellStyle name="Comma 3 5 3 3 2" xfId="3336"/>
    <cellStyle name="Comma 3 5 3 4" xfId="1019"/>
    <cellStyle name="Comma 3 5 3 4 2" xfId="3337"/>
    <cellStyle name="Comma 3 5 3 5" xfId="3334"/>
    <cellStyle name="Comma 3 5 4" xfId="1020"/>
    <cellStyle name="Comma 3 5 4 2" xfId="3338"/>
    <cellStyle name="Comma 3 5 5" xfId="1021"/>
    <cellStyle name="Comma 3 5 5 2" xfId="3339"/>
    <cellStyle name="Comma 3 5 6" xfId="1022"/>
    <cellStyle name="Comma 3 5 6 2" xfId="3340"/>
    <cellStyle name="Comma 3 5 7" xfId="3316"/>
    <cellStyle name="Comma 3 6" xfId="1023"/>
    <cellStyle name="Comma 3 6 2" xfId="3341"/>
    <cellStyle name="Comma 3 7" xfId="1024"/>
    <cellStyle name="Comma 3 7 2" xfId="3342"/>
    <cellStyle name="Comma 3 8" xfId="1025"/>
    <cellStyle name="Comma 3 8 2" xfId="3343"/>
    <cellStyle name="Comma 3 9" xfId="1026"/>
    <cellStyle name="Comma 3 9 2" xfId="2672"/>
    <cellStyle name="Comma 3 9 2 2" xfId="3678"/>
    <cellStyle name="Comma 3 9 3" xfId="3344"/>
    <cellStyle name="Comma 3_(PRK 111601-111604) 20130401 Joint AAU - GJN 4 - BNL 5 - KTN 7" xfId="1027"/>
    <cellStyle name="Comma 30" xfId="1028"/>
    <cellStyle name="Comma 30 2" xfId="1029"/>
    <cellStyle name="Comma 30 2 2" xfId="3346"/>
    <cellStyle name="Comma 30 3" xfId="3345"/>
    <cellStyle name="Comma 31" xfId="1030"/>
    <cellStyle name="Comma 31 2" xfId="1031"/>
    <cellStyle name="Comma 31 2 2" xfId="3348"/>
    <cellStyle name="Comma 31 3" xfId="3347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3351"/>
    <cellStyle name="Comma 33 2 3" xfId="3350"/>
    <cellStyle name="Comma 33 3" xfId="1037"/>
    <cellStyle name="Comma 33 3 2" xfId="3352"/>
    <cellStyle name="Comma 33 4" xfId="3349"/>
    <cellStyle name="Comma 34" xfId="1038"/>
    <cellStyle name="Comma 34 2" xfId="1039"/>
    <cellStyle name="Comma 34 2 2" xfId="3354"/>
    <cellStyle name="Comma 34 3" xfId="3353"/>
    <cellStyle name="Comma 35" xfId="1040"/>
    <cellStyle name="Comma 36" xfId="1041"/>
    <cellStyle name="Comma 37" xfId="1042"/>
    <cellStyle name="Comma 37 2" xfId="1043"/>
    <cellStyle name="Comma 37 2 2" xfId="3356"/>
    <cellStyle name="Comma 37 3" xfId="3355"/>
    <cellStyle name="Comma 38" xfId="1044"/>
    <cellStyle name="Comma 38 2" xfId="1045"/>
    <cellStyle name="Comma 38 2 2" xfId="3358"/>
    <cellStyle name="Comma 38 3" xfId="3357"/>
    <cellStyle name="Comma 39" xfId="1046"/>
    <cellStyle name="Comma 39 2" xfId="3359"/>
    <cellStyle name="Comma 4" xfId="1047"/>
    <cellStyle name="Comma 4 2" xfId="1048"/>
    <cellStyle name="Comma 4 2 2" xfId="1049"/>
    <cellStyle name="Comma 4 2 2 2" xfId="3362"/>
    <cellStyle name="Comma 4 2 3" xfId="3361"/>
    <cellStyle name="Comma 4 3" xfId="1050"/>
    <cellStyle name="Comma 4 3 2" xfId="3363"/>
    <cellStyle name="Comma 4 4" xfId="1051"/>
    <cellStyle name="Comma 4 4 2" xfId="3364"/>
    <cellStyle name="Comma 4 5" xfId="1052"/>
    <cellStyle name="Comma 4 5 2" xfId="3365"/>
    <cellStyle name="Comma 4 6" xfId="3360"/>
    <cellStyle name="Comma 40" xfId="1053"/>
    <cellStyle name="Comma 40 2" xfId="3366"/>
    <cellStyle name="Comma 41" xfId="2894"/>
    <cellStyle name="Comma 42" xfId="1054"/>
    <cellStyle name="Comma 42 2" xfId="1055"/>
    <cellStyle name="Comma 42 2 2" xfId="3368"/>
    <cellStyle name="Comma 42 3" xfId="3367"/>
    <cellStyle name="Comma 43" xfId="3485"/>
    <cellStyle name="Comma 44" xfId="3685"/>
    <cellStyle name="Comma 45" xfId="1056"/>
    <cellStyle name="Comma 45 2" xfId="1057"/>
    <cellStyle name="Comma 45 2 2" xfId="3370"/>
    <cellStyle name="Comma 45 3" xfId="3369"/>
    <cellStyle name="Comma 46" xfId="1058"/>
    <cellStyle name="Comma 46 2" xfId="1059"/>
    <cellStyle name="Comma 46 2 2" xfId="3372"/>
    <cellStyle name="Comma 46 3" xfId="3371"/>
    <cellStyle name="Comma 47" xfId="1060"/>
    <cellStyle name="Comma 47 2" xfId="1061"/>
    <cellStyle name="Comma 47 2 2" xfId="3374"/>
    <cellStyle name="Comma 47 3" xfId="3373"/>
    <cellStyle name="Comma 48" xfId="1062"/>
    <cellStyle name="Comma 48 2" xfId="1063"/>
    <cellStyle name="Comma 48 2 2" xfId="3376"/>
    <cellStyle name="Comma 48 3" xfId="3375"/>
    <cellStyle name="Comma 49" xfId="1064"/>
    <cellStyle name="Comma 49 2" xfId="1065"/>
    <cellStyle name="Comma 49 2 2" xfId="3378"/>
    <cellStyle name="Comma 49 3" xfId="3377"/>
    <cellStyle name="Comma 5" xfId="1066"/>
    <cellStyle name="Comma 5 2" xfId="1067"/>
    <cellStyle name="Comma 5 2 2" xfId="1068"/>
    <cellStyle name="Comma 5 2 2 2" xfId="3380"/>
    <cellStyle name="Comma 5 2 3" xfId="3379"/>
    <cellStyle name="Comma 5 3" xfId="1069"/>
    <cellStyle name="Comma 50" xfId="1070"/>
    <cellStyle name="Comma 50 2" xfId="1071"/>
    <cellStyle name="Comma 50 2 2" xfId="3382"/>
    <cellStyle name="Comma 50 3" xfId="3381"/>
    <cellStyle name="Comma 51" xfId="1072"/>
    <cellStyle name="Comma 51 2" xfId="1073"/>
    <cellStyle name="Comma 51 2 2" xfId="3384"/>
    <cellStyle name="Comma 51 3" xfId="3383"/>
    <cellStyle name="Comma 52" xfId="1074"/>
    <cellStyle name="Comma 52 2" xfId="1075"/>
    <cellStyle name="Comma 52 2 2" xfId="3386"/>
    <cellStyle name="Comma 52 3" xfId="3385"/>
    <cellStyle name="Comma 53" xfId="3484"/>
    <cellStyle name="Comma 54" xfId="3684"/>
    <cellStyle name="Comma 55" xfId="3481"/>
    <cellStyle name="Comma 56" xfId="3683"/>
    <cellStyle name="Comma 57" xfId="3694"/>
    <cellStyle name="Comma 58" xfId="1076"/>
    <cellStyle name="Comma 58 2" xfId="1077"/>
    <cellStyle name="Comma 58 2 2" xfId="3388"/>
    <cellStyle name="Comma 58 3" xfId="3387"/>
    <cellStyle name="Comma 59" xfId="1078"/>
    <cellStyle name="Comma 59 2" xfId="1079"/>
    <cellStyle name="Comma 59 2 2" xfId="3390"/>
    <cellStyle name="Comma 59 3" xfId="3389"/>
    <cellStyle name="Comma 6" xfId="1080"/>
    <cellStyle name="Comma 6 2" xfId="1081"/>
    <cellStyle name="Comma 6 2 2" xfId="1082"/>
    <cellStyle name="Comma 6 2 2 2" xfId="3393"/>
    <cellStyle name="Comma 6 2 3" xfId="3392"/>
    <cellStyle name="Comma 6 3" xfId="3391"/>
    <cellStyle name="Comma 60" xfId="3717"/>
    <cellStyle name="Comma 61" xfId="3692"/>
    <cellStyle name="Comma 62" xfId="1083"/>
    <cellStyle name="Comma 62 2" xfId="1084"/>
    <cellStyle name="Comma 62 2 2" xfId="3395"/>
    <cellStyle name="Comma 62 3" xfId="3394"/>
    <cellStyle name="Comma 63" xfId="1085"/>
    <cellStyle name="Comma 63 2" xfId="1086"/>
    <cellStyle name="Comma 63 2 2" xfId="3397"/>
    <cellStyle name="Comma 63 3" xfId="3396"/>
    <cellStyle name="Comma 64" xfId="3716"/>
    <cellStyle name="Comma 65" xfId="3693"/>
    <cellStyle name="Comma 66" xfId="1087"/>
    <cellStyle name="Comma 66 2" xfId="3398"/>
    <cellStyle name="Comma 67" xfId="1088"/>
    <cellStyle name="Comma 67 2" xfId="1089"/>
    <cellStyle name="Comma 67 2 2" xfId="3400"/>
    <cellStyle name="Comma 67 3" xfId="3399"/>
    <cellStyle name="Comma 68" xfId="3715"/>
    <cellStyle name="Comma 69" xfId="3695"/>
    <cellStyle name="Comma 7" xfId="1090"/>
    <cellStyle name="Comma 7 2" xfId="1091"/>
    <cellStyle name="Comma 7 2 2" xfId="1092"/>
    <cellStyle name="Comma 7 2 2 2" xfId="3403"/>
    <cellStyle name="Comma 7 2 3" xfId="3402"/>
    <cellStyle name="Comma 7 3" xfId="1093"/>
    <cellStyle name="Comma 7 3 2" xfId="1094"/>
    <cellStyle name="Comma 7 3 2 2" xfId="3405"/>
    <cellStyle name="Comma 7 3 3" xfId="3404"/>
    <cellStyle name="Comma 7 4" xfId="3401"/>
    <cellStyle name="Comma 70" xfId="3718"/>
    <cellStyle name="Comma 71" xfId="3696"/>
    <cellStyle name="Comma 72" xfId="1095"/>
    <cellStyle name="Comma 72 2" xfId="3406"/>
    <cellStyle name="Comma 74" xfId="1096"/>
    <cellStyle name="Comma 74 2" xfId="1097"/>
    <cellStyle name="Comma 74 2 2" xfId="3408"/>
    <cellStyle name="Comma 74 3" xfId="3407"/>
    <cellStyle name="Comma 75" xfId="1098"/>
    <cellStyle name="Comma 75 2" xfId="1099"/>
    <cellStyle name="Comma 75 2 2" xfId="3410"/>
    <cellStyle name="Comma 75 3" xfId="3409"/>
    <cellStyle name="Comma 8" xfId="1100"/>
    <cellStyle name="Comma 8 2" xfId="1101"/>
    <cellStyle name="Comma 8 2 2" xfId="1102"/>
    <cellStyle name="Comma 8 2 2 2" xfId="1103"/>
    <cellStyle name="Comma 8 2 2 2 2" xfId="3414"/>
    <cellStyle name="Comma 8 2 2 3" xfId="3413"/>
    <cellStyle name="Comma 8 2 3" xfId="1104"/>
    <cellStyle name="Comma 8 2 3 2" xfId="3415"/>
    <cellStyle name="Comma 8 2 4" xfId="3412"/>
    <cellStyle name="Comma 8 3" xfId="1105"/>
    <cellStyle name="Comma 8 3 2" xfId="3416"/>
    <cellStyle name="Comma 8 4" xfId="3411"/>
    <cellStyle name="Comma 82" xfId="1106"/>
    <cellStyle name="Comma 82 2" xfId="1107"/>
    <cellStyle name="Comma 82 2 2" xfId="3418"/>
    <cellStyle name="Comma 82 3" xfId="3417"/>
    <cellStyle name="Comma 83" xfId="1108"/>
    <cellStyle name="Comma 83 2" xfId="1109"/>
    <cellStyle name="Comma 83 2 2" xfId="3420"/>
    <cellStyle name="Comma 83 3" xfId="3419"/>
    <cellStyle name="Comma 85" xfId="1110"/>
    <cellStyle name="Comma 85 2" xfId="1111"/>
    <cellStyle name="Comma 85 2 2" xfId="3422"/>
    <cellStyle name="Comma 85 3" xfId="3421"/>
    <cellStyle name="Comma 86" xfId="1112"/>
    <cellStyle name="Comma 86 2" xfId="1113"/>
    <cellStyle name="Comma 86 2 2" xfId="3424"/>
    <cellStyle name="Comma 86 3" xfId="3423"/>
    <cellStyle name="Comma 89" xfId="1114"/>
    <cellStyle name="Comma 89 2" xfId="3425"/>
    <cellStyle name="Comma 9" xfId="1115"/>
    <cellStyle name="Comma 9 2" xfId="1116"/>
    <cellStyle name="Comma 9 2 2" xfId="3427"/>
    <cellStyle name="Comma 9 3" xfId="1117"/>
    <cellStyle name="Comma 9 3 2" xfId="3428"/>
    <cellStyle name="Comma 9 4" xfId="1118"/>
    <cellStyle name="Comma 9 4 2" xfId="3429"/>
    <cellStyle name="Comma 9 5" xfId="3426"/>
    <cellStyle name="Comma 98" xfId="1119"/>
    <cellStyle name="Comma 98 2" xfId="3430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431"/>
    <cellStyle name="Currency [0] 3" xfId="1127"/>
    <cellStyle name="Currency [0] 3 2" xfId="3432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3434"/>
    <cellStyle name="Normal 126 2 3" xfId="3698"/>
    <cellStyle name="Normal 126 3" xfId="3433"/>
    <cellStyle name="Normal 126 4" xfId="3697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3436"/>
    <cellStyle name="Normal 134 2 3" xfId="3700"/>
    <cellStyle name="Normal 134 3" xfId="3435"/>
    <cellStyle name="Normal 134 4" xfId="3699"/>
    <cellStyle name="Normal 135" xfId="1536"/>
    <cellStyle name="Normal 135 2" xfId="3437"/>
    <cellStyle name="Normal 135 3" xfId="3701"/>
    <cellStyle name="Normal 136" xfId="1537"/>
    <cellStyle name="Normal 136 2" xfId="3438"/>
    <cellStyle name="Normal 136 3" xfId="3702"/>
    <cellStyle name="Normal 137" xfId="1538"/>
    <cellStyle name="Normal 137 2" xfId="1539"/>
    <cellStyle name="Normal 137 2 2" xfId="2673"/>
    <cellStyle name="Normal 137 2 2 2" xfId="3679"/>
    <cellStyle name="Normal 137 2 2 3" xfId="3720"/>
    <cellStyle name="Normal 137 2 3" xfId="3440"/>
    <cellStyle name="Normal 137 2 4" xfId="3704"/>
    <cellStyle name="Normal 137 3" xfId="2670"/>
    <cellStyle name="Normal 137 3 2" xfId="3677"/>
    <cellStyle name="Normal 137 3 3" xfId="3719"/>
    <cellStyle name="Normal 137 4" xfId="3439"/>
    <cellStyle name="Normal 137 5" xfId="3703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441"/>
    <cellStyle name="Normal 16 3" xfId="1573"/>
    <cellStyle name="Normal 16 3 2" xfId="1574"/>
    <cellStyle name="Normal 16 3 2 2" xfId="3443"/>
    <cellStyle name="Normal 16 3 3" xfId="3442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444"/>
    <cellStyle name="Normal 18_4_Pembangunan JTM Baru Penyulang CPU 5" xfId="1596"/>
    <cellStyle name="Normal 19" xfId="1597"/>
    <cellStyle name="Normal 19 2" xfId="3445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446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448"/>
    <cellStyle name="Normal 2 11 3" xfId="1618"/>
    <cellStyle name="Normal 2 11 3 2" xfId="3449"/>
    <cellStyle name="Normal 2 11 4" xfId="1619"/>
    <cellStyle name="Normal 2 11 4 2" xfId="3450"/>
    <cellStyle name="Normal 2 11 5" xfId="3447"/>
    <cellStyle name="Normal 2 12" xfId="1620"/>
    <cellStyle name="Normal 2 12 2" xfId="1621"/>
    <cellStyle name="Normal 2 12 2 2" xfId="3452"/>
    <cellStyle name="Normal 2 12 3" xfId="3451"/>
    <cellStyle name="Normal 2 12_SR DERET_ASLI" xfId="1622"/>
    <cellStyle name="Normal 2 13" xfId="1623"/>
    <cellStyle name="Normal 2 13 2" xfId="3453"/>
    <cellStyle name="Normal 2 14" xfId="1624"/>
    <cellStyle name="Normal 2 15" xfId="1625"/>
    <cellStyle name="Normal 2 15 2" xfId="3454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455"/>
    <cellStyle name="Normal 2 2 11" xfId="1636"/>
    <cellStyle name="Normal 2 2 11 2" xfId="3456"/>
    <cellStyle name="Normal 2 2 12" xfId="1637"/>
    <cellStyle name="Normal 2 2 12 2" xfId="3457"/>
    <cellStyle name="Normal 2 2 13" xfId="1638"/>
    <cellStyle name="Normal 2 2 13 2" xfId="3458"/>
    <cellStyle name="Normal 2 2 14" xfId="1639"/>
    <cellStyle name="Normal 2 2 14 2" xfId="3459"/>
    <cellStyle name="Normal 2 2 15" xfId="1640"/>
    <cellStyle name="Normal 2 2 15 2" xfId="3460"/>
    <cellStyle name="Normal 2 2 16" xfId="1641"/>
    <cellStyle name="Normal 2 2 16 2" xfId="346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462"/>
    <cellStyle name="Normal 2 2 5" xfId="1674"/>
    <cellStyle name="Normal 2 2 5 2" xfId="3463"/>
    <cellStyle name="Normal 2 2 6" xfId="1675"/>
    <cellStyle name="Normal 2 2 6 2" xfId="3464"/>
    <cellStyle name="Normal 2 2 7" xfId="1676"/>
    <cellStyle name="Normal 2 2 7 2" xfId="3465"/>
    <cellStyle name="Normal 2 2 8" xfId="1677"/>
    <cellStyle name="Normal 2 2 8 2" xfId="3466"/>
    <cellStyle name="Normal 2 2 9" xfId="1678"/>
    <cellStyle name="Normal 2 2 9 2" xfId="346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3470"/>
    <cellStyle name="Normal 2 5 2 2 3" xfId="3707"/>
    <cellStyle name="Normal 2 5 2 3" xfId="3469"/>
    <cellStyle name="Normal 2 5 2 4" xfId="3706"/>
    <cellStyle name="Normal 2 5 3" xfId="1754"/>
    <cellStyle name="Normal 2 5 3 2" xfId="3471"/>
    <cellStyle name="Normal 2 5 3 3" xfId="3708"/>
    <cellStyle name="Normal 2 5 4" xfId="3468"/>
    <cellStyle name="Normal 2 5 5" xfId="3705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47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47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47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476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477"/>
    <cellStyle name="Normal 20_RAB_LOK_SPK_Tw_II_2010-2" xfId="1880"/>
    <cellStyle name="Normal 21" xfId="1881"/>
    <cellStyle name="Normal 21 2" xfId="1882"/>
    <cellStyle name="Normal 21 2 2" xfId="1883"/>
    <cellStyle name="Normal 21 3" xfId="3478"/>
    <cellStyle name="Normal 21_DATA DINGO &amp; IMG _OK" xfId="1884"/>
    <cellStyle name="Normal 22" xfId="1885"/>
    <cellStyle name="Normal 22 2" xfId="3479"/>
    <cellStyle name="Normal 23" xfId="1886"/>
    <cellStyle name="Normal 23 2" xfId="3480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3483"/>
    <cellStyle name="Normal 4 4 3" xfId="3710"/>
    <cellStyle name="Normal 4 5" xfId="3482"/>
    <cellStyle name="Normal 4 6" xfId="3709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487"/>
    <cellStyle name="Normal 8 3" xfId="2024"/>
    <cellStyle name="Normal 8 3 2" xfId="3488"/>
    <cellStyle name="Normal 8 3 3" xfId="3712"/>
    <cellStyle name="Normal 8 4" xfId="3486"/>
    <cellStyle name="Normal 8 5" xfId="3711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475"/>
    <cellStyle name="Normal 9 11" xfId="3713"/>
    <cellStyle name="Normal 9 2" xfId="2043"/>
    <cellStyle name="Normal 9 2 2" xfId="2044"/>
    <cellStyle name="Normal 9 2 2 2" xfId="2045"/>
    <cellStyle name="Normal 9 2 2 2 2" xfId="3492"/>
    <cellStyle name="Normal 9 2 2 3" xfId="2046"/>
    <cellStyle name="Normal 9 2 2 3 2" xfId="3493"/>
    <cellStyle name="Normal 9 2 2 4" xfId="2047"/>
    <cellStyle name="Normal 9 2 2 4 2" xfId="3494"/>
    <cellStyle name="Normal 9 2 2 5" xfId="3491"/>
    <cellStyle name="Normal 9 2 3" xfId="2048"/>
    <cellStyle name="Normal 9 2 3 2" xfId="2049"/>
    <cellStyle name="Normal 9 2 3 2 2" xfId="2050"/>
    <cellStyle name="Normal 9 2 3 2 2 2" xfId="2051"/>
    <cellStyle name="Normal 9 2 3 2 2 2 2" xfId="3498"/>
    <cellStyle name="Normal 9 2 3 2 2 3" xfId="2052"/>
    <cellStyle name="Normal 9 2 3 2 2 3 2" xfId="3499"/>
    <cellStyle name="Normal 9 2 3 2 2 4" xfId="2053"/>
    <cellStyle name="Normal 9 2 3 2 2 4 2" xfId="3500"/>
    <cellStyle name="Normal 9 2 3 2 2 5" xfId="2054"/>
    <cellStyle name="Normal 9 2 3 2 2 5 2" xfId="3501"/>
    <cellStyle name="Normal 9 2 3 2 2 6" xfId="3497"/>
    <cellStyle name="Normal 9 2 3 2 3" xfId="2055"/>
    <cellStyle name="Normal 9 2 3 2 3 2" xfId="2056"/>
    <cellStyle name="Normal 9 2 3 2 3 2 2" xfId="3503"/>
    <cellStyle name="Normal 9 2 3 2 3 3" xfId="2057"/>
    <cellStyle name="Normal 9 2 3 2 3 3 2" xfId="3504"/>
    <cellStyle name="Normal 9 2 3 2 3 4" xfId="2058"/>
    <cellStyle name="Normal 9 2 3 2 3 4 2" xfId="3505"/>
    <cellStyle name="Normal 9 2 3 2 3 5" xfId="3502"/>
    <cellStyle name="Normal 9 2 3 2 4" xfId="2059"/>
    <cellStyle name="Normal 9 2 3 2 4 2" xfId="3506"/>
    <cellStyle name="Normal 9 2 3 2 5" xfId="2060"/>
    <cellStyle name="Normal 9 2 3 2 5 2" xfId="3507"/>
    <cellStyle name="Normal 9 2 3 2 6" xfId="2061"/>
    <cellStyle name="Normal 9 2 3 2 6 2" xfId="3508"/>
    <cellStyle name="Normal 9 2 3 2 7" xfId="3496"/>
    <cellStyle name="Normal 9 2 3 2_PETA POHON LITA TRW I 2010" xfId="2062"/>
    <cellStyle name="Normal 9 2 3 3" xfId="2063"/>
    <cellStyle name="Normal 9 2 3 3 2" xfId="3509"/>
    <cellStyle name="Normal 9 2 3 4" xfId="2064"/>
    <cellStyle name="Normal 9 2 3 4 2" xfId="3510"/>
    <cellStyle name="Normal 9 2 3 5" xfId="2065"/>
    <cellStyle name="Normal 9 2 3 5 2" xfId="3511"/>
    <cellStyle name="Normal 9 2 3 6" xfId="3495"/>
    <cellStyle name="Normal 9 2 3_FORMAT PETA&amp;LOKASI RABAS2 JUNI 2010" xfId="2066"/>
    <cellStyle name="Normal 9 2 4" xfId="2067"/>
    <cellStyle name="Normal 9 2 4 2" xfId="3512"/>
    <cellStyle name="Normal 9 2 5" xfId="2068"/>
    <cellStyle name="Normal 9 2 5 2" xfId="3513"/>
    <cellStyle name="Normal 9 2 6" xfId="2069"/>
    <cellStyle name="Normal 9 2 6 2" xfId="3514"/>
    <cellStyle name="Normal 9 2 7" xfId="3490"/>
    <cellStyle name="Normal 9 2_ENTRI RABAS-RABAS TRW IV_LT_qq" xfId="2070"/>
    <cellStyle name="Normal 9 3" xfId="2071"/>
    <cellStyle name="Normal 9 3 2" xfId="3515"/>
    <cellStyle name="Normal 9 4" xfId="2072"/>
    <cellStyle name="Normal 9 4 2" xfId="3516"/>
    <cellStyle name="Normal 9 5" xfId="2073"/>
    <cellStyle name="Normal 9 5 2" xfId="3517"/>
    <cellStyle name="Normal 9 6" xfId="2074"/>
    <cellStyle name="Normal 9 6 2" xfId="2075"/>
    <cellStyle name="Normal 9 7" xfId="2076"/>
    <cellStyle name="Normal 9 7 2" xfId="3518"/>
    <cellStyle name="Normal 9 7 3" xfId="3714"/>
    <cellStyle name="Normal 9 8" xfId="3489"/>
    <cellStyle name="Normal 9 9" xfId="368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3 2" xfId="3520"/>
    <cellStyle name="Note 16 4" xfId="3519"/>
    <cellStyle name="Note 16_TRAFO" xfId="2126"/>
    <cellStyle name="Note 17" xfId="2127"/>
    <cellStyle name="Note 17 2" xfId="2128"/>
    <cellStyle name="Note 17 2 2" xfId="2129"/>
    <cellStyle name="Note 17 3" xfId="2130"/>
    <cellStyle name="Note 17 3 2" xfId="3522"/>
    <cellStyle name="Note 17 4" xfId="3521"/>
    <cellStyle name="Note 17_TRAFO" xfId="2131"/>
    <cellStyle name="Note 18" xfId="2132"/>
    <cellStyle name="Note 18 2" xfId="2133"/>
    <cellStyle name="Note 18 2 2" xfId="2134"/>
    <cellStyle name="Note 18 3" xfId="2135"/>
    <cellStyle name="Note 18 3 2" xfId="3524"/>
    <cellStyle name="Note 18 4" xfId="3523"/>
    <cellStyle name="Note 18_TRAFO" xfId="2136"/>
    <cellStyle name="Note 19" xfId="2137"/>
    <cellStyle name="Note 19 2" xfId="2138"/>
    <cellStyle name="Note 19 2 2" xfId="2139"/>
    <cellStyle name="Note 19 3" xfId="2140"/>
    <cellStyle name="Note 19 3 2" xfId="3526"/>
    <cellStyle name="Note 19 4" xfId="3525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3 2" xfId="3528"/>
    <cellStyle name="Note 20 4" xfId="3527"/>
    <cellStyle name="Note 20_TRAFO" xfId="2153"/>
    <cellStyle name="Note 21" xfId="2154"/>
    <cellStyle name="Note 21 2" xfId="2155"/>
    <cellStyle name="Note 21 2 2" xfId="2156"/>
    <cellStyle name="Note 21 3" xfId="2157"/>
    <cellStyle name="Note 21 3 2" xfId="3530"/>
    <cellStyle name="Note 21 4" xfId="3529"/>
    <cellStyle name="Note 21_TRAFO" xfId="2158"/>
    <cellStyle name="Note 22" xfId="2159"/>
    <cellStyle name="Note 22 2" xfId="2160"/>
    <cellStyle name="Note 22 2 2" xfId="2161"/>
    <cellStyle name="Note 22 3" xfId="2162"/>
    <cellStyle name="Note 22 3 2" xfId="3532"/>
    <cellStyle name="Note 22 4" xfId="3531"/>
    <cellStyle name="Note 22_TRAFO" xfId="2163"/>
    <cellStyle name="Note 23" xfId="2164"/>
    <cellStyle name="Note 23 2" xfId="2165"/>
    <cellStyle name="Note 23 2 2" xfId="2166"/>
    <cellStyle name="Note 23 3" xfId="2167"/>
    <cellStyle name="Note 23 3 2" xfId="3534"/>
    <cellStyle name="Note 23 4" xfId="3533"/>
    <cellStyle name="Note 23_TRAFO" xfId="2168"/>
    <cellStyle name="Note 24" xfId="2169"/>
    <cellStyle name="Note 24 2" xfId="2170"/>
    <cellStyle name="Note 24 2 2" xfId="2171"/>
    <cellStyle name="Note 24 3" xfId="2172"/>
    <cellStyle name="Note 24 3 2" xfId="3536"/>
    <cellStyle name="Note 24 4" xfId="3535"/>
    <cellStyle name="Note 24_TRAFO" xfId="2173"/>
    <cellStyle name="Note 25" xfId="2174"/>
    <cellStyle name="Note 25 2" xfId="2175"/>
    <cellStyle name="Note 25 2 2" xfId="2176"/>
    <cellStyle name="Note 25 3" xfId="2177"/>
    <cellStyle name="Note 25 3 2" xfId="3538"/>
    <cellStyle name="Note 25 4" xfId="3537"/>
    <cellStyle name="Note 25_TRAFO" xfId="2178"/>
    <cellStyle name="Note 26" xfId="2179"/>
    <cellStyle name="Note 26 2" xfId="2180"/>
    <cellStyle name="Note 26 2 2" xfId="2181"/>
    <cellStyle name="Note 26 3" xfId="2182"/>
    <cellStyle name="Note 26 3 2" xfId="3540"/>
    <cellStyle name="Note 26 4" xfId="3539"/>
    <cellStyle name="Note 26_TRAFO" xfId="2183"/>
    <cellStyle name="Note 27" xfId="2184"/>
    <cellStyle name="Note 27 2" xfId="2185"/>
    <cellStyle name="Note 27 2 2" xfId="2186"/>
    <cellStyle name="Note 27 3" xfId="2187"/>
    <cellStyle name="Note 27 3 2" xfId="3542"/>
    <cellStyle name="Note 27 4" xfId="3541"/>
    <cellStyle name="Note 27_TRAFO" xfId="2188"/>
    <cellStyle name="Note 28" xfId="2189"/>
    <cellStyle name="Note 28 2" xfId="2190"/>
    <cellStyle name="Note 28 2 2" xfId="2191"/>
    <cellStyle name="Note 28 3" xfId="2192"/>
    <cellStyle name="Note 28 3 2" xfId="3544"/>
    <cellStyle name="Note 28 4" xfId="3543"/>
    <cellStyle name="Note 28_TRAFO" xfId="2193"/>
    <cellStyle name="Note 29" xfId="2194"/>
    <cellStyle name="Note 29 2" xfId="2195"/>
    <cellStyle name="Note 29 2 2" xfId="2196"/>
    <cellStyle name="Note 29 3" xfId="2197"/>
    <cellStyle name="Note 29 3 2" xfId="3546"/>
    <cellStyle name="Note 29 4" xfId="3545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3 2" xfId="3548"/>
    <cellStyle name="Note 30 4" xfId="3547"/>
    <cellStyle name="Note 30_TRAFO" xfId="2208"/>
    <cellStyle name="Note 31" xfId="2209"/>
    <cellStyle name="Note 31 2" xfId="2210"/>
    <cellStyle name="Note 31 2 2" xfId="2211"/>
    <cellStyle name="Note 31 3" xfId="2212"/>
    <cellStyle name="Note 31 3 2" xfId="3550"/>
    <cellStyle name="Note 31 4" xfId="3549"/>
    <cellStyle name="Note 31_TRAFO" xfId="2213"/>
    <cellStyle name="Note 32" xfId="2214"/>
    <cellStyle name="Note 32 2" xfId="2215"/>
    <cellStyle name="Note 32 2 2" xfId="2216"/>
    <cellStyle name="Note 32 3" xfId="2217"/>
    <cellStyle name="Note 32 3 2" xfId="3552"/>
    <cellStyle name="Note 32 4" xfId="3551"/>
    <cellStyle name="Note 32_TRAFO" xfId="2218"/>
    <cellStyle name="Note 33" xfId="2219"/>
    <cellStyle name="Note 33 2" xfId="2220"/>
    <cellStyle name="Note 33 2 2" xfId="2221"/>
    <cellStyle name="Note 33 3" xfId="2222"/>
    <cellStyle name="Note 33 3 2" xfId="3554"/>
    <cellStyle name="Note 33 4" xfId="3553"/>
    <cellStyle name="Note 33_TRAFO" xfId="2223"/>
    <cellStyle name="Note 34" xfId="2224"/>
    <cellStyle name="Note 34 2" xfId="2225"/>
    <cellStyle name="Note 34 2 2" xfId="2226"/>
    <cellStyle name="Note 34 3" xfId="2227"/>
    <cellStyle name="Note 34 3 2" xfId="3556"/>
    <cellStyle name="Note 34 4" xfId="3555"/>
    <cellStyle name="Note 34_TRAFO" xfId="2228"/>
    <cellStyle name="Note 35" xfId="2229"/>
    <cellStyle name="Note 35 2" xfId="2230"/>
    <cellStyle name="Note 35 2 2" xfId="2231"/>
    <cellStyle name="Note 35 3" xfId="2232"/>
    <cellStyle name="Note 35 3 2" xfId="3558"/>
    <cellStyle name="Note 35 4" xfId="3557"/>
    <cellStyle name="Note 35_TRAFO" xfId="2233"/>
    <cellStyle name="Note 36" xfId="2234"/>
    <cellStyle name="Note 36 2" xfId="2235"/>
    <cellStyle name="Note 36 2 2" xfId="2236"/>
    <cellStyle name="Note 36 3" xfId="2237"/>
    <cellStyle name="Note 36 3 2" xfId="3560"/>
    <cellStyle name="Note 36 4" xfId="3559"/>
    <cellStyle name="Note 36_TRAFO" xfId="2238"/>
    <cellStyle name="Note 37" xfId="2239"/>
    <cellStyle name="Note 37 2" xfId="2240"/>
    <cellStyle name="Note 37 2 2" xfId="2241"/>
    <cellStyle name="Note 37 3" xfId="2242"/>
    <cellStyle name="Note 37 3 2" xfId="3562"/>
    <cellStyle name="Note 37 4" xfId="3561"/>
    <cellStyle name="Note 37_TRAFO" xfId="2243"/>
    <cellStyle name="Note 38" xfId="2244"/>
    <cellStyle name="Note 38 2" xfId="2245"/>
    <cellStyle name="Note 38 2 2" xfId="2246"/>
    <cellStyle name="Note 38 3" xfId="2247"/>
    <cellStyle name="Note 38 3 2" xfId="3564"/>
    <cellStyle name="Note 38 4" xfId="3563"/>
    <cellStyle name="Note 38_TRAFO" xfId="2248"/>
    <cellStyle name="Note 39" xfId="2249"/>
    <cellStyle name="Note 39 2" xfId="2250"/>
    <cellStyle name="Note 39 2 2" xfId="2251"/>
    <cellStyle name="Note 39 3" xfId="2252"/>
    <cellStyle name="Note 39 3 2" xfId="3566"/>
    <cellStyle name="Note 39 4" xfId="3565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3 2" xfId="3568"/>
    <cellStyle name="Note 40 4" xfId="3567"/>
    <cellStyle name="Note 40_TRAFO" xfId="2263"/>
    <cellStyle name="Note 41" xfId="2264"/>
    <cellStyle name="Note 41 2" xfId="2265"/>
    <cellStyle name="Note 41 2 2" xfId="2266"/>
    <cellStyle name="Note 41 3" xfId="2267"/>
    <cellStyle name="Note 41 3 2" xfId="3570"/>
    <cellStyle name="Note 41 4" xfId="3569"/>
    <cellStyle name="Note 41_TRAFO" xfId="2268"/>
    <cellStyle name="Note 42" xfId="2269"/>
    <cellStyle name="Note 42 2" xfId="2270"/>
    <cellStyle name="Note 42 2 2" xfId="2271"/>
    <cellStyle name="Note 42 3" xfId="2272"/>
    <cellStyle name="Note 42 3 2" xfId="3572"/>
    <cellStyle name="Note 42 4" xfId="3571"/>
    <cellStyle name="Note 42_TRAFO" xfId="2273"/>
    <cellStyle name="Note 43" xfId="2274"/>
    <cellStyle name="Note 43 2" xfId="2275"/>
    <cellStyle name="Note 43 2 2" xfId="2276"/>
    <cellStyle name="Note 43 3" xfId="2277"/>
    <cellStyle name="Note 43 3 2" xfId="3574"/>
    <cellStyle name="Note 43 4" xfId="3573"/>
    <cellStyle name="Note 43_TRAFO" xfId="2278"/>
    <cellStyle name="Note 44" xfId="2279"/>
    <cellStyle name="Note 44 2" xfId="2280"/>
    <cellStyle name="Note 44 2 2" xfId="2281"/>
    <cellStyle name="Note 44 3" xfId="2282"/>
    <cellStyle name="Note 44 3 2" xfId="3576"/>
    <cellStyle name="Note 44 4" xfId="3575"/>
    <cellStyle name="Note 44_TRAFO" xfId="2283"/>
    <cellStyle name="Note 45" xfId="2284"/>
    <cellStyle name="Note 45 2" xfId="2285"/>
    <cellStyle name="Note 45 2 2" xfId="2286"/>
    <cellStyle name="Note 45 3" xfId="2287"/>
    <cellStyle name="Note 45 3 2" xfId="3578"/>
    <cellStyle name="Note 45 4" xfId="3577"/>
    <cellStyle name="Note 45_TRAFO" xfId="2288"/>
    <cellStyle name="Note 46" xfId="2289"/>
    <cellStyle name="Note 46 2" xfId="2290"/>
    <cellStyle name="Note 46 2 2" xfId="2291"/>
    <cellStyle name="Note 46 3" xfId="2292"/>
    <cellStyle name="Note 46 3 2" xfId="3580"/>
    <cellStyle name="Note 46 4" xfId="3579"/>
    <cellStyle name="Note 46_TRAFO" xfId="2293"/>
    <cellStyle name="Note 47" xfId="2294"/>
    <cellStyle name="Note 47 2" xfId="2295"/>
    <cellStyle name="Note 47 2 2" xfId="2296"/>
    <cellStyle name="Note 47 3" xfId="2297"/>
    <cellStyle name="Note 47 3 2" xfId="3582"/>
    <cellStyle name="Note 47 4" xfId="3581"/>
    <cellStyle name="Note 47_TRAFO" xfId="2298"/>
    <cellStyle name="Note 48" xfId="2299"/>
    <cellStyle name="Note 48 2" xfId="2300"/>
    <cellStyle name="Note 48 2 2" xfId="2301"/>
    <cellStyle name="Note 48 3" xfId="2302"/>
    <cellStyle name="Note 48 3 2" xfId="3584"/>
    <cellStyle name="Note 48 4" xfId="3583"/>
    <cellStyle name="Note 48_TRAFO" xfId="2303"/>
    <cellStyle name="Note 49" xfId="2304"/>
    <cellStyle name="Note 49 2" xfId="2305"/>
    <cellStyle name="Note 49 2 2" xfId="2306"/>
    <cellStyle name="Note 49 3" xfId="2307"/>
    <cellStyle name="Note 49 3 2" xfId="3586"/>
    <cellStyle name="Note 49 4" xfId="3585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3 2" xfId="3588"/>
    <cellStyle name="Note 50 4" xfId="3587"/>
    <cellStyle name="Note 50_TRAFO" xfId="2318"/>
    <cellStyle name="Note 51" xfId="2319"/>
    <cellStyle name="Note 51 2" xfId="2320"/>
    <cellStyle name="Note 51 2 2" xfId="2321"/>
    <cellStyle name="Note 51 3" xfId="2322"/>
    <cellStyle name="Note 51 3 2" xfId="3590"/>
    <cellStyle name="Note 51 4" xfId="3589"/>
    <cellStyle name="Note 51_TRAFO" xfId="2323"/>
    <cellStyle name="Note 52" xfId="2324"/>
    <cellStyle name="Note 52 2" xfId="2325"/>
    <cellStyle name="Note 52 2 2" xfId="2326"/>
    <cellStyle name="Note 52 3" xfId="2327"/>
    <cellStyle name="Note 52 3 2" xfId="3592"/>
    <cellStyle name="Note 52 4" xfId="3591"/>
    <cellStyle name="Note 52_TRAFO" xfId="2328"/>
    <cellStyle name="Note 53" xfId="2329"/>
    <cellStyle name="Note 53 2" xfId="2330"/>
    <cellStyle name="Note 53 2 2" xfId="2331"/>
    <cellStyle name="Note 53 3" xfId="2332"/>
    <cellStyle name="Note 53 3 2" xfId="3594"/>
    <cellStyle name="Note 53 4" xfId="3593"/>
    <cellStyle name="Note 53_TRAFO" xfId="2333"/>
    <cellStyle name="Note 54" xfId="2334"/>
    <cellStyle name="Note 54 2" xfId="2335"/>
    <cellStyle name="Note 54 2 2" xfId="2336"/>
    <cellStyle name="Note 54 3" xfId="2337"/>
    <cellStyle name="Note 54 3 2" xfId="3596"/>
    <cellStyle name="Note 54 4" xfId="3595"/>
    <cellStyle name="Note 54_TRAFO" xfId="2338"/>
    <cellStyle name="Note 55" xfId="2339"/>
    <cellStyle name="Note 55 2" xfId="2340"/>
    <cellStyle name="Note 55 2 2" xfId="2341"/>
    <cellStyle name="Note 55 3" xfId="2342"/>
    <cellStyle name="Note 55 3 2" xfId="3598"/>
    <cellStyle name="Note 55 4" xfId="3597"/>
    <cellStyle name="Note 55_TRAFO" xfId="2343"/>
    <cellStyle name="Note 56" xfId="2344"/>
    <cellStyle name="Note 56 2" xfId="2345"/>
    <cellStyle name="Note 56 2 2" xfId="2346"/>
    <cellStyle name="Note 56 3" xfId="2347"/>
    <cellStyle name="Note 56 3 2" xfId="3600"/>
    <cellStyle name="Note 56 4" xfId="3599"/>
    <cellStyle name="Note 56_TRAFO" xfId="2348"/>
    <cellStyle name="Note 57" xfId="2349"/>
    <cellStyle name="Note 57 2" xfId="2350"/>
    <cellStyle name="Note 57 2 2" xfId="2351"/>
    <cellStyle name="Note 57 3" xfId="2352"/>
    <cellStyle name="Note 57 3 2" xfId="3602"/>
    <cellStyle name="Note 57 4" xfId="3601"/>
    <cellStyle name="Note 57_TRAFO" xfId="2353"/>
    <cellStyle name="Note 58" xfId="2354"/>
    <cellStyle name="Note 58 2" xfId="2355"/>
    <cellStyle name="Note 58 2 2" xfId="2356"/>
    <cellStyle name="Note 58 3" xfId="2357"/>
    <cellStyle name="Note 58 3 2" xfId="3604"/>
    <cellStyle name="Note 58 4" xfId="3603"/>
    <cellStyle name="Note 58_TRAFO" xfId="2358"/>
    <cellStyle name="Note 59" xfId="2359"/>
    <cellStyle name="Note 59 2" xfId="2360"/>
    <cellStyle name="Note 59 2 2" xfId="2361"/>
    <cellStyle name="Note 59 3" xfId="2362"/>
    <cellStyle name="Note 59 3 2" xfId="3606"/>
    <cellStyle name="Note 59 4" xfId="3605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3 2" xfId="3608"/>
    <cellStyle name="Note 60 4" xfId="3607"/>
    <cellStyle name="Note 60_TRAFO" xfId="2373"/>
    <cellStyle name="Note 61" xfId="2374"/>
    <cellStyle name="Note 61 2" xfId="2375"/>
    <cellStyle name="Note 61 2 2" xfId="2376"/>
    <cellStyle name="Note 61 3" xfId="2377"/>
    <cellStyle name="Note 61 3 2" xfId="3610"/>
    <cellStyle name="Note 61 4" xfId="3609"/>
    <cellStyle name="Note 61_TRAFO" xfId="2378"/>
    <cellStyle name="Note 62" xfId="2379"/>
    <cellStyle name="Note 62 2" xfId="2380"/>
    <cellStyle name="Note 62 2 2" xfId="2381"/>
    <cellStyle name="Note 62 3" xfId="2382"/>
    <cellStyle name="Note 62 3 2" xfId="3612"/>
    <cellStyle name="Note 62 4" xfId="3611"/>
    <cellStyle name="Note 62_TRAFO" xfId="2383"/>
    <cellStyle name="Note 63" xfId="2384"/>
    <cellStyle name="Note 63 2" xfId="2385"/>
    <cellStyle name="Note 63 2 2" xfId="2386"/>
    <cellStyle name="Note 63 3" xfId="2387"/>
    <cellStyle name="Note 63 3 2" xfId="3614"/>
    <cellStyle name="Note 63 4" xfId="3613"/>
    <cellStyle name="Note 63_TRAFO" xfId="2388"/>
    <cellStyle name="Note 64" xfId="2389"/>
    <cellStyle name="Note 64 2" xfId="2390"/>
    <cellStyle name="Note 64 2 2" xfId="2391"/>
    <cellStyle name="Note 64 3" xfId="2392"/>
    <cellStyle name="Note 64 3 2" xfId="3616"/>
    <cellStyle name="Note 64 4" xfId="3615"/>
    <cellStyle name="Note 64_TRAFO" xfId="2393"/>
    <cellStyle name="Note 65" xfId="2394"/>
    <cellStyle name="Note 65 2" xfId="2395"/>
    <cellStyle name="Note 65 2 2" xfId="2396"/>
    <cellStyle name="Note 65 3" xfId="2397"/>
    <cellStyle name="Note 65 3 2" xfId="3618"/>
    <cellStyle name="Note 65 4" xfId="3617"/>
    <cellStyle name="Note 65_TRAFO" xfId="2398"/>
    <cellStyle name="Note 66" xfId="2399"/>
    <cellStyle name="Note 66 2" xfId="2400"/>
    <cellStyle name="Note 66 2 2" xfId="2401"/>
    <cellStyle name="Note 66 3" xfId="2402"/>
    <cellStyle name="Note 66 3 2" xfId="3620"/>
    <cellStyle name="Note 66 4" xfId="3619"/>
    <cellStyle name="Note 66_TRAFO" xfId="2403"/>
    <cellStyle name="Note 67" xfId="2404"/>
    <cellStyle name="Note 67 2" xfId="2405"/>
    <cellStyle name="Note 67 2 2" xfId="2406"/>
    <cellStyle name="Note 67 3" xfId="2407"/>
    <cellStyle name="Note 67 3 2" xfId="3622"/>
    <cellStyle name="Note 67 4" xfId="3621"/>
    <cellStyle name="Note 67_TRAFO" xfId="2408"/>
    <cellStyle name="Note 68" xfId="2409"/>
    <cellStyle name="Note 68 2" xfId="2410"/>
    <cellStyle name="Note 68 2 2" xfId="2411"/>
    <cellStyle name="Note 68 3" xfId="2412"/>
    <cellStyle name="Note 68 3 2" xfId="3624"/>
    <cellStyle name="Note 68 4" xfId="3623"/>
    <cellStyle name="Note 68_TRAFO" xfId="2413"/>
    <cellStyle name="Note 69" xfId="2414"/>
    <cellStyle name="Note 69 2" xfId="2415"/>
    <cellStyle name="Note 69 2 2" xfId="2416"/>
    <cellStyle name="Note 69 3" xfId="2417"/>
    <cellStyle name="Note 69 3 2" xfId="3626"/>
    <cellStyle name="Note 69 4" xfId="3625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3 2" xfId="3628"/>
    <cellStyle name="Note 70 4" xfId="3627"/>
    <cellStyle name="Note 70_TRAFO" xfId="2428"/>
    <cellStyle name="Note 71" xfId="2429"/>
    <cellStyle name="Note 71 2" xfId="2430"/>
    <cellStyle name="Note 71 2 2" xfId="2431"/>
    <cellStyle name="Note 71 3" xfId="2432"/>
    <cellStyle name="Note 71 3 2" xfId="3630"/>
    <cellStyle name="Note 71 4" xfId="3629"/>
    <cellStyle name="Note 71_TRAFO" xfId="2433"/>
    <cellStyle name="Note 72" xfId="2434"/>
    <cellStyle name="Note 72 2" xfId="2435"/>
    <cellStyle name="Note 72 2 2" xfId="2436"/>
    <cellStyle name="Note 72 3" xfId="2437"/>
    <cellStyle name="Note 72 3 2" xfId="3632"/>
    <cellStyle name="Note 72 4" xfId="3631"/>
    <cellStyle name="Note 72_TRAFO" xfId="2438"/>
    <cellStyle name="Note 73" xfId="2439"/>
    <cellStyle name="Note 73 2" xfId="2440"/>
    <cellStyle name="Note 73 2 2" xfId="2441"/>
    <cellStyle name="Note 73 3" xfId="2442"/>
    <cellStyle name="Note 73 3 2" xfId="3634"/>
    <cellStyle name="Note 73 4" xfId="3633"/>
    <cellStyle name="Note 73_TRAFO" xfId="2443"/>
    <cellStyle name="Note 74" xfId="2444"/>
    <cellStyle name="Note 74 2" xfId="2445"/>
    <cellStyle name="Note 74 2 2" xfId="2446"/>
    <cellStyle name="Note 74 3" xfId="2447"/>
    <cellStyle name="Note 74 3 2" xfId="3636"/>
    <cellStyle name="Note 74 4" xfId="3635"/>
    <cellStyle name="Note 74_TRAFO" xfId="2448"/>
    <cellStyle name="Note 75" xfId="2449"/>
    <cellStyle name="Note 75 2" xfId="2450"/>
    <cellStyle name="Note 75 2 2" xfId="2451"/>
    <cellStyle name="Note 75 3" xfId="2452"/>
    <cellStyle name="Note 75 3 2" xfId="3638"/>
    <cellStyle name="Note 75 4" xfId="3637"/>
    <cellStyle name="Note 75_TRAFO" xfId="2453"/>
    <cellStyle name="Note 76" xfId="2454"/>
    <cellStyle name="Note 76 2" xfId="2455"/>
    <cellStyle name="Note 76 2 2" xfId="2456"/>
    <cellStyle name="Note 76 3" xfId="2457"/>
    <cellStyle name="Note 76 3 2" xfId="3640"/>
    <cellStyle name="Note 76 4" xfId="3639"/>
    <cellStyle name="Note 76_TRAFO" xfId="2458"/>
    <cellStyle name="Note 77" xfId="2459"/>
    <cellStyle name="Note 77 2" xfId="2460"/>
    <cellStyle name="Note 77 2 2" xfId="2461"/>
    <cellStyle name="Note 77 3" xfId="2462"/>
    <cellStyle name="Note 77 3 2" xfId="3642"/>
    <cellStyle name="Note 77 4" xfId="3641"/>
    <cellStyle name="Note 77_TRAFO" xfId="2463"/>
    <cellStyle name="Note 78" xfId="2464"/>
    <cellStyle name="Note 78 2" xfId="2465"/>
    <cellStyle name="Note 78 2 2" xfId="2466"/>
    <cellStyle name="Note 78 3" xfId="2467"/>
    <cellStyle name="Note 78 3 2" xfId="3644"/>
    <cellStyle name="Note 78 4" xfId="364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3681"/>
    <cellStyle name="Percent 13" xfId="3686"/>
    <cellStyle name="Percent 14" xfId="3687"/>
    <cellStyle name="Percent 15" xfId="3688"/>
    <cellStyle name="Percent 16" xfId="3689"/>
    <cellStyle name="Percent 17" xfId="3690"/>
    <cellStyle name="Percent 18" xfId="3691"/>
    <cellStyle name="Percent 19" xfId="372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648"/>
    <cellStyle name="Percent 2 2 2 2 2 3" xfId="2528"/>
    <cellStyle name="Percent 2 2 2 2 2 3 2" xfId="3649"/>
    <cellStyle name="Percent 2 2 2 2 2 4" xfId="2529"/>
    <cellStyle name="Percent 2 2 2 2 2 4 2" xfId="3650"/>
    <cellStyle name="Percent 2 2 2 2 2 5" xfId="2530"/>
    <cellStyle name="Percent 2 2 2 2 2 5 2" xfId="3651"/>
    <cellStyle name="Percent 2 2 2 2 2 6" xfId="3647"/>
    <cellStyle name="Percent 2 2 2 2 3" xfId="2531"/>
    <cellStyle name="Percent 2 2 2 2 3 2" xfId="3652"/>
    <cellStyle name="Percent 2 2 2 2 4" xfId="2532"/>
    <cellStyle name="Percent 2 2 2 2 4 2" xfId="3653"/>
    <cellStyle name="Percent 2 2 2 2 5" xfId="2533"/>
    <cellStyle name="Percent 2 2 2 2 5 2" xfId="3654"/>
    <cellStyle name="Percent 2 2 2 2 6" xfId="3646"/>
    <cellStyle name="Percent 2 2 2 3" xfId="2534"/>
    <cellStyle name="Percent 2 2 2 3 2" xfId="3655"/>
    <cellStyle name="Percent 2 2 2 4" xfId="2535"/>
    <cellStyle name="Percent 2 2 2 4 2" xfId="3656"/>
    <cellStyle name="Percent 2 2 2 5" xfId="2536"/>
    <cellStyle name="Percent 2 2 2 5 2" xfId="3657"/>
    <cellStyle name="Percent 2 2 2 6" xfId="2537"/>
    <cellStyle name="Percent 2 2 2 6 2" xfId="3658"/>
    <cellStyle name="Percent 2 2 2 7" xfId="2538"/>
    <cellStyle name="Percent 2 2 2 7 2" xfId="3659"/>
    <cellStyle name="Percent 2 2 2 8" xfId="3645"/>
    <cellStyle name="Percent 2 2 3" xfId="2539"/>
    <cellStyle name="Percent 2 2 3 2" xfId="3660"/>
    <cellStyle name="Percent 2 2 4" xfId="2540"/>
    <cellStyle name="Percent 2 2 4 2" xfId="3661"/>
    <cellStyle name="Percent 2 2 5" xfId="2541"/>
    <cellStyle name="Percent 2 2 5 2" xfId="3662"/>
    <cellStyle name="Percent 2 2 6" xfId="2542"/>
    <cellStyle name="Percent 2 3" xfId="2543"/>
    <cellStyle name="Percent 2 3 2" xfId="2544"/>
    <cellStyle name="Percent 2 3 2 2" xfId="2545"/>
    <cellStyle name="Percent 2 3 3" xfId="3663"/>
    <cellStyle name="Percent 2 4" xfId="2546"/>
    <cellStyle name="Percent 2 4 2" xfId="3664"/>
    <cellStyle name="Percent 2 5" xfId="2547"/>
    <cellStyle name="Percent 2 5 2" xfId="3665"/>
    <cellStyle name="Percent 2 6" xfId="2548"/>
    <cellStyle name="Percent 2 6 2" xfId="3666"/>
    <cellStyle name="Percent 2 7" xfId="2549"/>
    <cellStyle name="Percent 20" xfId="3723"/>
    <cellStyle name="Percent 21" xfId="3724"/>
    <cellStyle name="Percent 22" xfId="3725"/>
    <cellStyle name="Percent 23" xfId="3726"/>
    <cellStyle name="Percent 24" xfId="3727"/>
    <cellStyle name="Percent 25" xfId="3728"/>
    <cellStyle name="Percent 26" xfId="3729"/>
    <cellStyle name="Percent 27" xfId="3730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669"/>
    <cellStyle name="Percent 5 2 3" xfId="2558"/>
    <cellStyle name="Percent 5 2 3 2" xfId="3670"/>
    <cellStyle name="Percent 5 2 4" xfId="2559"/>
    <cellStyle name="Percent 5 2 4 2" xfId="3671"/>
    <cellStyle name="Percent 5 2 5" xfId="2560"/>
    <cellStyle name="Percent 5 2 5 2" xfId="3672"/>
    <cellStyle name="Percent 5 2 6" xfId="2561"/>
    <cellStyle name="Percent 5 2 6 2" xfId="2562"/>
    <cellStyle name="Percent 5 2 7" xfId="3668"/>
    <cellStyle name="Percent 5 3" xfId="2563"/>
    <cellStyle name="Percent 5 3 2" xfId="3673"/>
    <cellStyle name="Percent 5 4" xfId="2564"/>
    <cellStyle name="Percent 5 4 2" xfId="3674"/>
    <cellStyle name="Percent 5 5" xfId="2565"/>
    <cellStyle name="Percent 5 5 2" xfId="3675"/>
    <cellStyle name="Percent 5 6" xfId="3667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67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0.64940358278449117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2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2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39757</xdr:colOff>
      <xdr:row>0</xdr:row>
      <xdr:rowOff>0</xdr:rowOff>
    </xdr:from>
    <xdr:to>
      <xdr:col>4</xdr:col>
      <xdr:colOff>48986</xdr:colOff>
      <xdr:row>1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7688F6F8-132F-4C2C-9A86-C35A8F73B1BB}"/>
            </a:ext>
          </a:extLst>
        </xdr:cNvPr>
        <xdr:cNvCxnSpPr/>
      </xdr:nvCxnSpPr>
      <xdr:spPr>
        <a:xfrm flipH="1">
          <a:off x="1278007" y="0"/>
          <a:ext cx="9229" cy="16192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100074</xdr:colOff>
      <xdr:row>1</xdr:row>
      <xdr:rowOff>75640</xdr:rowOff>
    </xdr:from>
    <xdr:to>
      <xdr:col>20</xdr:col>
      <xdr:colOff>324969</xdr:colOff>
      <xdr:row>5</xdr:row>
      <xdr:rowOff>89646</xdr:rowOff>
    </xdr:to>
    <xdr:pic>
      <xdr:nvPicPr>
        <xdr:cNvPr id="3" name="Picture 624" descr="c.jpg">
          <a:extLst>
            <a:ext uri="{FF2B5EF4-FFF2-40B4-BE49-F238E27FC236}">
              <a16:creationId xmlns:a16="http://schemas.microsoft.com/office/drawing/2014/main" id="{FA3D9D5C-5026-42CF-869A-69534BFF5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3324" y="237565"/>
          <a:ext cx="605895" cy="633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106724</xdr:colOff>
      <xdr:row>10</xdr:row>
      <xdr:rowOff>0</xdr:rowOff>
    </xdr:from>
    <xdr:to>
      <xdr:col>31</xdr:col>
      <xdr:colOff>260484</xdr:colOff>
      <xdr:row>11</xdr:row>
      <xdr:rowOff>14248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89B9105-D3BE-4998-838C-42597152C2EA}"/>
            </a:ext>
          </a:extLst>
        </xdr:cNvPr>
        <xdr:cNvGrpSpPr/>
      </xdr:nvGrpSpPr>
      <xdr:grpSpPr>
        <a:xfrm>
          <a:off x="11727224" y="1543050"/>
          <a:ext cx="153760" cy="166648"/>
          <a:chOff x="3725636" y="1945820"/>
          <a:chExt cx="153760" cy="144237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2CCDFA31-0B9E-4769-9D1E-0620859204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EFE7C68D-EEE6-43C5-8423-1F0D52D93C49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A2EADC44-BA55-425B-9EA2-F5E3A0F872EF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223406</xdr:colOff>
      <xdr:row>10</xdr:row>
      <xdr:rowOff>9526</xdr:rowOff>
    </xdr:from>
    <xdr:to>
      <xdr:col>32</xdr:col>
      <xdr:colOff>377166</xdr:colOff>
      <xdr:row>11</xdr:row>
      <xdr:rowOff>23774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6AF2055-3095-4CD8-90B2-0A9CD9ADC992}"/>
            </a:ext>
          </a:extLst>
        </xdr:cNvPr>
        <xdr:cNvGrpSpPr/>
      </xdr:nvGrpSpPr>
      <xdr:grpSpPr>
        <a:xfrm>
          <a:off x="12224906" y="1552576"/>
          <a:ext cx="153760" cy="166648"/>
          <a:chOff x="3725636" y="1945820"/>
          <a:chExt cx="153760" cy="144237"/>
        </a:xfrm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BFFC4D3C-4775-4F58-B512-B75FA105B5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F7FF9266-CA1B-4162-BFDF-27869CA5687E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3EF88B59-3CF7-4121-80DA-97099511690C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99580</xdr:colOff>
      <xdr:row>11</xdr:row>
      <xdr:rowOff>130800</xdr:rowOff>
    </xdr:from>
    <xdr:to>
      <xdr:col>31</xdr:col>
      <xdr:colOff>253340</xdr:colOff>
      <xdr:row>12</xdr:row>
      <xdr:rowOff>143369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BB0BC86E-7E2F-4B8F-8058-8C67FC3FC1F1}"/>
            </a:ext>
          </a:extLst>
        </xdr:cNvPr>
        <xdr:cNvSpPr/>
      </xdr:nvSpPr>
      <xdr:spPr>
        <a:xfrm>
          <a:off x="11720080" y="1826250"/>
          <a:ext cx="153760" cy="16496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240074</xdr:colOff>
      <xdr:row>11</xdr:row>
      <xdr:rowOff>140325</xdr:rowOff>
    </xdr:from>
    <xdr:to>
      <xdr:col>33</xdr:col>
      <xdr:colOff>12834</xdr:colOff>
      <xdr:row>12</xdr:row>
      <xdr:rowOff>152894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7864D6F8-9E53-4A5D-A165-26D685631F95}"/>
            </a:ext>
          </a:extLst>
        </xdr:cNvPr>
        <xdr:cNvSpPr/>
      </xdr:nvSpPr>
      <xdr:spPr>
        <a:xfrm>
          <a:off x="12241574" y="1835775"/>
          <a:ext cx="153760" cy="16496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0</xdr:colOff>
      <xdr:row>13</xdr:row>
      <xdr:rowOff>147909</xdr:rowOff>
    </xdr:from>
    <xdr:to>
      <xdr:col>33</xdr:col>
      <xdr:colOff>232172</xdr:colOff>
      <xdr:row>13</xdr:row>
      <xdr:rowOff>149497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ECC4E7B-7E8B-436F-AE37-9040566FB92F}"/>
            </a:ext>
          </a:extLst>
        </xdr:cNvPr>
        <xdr:cNvCxnSpPr/>
      </xdr:nvCxnSpPr>
      <xdr:spPr>
        <a:xfrm>
          <a:off x="11620500" y="215768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13854</xdr:colOff>
      <xdr:row>15</xdr:row>
      <xdr:rowOff>25612</xdr:rowOff>
    </xdr:from>
    <xdr:to>
      <xdr:col>33</xdr:col>
      <xdr:colOff>246026</xdr:colOff>
      <xdr:row>15</xdr:row>
      <xdr:rowOff>27200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4AE28E1-7878-475F-9CEF-0D726DAE3337}"/>
            </a:ext>
          </a:extLst>
        </xdr:cNvPr>
        <xdr:cNvCxnSpPr/>
      </xdr:nvCxnSpPr>
      <xdr:spPr>
        <a:xfrm>
          <a:off x="11634354" y="2340187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9742</xdr:colOff>
      <xdr:row>16</xdr:row>
      <xdr:rowOff>67669</xdr:rowOff>
    </xdr:from>
    <xdr:to>
      <xdr:col>33</xdr:col>
      <xdr:colOff>241914</xdr:colOff>
      <xdr:row>16</xdr:row>
      <xdr:rowOff>69257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35817AA9-BC85-45E2-82DD-C6BC412CE305}"/>
            </a:ext>
          </a:extLst>
        </xdr:cNvPr>
        <xdr:cNvCxnSpPr/>
      </xdr:nvCxnSpPr>
      <xdr:spPr>
        <a:xfrm>
          <a:off x="11630242" y="2534644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23596</xdr:colOff>
      <xdr:row>17</xdr:row>
      <xdr:rowOff>71944</xdr:rowOff>
    </xdr:from>
    <xdr:to>
      <xdr:col>33</xdr:col>
      <xdr:colOff>255768</xdr:colOff>
      <xdr:row>17</xdr:row>
      <xdr:rowOff>73532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6648511-97D5-4CB2-8383-CC315D3A6F3D}"/>
            </a:ext>
          </a:extLst>
        </xdr:cNvPr>
        <xdr:cNvCxnSpPr/>
      </xdr:nvCxnSpPr>
      <xdr:spPr>
        <a:xfrm>
          <a:off x="11644096" y="2691319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9741</xdr:colOff>
      <xdr:row>18</xdr:row>
      <xdr:rowOff>109129</xdr:rowOff>
    </xdr:from>
    <xdr:to>
      <xdr:col>33</xdr:col>
      <xdr:colOff>241913</xdr:colOff>
      <xdr:row>18</xdr:row>
      <xdr:rowOff>110717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417A0E2-4C78-498F-8F58-0A8BC0B25AD0}"/>
            </a:ext>
          </a:extLst>
        </xdr:cNvPr>
        <xdr:cNvCxnSpPr/>
      </xdr:nvCxnSpPr>
      <xdr:spPr>
        <a:xfrm>
          <a:off x="11630241" y="288090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22731</xdr:colOff>
      <xdr:row>18</xdr:row>
      <xdr:rowOff>59426</xdr:rowOff>
    </xdr:from>
    <xdr:to>
      <xdr:col>32</xdr:col>
      <xdr:colOff>171499</xdr:colOff>
      <xdr:row>19</xdr:row>
      <xdr:rowOff>4353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84CBCB82-0F3C-4AEC-9F64-C3FFEB69A53E}"/>
            </a:ext>
          </a:extLst>
        </xdr:cNvPr>
        <xdr:cNvGrpSpPr/>
      </xdr:nvGrpSpPr>
      <xdr:grpSpPr>
        <a:xfrm>
          <a:off x="12024231" y="2831201"/>
          <a:ext cx="148768" cy="97327"/>
          <a:chOff x="12269933" y="1884219"/>
          <a:chExt cx="148768" cy="97327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1A3B96CF-7ABF-4445-800B-B008CEFAB50D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572D64B-85E0-41AF-9B7E-4E1700B96554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FC6BA9E3-57A2-4B90-BCD3-936ADA91E9C6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14939</xdr:colOff>
      <xdr:row>19</xdr:row>
      <xdr:rowOff>87949</xdr:rowOff>
    </xdr:from>
    <xdr:to>
      <xdr:col>32</xdr:col>
      <xdr:colOff>171498</xdr:colOff>
      <xdr:row>20</xdr:row>
      <xdr:rowOff>26662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3269139B-38F9-4B7D-AE69-76202052EB26}"/>
            </a:ext>
          </a:extLst>
        </xdr:cNvPr>
        <xdr:cNvGrpSpPr/>
      </xdr:nvGrpSpPr>
      <xdr:grpSpPr>
        <a:xfrm>
          <a:off x="12016439" y="3012124"/>
          <a:ext cx="156559" cy="91113"/>
          <a:chOff x="12262141" y="2055842"/>
          <a:chExt cx="156559" cy="95595"/>
        </a:xfrm>
      </xdr:grpSpPr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9DC01371-C279-46E7-BC93-48CE9703C527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C65B62E-2468-4AD7-9703-4471C03E5581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CD87046-E07D-4A06-BD02-6582933E7683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14936</xdr:colOff>
      <xdr:row>21</xdr:row>
      <xdr:rowOff>7562</xdr:rowOff>
    </xdr:from>
    <xdr:to>
      <xdr:col>33</xdr:col>
      <xdr:colOff>247108</xdr:colOff>
      <xdr:row>21</xdr:row>
      <xdr:rowOff>9150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A72AB845-57CB-4119-AF01-6867F81632AA}"/>
            </a:ext>
          </a:extLst>
        </xdr:cNvPr>
        <xdr:cNvCxnSpPr/>
      </xdr:nvCxnSpPr>
      <xdr:spPr>
        <a:xfrm>
          <a:off x="11635436" y="3236537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28790</xdr:colOff>
      <xdr:row>22</xdr:row>
      <xdr:rowOff>42146</xdr:rowOff>
    </xdr:from>
    <xdr:to>
      <xdr:col>33</xdr:col>
      <xdr:colOff>260962</xdr:colOff>
      <xdr:row>22</xdr:row>
      <xdr:rowOff>43734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73CBF7B5-1576-41FD-9B4A-6A5F83F38139}"/>
            </a:ext>
          </a:extLst>
        </xdr:cNvPr>
        <xdr:cNvCxnSpPr/>
      </xdr:nvCxnSpPr>
      <xdr:spPr>
        <a:xfrm>
          <a:off x="11649290" y="3423521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20306</xdr:colOff>
      <xdr:row>20</xdr:row>
      <xdr:rowOff>112663</xdr:rowOff>
    </xdr:from>
    <xdr:to>
      <xdr:col>32</xdr:col>
      <xdr:colOff>213237</xdr:colOff>
      <xdr:row>21</xdr:row>
      <xdr:rowOff>56918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629F3366-A90C-4395-8FC7-F07BBB912E5E}"/>
            </a:ext>
          </a:extLst>
        </xdr:cNvPr>
        <xdr:cNvGrpSpPr/>
      </xdr:nvGrpSpPr>
      <xdr:grpSpPr>
        <a:xfrm>
          <a:off x="12021806" y="3189238"/>
          <a:ext cx="192931" cy="96655"/>
          <a:chOff x="12267508" y="2212225"/>
          <a:chExt cx="192931" cy="10113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993E9D75-7496-43B9-8F4B-3505FB792CE1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216AD696-14AA-465F-9A3A-BA3742DAD655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6FA2B0B5-1F4D-4E0D-B506-A1F999E0DAAB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27B883B5-0FF6-47DA-BEDC-49CF4440054E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20134</xdr:colOff>
      <xdr:row>21</xdr:row>
      <xdr:rowOff>148287</xdr:rowOff>
    </xdr:from>
    <xdr:to>
      <xdr:col>32</xdr:col>
      <xdr:colOff>212196</xdr:colOff>
      <xdr:row>22</xdr:row>
      <xdr:rowOff>116370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707C858-EBD5-46DA-87E8-0D52CB3A051D}"/>
            </a:ext>
          </a:extLst>
        </xdr:cNvPr>
        <xdr:cNvGrpSpPr/>
      </xdr:nvGrpSpPr>
      <xdr:grpSpPr>
        <a:xfrm>
          <a:off x="12021634" y="3377262"/>
          <a:ext cx="192062" cy="120483"/>
          <a:chOff x="12267336" y="2379518"/>
          <a:chExt cx="192062" cy="99752"/>
        </a:xfrm>
      </xdr:grpSpPr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C341AB8F-3740-4918-8A82-478B956AE854}"/>
              </a:ext>
            </a:extLst>
          </xdr:cNvPr>
          <xdr:cNvCxnSpPr/>
        </xdr:nvCxnSpPr>
        <xdr:spPr>
          <a:xfrm rot="5400000" flipH="1" flipV="1">
            <a:off x="12251750" y="2398741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CBE37EFA-F36B-4CB4-BDEA-C34FBBCD94D9}"/>
              </a:ext>
            </a:extLst>
          </xdr:cNvPr>
          <xdr:cNvCxnSpPr/>
        </xdr:nvCxnSpPr>
        <xdr:spPr>
          <a:xfrm rot="5400000" flipH="1" flipV="1">
            <a:off x="12295912" y="2395277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91BE41BE-7A39-4B0C-B5F2-AF7DF818CB07}"/>
              </a:ext>
            </a:extLst>
          </xdr:cNvPr>
          <xdr:cNvCxnSpPr/>
        </xdr:nvCxnSpPr>
        <xdr:spPr>
          <a:xfrm rot="5400000" flipH="1" flipV="1">
            <a:off x="12336178" y="239467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FE18196B-FE6D-4D88-B542-4E8F38F10282}"/>
              </a:ext>
            </a:extLst>
          </xdr:cNvPr>
          <xdr:cNvCxnSpPr/>
        </xdr:nvCxnSpPr>
        <xdr:spPr>
          <a:xfrm rot="5400000" flipH="1" flipV="1">
            <a:off x="12378868" y="2397009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25394</xdr:colOff>
      <xdr:row>24</xdr:row>
      <xdr:rowOff>112851</xdr:rowOff>
    </xdr:from>
    <xdr:to>
      <xdr:col>33</xdr:col>
      <xdr:colOff>257566</xdr:colOff>
      <xdr:row>24</xdr:row>
      <xdr:rowOff>114439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6223412F-D19B-4DE2-95AF-B759672B805D}"/>
            </a:ext>
          </a:extLst>
        </xdr:cNvPr>
        <xdr:cNvCxnSpPr/>
      </xdr:nvCxnSpPr>
      <xdr:spPr>
        <a:xfrm>
          <a:off x="11645894" y="3799026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25394</xdr:colOff>
      <xdr:row>24</xdr:row>
      <xdr:rowOff>105524</xdr:rowOff>
    </xdr:from>
    <xdr:to>
      <xdr:col>33</xdr:col>
      <xdr:colOff>259856</xdr:colOff>
      <xdr:row>24</xdr:row>
      <xdr:rowOff>107112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EA42EAE8-5CBD-4CE3-9962-8D5D168E191F}"/>
            </a:ext>
          </a:extLst>
        </xdr:cNvPr>
        <xdr:cNvCxnSpPr/>
      </xdr:nvCxnSpPr>
      <xdr:spPr>
        <a:xfrm>
          <a:off x="11645894" y="3791699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193913</xdr:colOff>
      <xdr:row>26</xdr:row>
      <xdr:rowOff>88369</xdr:rowOff>
    </xdr:from>
    <xdr:to>
      <xdr:col>31</xdr:col>
      <xdr:colOff>362433</xdr:colOff>
      <xdr:row>27</xdr:row>
      <xdr:rowOff>107937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904A0768-49E2-4137-BF39-69BEF97BF751}"/>
            </a:ext>
          </a:extLst>
        </xdr:cNvPr>
        <xdr:cNvSpPr/>
      </xdr:nvSpPr>
      <xdr:spPr>
        <a:xfrm>
          <a:off x="11814413" y="4079344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296855</xdr:colOff>
      <xdr:row>26</xdr:row>
      <xdr:rowOff>86293</xdr:rowOff>
    </xdr:from>
    <xdr:to>
      <xdr:col>33</xdr:col>
      <xdr:colOff>84375</xdr:colOff>
      <xdr:row>27</xdr:row>
      <xdr:rowOff>105861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3157B25-AA61-41A8-8CDC-9D36942376D5}"/>
            </a:ext>
          </a:extLst>
        </xdr:cNvPr>
        <xdr:cNvSpPr/>
      </xdr:nvSpPr>
      <xdr:spPr>
        <a:xfrm>
          <a:off x="12298355" y="4077268"/>
          <a:ext cx="1685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179260</xdr:colOff>
      <xdr:row>28</xdr:row>
      <xdr:rowOff>149483</xdr:rowOff>
    </xdr:from>
    <xdr:to>
      <xdr:col>33</xdr:col>
      <xdr:colOff>105990</xdr:colOff>
      <xdr:row>31</xdr:row>
      <xdr:rowOff>36218</xdr:rowOff>
    </xdr:to>
    <xdr:grpSp>
      <xdr:nvGrpSpPr>
        <xdr:cNvPr id="43" name="Group 467">
          <a:extLst>
            <a:ext uri="{FF2B5EF4-FFF2-40B4-BE49-F238E27FC236}">
              <a16:creationId xmlns:a16="http://schemas.microsoft.com/office/drawing/2014/main" id="{E823F1D7-7E0F-4181-9FB7-2D0382512623}"/>
            </a:ext>
          </a:extLst>
        </xdr:cNvPr>
        <xdr:cNvGrpSpPr>
          <a:grpSpLocks/>
        </xdr:cNvGrpSpPr>
      </xdr:nvGrpSpPr>
      <xdr:grpSpPr bwMode="auto">
        <a:xfrm>
          <a:off x="11799760" y="4445258"/>
          <a:ext cx="688730" cy="343935"/>
          <a:chOff x="1312712" y="2025839"/>
          <a:chExt cx="1349013" cy="348901"/>
        </a:xfrm>
      </xdr:grpSpPr>
      <xdr:sp macro="" textlink="">
        <xdr:nvSpPr>
          <xdr:cNvPr id="44" name="Freeform 297">
            <a:extLst>
              <a:ext uri="{FF2B5EF4-FFF2-40B4-BE49-F238E27FC236}">
                <a16:creationId xmlns:a16="http://schemas.microsoft.com/office/drawing/2014/main" id="{6E622329-D799-45ED-8A1D-93A4F09BC5C9}"/>
              </a:ext>
            </a:extLst>
          </xdr:cNvPr>
          <xdr:cNvSpPr/>
        </xdr:nvSpPr>
        <xdr:spPr bwMode="auto">
          <a:xfrm rot="16200000">
            <a:off x="1600294" y="1738257"/>
            <a:ext cx="122116" cy="697279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id-ID"/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514684B1-686B-45B8-AA1C-F2C5FE6AA68F}"/>
              </a:ext>
            </a:extLst>
          </xdr:cNvPr>
          <xdr:cNvSpPr txBox="1"/>
        </xdr:nvSpPr>
        <xdr:spPr bwMode="auto">
          <a:xfrm>
            <a:off x="2125896" y="2115467"/>
            <a:ext cx="535829" cy="25927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31</xdr:col>
      <xdr:colOff>113318</xdr:colOff>
      <xdr:row>31</xdr:row>
      <xdr:rowOff>127159</xdr:rowOff>
    </xdr:from>
    <xdr:to>
      <xdr:col>32</xdr:col>
      <xdr:colOff>189518</xdr:colOff>
      <xdr:row>33</xdr:row>
      <xdr:rowOff>48180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CDB85620-0E62-4FC0-BEA8-2EE0A8C21C51}"/>
            </a:ext>
          </a:extLst>
        </xdr:cNvPr>
        <xdr:cNvSpPr txBox="1"/>
      </xdr:nvSpPr>
      <xdr:spPr>
        <a:xfrm>
          <a:off x="11733818" y="4880134"/>
          <a:ext cx="457200" cy="225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31</xdr:col>
      <xdr:colOff>237874</xdr:colOff>
      <xdr:row>34</xdr:row>
      <xdr:rowOff>36476</xdr:rowOff>
    </xdr:from>
    <xdr:to>
      <xdr:col>32</xdr:col>
      <xdr:colOff>47373</xdr:colOff>
      <xdr:row>34</xdr:row>
      <xdr:rowOff>124400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7C55AA2-5AD6-433B-BB85-6559F34B09EE}"/>
            </a:ext>
          </a:extLst>
        </xdr:cNvPr>
        <xdr:cNvCxnSpPr/>
      </xdr:nvCxnSpPr>
      <xdr:spPr>
        <a:xfrm flipV="1">
          <a:off x="11858374" y="5246651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353640</xdr:colOff>
      <xdr:row>34</xdr:row>
      <xdr:rowOff>13030</xdr:rowOff>
    </xdr:from>
    <xdr:to>
      <xdr:col>33</xdr:col>
      <xdr:colOff>163139</xdr:colOff>
      <xdr:row>34</xdr:row>
      <xdr:rowOff>100954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68B07C65-A52D-4785-BEA4-1CCF3F963089}"/>
            </a:ext>
          </a:extLst>
        </xdr:cNvPr>
        <xdr:cNvCxnSpPr/>
      </xdr:nvCxnSpPr>
      <xdr:spPr>
        <a:xfrm flipV="1">
          <a:off x="12355140" y="5223205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135298</xdr:colOff>
      <xdr:row>35</xdr:row>
      <xdr:rowOff>118627</xdr:rowOff>
    </xdr:from>
    <xdr:to>
      <xdr:col>32</xdr:col>
      <xdr:colOff>16603</xdr:colOff>
      <xdr:row>36</xdr:row>
      <xdr:rowOff>120269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471F3C6A-B138-4A77-9CFD-6D94FBDA4DA9}"/>
            </a:ext>
          </a:extLst>
        </xdr:cNvPr>
        <xdr:cNvGrpSpPr/>
      </xdr:nvGrpSpPr>
      <xdr:grpSpPr>
        <a:xfrm>
          <a:off x="11755798" y="5481202"/>
          <a:ext cx="262305" cy="154042"/>
          <a:chOff x="12001500" y="4327373"/>
          <a:chExt cx="262305" cy="151942"/>
        </a:xfrm>
      </xdr:grpSpPr>
      <xdr:sp macro="" textlink="">
        <xdr:nvSpPr>
          <xdr:cNvPr id="50" name="Isosceles Triangle 49">
            <a:extLst>
              <a:ext uri="{FF2B5EF4-FFF2-40B4-BE49-F238E27FC236}">
                <a16:creationId xmlns:a16="http://schemas.microsoft.com/office/drawing/2014/main" id="{F6F44BC4-37EE-4D94-AAC9-D2988B380652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1" name="Isosceles Triangle 50">
            <a:extLst>
              <a:ext uri="{FF2B5EF4-FFF2-40B4-BE49-F238E27FC236}">
                <a16:creationId xmlns:a16="http://schemas.microsoft.com/office/drawing/2014/main" id="{E3EEB33A-2A99-4097-BF58-315DBCC0F8E0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F6C3CA1C-3EE7-4E6E-A26B-ECE241EF171C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295024</xdr:colOff>
      <xdr:row>35</xdr:row>
      <xdr:rowOff>137037</xdr:rowOff>
    </xdr:from>
    <xdr:to>
      <xdr:col>33</xdr:col>
      <xdr:colOff>165888</xdr:colOff>
      <xdr:row>36</xdr:row>
      <xdr:rowOff>137763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20BDFDC8-F721-4BE0-8528-28AADEDF6F72}"/>
            </a:ext>
          </a:extLst>
        </xdr:cNvPr>
        <xdr:cNvGrpSpPr/>
      </xdr:nvGrpSpPr>
      <xdr:grpSpPr>
        <a:xfrm>
          <a:off x="12296524" y="5499612"/>
          <a:ext cx="251864" cy="153126"/>
          <a:chOff x="12446976" y="4345782"/>
          <a:chExt cx="251864" cy="151026"/>
        </a:xfrm>
      </xdr:grpSpPr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C3C687B2-C346-42E7-BB00-BFA27EF45DF1}"/>
              </a:ext>
            </a:extLst>
          </xdr:cNvPr>
          <xdr:cNvSpPr/>
        </xdr:nvSpPr>
        <xdr:spPr>
          <a:xfrm>
            <a:off x="12446976" y="4349354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8DA6ED34-D0D6-4824-BA9E-9335F92DB517}"/>
              </a:ext>
            </a:extLst>
          </xdr:cNvPr>
          <xdr:cNvSpPr/>
        </xdr:nvSpPr>
        <xdr:spPr>
          <a:xfrm>
            <a:off x="12530320" y="4346606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5FD9E56E-2EFF-44B0-9BDA-B57E111D8B43}"/>
              </a:ext>
            </a:extLst>
          </xdr:cNvPr>
          <xdr:cNvSpPr/>
        </xdr:nvSpPr>
        <xdr:spPr>
          <a:xfrm>
            <a:off x="12489657" y="4345782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249598</xdr:colOff>
      <xdr:row>37</xdr:row>
      <xdr:rowOff>130521</xdr:rowOff>
    </xdr:from>
    <xdr:to>
      <xdr:col>33</xdr:col>
      <xdr:colOff>240073</xdr:colOff>
      <xdr:row>39</xdr:row>
      <xdr:rowOff>53760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C4E26D6-F974-440F-B77B-3AE28A0B114E}"/>
            </a:ext>
          </a:extLst>
        </xdr:cNvPr>
        <xdr:cNvSpPr txBox="1"/>
      </xdr:nvSpPr>
      <xdr:spPr>
        <a:xfrm>
          <a:off x="12251098" y="5807421"/>
          <a:ext cx="371475" cy="2375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31</xdr:col>
      <xdr:colOff>0</xdr:colOff>
      <xdr:row>38</xdr:row>
      <xdr:rowOff>1</xdr:rowOff>
    </xdr:from>
    <xdr:to>
      <xdr:col>31</xdr:col>
      <xdr:colOff>371475</xdr:colOff>
      <xdr:row>39</xdr:row>
      <xdr:rowOff>65715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1058527-37EA-4467-A083-4E412F15AE45}"/>
            </a:ext>
          </a:extLst>
        </xdr:cNvPr>
        <xdr:cNvSpPr txBox="1"/>
      </xdr:nvSpPr>
      <xdr:spPr>
        <a:xfrm>
          <a:off x="11620500" y="5838826"/>
          <a:ext cx="371475" cy="21811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13</xdr:col>
      <xdr:colOff>261024</xdr:colOff>
      <xdr:row>31</xdr:row>
      <xdr:rowOff>62367</xdr:rowOff>
    </xdr:from>
    <xdr:to>
      <xdr:col>16</xdr:col>
      <xdr:colOff>370460</xdr:colOff>
      <xdr:row>33</xdr:row>
      <xdr:rowOff>122293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9A4D5E7-8CAD-4DC3-BAC7-D3A0F43D6550}"/>
            </a:ext>
          </a:extLst>
        </xdr:cNvPr>
        <xdr:cNvSpPr txBox="1"/>
      </xdr:nvSpPr>
      <xdr:spPr>
        <a:xfrm>
          <a:off x="4928274" y="4815342"/>
          <a:ext cx="1252436" cy="3647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23 KVA PRA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4X35 mm2 = 50M</a:t>
          </a:r>
        </a:p>
      </xdr:txBody>
    </xdr:sp>
    <xdr:clientData/>
  </xdr:twoCellAnchor>
  <xdr:twoCellAnchor>
    <xdr:from>
      <xdr:col>9</xdr:col>
      <xdr:colOff>264284</xdr:colOff>
      <xdr:row>16</xdr:row>
      <xdr:rowOff>25634</xdr:rowOff>
    </xdr:from>
    <xdr:to>
      <xdr:col>10</xdr:col>
      <xdr:colOff>67987</xdr:colOff>
      <xdr:row>45</xdr:row>
      <xdr:rowOff>69305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11AC858-19B5-49CD-AB00-D104C401BF81}"/>
            </a:ext>
          </a:extLst>
        </xdr:cNvPr>
        <xdr:cNvSpPr/>
      </xdr:nvSpPr>
      <xdr:spPr>
        <a:xfrm rot="5400000">
          <a:off x="1258725" y="4641418"/>
          <a:ext cx="4482321" cy="184703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123264</xdr:colOff>
      <xdr:row>39</xdr:row>
      <xdr:rowOff>89642</xdr:rowOff>
    </xdr:from>
    <xdr:to>
      <xdr:col>16</xdr:col>
      <xdr:colOff>369794</xdr:colOff>
      <xdr:row>41</xdr:row>
      <xdr:rowOff>14003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B3496C0A-3466-4F46-AEDF-E88D2F91B69A}"/>
            </a:ext>
          </a:extLst>
        </xdr:cNvPr>
        <xdr:cNvSpPr txBox="1"/>
      </xdr:nvSpPr>
      <xdr:spPr>
        <a:xfrm>
          <a:off x="5552514" y="6080867"/>
          <a:ext cx="627530" cy="229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218030</xdr:colOff>
      <xdr:row>36</xdr:row>
      <xdr:rowOff>114084</xdr:rowOff>
    </xdr:from>
    <xdr:to>
      <xdr:col>8</xdr:col>
      <xdr:colOff>370430</xdr:colOff>
      <xdr:row>37</xdr:row>
      <xdr:rowOff>81896</xdr:rowOff>
    </xdr:to>
    <xdr:grpSp>
      <xdr:nvGrpSpPr>
        <xdr:cNvPr id="62" name="Group 657">
          <a:extLst>
            <a:ext uri="{FF2B5EF4-FFF2-40B4-BE49-F238E27FC236}">
              <a16:creationId xmlns:a16="http://schemas.microsoft.com/office/drawing/2014/main" id="{B27E367B-18BC-41C2-BD37-8B570B69392D}"/>
            </a:ext>
          </a:extLst>
        </xdr:cNvPr>
        <xdr:cNvGrpSpPr>
          <a:grpSpLocks/>
        </xdr:cNvGrpSpPr>
      </xdr:nvGrpSpPr>
      <xdr:grpSpPr bwMode="auto">
        <a:xfrm>
          <a:off x="2980280" y="5629059"/>
          <a:ext cx="152400" cy="129737"/>
          <a:chOff x="3494882" y="6020720"/>
          <a:chExt cx="153760" cy="144236"/>
        </a:xfrm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277AF446-7E9F-457D-BB67-F2E00F850D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400B6108-0217-4E0E-B9F5-3309EC02A127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5256C0F3-7427-48DF-B229-788CF07EEF67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275433</xdr:colOff>
      <xdr:row>19</xdr:row>
      <xdr:rowOff>132719</xdr:rowOff>
    </xdr:from>
    <xdr:to>
      <xdr:col>9</xdr:col>
      <xdr:colOff>46833</xdr:colOff>
      <xdr:row>20</xdr:row>
      <xdr:rowOff>119466</xdr:rowOff>
    </xdr:to>
    <xdr:grpSp>
      <xdr:nvGrpSpPr>
        <xdr:cNvPr id="66" name="Group 657">
          <a:extLst>
            <a:ext uri="{FF2B5EF4-FFF2-40B4-BE49-F238E27FC236}">
              <a16:creationId xmlns:a16="http://schemas.microsoft.com/office/drawing/2014/main" id="{7F6902A1-CFBA-4F72-8B28-21CFCBA81C19}"/>
            </a:ext>
          </a:extLst>
        </xdr:cNvPr>
        <xdr:cNvGrpSpPr>
          <a:grpSpLocks/>
        </xdr:cNvGrpSpPr>
      </xdr:nvGrpSpPr>
      <xdr:grpSpPr bwMode="auto">
        <a:xfrm>
          <a:off x="3037683" y="3056894"/>
          <a:ext cx="152400" cy="139147"/>
          <a:chOff x="3494882" y="6020720"/>
          <a:chExt cx="153760" cy="144236"/>
        </a:xfrm>
      </xdr:grpSpPr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9205B46E-003D-47E6-8F7A-1A018D60591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7919033-DC11-4C3E-9B01-DE286A3B2732}"/>
              </a:ext>
            </a:extLst>
          </xdr:cNvPr>
          <xdr:cNvCxnSpPr>
            <a:stCxn id="67" idx="1"/>
            <a:endCxn id="67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3DC1E204-7525-4801-845D-D724B188D707}"/>
              </a:ext>
            </a:extLst>
          </xdr:cNvPr>
          <xdr:cNvCxnSpPr>
            <a:stCxn id="67" idx="3"/>
            <a:endCxn id="67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361950</xdr:colOff>
      <xdr:row>18</xdr:row>
      <xdr:rowOff>66675</xdr:rowOff>
    </xdr:from>
    <xdr:to>
      <xdr:col>9</xdr:col>
      <xdr:colOff>57150</xdr:colOff>
      <xdr:row>39</xdr:row>
      <xdr:rowOff>9525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2E20CCF8-2595-4AE0-8B8C-BB73C3E65089}"/>
            </a:ext>
          </a:extLst>
        </xdr:cNvPr>
        <xdr:cNvCxnSpPr/>
      </xdr:nvCxnSpPr>
      <xdr:spPr>
        <a:xfrm flipH="1">
          <a:off x="3124200" y="2838450"/>
          <a:ext cx="76200" cy="3162300"/>
        </a:xfrm>
        <a:prstGeom prst="line">
          <a:avLst/>
        </a:prstGeom>
        <a:ln w="158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171350</xdr:colOff>
      <xdr:row>19</xdr:row>
      <xdr:rowOff>137287</xdr:rowOff>
    </xdr:from>
    <xdr:to>
      <xdr:col>9</xdr:col>
      <xdr:colOff>320854</xdr:colOff>
      <xdr:row>20</xdr:row>
      <xdr:rowOff>122953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92CE7C3D-319A-4A19-A197-9813C4A68CFF}"/>
            </a:ext>
          </a:extLst>
        </xdr:cNvPr>
        <xdr:cNvSpPr/>
      </xdr:nvSpPr>
      <xdr:spPr>
        <a:xfrm>
          <a:off x="3314600" y="3061462"/>
          <a:ext cx="149504" cy="138066"/>
        </a:xfrm>
        <a:prstGeom prst="triangle">
          <a:avLst>
            <a:gd name="adj" fmla="val 52757"/>
          </a:avLst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12202</xdr:colOff>
      <xdr:row>19</xdr:row>
      <xdr:rowOff>122892</xdr:rowOff>
    </xdr:from>
    <xdr:to>
      <xdr:col>8</xdr:col>
      <xdr:colOff>258732</xdr:colOff>
      <xdr:row>21</xdr:row>
      <xdr:rowOff>51495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87886E3-DAA7-455C-8FF3-462FCB22BF7D}"/>
            </a:ext>
          </a:extLst>
        </xdr:cNvPr>
        <xdr:cNvSpPr txBox="1"/>
      </xdr:nvSpPr>
      <xdr:spPr>
        <a:xfrm>
          <a:off x="2393452" y="3047067"/>
          <a:ext cx="627530" cy="23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ysClr val="windowText" lastClr="000000"/>
              </a:solidFill>
            </a:rPr>
            <a:t>50 KVA</a:t>
          </a:r>
        </a:p>
      </xdr:txBody>
    </xdr:sp>
    <xdr:clientData/>
  </xdr:twoCellAnchor>
  <xdr:twoCellAnchor>
    <xdr:from>
      <xdr:col>8</xdr:col>
      <xdr:colOff>219075</xdr:colOff>
      <xdr:row>18</xdr:row>
      <xdr:rowOff>19050</xdr:rowOff>
    </xdr:from>
    <xdr:to>
      <xdr:col>8</xdr:col>
      <xdr:colOff>295275</xdr:colOff>
      <xdr:row>38</xdr:row>
      <xdr:rowOff>85725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AB4C6B8C-13F1-490E-8C00-5E148B8F9A11}"/>
            </a:ext>
          </a:extLst>
        </xdr:cNvPr>
        <xdr:cNvCxnSpPr/>
      </xdr:nvCxnSpPr>
      <xdr:spPr>
        <a:xfrm flipH="1">
          <a:off x="2981325" y="2790825"/>
          <a:ext cx="76200" cy="3133725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241969</xdr:colOff>
      <xdr:row>28</xdr:row>
      <xdr:rowOff>146908</xdr:rowOff>
    </xdr:from>
    <xdr:to>
      <xdr:col>9</xdr:col>
      <xdr:colOff>13369</xdr:colOff>
      <xdr:row>29</xdr:row>
      <xdr:rowOff>127860</xdr:rowOff>
    </xdr:to>
    <xdr:grpSp>
      <xdr:nvGrpSpPr>
        <xdr:cNvPr id="74" name="Group 657">
          <a:extLst>
            <a:ext uri="{FF2B5EF4-FFF2-40B4-BE49-F238E27FC236}">
              <a16:creationId xmlns:a16="http://schemas.microsoft.com/office/drawing/2014/main" id="{06AEC32B-2FA6-402C-8962-7D0194DA3946}"/>
            </a:ext>
          </a:extLst>
        </xdr:cNvPr>
        <xdr:cNvGrpSpPr>
          <a:grpSpLocks/>
        </xdr:cNvGrpSpPr>
      </xdr:nvGrpSpPr>
      <xdr:grpSpPr bwMode="auto">
        <a:xfrm>
          <a:off x="3004219" y="4442683"/>
          <a:ext cx="152400" cy="133352"/>
          <a:chOff x="3494882" y="6020720"/>
          <a:chExt cx="153760" cy="144236"/>
        </a:xfrm>
      </xdr:grpSpPr>
      <xdr:sp macro="" textlink="">
        <xdr:nvSpPr>
          <xdr:cNvPr id="75" name="Oval 74">
            <a:extLst>
              <a:ext uri="{FF2B5EF4-FFF2-40B4-BE49-F238E27FC236}">
                <a16:creationId xmlns:a16="http://schemas.microsoft.com/office/drawing/2014/main" id="{C9968265-D519-4E24-AB6D-5F70E696829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5ACCF7E7-4B7B-43CF-B6C6-363CF6D67D7A}"/>
              </a:ext>
            </a:extLst>
          </xdr:cNvPr>
          <xdr:cNvCxnSpPr>
            <a:stCxn id="75" idx="1"/>
            <a:endCxn id="75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34133300-1C18-4BEC-829F-FBE77C7DFD2E}"/>
              </a:ext>
            </a:extLst>
          </xdr:cNvPr>
          <xdr:cNvCxnSpPr>
            <a:stCxn id="75" idx="3"/>
            <a:endCxn id="75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173418</xdr:colOff>
      <xdr:row>33</xdr:row>
      <xdr:rowOff>82079</xdr:rowOff>
    </xdr:from>
    <xdr:to>
      <xdr:col>8</xdr:col>
      <xdr:colOff>295275</xdr:colOff>
      <xdr:row>34</xdr:row>
      <xdr:rowOff>83820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3D0D1DB7-BE57-4E0D-B704-E9C8C5CCCC23}"/>
            </a:ext>
          </a:extLst>
        </xdr:cNvPr>
        <xdr:cNvGrpSpPr/>
      </xdr:nvGrpSpPr>
      <xdr:grpSpPr>
        <a:xfrm>
          <a:off x="2935668" y="5139854"/>
          <a:ext cx="121857" cy="154141"/>
          <a:chOff x="4126293" y="3834929"/>
          <a:chExt cx="121857" cy="154141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F277ADF0-161A-4744-A694-8DE659DB641D}"/>
              </a:ext>
            </a:extLst>
          </xdr:cNvPr>
          <xdr:cNvCxnSpPr/>
        </xdr:nvCxnSpPr>
        <xdr:spPr>
          <a:xfrm>
            <a:off x="4133913" y="3834929"/>
            <a:ext cx="114237" cy="77941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33E6C1F5-08CA-4D47-9633-2E6327A0ECE4}"/>
              </a:ext>
            </a:extLst>
          </xdr:cNvPr>
          <xdr:cNvCxnSpPr/>
        </xdr:nvCxnSpPr>
        <xdr:spPr>
          <a:xfrm>
            <a:off x="4126293" y="3869219"/>
            <a:ext cx="114237" cy="77941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C9E511E4-E6B2-403B-B564-B93075A00876}"/>
              </a:ext>
            </a:extLst>
          </xdr:cNvPr>
          <xdr:cNvCxnSpPr/>
        </xdr:nvCxnSpPr>
        <xdr:spPr>
          <a:xfrm>
            <a:off x="4126293" y="3911129"/>
            <a:ext cx="114237" cy="77941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184848</xdr:colOff>
      <xdr:row>24</xdr:row>
      <xdr:rowOff>93509</xdr:rowOff>
    </xdr:from>
    <xdr:to>
      <xdr:col>8</xdr:col>
      <xdr:colOff>306705</xdr:colOff>
      <xdr:row>25</xdr:row>
      <xdr:rowOff>95250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90848062-F56A-4560-AA07-8DDA00DDBA90}"/>
            </a:ext>
          </a:extLst>
        </xdr:cNvPr>
        <xdr:cNvGrpSpPr/>
      </xdr:nvGrpSpPr>
      <xdr:grpSpPr>
        <a:xfrm>
          <a:off x="2947098" y="3779684"/>
          <a:ext cx="121857" cy="154141"/>
          <a:chOff x="4126293" y="3834929"/>
          <a:chExt cx="121857" cy="154141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77AC61FF-2C2A-4004-9B50-E06CAA71BA96}"/>
              </a:ext>
            </a:extLst>
          </xdr:cNvPr>
          <xdr:cNvCxnSpPr/>
        </xdr:nvCxnSpPr>
        <xdr:spPr>
          <a:xfrm>
            <a:off x="4133913" y="3834929"/>
            <a:ext cx="114237" cy="77941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35768113-D976-4250-8841-EAA7BFB3B9DF}"/>
              </a:ext>
            </a:extLst>
          </xdr:cNvPr>
          <xdr:cNvCxnSpPr/>
        </xdr:nvCxnSpPr>
        <xdr:spPr>
          <a:xfrm>
            <a:off x="4126293" y="3869219"/>
            <a:ext cx="114237" cy="77941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3E4319AF-A3D8-43C8-8BB2-6ACB0BC790BC}"/>
              </a:ext>
            </a:extLst>
          </xdr:cNvPr>
          <xdr:cNvCxnSpPr/>
        </xdr:nvCxnSpPr>
        <xdr:spPr>
          <a:xfrm>
            <a:off x="4126293" y="3911129"/>
            <a:ext cx="114237" cy="77941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90054</xdr:colOff>
      <xdr:row>31</xdr:row>
      <xdr:rowOff>64078</xdr:rowOff>
    </xdr:from>
    <xdr:to>
      <xdr:col>13</xdr:col>
      <xdr:colOff>189633</xdr:colOff>
      <xdr:row>35</xdr:row>
      <xdr:rowOff>7793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BA5560D1-C399-4D22-8448-FEC5D8B53063}"/>
            </a:ext>
          </a:extLst>
        </xdr:cNvPr>
        <xdr:cNvSpPr/>
      </xdr:nvSpPr>
      <xdr:spPr>
        <a:xfrm>
          <a:off x="3995304" y="4817053"/>
          <a:ext cx="861579" cy="55331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66675</xdr:colOff>
      <xdr:row>28</xdr:row>
      <xdr:rowOff>9525</xdr:rowOff>
    </xdr:from>
    <xdr:to>
      <xdr:col>9</xdr:col>
      <xdr:colOff>328980</xdr:colOff>
      <xdr:row>29</xdr:row>
      <xdr:rowOff>11167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4EF9537A-C7DA-4CB5-9687-880335E75DA8}"/>
            </a:ext>
          </a:extLst>
        </xdr:cNvPr>
        <xdr:cNvGrpSpPr/>
      </xdr:nvGrpSpPr>
      <xdr:grpSpPr>
        <a:xfrm>
          <a:off x="3209925" y="4305300"/>
          <a:ext cx="262305" cy="154042"/>
          <a:chOff x="12001500" y="4327373"/>
          <a:chExt cx="262305" cy="151942"/>
        </a:xfrm>
      </xdr:grpSpPr>
      <xdr:sp macro="" textlink="">
        <xdr:nvSpPr>
          <xdr:cNvPr id="88" name="Isosceles Triangle 87">
            <a:extLst>
              <a:ext uri="{FF2B5EF4-FFF2-40B4-BE49-F238E27FC236}">
                <a16:creationId xmlns:a16="http://schemas.microsoft.com/office/drawing/2014/main" id="{569970D3-7EE1-4DD3-8AEA-D39C298F3470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9" name="Isosceles Triangle 88">
            <a:extLst>
              <a:ext uri="{FF2B5EF4-FFF2-40B4-BE49-F238E27FC236}">
                <a16:creationId xmlns:a16="http://schemas.microsoft.com/office/drawing/2014/main" id="{F7D4D321-8563-4228-BDAA-0E1E112D02DB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90" name="Isosceles Triangle 89">
            <a:extLst>
              <a:ext uri="{FF2B5EF4-FFF2-40B4-BE49-F238E27FC236}">
                <a16:creationId xmlns:a16="http://schemas.microsoft.com/office/drawing/2014/main" id="{7E6A0C1B-4B7C-4CC7-8230-37AF103F5218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228600</xdr:colOff>
      <xdr:row>28</xdr:row>
      <xdr:rowOff>66675</xdr:rowOff>
    </xdr:from>
    <xdr:to>
      <xdr:col>11</xdr:col>
      <xdr:colOff>94130</xdr:colOff>
      <xdr:row>29</xdr:row>
      <xdr:rowOff>147678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1A5C60A-A7CF-4BA6-A8AF-8783D2DEFADD}"/>
            </a:ext>
          </a:extLst>
        </xdr:cNvPr>
        <xdr:cNvSpPr txBox="1"/>
      </xdr:nvSpPr>
      <xdr:spPr>
        <a:xfrm>
          <a:off x="3371850" y="4362450"/>
          <a:ext cx="627530" cy="23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KVA</a:t>
          </a:r>
        </a:p>
      </xdr:txBody>
    </xdr:sp>
    <xdr:clientData/>
  </xdr:twoCellAnchor>
  <xdr:twoCellAnchor>
    <xdr:from>
      <xdr:col>8</xdr:col>
      <xdr:colOff>342900</xdr:colOff>
      <xdr:row>29</xdr:row>
      <xdr:rowOff>38100</xdr:rowOff>
    </xdr:from>
    <xdr:to>
      <xdr:col>11</xdr:col>
      <xdr:colOff>371475</xdr:colOff>
      <xdr:row>31</xdr:row>
      <xdr:rowOff>76200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04044F49-A215-418D-ADE9-A2ABF51D2555}"/>
            </a:ext>
          </a:extLst>
        </xdr:cNvPr>
        <xdr:cNvCxnSpPr/>
      </xdr:nvCxnSpPr>
      <xdr:spPr>
        <a:xfrm>
          <a:off x="3105150" y="4486275"/>
          <a:ext cx="1171575" cy="3429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</xdr:colOff>
      <xdr:row>29</xdr:row>
      <xdr:rowOff>152399</xdr:rowOff>
    </xdr:from>
    <xdr:to>
      <xdr:col>10</xdr:col>
      <xdr:colOff>240556</xdr:colOff>
      <xdr:row>30</xdr:row>
      <xdr:rowOff>96654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3F827C4D-09BD-41F2-8B1D-44BDCE9DEB93}"/>
            </a:ext>
          </a:extLst>
        </xdr:cNvPr>
        <xdr:cNvGrpSpPr/>
      </xdr:nvGrpSpPr>
      <xdr:grpSpPr>
        <a:xfrm rot="1015580">
          <a:off x="3571875" y="4600574"/>
          <a:ext cx="192931" cy="96655"/>
          <a:chOff x="12267508" y="2212225"/>
          <a:chExt cx="192931" cy="101137"/>
        </a:xfrm>
      </xdr:grpSpPr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F9CB197D-217D-4FA2-B773-236150F0E941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E8C01D8B-FD06-47E8-97DC-4FE9AF508F20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62B6041A-14E8-4691-86D6-5E8D205E54F0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1B46E668-E98D-40F3-93A8-9552F9CD6D37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276225</xdr:colOff>
      <xdr:row>27</xdr:row>
      <xdr:rowOff>95250</xdr:rowOff>
    </xdr:from>
    <xdr:to>
      <xdr:col>8</xdr:col>
      <xdr:colOff>104775</xdr:colOff>
      <xdr:row>30</xdr:row>
      <xdr:rowOff>38100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9D2A996-D353-4CEF-A74A-EBE097FE90AF}"/>
            </a:ext>
          </a:extLst>
        </xdr:cNvPr>
        <xdr:cNvSpPr txBox="1"/>
      </xdr:nvSpPr>
      <xdr:spPr>
        <a:xfrm>
          <a:off x="1895475" y="4238625"/>
          <a:ext cx="971550" cy="4000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G312-A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</xdr:colOff>
      <xdr:row>11</xdr:row>
      <xdr:rowOff>51955</xdr:rowOff>
    </xdr:from>
    <xdr:to>
      <xdr:col>21</xdr:col>
      <xdr:colOff>114700</xdr:colOff>
      <xdr:row>48</xdr:row>
      <xdr:rowOff>121228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E34FCA-0947-4053-8FCF-0CEC5FFDE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7" y="1976005"/>
          <a:ext cx="11620898" cy="60604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4F338AF-A9F6-418E-B1BB-EC163785BFAF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35E5E78-2A40-447B-A60B-6A978E3A6059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381000</xdr:colOff>
      <xdr:row>7</xdr:row>
      <xdr:rowOff>0</xdr:rowOff>
    </xdr:from>
    <xdr:to>
      <xdr:col>26</xdr:col>
      <xdr:colOff>554182</xdr:colOff>
      <xdr:row>64</xdr:row>
      <xdr:rowOff>93423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ED3B9E-2315-47BC-80C1-75E857995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402" t="20835" r="21170" b="5853"/>
        <a:stretch/>
      </xdr:blipFill>
      <xdr:spPr>
        <a:xfrm>
          <a:off x="1485900" y="1076325"/>
          <a:ext cx="13546282" cy="93231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S%2011-23KVA%20%20MA%20ASY-SYARIFAH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RAB%20FIX\PB%20PT.%20URBAN%20-%201.7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1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64" t="s">
        <v>1105</v>
      </c>
      <c r="C4" s="564"/>
      <c r="D4" s="564"/>
      <c r="E4" s="564"/>
      <c r="F4" s="564"/>
      <c r="G4" s="564"/>
      <c r="H4" s="56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65" t="s">
        <v>0</v>
      </c>
      <c r="C7" s="565" t="s">
        <v>1</v>
      </c>
      <c r="D7" s="566" t="s">
        <v>32</v>
      </c>
      <c r="E7" s="566" t="s">
        <v>33</v>
      </c>
      <c r="F7" s="566" t="s">
        <v>1106</v>
      </c>
      <c r="G7" s="567" t="s">
        <v>31</v>
      </c>
      <c r="H7" s="563" t="s">
        <v>1013</v>
      </c>
      <c r="I7" s="563" t="s">
        <v>1108</v>
      </c>
      <c r="J7" s="563" t="s">
        <v>997</v>
      </c>
      <c r="K7" s="557" t="s">
        <v>995</v>
      </c>
      <c r="L7" s="558"/>
    </row>
    <row r="8" spans="1:12" ht="15" customHeight="1">
      <c r="B8" s="565"/>
      <c r="C8" s="565"/>
      <c r="D8" s="566"/>
      <c r="E8" s="566"/>
      <c r="F8" s="566"/>
      <c r="G8" s="567"/>
      <c r="H8" s="563"/>
      <c r="I8" s="563"/>
      <c r="J8" s="563"/>
      <c r="K8" s="559"/>
      <c r="L8" s="560"/>
    </row>
    <row r="9" spans="1:12" ht="15" customHeight="1">
      <c r="B9" s="565"/>
      <c r="C9" s="565"/>
      <c r="D9" s="566"/>
      <c r="E9" s="566"/>
      <c r="F9" s="566"/>
      <c r="G9" s="567"/>
      <c r="H9" s="563"/>
      <c r="I9" s="563"/>
      <c r="J9" s="563"/>
      <c r="K9" s="561"/>
      <c r="L9" s="56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SUMIFS(RAB!$F$14:$F$143,RAB!$C$14:$C$143,C714)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SUMIFS(RAB!$F$14:$F$143,RAB!$C$14:$C$143,C715)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SUMIFS(RAB!$F$14:$F$143,RAB!$C$14:$C$143,C716)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SUMIFS(RAB!$F$14:$F$143,RAB!$C$14:$C$143,C717)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SUMIFS(RAB!$F$14:$F$143,RAB!$C$14:$C$143,C718)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SUMIFS(RAB!$F$14:$F$143,RAB!$C$14:$C$143,C719)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SUMIFS(RAB!$F$14:$F$143,RAB!$C$14:$C$143,C720)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SUMIFS(RAB!$F$14:$F$143,RAB!$C$14:$C$143,C721)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SUMIFS(RAB!$F$14:$F$143,RAB!$C$14:$C$143,C722)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SUMIFS(RAB!$F$14:$F$143,RAB!$C$14:$C$143,C723)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SUMIFS(RAB!$F$14:$F$143,RAB!$C$14:$C$143,C724)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SUMIFS(RAB!$F$14:$F$143,RAB!$C$14:$C$143,C725)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SUMIFS(RAB!$F$14:$F$143,RAB!$C$14:$C$143,C726)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SUMIFS(RAB!$F$14:$F$143,RAB!$C$14:$C$143,C727)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SUMIFS(RAB!$F$14:$F$143,RAB!$C$14:$C$143,C728)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SUMIFS(RAB!$F$14:$F$143,RAB!$C$14:$C$143,C729)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SUMIFS(RAB!$F$14:$F$143,RAB!$C$14:$C$143,C730)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SUMIFS(RAB!$F$14:$F$143,RAB!$C$14:$C$143,C731)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SUMIFS(RAB!$F$14:$F$143,RAB!$C$14:$C$143,C732)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SUMIFS(RAB!$F$14:$F$143,RAB!$C$14:$C$143,C733)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SUMIFS(RAB!$F$14:$F$143,RAB!$C$14:$C$143,C734)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SUMIFS(RAB!$F$14:$F$143,RAB!$C$14:$C$143,C735)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SUMIFS(RAB!$F$14:$F$143,RAB!$C$14:$C$143,C736)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SUMIFS(RAB!$F$14:$F$143,RAB!$C$14:$C$143,C737)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SUMIFS(RAB!$F$14:$F$143,RAB!$C$14:$C$143,C738)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SUMIFS(RAB!$F$14:$F$143,RAB!$C$14:$C$143,C739)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SUMIFS(RAB!$F$14:$F$143,RAB!$C$14:$C$143,C740)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SUMIFS(RAB!$F$14:$F$143,RAB!$C$14:$C$143,C741)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SUMIFS(RAB!$F$14:$F$143,RAB!$C$14:$C$143,C742)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SUMIFS(RAB!$F$14:$F$143,RAB!$C$14:$C$143,C743)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SUMIFS(RAB!$F$14:$F$143,RAB!$C$14:$C$143,C744)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SUMIFS(RAB!$F$14:$F$143,RAB!$C$14:$C$143,C745)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SUMIFS(RAB!$F$14:$F$143,RAB!$C$14:$C$143,C746)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SUMIFS(RAB!$F$14:$F$143,RAB!$C$14:$C$143,C747)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SUMIFS(RAB!$F$14:$F$143,RAB!$C$14:$C$143,C748)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SUMIFS(RAB!$F$14:$F$143,RAB!$C$14:$C$143,C749)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SUMIFS(RAB!$F$14:$F$143,RAB!$C$14:$C$143,C750)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SUMIFS(RAB!$F$14:$F$143,RAB!$C$14:$C$143,C751)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SUMIFS(RAB!$F$14:$F$143,RAB!$C$14:$C$143,C752)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SUMIFS(RAB!$F$14:$F$143,RAB!$C$14:$C$143,C753)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SUMIFS(RAB!$F$14:$F$143,RAB!$C$14:$C$143,C754)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SUMIFS(RAB!$F$14:$F$143,RAB!$C$14:$C$143,C755)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SUMIFS(RAB!$F$14:$F$143,RAB!$C$14:$C$143,C756)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SUMIFS(RAB!$F$14:$F$143,RAB!$C$14:$C$143,C757)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SUMIFS(RAB!$F$14:$F$143,RAB!$C$14:$C$143,C758)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SUMIFS(RAB!$F$14:$F$143,RAB!$C$14:$C$143,C759)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SUMIFS(RAB!$F$14:$F$143,RAB!$C$14:$C$143,C760)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SUMIFS(RAB!$F$14:$F$143,RAB!$C$14:$C$143,C761)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SUMIFS(RAB!$F$14:$F$143,RAB!$C$14:$C$143,C762)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SUMIFS(RAB!$F$14:$F$143,RAB!$C$14:$C$143,C763)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SUMIFS(RAB!$F$14:$F$143,RAB!$C$14:$C$143,C764)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SUMIFS(RAB!$F$14:$F$143,RAB!$C$14:$C$143,C765)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SUMIFS(RAB!$F$14:$F$143,RAB!$C$14:$C$143,C766)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SUMIFS(RAB!$F$14:$F$143,RAB!$C$14:$C$143,C767)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SUMIFS(RAB!$F$14:$F$143,RAB!$C$14:$C$143,C768)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SUMIFS(RAB!$F$14:$F$143,RAB!$C$14:$C$143,C769)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SUMIFS(RAB!$F$14:$F$143,RAB!$C$14:$C$143,C770)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SUMIFS(RAB!$F$14:$F$143,RAB!$C$14:$C$143,C771)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SUMIFS(RAB!$F$14:$F$143,RAB!$C$14:$C$143,C772)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SUMIFS(RAB!$F$14:$F$143,RAB!$C$14:$C$143,C773)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SUMIFS(RAB!$F$14:$F$143,RAB!$C$14:$C$143,C774)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SUMIFS(RAB!$F$14:$F$143,RAB!$C$14:$C$143,C775)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SUMIFS(RAB!$F$14:$F$143,RAB!$C$14:$C$143,C776)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SUMIFS(RAB!$F$14:$F$143,RAB!$C$14:$C$143,C777)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SUMIFS(RAB!$F$14:$F$143,RAB!$C$14:$C$143,C778)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SUMIFS(RAB!$F$14:$F$143,RAB!$C$14:$C$143,C779)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SUMIFS(RAB!$F$14:$F$143,RAB!$C$14:$C$143,C780)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SUMIFS(RAB!$F$14:$F$143,RAB!$C$14:$C$143,C781)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SUMIFS(RAB!$F$14:$F$143,RAB!$C$14:$C$143,C782)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SUMIFS(RAB!$F$14:$F$143,RAB!$C$14:$C$143,C783)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SUMIFS(RAB!$F$14:$F$143,RAB!$C$14:$C$143,C784)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SUMIFS(RAB!$F$14:$F$143,RAB!$C$14:$C$143,C785)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SUMIFS(RAB!$F$14:$F$143,RAB!$C$14:$C$143,C786)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SUMIFS(RAB!$F$14:$F$143,RAB!$C$14:$C$143,C787)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SUMIFS(RAB!$F$14:$F$143,RAB!$C$14:$C$143,C788)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SUMIFS(RAB!$F$14:$F$143,RAB!$C$14:$C$143,C789)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SUMIFS(RAB!$F$14:$F$143,RAB!$C$14:$C$143,C790)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SUMIFS(RAB!$F$14:$F$143,RAB!$C$14:$C$143,C791)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SUMIFS(RAB!$F$14:$F$143,RAB!$C$14:$C$143,C792)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SUMIFS(RAB!$F$14:$F$143,RAB!$C$14:$C$143,C793)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SUMIFS(RAB!$F$14:$F$143,RAB!$C$14:$C$143,C794)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SUMIFS(RAB!$F$14:$F$143,RAB!$C$14:$C$143,C795)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SUMIFS(RAB!$F$14:$F$143,RAB!$C$14:$C$143,C796)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SUMIFS(RAB!$F$14:$F$143,RAB!$C$14:$C$143,C797)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SUMIFS(RAB!$F$14:$F$143,RAB!$C$14:$C$143,C798)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SUMIFS(RAB!$F$14:$F$143,RAB!$C$14:$C$143,C799)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SUMIFS(RAB!$F$14:$F$143,RAB!$C$14:$C$143,C800)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SUMIFS(RAB!$F$14:$F$143,RAB!$C$14:$C$143,C801)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SUMIFS(RAB!$F$14:$F$143,RAB!$C$14:$C$143,C802)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SUMIFS(RAB!$F$14:$F$143,RAB!$C$14:$C$143,C803)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SUMIFS(RAB!$F$14:$F$143,RAB!$C$14:$C$143,C804)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SUMIFS(RAB!$F$14:$F$143,RAB!$C$14:$C$143,C805)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SUMIFS(RAB!$F$14:$F$143,RAB!$C$14:$C$143,C806)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SUMIFS(RAB!$F$14:$F$143,RAB!$C$14:$C$143,C807)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SUMIFS(RAB!$F$14:$F$143,RAB!$C$14:$C$143,C808)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SUMIFS(RAB!$F$14:$F$143,RAB!$C$14:$C$143,C809)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SUMIFS(RAB!$F$14:$F$143,RAB!$C$14:$C$143,C810)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SUMIFS(RAB!$F$14:$F$143,RAB!$C$14:$C$143,C811)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SUMIFS(RAB!$F$14:$F$143,RAB!$C$14:$C$143,C812)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SUMIFS(RAB!$F$14:$F$143,RAB!$C$14:$C$143,C813)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SUMIFS(RAB!$F$14:$F$143,RAB!$C$14:$C$143,C814)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SUMIFS(RAB!$F$14:$F$143,RAB!$C$14:$C$143,C815)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SUMIFS(RAB!$F$14:$F$143,RAB!$C$14:$C$143,C816)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SUMIFS(RAB!$F$14:$F$143,RAB!$C$14:$C$143,C817)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SUMIFS(RAB!$F$14:$F$143,RAB!$C$14:$C$143,C818)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SUMIFS(RAB!$F$14:$F$143,RAB!$C$14:$C$143,C819)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SUMIFS(RAB!$F$14:$F$143,RAB!$C$14:$C$143,C820)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SUMIFS(RAB!$F$14:$F$143,RAB!$C$14:$C$143,C821)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SUMIFS(RAB!$F$14:$F$143,RAB!$C$14:$C$143,C822)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SUMIFS(RAB!$F$14:$F$143,RAB!$C$14:$C$143,C823)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SUMIFS(RAB!$F$14:$F$143,RAB!$C$14:$C$143,C824)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SUMIFS(RAB!$F$14:$F$143,RAB!$C$14:$C$143,C825)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SUMIFS(RAB!$F$14:$F$143,RAB!$C$14:$C$143,C826)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SUMIFS(RAB!$F$14:$F$143,RAB!$C$14:$C$143,C827)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SUMIFS(RAB!$F$14:$F$143,RAB!$C$14:$C$143,C828)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SUMIFS(RAB!$F$14:$F$143,RAB!$C$14:$C$143,C829)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SUMIFS(RAB!$F$14:$F$143,RAB!$C$14:$C$143,C830)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SUMIFS(RAB!$F$14:$F$143,RAB!$C$14:$C$143,C831)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SUMIFS(RAB!$F$14:$F$143,RAB!$C$14:$C$143,C832)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SUMIFS(RAB!$F$14:$F$143,RAB!$C$14:$C$143,C833)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SUMIFS(RAB!$F$14:$F$143,RAB!$C$14:$C$143,C834)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SUMIFS(RAB!$F$14:$F$143,RAB!$C$14:$C$143,C835)</f>
        <v>35</v>
      </c>
      <c r="E835" s="26">
        <f t="shared" ca="1" si="34"/>
        <v>1</v>
      </c>
      <c r="F835" s="26">
        <f ca="1">IF(D835=0,0,SUM($E$713:E835))</f>
        <v>7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SUMIFS(RAB!$F$14:$F$143,RAB!$C$14:$C$143,C836)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SUMIFS(RAB!$F$14:$F$143,RAB!$C$14:$C$143,C837)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SUMIFS(RAB!$F$14:$F$143,RAB!$C$14:$C$143,C838)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SUMIFS(RAB!$F$14:$F$143,RAB!$C$14:$C$143,C839)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SUMIFS(RAB!$F$14:$F$143,RAB!$C$14:$C$143,C840)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SUMIFS(RAB!$F$14:$F$143,RAB!$C$14:$C$143,C841)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SUMIFS(RAB!$F$14:$F$143,RAB!$C$14:$C$143,C842)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SUMIFS(RAB!$F$14:$F$143,RAB!$C$14:$C$143,C843)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SUMIFS(RAB!$F$14:$F$143,RAB!$C$14:$C$143,C844)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SUMIFS(RAB!$F$14:$F$143,RAB!$C$14:$C$143,C845)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SUMIFS(RAB!$F$14:$F$143,RAB!$C$14:$C$143,C846)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SUMIFS(RAB!$F$14:$F$143,RAB!$C$14:$C$143,C847)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SUMIFS(RAB!$F$14:$F$143,RAB!$C$14:$C$143,C848)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SUMIFS(RAB!$F$14:$F$143,RAB!$C$14:$C$143,C849)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SUMIFS(RAB!$F$14:$F$143,RAB!$C$14:$C$143,C850)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SUMIFS(RAB!$F$14:$F$143,RAB!$C$14:$C$143,C851)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SUMIFS(RAB!$F$14:$F$143,RAB!$C$14:$C$143,C852)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SUMIFS(RAB!$F$14:$F$143,RAB!$C$14:$C$143,C853)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SUMIFS(RAB!$F$14:$F$143,RAB!$C$14:$C$143,C854)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SUMIFS(RAB!$F$14:$F$143,RAB!$C$14:$C$143,C855)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SUMIFS(RAB!$F$14:$F$143,RAB!$C$14:$C$143,C856)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SUMIFS(RAB!$F$14:$F$143,RAB!$C$14:$C$143,C857)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SUMIFS(RAB!$F$14:$F$143,RAB!$C$14:$C$143,C858)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SUMIFS(RAB!$F$14:$F$143,RAB!$C$14:$C$143,C859)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SUMIFS(RAB!$F$14:$F$143,RAB!$C$14:$C$143,C860)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SUMIFS(RAB!$F$14:$F$143,RAB!$C$14:$C$143,C861)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SUMIFS(RAB!$F$14:$F$143,RAB!$C$14:$C$143,C862)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SUMIFS(RAB!$F$14:$F$143,RAB!$C$14:$C$143,C863)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SUMIFS(RAB!$F$14:$F$143,RAB!$C$14:$C$143,C864)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SUMIFS(RAB!$F$14:$F$143,RAB!$C$14:$C$143,C865)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SUMIFS(RAB!$F$14:$F$143,RAB!$C$14:$C$143,C866)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SUMIFS(RAB!$F$14:$F$143,RAB!$C$14:$C$143,C867)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SUMIFS(RAB!$F$14:$F$143,RAB!$C$14:$C$143,C868)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SUMIFS(RAB!$F$14:$F$143,RAB!$C$14:$C$143,C869)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SUMIFS(RAB!$F$14:$F$143,RAB!$C$14:$C$143,C870)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SUMIFS(RAB!$F$14:$F$143,RAB!$C$14:$C$143,C871)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SUMIFS(RAB!$F$14:$F$143,RAB!$C$14:$C$143,C872)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SUMIFS(RAB!$F$14:$F$143,RAB!$C$14:$C$143,C873)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SUMIFS(RAB!$F$14:$F$143,RAB!$C$14:$C$143,C874)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SUMIFS(RAB!$F$14:$F$143,RAB!$C$14:$C$143,C875)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SUMIFS(RAB!$F$14:$F$143,RAB!$C$14:$C$143,C876)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SUMIFS(RAB!$F$14:$F$143,RAB!$C$14:$C$143,C877)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SUMIFS(RAB!$F$14:$F$143,RAB!$C$14:$C$143,C878)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SUMIFS(RAB!$F$14:$F$143,RAB!$C$14:$C$143,C879)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SUMIFS(RAB!$F$14:$F$143,RAB!$C$14:$C$143,C880)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SUMIFS(RAB!$F$14:$F$143,RAB!$C$14:$C$143,C881)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SUMIFS(RAB!$F$14:$F$143,RAB!$C$14:$C$143,C882)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SUMIFS(RAB!$F$14:$F$143,RAB!$C$14:$C$143,C883)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SUMIFS(RAB!$F$14:$F$143,RAB!$C$14:$C$143,C884)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SUMIFS(RAB!$F$14:$F$143,RAB!$C$14:$C$143,C885)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SUMIFS(RAB!$F$14:$F$143,RAB!$C$14:$C$143,C886)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SUMIFS(RAB!$F$14:$F$143,RAB!$C$14:$C$143,C887)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SUMIFS(RAB!$F$14:$F$143,RAB!$C$14:$C$143,C888)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SUMIFS(RAB!$F$14:$F$143,RAB!$C$14:$C$143,C889)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SUMIFS(RAB!$F$14:$F$143,RAB!$C$14:$C$143,C890)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SUMIFS(RAB!$F$14:$F$143,RAB!$C$14:$C$143,C891)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SUMIFS(RAB!$F$14:$F$143,RAB!$C$14:$C$143,C892)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SUMIFS(RAB!$F$14:$F$143,RAB!$C$14:$C$143,C893)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SUMIFS(RAB!$F$14:$F$143,RAB!$C$14:$C$143,C894)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SUMIFS(RAB!$F$14:$F$143,RAB!$C$14:$C$143,C895)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SUMIFS(RAB!$F$14:$F$143,RAB!$C$14:$C$143,C896)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SUMIFS(RAB!$F$14:$F$143,RAB!$C$14:$C$143,C897)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SUMIFS(RAB!$F$14:$F$143,RAB!$C$14:$C$143,C898)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SUMIFS(RAB!$F$14:$F$143,RAB!$C$14:$C$143,C899)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SUMIFS(RAB!$F$14:$F$143,RAB!$C$14:$C$143,C900)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SUMIFS(RAB!$F$14:$F$143,RAB!$C$14:$C$143,C901)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SUMIFS(RAB!$F$14:$F$143,RAB!$C$14:$C$143,C902)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SUMIFS(RAB!$F$14:$F$143,RAB!$C$14:$C$143,C903)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SUMIFS(RAB!$F$14:$F$143,RAB!$C$14:$C$143,C904)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SUMIFS(RAB!$F$14:$F$143,RAB!$C$14:$C$143,C905)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SUMIFS(RAB!$F$14:$F$143,RAB!$C$14:$C$143,C906)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SUMIFS(RAB!$F$14:$F$143,RAB!$C$14:$C$143,C907)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SUMIFS(RAB!$F$14:$F$143,RAB!$C$14:$C$143,C908)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SUMIFS(RAB!$F$14:$F$143,RAB!$C$14:$C$143,C909)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SUMIFS(RAB!$F$14:$F$143,RAB!$C$14:$C$143,C910)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SUMIFS(RAB!$F$14:$F$143,RAB!$C$14:$C$143,C911)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SUMIFS(RAB!$F$14:$F$143,RAB!$C$14:$C$143,C912)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SUMIFS(RAB!$F$14:$F$143,RAB!$C$14:$C$143,C913)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SUMIFS(RAB!$F$14:$F$143,RAB!$C$14:$C$143,C914)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SUMIFS(RAB!$F$14:$F$143,RAB!$C$14:$C$143,C915)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SUMIFS(RAB!$F$14:$F$143,RAB!$C$14:$C$143,C916)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SUMIFS(RAB!$F$14:$F$143,RAB!$C$14:$C$143,C917)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SUMIFS(RAB!$F$14:$F$143,RAB!$C$14:$C$143,C918)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SUMIFS(RAB!$F$14:$F$143,RAB!$C$14:$C$143,C919)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SUMIFS(RAB!$F$14:$F$143,RAB!$C$14:$C$143,C920)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SUMIFS(RAB!$F$14:$F$143,RAB!$C$14:$C$143,C921)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SUMIFS(RAB!$F$14:$F$143,RAB!$C$14:$C$143,C922)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SUMIFS(RAB!$F$14:$F$143,RAB!$C$14:$C$143,C923)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SUMIFS(RAB!$F$14:$F$143,RAB!$C$14:$C$143,C924)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SUMIFS(RAB!$F$14:$F$143,RAB!$C$14:$C$143,C925)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SUMIFS(RAB!$F$14:$F$143,RAB!$C$14:$C$143,C926)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SUMIFS(RAB!$F$14:$F$143,RAB!$C$14:$C$143,C927)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SUMIFS(RAB!$F$14:$F$143,RAB!$C$14:$C$143,C928)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SUMIFS(RAB!$F$14:$F$143,RAB!$C$14:$C$143,C929)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SUMIFS(RAB!$F$14:$F$143,RAB!$C$14:$C$143,C930)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SUMIFS(RAB!$F$14:$F$143,RAB!$C$14:$C$143,C931)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SUMIFS(RAB!$F$14:$F$143,RAB!$C$14:$C$143,C932)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SUMIFS(RAB!$F$14:$F$143,RAB!$C$14:$C$143,C933)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SUMIFS(RAB!$F$14:$F$143,RAB!$C$14:$C$143,C934)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SUMIFS(RAB!$F$14:$F$143,RAB!$C$14:$C$143,C935)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SUMIFS(RAB!$F$14:$F$143,RAB!$C$14:$C$143,C936)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SUMIFS(RAB!$F$14:$F$143,RAB!$C$14:$C$143,C937)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SUMIFS(RAB!$F$14:$F$143,RAB!$C$14:$C$143,C938)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SUMIFS(RAB!$F$14:$F$143,RAB!$C$14:$C$143,C939)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SUMIFS(RAB!$F$14:$F$143,RAB!$C$14:$C$143,C940)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SUMIFS(RAB!$F$14:$F$143,RAB!$C$14:$C$143,C941)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SUMIFS(RAB!$F$14:$F$143,RAB!$C$14:$C$143,C942)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SUMIFS(RAB!$F$14:$F$143,RAB!$C$14:$C$143,C943)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SUMIFS(RAB!$F$14:$F$143,RAB!$C$14:$C$143,C944)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SUMIFS(RAB!$F$14:$F$143,RAB!$C$14:$C$143,C945)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SUMIFS(RAB!$F$14:$F$143,RAB!$C$14:$C$143,C946)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SUMIFS(RAB!$F$14:$F$143,RAB!$C$14:$C$143,C947)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SUMIFS(RAB!$F$14:$F$143,RAB!$C$14:$C$143,C948)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SUMIFS(RAB!$F$14:$F$143,RAB!$C$14:$C$143,C949)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SUMIFS(RAB!$F$14:$F$143,RAB!$C$14:$C$143,C950)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SUMIFS(RAB!$F$14:$F$143,RAB!$C$14:$C$143,C951)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SUMIFS(RAB!$F$14:$F$143,RAB!$C$14:$C$143,C952)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SUMIFS(RAB!$F$14:$F$143,RAB!$C$14:$C$143,C953)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SUMIFS(RAB!$F$14:$F$143,RAB!$C$14:$C$143,C954)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SUMIFS(RAB!$F$14:$F$143,RAB!$C$14:$C$143,C955)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SUMIFS(RAB!$F$14:$F$143,RAB!$C$14:$C$143,C956)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SUMIFS(RAB!$F$14:$F$143,RAB!$C$14:$C$143,C957)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SUMIFS(RAB!$F$14:$F$143,RAB!$C$14:$C$143,C958)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SUMIFS(RAB!$F$14:$F$143,RAB!$C$14:$C$143,C959)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SUMIFS(RAB!$F$14:$F$143,RAB!$C$14:$C$143,C960)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SUMIFS(RAB!$F$14:$F$143,RAB!$C$14:$C$143,C961)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SUMIFS(RAB!$F$14:$F$143,RAB!$C$14:$C$143,C962)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SUMIFS(RAB!$F$14:$F$143,RAB!$C$14:$C$143,C963)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SUMIFS(RAB!$F$14:$F$143,RAB!$C$14:$C$143,C964)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SUMIFS(RAB!$F$14:$F$143,RAB!$C$14:$C$143,C965)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SUMIFS(RAB!$F$14:$F$143,RAB!$C$14:$C$143,C966)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SUMIFS(RAB!$F$14:$F$143,RAB!$C$14:$C$143,C967)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SUMIFS(RAB!$F$14:$F$143,RAB!$C$14:$C$143,C968)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SUMIFS(RAB!$F$14:$F$143,RAB!$C$14:$C$143,C969)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SUMIFS(RAB!$F$14:$F$143,RAB!$C$14:$C$143,C970)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SUMIFS(RAB!$F$14:$F$143,RAB!$C$14:$C$143,C971)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SUMIFS(RAB!$F$14:$F$143,RAB!$C$14:$C$143,C972)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SUMIFS(RAB!$F$14:$F$143,RAB!$C$14:$C$143,C973)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SUMIFS(RAB!$F$14:$F$143,RAB!$C$14:$C$143,C974)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SUMIFS(RAB!$F$14:$F$143,RAB!$C$14:$C$143,C975)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SUMIFS(RAB!$F$14:$F$143,RAB!$C$14:$C$143,C976)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SUMIFS(RAB!$F$14:$F$143,RAB!$C$14:$C$143,C977)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SUMIFS(RAB!$F$14:$F$143,RAB!$C$14:$C$143,C978)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SUMIFS(RAB!$F$14:$F$143,RAB!$C$14:$C$143,C979)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SUMIFS(RAB!$F$14:$F$143,RAB!$C$14:$C$143,C980)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SUMIFS(RAB!$F$14:$F$143,RAB!$C$14:$C$143,C981)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SUMIFS(RAB!$F$14:$F$143,RAB!$C$14:$C$143,C982)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SUMIFS(RAB!$F$14:$F$143,RAB!$C$14:$C$143,C983)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SUMIFS(RAB!$F$14:$F$143,RAB!$C$14:$C$143,C984)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SUMIFS(RAB!$F$14:$F$143,RAB!$C$14:$C$143,C985)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SUMIFS(RAB!$F$14:$F$143,RAB!$C$14:$C$143,C986)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SUMIFS(RAB!$F$14:$F$143,RAB!$C$14:$C$143,C987)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SUMIFS(RAB!$F$14:$F$143,RAB!$C$14:$C$143,C988)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SUMIFS(RAB!$F$14:$F$143,RAB!$C$14:$C$143,C989)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SUMIFS(RAB!$F$14:$F$143,RAB!$C$14:$C$143,C990)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SUMIFS(RAB!$F$14:$F$143,RAB!$C$14:$C$143,C991)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SUMIFS(RAB!$F$14:$F$143,RAB!$C$14:$C$143,C992)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SUMIFS(RAB!$F$14:$F$143,RAB!$C$14:$C$143,C993)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SUMIFS(RAB!$F$14:$F$143,RAB!$C$14:$C$143,C994)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SUMIFS(RAB!$F$14:$F$143,RAB!$C$14:$C$143,C995)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SUMIFS(RAB!$F$14:$F$143,RAB!$C$14:$C$143,C996)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SUMIFS(RAB!$F$14:$F$143,RAB!$C$14:$C$143,C997)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SUMIFS(RAB!$F$14:$F$143,RAB!$C$14:$C$143,C998)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SUMIFS(RAB!$F$14:$F$143,RAB!$C$14:$C$143,C999)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SUMIFS(RAB!$F$14:$F$143,RAB!$C$14:$C$143,C1000)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SUMIFS(RAB!$F$14:$F$143,RAB!$C$14:$C$143,C1001)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SUMIFS(RAB!$F$14:$F$143,RAB!$C$14:$C$143,C1002)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SUMIFS(RAB!$F$14:$F$143,RAB!$C$14:$C$143,C1003)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SUMIFS(RAB!$F$14:$F$143,RAB!$C$14:$C$143,C1004)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SUMIFS(RAB!$F$14:$F$143,RAB!$C$14:$C$143,C1005)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SUMIFS(RAB!$F$14:$F$143,RAB!$C$14:$C$143,C1006)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SUMIFS(RAB!$F$14:$F$143,RAB!$C$14:$C$143,C1007)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SUMIFS(RAB!$F$14:$F$143,RAB!$C$14:$C$143,C1008)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SUMIFS(RAB!$F$14:$F$143,RAB!$C$14:$C$143,C1009)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SUMIFS(RAB!$F$14:$F$143,RAB!$C$14:$C$143,C1010)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SUMIFS(RAB!$F$14:$F$143,RAB!$C$14:$C$143,C1011)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SUMIFS(RAB!$F$14:$F$143,RAB!$C$14:$C$143,C1012)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SUMIFS(RAB!$F$14:$F$143,RAB!$C$14:$C$143,C1013)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SUMIFS(RAB!$F$14:$F$143,RAB!$C$14:$C$143,C1014)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SUMIFS(RAB!$F$14:$F$143,RAB!$C$14:$C$143,C1015)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SUMIFS(RAB!$F$14:$F$143,RAB!$C$14:$C$143,C1016)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SUMIFS(RAB!$F$14:$F$143,RAB!$C$14:$C$143,C1017)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SUMIFS(RAB!$F$14:$F$143,RAB!$C$14:$C$143,C1018)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SUMIFS(RAB!$F$14:$F$143,RAB!$C$14:$C$143,C1019)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SUMIFS(RAB!$F$14:$F$143,RAB!$C$14:$C$143,C1020)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SUMIFS(RAB!$F$14:$F$143,RAB!$C$14:$C$143,C1021)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SUMIFS(RAB!$F$14:$F$143,RAB!$C$14:$C$143,C1022)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SUMIFS(RAB!$F$14:$F$143,RAB!$C$14:$C$143,C1023)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SUMIFS(RAB!$F$14:$F$143,RAB!$C$14:$C$143,C1024)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SUMIFS(RAB!$F$14:$F$143,RAB!$C$14:$C$143,C1025)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SUMIFS(RAB!$F$14:$F$143,RAB!$C$14:$C$143,C1026)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SUMIFS(RAB!$F$14:$F$143,RAB!$C$14:$C$143,C1027)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SUMIFS(RAB!$F$14:$F$143,RAB!$C$14:$C$143,C1028)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SUMIFS(RAB!$F$14:$F$143,RAB!$C$14:$C$143,C1029)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SUMIFS(RAB!$F$14:$F$143,RAB!$C$14:$C$143,C1030)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SUMIFS(RAB!$F$14:$F$143,RAB!$C$14:$C$143,C1031)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SUMIFS(RAB!$F$14:$F$143,RAB!$C$14:$C$143,C1032)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SUMIFS(RAB!$F$14:$F$143,RAB!$C$14:$C$143,C1033)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SUMIFS(RAB!$F$14:$F$143,RAB!$C$14:$C$143,C1034)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SUMIFS(RAB!$F$14:$F$143,RAB!$C$14:$C$143,C1035)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SUMIFS(RAB!$F$14:$F$143,RAB!$C$14:$C$143,C1036)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SUMIFS(RAB!$F$14:$F$143,RAB!$C$14:$C$143,C1037)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SUMIFS(RAB!$F$14:$F$143,RAB!$C$14:$C$143,C1038)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SUMIFS(RAB!$F$14:$F$143,RAB!$C$14:$C$143,C1039)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SUMIFS(RAB!$F$14:$F$143,RAB!$C$14:$C$143,C1040)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SUMIFS(RAB!$F$14:$F$143,RAB!$C$14:$C$143,C1041)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SUMIFS(RAB!$F$14:$F$143,RAB!$C$14:$C$143,C1042)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SUMIFS(RAB!$F$14:$F$143,RAB!$C$14:$C$143,C1043)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SUMIFS(RAB!$F$14:$F$143,RAB!$C$14:$C$143,C1044)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SUMIFS(RAB!$F$14:$F$143,RAB!$C$14:$C$143,C1045)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SUMIFS(RAB!$F$14:$F$143,RAB!$C$14:$C$143,C1046)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SUMIFS(RAB!$F$14:$F$143,RAB!$C$14:$C$143,C1047)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SUMIFS(RAB!$F$14:$F$143,RAB!$C$14:$C$143,C1048)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SUMIFS(RAB!$F$14:$F$143,RAB!$C$14:$C$143,C1049)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SUMIFS(RAB!$F$14:$F$143,RAB!$C$14:$C$143,C1050)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SUMIFS(RAB!$F$14:$F$143,RAB!$C$14:$C$143,C1051)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SUMIFS(RAB!$F$14:$F$143,RAB!$C$14:$C$143,C1052)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SUMIFS(RAB!$F$14:$F$143,RAB!$C$14:$C$143,C1053)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SUMIFS(RAB!$F$14:$F$143,RAB!$C$14:$C$143,C1054)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SUMIFS(RAB!$F$14:$F$143,RAB!$C$14:$C$143,C1055)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SUMIFS(RAB!$F$14:$F$143,RAB!$C$14:$C$143,C1056)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SUMIFS(RAB!$F$14:$F$143,RAB!$C$14:$C$143,C1057)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SUMIFS(RAB!$F$14:$F$143,RAB!$C$14:$C$143,C1058)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SUMIFS(RAB!$F$14:$F$143,RAB!$C$14:$C$143,C1059)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SUMIFS(RAB!$F$14:$F$143,RAB!$C$14:$C$143,C1060)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SUMIFS(RAB!$F$14:$F$143,RAB!$C$14:$C$143,C1061)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SUMIFS(RAB!$F$14:$F$143,RAB!$C$14:$C$143,C1062)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SUMIFS(RAB!$F$14:$F$143,RAB!$C$14:$C$143,C1063)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SUMIFS(RAB!$F$14:$F$143,RAB!$C$14:$C$143,C1064)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SUMIFS(RAB!$F$14:$F$143,RAB!$C$14:$C$143,C1065)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SUMIFS(RAB!$F$14:$F$143,RAB!$C$14:$C$143,C1066)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SUMIFS(RAB!$F$14:$F$143,RAB!$C$14:$C$143,C1067)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SUMIFS(RAB!$F$14:$F$143,RAB!$C$14:$C$143,C1068)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SUMIFS(RAB!$F$14:$F$143,RAB!$C$14:$C$143,C1069)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SUMIFS(RAB!$F$14:$F$143,RAB!$C$14:$C$143,C1070)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SUMIFS(RAB!$F$14:$F$143,RAB!$C$14:$C$143,C1071)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SUMIFS(RAB!$F$14:$F$143,RAB!$C$14:$C$143,C1072)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SUMIFS(RAB!$F$14:$F$143,RAB!$C$14:$C$143,C1073)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SUMIFS(RAB!$F$14:$F$143,RAB!$C$14:$C$143,C1074)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SUMIFS(RAB!$F$14:$F$143,RAB!$C$14:$C$143,C1075)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SUMIFS(RAB!$F$14:$F$143,RAB!$C$14:$C$143,C1076)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SUMIFS(RAB!$F$14:$F$143,RAB!$C$14:$C$143,C1077)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SUMIFS(RAB!$F$14:$F$143,RAB!$C$14:$C$143,C1078)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SUMIFS(RAB!$F$14:$F$143,RAB!$C$14:$C$143,C1079)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SUMIFS(RAB!$F$14:$F$143,RAB!$C$14:$C$143,C1080)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SUMIFS(RAB!$F$14:$F$143,RAB!$C$14:$C$143,C1081)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SUMIFS(RAB!$F$14:$F$143,RAB!$C$14:$C$143,C1082)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SUMIFS(RAB!$F$14:$F$143,RAB!$C$14:$C$143,C1083)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SUMIFS(RAB!$F$14:$F$143,RAB!$C$14:$C$143,C1084)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SUMIFS(RAB!$F$14:$F$143,RAB!$C$14:$C$143,C1085)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SUMIFS(RAB!$F$14:$F$143,RAB!$C$14:$C$143,C1086)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SUMIFS(RAB!$F$14:$F$143,RAB!$C$14:$C$143,C1087)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SUMIFS(RAB!$F$14:$F$143,RAB!$C$14:$C$143,C1088)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SUMIFS(RAB!$F$14:$F$143,RAB!$C$14:$C$143,C1089)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SUMIFS(RAB!$F$14:$F$143,RAB!$C$14:$C$143,C1090)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SUMIFS(RAB!$F$14:$F$143,RAB!$C$14:$C$143,C1091)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SUMIFS(RAB!$F$14:$F$143,RAB!$C$14:$C$143,C1092)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SUMIFS(RAB!$F$14:$F$143,RAB!$C$14:$C$143,C1093)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SUMIFS(RAB!$F$14:$F$143,RAB!$C$14:$C$143,C1094)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SUMIFS(RAB!$F$14:$F$143,RAB!$C$14:$C$143,C1095)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SUMIFS(RAB!$F$14:$F$143,RAB!$C$14:$C$143,C1096)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SUMIFS(RAB!$F$14:$F$143,RAB!$C$14:$C$143,C1097)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SUMIFS(RAB!$F$14:$F$143,RAB!$C$14:$C$143,C1098)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SUMIFS(RAB!$F$14:$F$143,RAB!$C$14:$C$143,C1099)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SUMIFS(RAB!$F$14:$F$143,RAB!$C$14:$C$143,C1100)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SUMIFS(RAB!$F$14:$F$143,RAB!$C$14:$C$143,C1101)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SUMIFS(RAB!$F$14:$F$143,RAB!$C$14:$C$143,C1102)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SUMIFS(RAB!$F$14:$F$143,RAB!$C$14:$C$143,C1103)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SUMIFS(RAB!$F$14:$F$143,RAB!$C$14:$C$143,C1104)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SUMIFS(RAB!$F$14:$F$143,RAB!$C$14:$C$143,C1105)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SUMIFS(RAB!$F$14:$F$143,RAB!$C$14:$C$143,C1106)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SUMIFS(RAB!$F$14:$F$143,RAB!$C$14:$C$143,C1107)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SUMIFS(RAB!$F$14:$F$143,RAB!$C$14:$C$143,C1108)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SUMIFS(RAB!$F$14:$F$143,RAB!$C$14:$C$143,C1109)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SUMIFS(RAB!$F$14:$F$143,RAB!$C$14:$C$143,C1110)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SUMIFS(RAB!$F$14:$F$143,RAB!$C$14:$C$143,C1111)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SUMIFS(RAB!$F$14:$F$143,RAB!$C$14:$C$143,C1112)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SUMIFS(RAB!$F$14:$F$143,RAB!$C$14:$C$143,C1113)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SUMIFS(RAB!$F$14:$F$143,RAB!$C$14:$C$143,C1114)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SUMIFS(RAB!$F$14:$F$143,RAB!$C$14:$C$143,C1115)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SUMIFS(RAB!$F$14:$F$143,RAB!$C$14:$C$143,C1116)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SUMIFS(RAB!$F$14:$F$143,RAB!$C$14:$C$143,C1117)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SUMIFS(RAB!$F$14:$F$143,RAB!$C$14:$C$143,C1118)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SUMIFS(RAB!$F$14:$F$143,RAB!$C$14:$C$143,C1119)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SUMIFS(RAB!$F$14:$F$143,RAB!$C$14:$C$143,C1120)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SUMIFS(RAB!$F$14:$F$143,RAB!$C$14:$C$143,C1121)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SUMIFS(RAB!$F$14:$F$143,RAB!$C$14:$C$143,C1122)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SUMIFS(RAB!$F$14:$F$143,RAB!$C$14:$C$143,C1123)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SUMIFS(RAB!$F$14:$F$143,RAB!$C$14:$C$143,C1124)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SUMIFS(RAB!$F$14:$F$143,RAB!$C$14:$C$143,C1125)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SUMIFS(RAB!$F$14:$F$143,RAB!$C$14:$C$143,C1126)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SUMIFS(RAB!$F$14:$F$143,RAB!$C$14:$C$143,C1127)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SUMIFS(RAB!$F$14:$F$143,RAB!$C$14:$C$143,C1128)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SUMIFS(RAB!$F$14:$F$143,RAB!$C$14:$C$143,C1129)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SUMIFS(RAB!$F$14:$F$143,RAB!$C$14:$C$143,C1130)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SUMIFS(RAB!$F$14:$F$143,RAB!$C$14:$C$143,C1131)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SUMIFS(RAB!$F$14:$F$143,RAB!$C$14:$C$143,C1132)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SUMIFS(RAB!$F$14:$F$143,RAB!$C$14:$C$143,C1133)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SUMIFS(RAB!$F$14:$F$143,RAB!$C$14:$C$143,C1134)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SUMIFS(RAB!$F$14:$F$143,RAB!$C$14:$C$143,C1135)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SUMIFS(RAB!$F$14:$F$143,RAB!$C$14:$C$143,C1136)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SUMIFS(RAB!$F$14:$F$143,RAB!$C$14:$C$143,C1137)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SUMIFS(RAB!$F$14:$F$143,RAB!$C$14:$C$143,C1138)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SUMIFS(RAB!$F$14:$F$143,RAB!$C$14:$C$143,C1139)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SUMIFS(RAB!$F$14:$F$143,RAB!$C$14:$C$143,C1140)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SUMIFS(RAB!$F$14:$F$143,RAB!$C$14:$C$143,C1141)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SUMIFS(RAB!$F$14:$F$143,RAB!$C$14:$C$143,C1142)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SUMIFS(RAB!$F$14:$F$143,RAB!$C$14:$C$143,C1143)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SUMIFS(RAB!$F$14:$F$143,RAB!$C$14:$C$143,C1144)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SUMIFS(RAB!$F$14:$F$143,RAB!$C$14:$C$143,C1145)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SUMIFS(RAB!$F$14:$F$143,RAB!$C$14:$C$143,C1146)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SUMIFS(RAB!$F$14:$F$143,RAB!$C$14:$C$143,C1147)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SUMIFS(RAB!$F$14:$F$143,RAB!$C$14:$C$143,C1148)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SUMIFS(RAB!$F$14:$F$143,RAB!$C$14:$C$143,C1149)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SUMIFS(RAB!$F$14:$F$143,RAB!$C$14:$C$143,C1150)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SUMIFS(RAB!$F$14:$F$143,RAB!$C$14:$C$143,C1151)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SUMIFS(RAB!$F$14:$F$143,RAB!$C$14:$C$143,C1152)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SUMIFS(RAB!$F$14:$F$143,RAB!$C$14:$C$143,C1153)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SUMIFS(RAB!$F$14:$F$143,RAB!$C$14:$C$143,C1154)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SUMIFS(RAB!$F$14:$F$143,RAB!$C$14:$C$143,C1155)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SUMIFS(RAB!$F$14:$F$143,RAB!$C$14:$C$143,C1156)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SUMIFS(RAB!$F$14:$F$143,RAB!$C$14:$C$143,C1157)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SUMIFS(RAB!$F$14:$F$143,RAB!$C$14:$C$143,C1158)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SUMIFS(RAB!$F$14:$F$143,RAB!$C$14:$C$143,C1159)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SUMIFS(RAB!$F$14:$F$143,RAB!$C$14:$C$143,C1160)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SUMIFS(RAB!$F$14:$F$143,RAB!$C$14:$C$143,C1161)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SUMIFS(RAB!$F$14:$F$143,RAB!$C$14:$C$143,C1162)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SUMIFS(RAB!$F$14:$F$143,RAB!$C$14:$C$143,C1163)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SUMIFS(RAB!$F$14:$F$143,RAB!$C$14:$C$143,C1164)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SUMIFS(RAB!$F$14:$F$143,RAB!$C$14:$C$143,C1165)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SUMIFS(RAB!$F$14:$F$143,RAB!$C$14:$C$143,C1166)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SUMIFS(RAB!$F$14:$F$143,RAB!$C$14:$C$143,C1167)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SUMIFS(RAB!$F$14:$F$143,RAB!$C$14:$C$143,C1168)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SUMIFS(RAB!$F$14:$F$143,RAB!$C$14:$C$143,C1169)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SUMIFS(RAB!$F$14:$F$143,RAB!$C$14:$C$143,C1170)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SUMIFS(RAB!$F$14:$F$143,RAB!$C$14:$C$143,C1171)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SUMIFS(RAB!$F$14:$F$143,RAB!$C$14:$C$143,C1172)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SUMIFS(RAB!$F$14:$F$143,RAB!$C$14:$C$143,C1173)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SUMIFS(RAB!$F$14:$F$143,RAB!$C$14:$C$143,C1174)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SUMIFS(RAB!$F$14:$F$143,RAB!$C$14:$C$143,C1175)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SUMIFS(RAB!$F$14:$F$143,RAB!$C$14:$C$143,C1176)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SUMIFS(RAB!$F$14:$F$143,RAB!$C$14:$C$143,C1177)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SUMIFS(RAB!$F$14:$F$143,RAB!$C$14:$C$143,C1178)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SUMIFS(RAB!$F$14:$F$143,RAB!$C$14:$C$143,C1179)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SUMIFS(RAB!$F$14:$F$143,RAB!$C$14:$C$143,C1180)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SUMIFS(RAB!$F$14:$F$143,RAB!$C$14:$C$143,C1181)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SUMIFS(RAB!$F$14:$F$143,RAB!$C$14:$C$143,C1182)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SUMIFS(RAB!$F$14:$F$143,RAB!$C$14:$C$143,C1183)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SUMIFS(RAB!$F$14:$F$143,RAB!$C$14:$C$143,C1184)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SUMIFS(RAB!$F$14:$F$143,RAB!$C$14:$C$143,C1185)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SUMIFS(RAB!$F$14:$F$143,RAB!$C$14:$C$143,C1186)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SUMIFS(RAB!$F$14:$F$143,RAB!$C$14:$C$143,C1187)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SUMIFS(RAB!$F$14:$F$143,RAB!$C$14:$C$143,C1188)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SUMIFS(RAB!$F$14:$F$143,RAB!$C$14:$C$143,C1189)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SUMIFS(RAB!$F$14:$F$143,RAB!$C$14:$C$143,C1190)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SUMIFS(RAB!$F$14:$F$143,RAB!$C$14:$C$143,C1191)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SUMIFS(RAB!$F$14:$F$143,RAB!$C$14:$C$143,C1192)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SUMIFS(RAB!$F$14:$F$143,RAB!$C$14:$C$143,C1193)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SUMIFS(RAB!$F$14:$F$143,RAB!$C$14:$C$143,C1194)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SUMIFS(RAB!$F$14:$F$143,RAB!$C$14:$C$143,C1195)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SUMIFS(RAB!$F$14:$F$143,RAB!$C$14:$C$143,C1196)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SUMIFS(RAB!$F$14:$F$143,RAB!$C$14:$C$143,C1197)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SUMIFS(RAB!$F$14:$F$143,RAB!$C$14:$C$143,C1198)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SUMIFS(RAB!$F$14:$F$143,RAB!$C$14:$C$143,C1199)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SUMIFS(RAB!$F$14:$F$143,RAB!$C$14:$C$143,C1200)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SUMIFS(RAB!$F$14:$F$143,RAB!$C$14:$C$143,C1201)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SUMIFS(RAB!$F$14:$F$143,RAB!$C$14:$C$143,C1202)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SUMIFS(RAB!$F$14:$F$143,RAB!$C$14:$C$143,C1203)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SUMIFS(RAB!$F$14:$F$143,RAB!$C$14:$C$143,C1204)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SUMIFS(RAB!$F$14:$F$143,RAB!$C$14:$C$143,C1205)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SUMIFS(RAB!$F$14:$F$143,RAB!$C$14:$C$143,C1206)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SUMIFS(RAB!$F$14:$F$143,RAB!$C$14:$C$143,C1207)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SUMIFS(RAB!$F$14:$F$143,RAB!$C$14:$C$143,C1208)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SUMIFS(RAB!$F$14:$F$143,RAB!$C$14:$C$143,C1209)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SUMIFS(RAB!$F$14:$F$143,RAB!$C$14:$C$143,C1210)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SUMIFS(RAB!$F$14:$F$143,RAB!$C$14:$C$143,C1211)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SUMIFS(RAB!$F$14:$F$143,RAB!$C$14:$C$143,C1212)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SUMIFS(RAB!$F$14:$F$143,RAB!$C$14:$C$143,C1213)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SUMIFS(RAB!$F$14:$F$143,RAB!$C$14:$C$143,C1214)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SUMIFS(RAB!$F$14:$F$143,RAB!$C$14:$C$143,C1215)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SUMIFS(RAB!$F$14:$F$143,RAB!$C$14:$C$143,C1216)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SUMIFS(RAB!$F$14:$F$143,RAB!$C$14:$C$143,C1217)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SUMIFS(RAB!$F$14:$F$143,RAB!$C$14:$C$143,C1218)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SUMIFS(RAB!$F$14:$F$143,RAB!$C$14:$C$143,C1219)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SUMIFS(RAB!$F$14:$F$143,RAB!$C$14:$C$143,C1220)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SUMIFS(RAB!$F$14:$F$143,RAB!$C$14:$C$143,C1221)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SUMIFS(RAB!$F$14:$F$143,RAB!$C$14:$C$143,C1222)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SUMIFS(RAB!$F$14:$F$143,RAB!$C$14:$C$143,C1223)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SUMIFS(RAB!$F$14:$F$143,RAB!$C$14:$C$143,C1224)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SUMIFS(RAB!$F$14:$F$143,RAB!$C$14:$C$143,C1225)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SUMIFS(RAB!$F$14:$F$143,RAB!$C$14:$C$143,C1226)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SUMIFS(RAB!$F$14:$F$143,RAB!$C$14:$C$143,C1227)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SUMIFS(RAB!$F$14:$F$143,RAB!$C$14:$C$143,C1228)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SUMIFS(RAB!$F$14:$F$143,RAB!$C$14:$C$143,C1229)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SUMIFS(RAB!$F$14:$F$143,RAB!$C$14:$C$143,C1230)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SUMIFS(RAB!$F$14:$F$143,RAB!$C$14:$C$143,C1231)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SUMIFS(RAB!$F$14:$F$143,RAB!$C$14:$C$143,C1232)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SUMIFS(RAB!$F$14:$F$143,RAB!$C$14:$C$143,C1233)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SUMIFS(RAB!$F$14:$F$143,RAB!$C$14:$C$143,C1234)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SUMIFS(RAB!$F$14:$F$143,RAB!$C$14:$C$143,C1235)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SUMIFS(RAB!$F$14:$F$143,RAB!$C$14:$C$143,C1236)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SUMIFS(RAB!$F$14:$F$143,RAB!$C$14:$C$143,C1237)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SUMIFS(RAB!$F$14:$F$143,RAB!$C$14:$C$143,C1238)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SUMIFS(RAB!$F$14:$F$143,RAB!$C$14:$C$143,C1239)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SUMIFS(RAB!$F$14:$F$143,RAB!$C$14:$C$143,C1240)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SUMIFS(RAB!$F$14:$F$143,RAB!$C$14:$C$143,C1241)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SUMIFS(RAB!$F$14:$F$143,RAB!$C$14:$C$143,C1242)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SUMIFS(RAB!$F$14:$F$143,RAB!$C$14:$C$143,C1243)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SUMIFS(RAB!$F$14:$F$143,RAB!$C$14:$C$143,C1244)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SUMIFS(RAB!$F$14:$F$143,RAB!$C$14:$C$143,C1245)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SUMIFS(RAB!$F$14:$F$143,RAB!$C$14:$C$143,C1246)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SUMIFS(RAB!$F$14:$F$143,RAB!$C$14:$C$143,C1247)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SUMIFS(RAB!$F$14:$F$143,RAB!$C$14:$C$143,C1248)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SUMIFS(RAB!$F$14:$F$143,RAB!$C$14:$C$143,C1249)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SUMIFS(RAB!$F$14:$F$143,RAB!$C$14:$C$143,C1250)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SUMIFS(RAB!$F$14:$F$143,RAB!$C$14:$C$143,C1251)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SUMIFS(RAB!$F$14:$F$143,RAB!$C$14:$C$143,C1252)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SUMIFS(RAB!$F$14:$F$143,RAB!$C$14:$C$143,C1253)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SUMIFS(RAB!$F$14:$F$143,RAB!$C$14:$C$143,C1254)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SUMIFS(RAB!$F$14:$F$143,RAB!$C$14:$C$143,C1255)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SUMIFS(RAB!$F$14:$F$143,RAB!$C$14:$C$143,C1256)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SUMIFS(RAB!$F$14:$F$143,RAB!$C$14:$C$143,C1257)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SUMIFS(RAB!$F$14:$F$143,RAB!$C$14:$C$143,C1258)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SUMIFS(RAB!$F$14:$F$143,RAB!$C$14:$C$143,C1259)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SUMIFS(RAB!$F$14:$F$143,RAB!$C$14:$C$143,C1260)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SUMIFS(RAB!$F$14:$F$143,RAB!$C$14:$C$143,C1261)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SUMIFS(RAB!$F$14:$F$143,RAB!$C$14:$C$143,C1262)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SUMIFS(RAB!$F$14:$F$143,RAB!$C$14:$C$143,C1263)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SUMIFS(RAB!$F$14:$F$143,RAB!$C$14:$C$143,C1264)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SUMIFS(RAB!$F$14:$F$143,RAB!$C$14:$C$143,C1265)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SUMIFS(RAB!$F$14:$F$143,RAB!$C$14:$C$143,C1266)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SUMIFS(RAB!$F$14:$F$143,RAB!$C$14:$C$143,C1267)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SUMIFS(RAB!$F$14:$F$143,RAB!$C$14:$C$143,C1268)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SUMIFS(RAB!$F$14:$F$143,RAB!$C$14:$C$143,C1269)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SUMIFS(RAB!$F$14:$F$143,RAB!$C$14:$C$143,C1270)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SUMIFS(RAB!$F$14:$F$143,RAB!$C$14:$C$143,C1271)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SUMIFS(RAB!$F$14:$F$143,RAB!$C$14:$C$143,C1272)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SUMIFS(RAB!$F$14:$F$143,RAB!$C$14:$C$143,C1273)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SUMIFS(RAB!$F$14:$F$143,RAB!$C$14:$C$143,C1274)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SUMIFS(RAB!$F$14:$F$143,RAB!$C$14:$C$143,C1275)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SUMIFS(RAB!$F$14:$F$143,RAB!$C$14:$C$143,C1276)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SUMIFS(RAB!$F$14:$F$143,RAB!$C$14:$C$143,C1277)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SUMIFS(RAB!$F$14:$F$143,RAB!$C$14:$C$143,C1278)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SUMIFS(RAB!$F$14:$F$143,RAB!$C$14:$C$143,C1279)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SUMIFS(RAB!$F$14:$F$143,RAB!$C$14:$C$143,C1280)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SUMIFS(RAB!$F$14:$F$143,RAB!$C$14:$C$143,C1281)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SUMIFS(RAB!$F$14:$F$143,RAB!$C$14:$C$143,C1282)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SUMIFS(RAB!$F$14:$F$143,RAB!$C$14:$C$143,C1283)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SUMIFS(RAB!$F$14:$F$143,RAB!$C$14:$C$143,C1284)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SUMIFS(RAB!$F$14:$F$143,RAB!$C$14:$C$143,C1285)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SUMIFS(RAB!$F$14:$F$143,RAB!$C$14:$C$143,C1286)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SUMIFS(RAB!$F$14:$F$143,RAB!$C$14:$C$143,C1287)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SUMIFS(RAB!$F$14:$F$143,RAB!$C$14:$C$143,C1288)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SUMIFS(RAB!$F$14:$F$143,RAB!$C$14:$C$143,C1289)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SUMIFS(RAB!$F$14:$F$143,RAB!$C$14:$C$143,C1290)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SUMIFS(RAB!$F$14:$F$143,RAB!$C$14:$C$143,C1291)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SUMIFS(RAB!$F$14:$F$143,RAB!$C$14:$C$143,C1292)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SUMIFS(RAB!$F$14:$F$143,RAB!$C$14:$C$143,C1293)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SUMIFS(RAB!$F$14:$F$143,RAB!$C$14:$C$143,C1294)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SUMIFS(RAB!$F$14:$F$143,RAB!$C$14:$C$143,C1295)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SUMIFS(RAB!$F$14:$F$143,RAB!$C$14:$C$143,C1296)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SUMIFS(RAB!$F$14:$F$143,RAB!$C$14:$C$143,C1297)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SUMIFS(RAB!$F$14:$F$143,RAB!$C$14:$C$143,C1298)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SUMIFS(RAB!$F$14:$F$143,RAB!$C$14:$C$143,C1299)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SUMIFS(RAB!$F$14:$F$143,RAB!$C$14:$C$143,C1300)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SUMIFS(RAB!$F$14:$F$143,RAB!$C$14:$C$143,C1301)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SUMIFS(RAB!$F$14:$F$143,RAB!$C$14:$C$143,C1302)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SUMIFS(RAB!$F$14:$F$143,RAB!$C$14:$C$143,C1303)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SUMIFS(RAB!$F$14:$F$143,RAB!$C$14:$C$143,C1304)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SUMIFS(RAB!$F$14:$F$143,RAB!$C$14:$C$143,C1305)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SUMIFS(RAB!$F$14:$F$143,RAB!$C$14:$C$143,C1306)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SUMIFS(RAB!$F$14:$F$143,RAB!$C$14:$C$143,C1307)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SUMIFS(RAB!$F$14:$F$143,RAB!$C$14:$C$143,C1308)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SUMIFS(RAB!$F$14:$F$143,RAB!$C$14:$C$143,C1309)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SUMIFS(RAB!$F$14:$F$143,RAB!$C$14:$C$143,C1310)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SUMIFS(RAB!$F$14:$F$143,RAB!$C$14:$C$143,C1311)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SUMIFS(RAB!$F$14:$F$143,RAB!$C$14:$C$143,C1312)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SUMIFS(RAB!$F$14:$F$143,RAB!$C$14:$C$143,C1313)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SUMIFS(RAB!$F$14:$F$143,RAB!$C$14:$C$143,C1314)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SUMIFS(RAB!$F$14:$F$143,RAB!$C$14:$C$143,C1315)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SUMIFS(RAB!$F$14:$F$143,RAB!$C$14:$C$143,C1316)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SUMIFS(RAB!$F$14:$F$143,RAB!$C$14:$C$143,C1317)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SUMIFS(RAB!$F$14:$F$143,RAB!$C$14:$C$143,C1318)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SUMIFS(RAB!$F$14:$F$143,RAB!$C$14:$C$143,C1319)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SUMIFS(RAB!$F$14:$F$143,RAB!$C$14:$C$143,C1320)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6" priority="5" operator="equal">
      <formula>0</formula>
    </cfRule>
  </conditionalFormatting>
  <conditionalFormatting sqref="A10:L65536">
    <cfRule type="cellIs" dxfId="65" priority="1" operator="equal">
      <formula>0</formula>
    </cfRule>
  </conditionalFormatting>
  <conditionalFormatting sqref="C12:C711">
    <cfRule type="cellIs" dxfId="64" priority="66" stopIfTrue="1" operator="equal">
      <formula>0</formula>
    </cfRule>
  </conditionalFormatting>
  <conditionalFormatting sqref="E712:E65536">
    <cfRule type="cellIs" dxfId="63" priority="16" stopIfTrue="1" operator="equal">
      <formula>0</formula>
    </cfRule>
  </conditionalFormatting>
  <conditionalFormatting sqref="G1:G11 E6:E11 E1:E3 H7 H10:H11 F10:F711 G712:G65536">
    <cfRule type="cellIs" dxfId="62" priority="69" stopIfTrue="1" operator="equal">
      <formula>0</formula>
    </cfRule>
  </conditionalFormatting>
  <conditionalFormatting sqref="G12:H711">
    <cfRule type="cellIs" dxfId="61" priority="12" stopIfTrue="1" operator="equal">
      <formula>0</formula>
    </cfRule>
  </conditionalFormatting>
  <conditionalFormatting sqref="I7:K7">
    <cfRule type="cellIs" dxfId="60" priority="4" stopIfTrue="1" operator="equal">
      <formula>0</formula>
    </cfRule>
  </conditionalFormatting>
  <conditionalFormatting sqref="I10:L711">
    <cfRule type="cellIs" dxfId="59" priority="2" stopIfTrue="1" operator="equal">
      <formula>0</formula>
    </cfRule>
  </conditionalFormatting>
  <conditionalFormatting sqref="L1:L6">
    <cfRule type="cellIs" dxfId="58" priority="10" operator="equal">
      <formula>0</formula>
    </cfRule>
  </conditionalFormatting>
  <conditionalFormatting sqref="M1:IV1048576 A8:G9">
    <cfRule type="cellIs" dxfId="5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8" t="s">
        <v>1098</v>
      </c>
      <c r="C4" s="568"/>
      <c r="D4" s="568"/>
      <c r="E4" s="568"/>
      <c r="F4" s="568"/>
      <c r="G4" s="568"/>
      <c r="H4" s="568"/>
      <c r="I4" s="568"/>
      <c r="J4" s="568"/>
      <c r="K4" s="56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92" t="str">
        <f>RAB!G6</f>
        <v>MA ASY-SYARIFAH</v>
      </c>
      <c r="H6" s="592"/>
      <c r="I6" s="592"/>
      <c r="J6" s="592"/>
      <c r="K6" s="592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BRUMBUNG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69" t="s">
        <v>0</v>
      </c>
      <c r="C11" s="571" t="s">
        <v>1</v>
      </c>
      <c r="D11" s="574" t="s">
        <v>32</v>
      </c>
      <c r="E11" s="574" t="s">
        <v>33</v>
      </c>
      <c r="F11" s="574" t="s">
        <v>2</v>
      </c>
      <c r="G11" s="576" t="s">
        <v>31</v>
      </c>
      <c r="H11" s="574" t="s">
        <v>3</v>
      </c>
      <c r="I11" s="574"/>
      <c r="J11" s="574"/>
      <c r="K11" s="579"/>
      <c r="M11" s="33"/>
      <c r="N11" s="33"/>
      <c r="O11" s="33"/>
      <c r="P11" s="33"/>
      <c r="R11" s="34"/>
      <c r="S11" s="74"/>
      <c r="T11" s="74"/>
    </row>
    <row r="12" spans="1:21" ht="15" customHeight="1">
      <c r="B12" s="570"/>
      <c r="C12" s="572"/>
      <c r="D12" s="575"/>
      <c r="E12" s="575"/>
      <c r="F12" s="575"/>
      <c r="G12" s="577"/>
      <c r="H12" s="583" t="s">
        <v>36</v>
      </c>
      <c r="I12" s="583" t="s">
        <v>5</v>
      </c>
      <c r="J12" s="575" t="s">
        <v>37</v>
      </c>
      <c r="K12" s="58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0"/>
      <c r="C13" s="573"/>
      <c r="D13" s="575"/>
      <c r="E13" s="575"/>
      <c r="F13" s="575"/>
      <c r="G13" s="578"/>
      <c r="H13" s="584"/>
      <c r="I13" s="584"/>
      <c r="J13" s="575"/>
      <c r="K13" s="58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93" t="s">
        <v>981</v>
      </c>
      <c r="D38" s="593"/>
      <c r="E38" s="593"/>
      <c r="F38" s="59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94" t="s">
        <v>452</v>
      </c>
      <c r="D39" s="594"/>
      <c r="E39" s="594"/>
      <c r="F39" s="59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85" t="s">
        <v>453</v>
      </c>
      <c r="D40" s="585"/>
      <c r="E40" s="585"/>
      <c r="F40" s="58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86" t="e">
        <f ca="1">"Terbilang : ( "&amp;L42&amp;" Rupiah )"</f>
        <v>#NAME?</v>
      </c>
      <c r="C41" s="587"/>
      <c r="D41" s="587"/>
      <c r="E41" s="587"/>
      <c r="F41" s="587"/>
      <c r="G41" s="587"/>
      <c r="H41" s="587"/>
      <c r="I41" s="587"/>
      <c r="J41" s="587"/>
      <c r="K41" s="588"/>
      <c r="L41" s="44"/>
      <c r="R41" s="58"/>
      <c r="S41" s="58"/>
      <c r="T41" s="58"/>
    </row>
    <row r="42" spans="1:20" s="36" customFormat="1">
      <c r="A42" s="30"/>
      <c r="B42" s="589"/>
      <c r="C42" s="590"/>
      <c r="D42" s="590"/>
      <c r="E42" s="590"/>
      <c r="F42" s="590"/>
      <c r="G42" s="590"/>
      <c r="H42" s="590"/>
      <c r="I42" s="590"/>
      <c r="J42" s="590"/>
      <c r="K42" s="591"/>
      <c r="L42" s="62" t="e">
        <f ca="1">PROPER([82]!terbilang(K40))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80"/>
      <c r="I45" s="580"/>
      <c r="J45" s="581"/>
      <c r="K45" s="58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80"/>
      <c r="I46" s="580"/>
      <c r="J46" s="581"/>
      <c r="K46" s="58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80"/>
      <c r="I47" s="580"/>
      <c r="J47" s="581"/>
      <c r="K47" s="58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80"/>
      <c r="I52" s="580"/>
      <c r="J52" s="581"/>
      <c r="K52" s="58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SUMIFS(RAB!$F$14:$F$143,RAB!$C$14:$C$143,'REKAP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SUMIFS(RAB!$F$14:$F$143,RAB!$C$14:$C$143,'REKAP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SUMIFS(RAB!$F$14:$F$143,RAB!$C$14:$C$143,'REKAP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SUMIFS(RAB!$F$14:$F$143,RAB!$C$14:$C$143,'REKAP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SUMIFS(RAB!$F$14:$F$143,RAB!$C$14:$C$143,'REKAP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SUMIFS(RAB!$F$14:$F$143,RAB!$C$14:$C$143,'REKAP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SUMIFS(RAB!$F$14:$F$143,RAB!$C$14:$C$143,'REKAP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SUMIFS(RAB!$F$14:$F$143,RAB!$C$14:$C$143,'REKAP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SUMIFS(RAB!$F$14:$F$143,RAB!$C$14:$C$143,'REKAP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SUMIFS(RAB!$F$14:$F$143,RAB!$C$14:$C$143,'REKAP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SUMIFS(RAB!$F$14:$F$143,RAB!$C$14:$C$143,'REKAP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SUMIFS(RAB!$F$14:$F$143,RAB!$C$14:$C$143,'REKAP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SUMIFS(RAB!$F$14:$F$143,RAB!$C$14:$C$143,'REKAP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SUMIFS(RAB!$F$14:$F$143,RAB!$C$14:$C$143,'REKAP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SUMIFS(RAB!$F$14:$F$143,RAB!$C$14:$C$143,'REKAP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SUMIFS(RAB!$F$14:$F$143,RAB!$C$14:$C$143,'REKAP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SUMIFS(RAB!$F$14:$F$143,RAB!$C$14:$C$143,'REKAP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SUMIFS(RAB!$F$14:$F$143,RAB!$C$14:$C$143,'REKAP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SUMIFS(RAB!$F$14:$F$143,RAB!$C$14:$C$143,'REKAP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SUMIFS(RAB!$F$14:$F$143,RAB!$C$14:$C$143,'REKAP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8" t="s">
        <v>1005</v>
      </c>
      <c r="C4" s="568"/>
      <c r="D4" s="568"/>
      <c r="E4" s="568"/>
      <c r="F4" s="568"/>
      <c r="G4" s="568"/>
      <c r="H4" s="568"/>
      <c r="I4" s="568"/>
      <c r="J4" s="568"/>
      <c r="K4" s="56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92" t="str">
        <f>RAB!G6</f>
        <v>MA ASY-SYARIFAH</v>
      </c>
      <c r="H6" s="592"/>
      <c r="I6" s="592"/>
      <c r="J6" s="592"/>
      <c r="K6" s="592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BRUMBUNG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69" t="s">
        <v>0</v>
      </c>
      <c r="C11" s="571" t="s">
        <v>1</v>
      </c>
      <c r="D11" s="574" t="s">
        <v>32</v>
      </c>
      <c r="E11" s="574" t="s">
        <v>33</v>
      </c>
      <c r="F11" s="574" t="s">
        <v>2</v>
      </c>
      <c r="G11" s="576" t="s">
        <v>31</v>
      </c>
      <c r="H11" s="574" t="s">
        <v>3</v>
      </c>
      <c r="I11" s="574"/>
      <c r="J11" s="574"/>
      <c r="K11" s="579"/>
      <c r="M11" s="33"/>
      <c r="N11" s="33"/>
      <c r="O11" s="33"/>
      <c r="P11" s="33"/>
      <c r="R11" s="34"/>
      <c r="S11" s="74"/>
      <c r="T11" s="74"/>
    </row>
    <row r="12" spans="1:21" ht="15" customHeight="1">
      <c r="B12" s="570"/>
      <c r="C12" s="572"/>
      <c r="D12" s="575"/>
      <c r="E12" s="575"/>
      <c r="F12" s="575"/>
      <c r="G12" s="577"/>
      <c r="H12" s="583" t="s">
        <v>36</v>
      </c>
      <c r="I12" s="583" t="s">
        <v>5</v>
      </c>
      <c r="J12" s="575" t="s">
        <v>37</v>
      </c>
      <c r="K12" s="58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0"/>
      <c r="C13" s="573"/>
      <c r="D13" s="575"/>
      <c r="E13" s="575"/>
      <c r="F13" s="575"/>
      <c r="G13" s="578"/>
      <c r="H13" s="584"/>
      <c r="I13" s="584"/>
      <c r="J13" s="575"/>
      <c r="K13" s="58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30400</v>
      </c>
      <c r="H22" s="42">
        <f t="shared" ca="1" si="1"/>
        <v>1064000</v>
      </c>
      <c r="I22" s="42">
        <f t="shared" ca="1" si="2"/>
        <v>0</v>
      </c>
      <c r="J22" s="42">
        <f t="shared" ca="1" si="3"/>
        <v>0</v>
      </c>
      <c r="K22" s="43">
        <f t="shared" ca="1" si="0"/>
        <v>1064000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93" t="s">
        <v>981</v>
      </c>
      <c r="D168" s="593"/>
      <c r="E168" s="593"/>
      <c r="F168" s="593"/>
      <c r="G168" s="77" t="s">
        <v>9</v>
      </c>
      <c r="H168" s="55">
        <f ca="1">SUM(H14:H167)</f>
        <v>53663750</v>
      </c>
      <c r="I168" s="55">
        <f ca="1">SUM(I14:I167)</f>
        <v>0</v>
      </c>
      <c r="J168" s="55">
        <f ca="1">SUM(J14:J167)</f>
        <v>0</v>
      </c>
      <c r="K168" s="55">
        <f ca="1">SUM(K14:K167)</f>
        <v>53663750</v>
      </c>
      <c r="L168" s="44"/>
      <c r="R168" s="99"/>
      <c r="S168" s="99"/>
      <c r="T168" s="99"/>
    </row>
    <row r="169" spans="1:20" s="36" customFormat="1">
      <c r="A169" s="30"/>
      <c r="B169" s="56"/>
      <c r="C169" s="594" t="s">
        <v>452</v>
      </c>
      <c r="D169" s="594"/>
      <c r="E169" s="594"/>
      <c r="F169" s="594"/>
      <c r="G169" s="59" t="s">
        <v>9</v>
      </c>
      <c r="H169" s="60">
        <f ca="1">H168*0.1</f>
        <v>5366375</v>
      </c>
      <c r="I169" s="60">
        <f ca="1">I168*0.1</f>
        <v>0</v>
      </c>
      <c r="J169" s="60">
        <f ca="1">J168*0.1</f>
        <v>0</v>
      </c>
      <c r="K169" s="60">
        <f ca="1">K168*0.1</f>
        <v>5366375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85" t="s">
        <v>453</v>
      </c>
      <c r="D170" s="585"/>
      <c r="E170" s="585"/>
      <c r="F170" s="585"/>
      <c r="G170" s="61" t="s">
        <v>9</v>
      </c>
      <c r="H170" s="78">
        <f ca="1">SUM(H168:H169)</f>
        <v>59030125</v>
      </c>
      <c r="I170" s="78">
        <f ca="1">SUM(I168:I169)</f>
        <v>0</v>
      </c>
      <c r="J170" s="61">
        <f ca="1">SUM(J168:J169)</f>
        <v>0</v>
      </c>
      <c r="K170" s="61">
        <f ca="1">SUM(K168:K169)</f>
        <v>59030125</v>
      </c>
      <c r="L170" s="44"/>
      <c r="R170" s="99"/>
      <c r="S170" s="99"/>
      <c r="T170" s="99"/>
    </row>
    <row r="171" spans="1:20" s="36" customFormat="1">
      <c r="A171" s="30"/>
      <c r="B171" s="586" t="e">
        <f ca="1">"Terbilang : ( "&amp;L172&amp;" Rupiah )"</f>
        <v>#NAME?</v>
      </c>
      <c r="C171" s="587"/>
      <c r="D171" s="587"/>
      <c r="E171" s="587"/>
      <c r="F171" s="587"/>
      <c r="G171" s="587"/>
      <c r="H171" s="587"/>
      <c r="I171" s="587"/>
      <c r="J171" s="587"/>
      <c r="K171" s="588"/>
      <c r="L171" s="44"/>
      <c r="R171" s="58"/>
      <c r="S171" s="58"/>
      <c r="T171" s="58"/>
    </row>
    <row r="172" spans="1:20" s="36" customFormat="1">
      <c r="A172" s="30"/>
      <c r="B172" s="589"/>
      <c r="C172" s="590"/>
      <c r="D172" s="590"/>
      <c r="E172" s="590"/>
      <c r="F172" s="590"/>
      <c r="G172" s="590"/>
      <c r="H172" s="590"/>
      <c r="I172" s="590"/>
      <c r="J172" s="590"/>
      <c r="K172" s="591"/>
      <c r="L172" s="62" t="e">
        <f ca="1">PROPER([82]!terbilang(K170))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80"/>
      <c r="I175" s="580"/>
      <c r="J175" s="581"/>
      <c r="K175" s="58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80"/>
      <c r="I176" s="580"/>
      <c r="J176" s="581"/>
      <c r="K176" s="58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80"/>
      <c r="I177" s="580"/>
      <c r="J177" s="581"/>
      <c r="K177" s="58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80"/>
      <c r="I182" s="580"/>
      <c r="J182" s="581"/>
      <c r="K182" s="58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SUMIFS(RAB!$F$14:$F$143,RAB!$C$14:$C$143,C224)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SUMIFS(RAB!$F$14:$F$143,RAB!$C$14:$C$143,C225)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SUMIFS(RAB!$F$14:$F$143,RAB!$C$14:$C$143,C226)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SUMIFS(RAB!$F$14:$F$143,RAB!$C$14:$C$143,C227)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SUMIFS(RAB!$F$14:$F$143,RAB!$C$14:$C$143,C228)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SUMIFS(RAB!$F$14:$F$143,RAB!$C$14:$C$143,C229)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SUMIFS(RAB!$F$14:$F$143,RAB!$C$14:$C$143,C230)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SUMIFS(RAB!$F$14:$F$143,RAB!$C$14:$C$143,C231)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SUMIFS(RAB!$F$14:$F$143,RAB!$C$14:$C$143,C232)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SUMIFS(RAB!$F$14:$F$143,RAB!$C$14:$C$143,C233)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SUMIFS(RAB!$F$14:$F$143,RAB!$C$14:$C$143,C234)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SUMIFS(RAB!$F$14:$F$143,RAB!$C$14:$C$143,C235)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SUMIFS(RAB!$F$14:$F$143,RAB!$C$14:$C$143,C236)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SUMIFS(RAB!$F$14:$F$143,RAB!$C$14:$C$143,C237)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SUMIFS(RAB!$F$14:$F$143,RAB!$C$14:$C$143,C238)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SUMIFS(RAB!$F$14:$F$143,RAB!$C$14:$C$143,C239)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SUMIFS(RAB!$F$14:$F$143,RAB!$C$14:$C$143,C240)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SUMIFS(RAB!$F$14:$F$143,RAB!$C$14:$C$143,C241)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SUMIFS(RAB!$F$14:$F$143,RAB!$C$14:$C$143,C242)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SUMIFS(RAB!$F$14:$F$143,RAB!$C$14:$C$143,C243)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SUMIFS(RAB!$F$14:$F$143,RAB!$C$14:$C$143,C244)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SUMIFS(RAB!$F$14:$F$143,RAB!$C$14:$C$143,C245)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SUMIFS(RAB!$F$14:$F$143,RAB!$C$14:$C$143,C246)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SUMIFS(RAB!$F$14:$F$143,RAB!$C$14:$C$143,C247)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SUMIFS(RAB!$F$14:$F$143,RAB!$C$14:$C$143,C248)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SUMIFS(RAB!$F$14:$F$143,RAB!$C$14:$C$143,C249)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SUMIFS(RAB!$F$14:$F$143,RAB!$C$14:$C$143,C250)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SUMIFS(RAB!$F$14:$F$143,RAB!$C$14:$C$143,C251)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SUMIFS(RAB!$F$14:$F$143,RAB!$C$14:$C$143,C252)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SUMIFS(RAB!$F$14:$F$143,RAB!$C$14:$C$143,C253)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SUMIFS(RAB!$F$14:$F$143,RAB!$C$14:$C$143,C254)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SUMIFS(RAB!$F$14:$F$143,RAB!$C$14:$C$143,C255)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SUMIFS(RAB!$F$14:$F$143,RAB!$C$14:$C$143,C256)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SUMIFS(RAB!$F$14:$F$143,RAB!$C$14:$C$143,C257)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SUMIFS(RAB!$F$14:$F$143,RAB!$C$14:$C$143,C258)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SUMIFS(RAB!$F$14:$F$143,RAB!$C$14:$C$143,C259)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SUMIFS(RAB!$F$14:$F$143,RAB!$C$14:$C$143,C260)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SUMIFS(RAB!$F$14:$F$143,RAB!$C$14:$C$143,C261)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SUMIFS(RAB!$F$14:$F$143,RAB!$C$14:$C$143,C262)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SUMIFS(RAB!$F$14:$F$143,RAB!$C$14:$C$143,C263)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SUMIFS(RAB!$F$14:$F$143,RAB!$C$14:$C$143,C264)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SUMIFS(RAB!$F$14:$F$143,RAB!$C$14:$C$143,C265)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SUMIFS(RAB!$F$14:$F$143,RAB!$C$14:$C$143,C266)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SUMIFS(RAB!$F$14:$F$143,RAB!$C$14:$C$143,C267)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SUMIFS(RAB!$F$14:$F$143,RAB!$C$14:$C$143,C268)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SUMIFS(RAB!$F$14:$F$143,RAB!$C$14:$C$143,C269)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SUMIFS(RAB!$F$14:$F$143,RAB!$C$14:$C$143,C270)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SUMIFS(RAB!$F$14:$F$143,RAB!$C$14:$C$143,C271)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SUMIFS(RAB!$F$14:$F$143,RAB!$C$14:$C$143,C272)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SUMIFS(RAB!$F$14:$F$143,RAB!$C$14:$C$143,C273)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SUMIFS(RAB!$F$14:$F$143,RAB!$C$14:$C$143,C274)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SUMIFS(RAB!$F$14:$F$143,RAB!$C$14:$C$143,C275)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SUMIFS(RAB!$F$14:$F$143,RAB!$C$14:$C$143,C276)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SUMIFS(RAB!$F$14:$F$143,RAB!$C$14:$C$143,C277)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SUMIFS(RAB!$F$14:$F$143,RAB!$C$14:$C$143,C278)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SUMIFS(RAB!$F$14:$F$143,RAB!$C$14:$C$143,C279)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SUMIFS(RAB!$F$14:$F$143,RAB!$C$14:$C$143,C280)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SUMIFS(RAB!$F$14:$F$143,RAB!$C$14:$C$143,C281)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SUMIFS(RAB!$F$14:$F$143,RAB!$C$14:$C$143,C282)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SUMIFS(RAB!$F$14:$F$143,RAB!$C$14:$C$143,C283)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SUMIFS(RAB!$F$14:$F$143,RAB!$C$14:$C$143,C284)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SUMIFS(RAB!$F$14:$F$143,RAB!$C$14:$C$143,C285)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SUMIFS(RAB!$F$14:$F$143,RAB!$C$14:$C$143,C286)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SUMIFS(RAB!$F$14:$F$143,RAB!$C$14:$C$143,C287)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SUMIFS(RAB!$F$14:$F$143,RAB!$C$14:$C$143,C288)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SUMIFS(RAB!$F$14:$F$143,RAB!$C$14:$C$143,C289)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SUMIFS(RAB!$F$14:$F$143,RAB!$C$14:$C$143,C290)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SUMIFS(RAB!$F$14:$F$143,RAB!$C$14:$C$143,C291)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SUMIFS(RAB!$F$14:$F$143,RAB!$C$14:$C$143,C292)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SUMIFS(RAB!$F$14:$F$143,RAB!$C$14:$C$143,C293)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SUMIFS(RAB!$F$14:$F$143,RAB!$C$14:$C$143,C294)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SUMIFS(RAB!$F$14:$F$143,RAB!$C$14:$C$143,C295)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SUMIFS(RAB!$F$14:$F$143,RAB!$C$14:$C$143,C296)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SUMIFS(RAB!$F$14:$F$143,RAB!$C$14:$C$143,C297)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SUMIFS(RAB!$F$14:$F$143,RAB!$C$14:$C$143,C298)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SUMIFS(RAB!$F$14:$F$143,RAB!$C$14:$C$143,C299)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SUMIFS(RAB!$F$14:$F$143,RAB!$C$14:$C$143,C300)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SUMIFS(RAB!$F$14:$F$143,RAB!$C$14:$C$143,C301)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SUMIFS(RAB!$F$14:$F$143,RAB!$C$14:$C$143,C302)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SUMIFS(RAB!$F$14:$F$143,RAB!$C$14:$C$143,C303)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SUMIFS(RAB!$F$14:$F$143,RAB!$C$14:$C$143,C304)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SUMIFS(RAB!$F$14:$F$143,RAB!$C$14:$C$143,C305)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SUMIFS(RAB!$F$14:$F$143,RAB!$C$14:$C$143,C306)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SUMIFS(RAB!$F$14:$F$143,RAB!$C$14:$C$143,C307)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SUMIFS(RAB!$F$14:$F$143,RAB!$C$14:$C$143,C308)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SUMIFS(RAB!$F$14:$F$143,RAB!$C$14:$C$143,C309)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SUMIFS(RAB!$F$14:$F$143,RAB!$C$14:$C$143,C310)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SUMIFS(RAB!$F$14:$F$143,RAB!$C$14:$C$143,C311)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SUMIFS(RAB!$F$14:$F$143,RAB!$C$14:$C$143,C312)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SUMIFS(RAB!$F$14:$F$143,RAB!$C$14:$C$143,C313)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SUMIFS(RAB!$F$14:$F$143,RAB!$C$14:$C$143,C314)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SUMIFS(RAB!$F$14:$F$143,RAB!$C$14:$C$143,C315)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SUMIFS(RAB!$F$14:$F$143,RAB!$C$14:$C$143,C316)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SUMIFS(RAB!$F$14:$F$143,RAB!$C$14:$C$143,C317)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SUMIFS(RAB!$F$14:$F$143,RAB!$C$14:$C$143,C318)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SUMIFS(RAB!$F$14:$F$143,RAB!$C$14:$C$143,C319)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SUMIFS(RAB!$F$14:$F$143,RAB!$C$14:$C$143,C320)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SUMIFS(RAB!$F$14:$F$143,RAB!$C$14:$C$143,C321)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SUMIFS(RAB!$F$14:$F$143,RAB!$C$14:$C$143,C322)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SUMIFS(RAB!$F$14:$F$143,RAB!$C$14:$C$143,C323)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SUMIFS(RAB!$F$14:$F$143,RAB!$C$14:$C$143,C324)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SUMIFS(RAB!$F$14:$F$143,RAB!$C$14:$C$143,C325)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SUMIFS(RAB!$F$14:$F$143,RAB!$C$14:$C$143,C326)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SUMIFS(RAB!$F$14:$F$143,RAB!$C$14:$C$143,C327)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SUMIFS(RAB!$F$14:$F$143,RAB!$C$14:$C$143,C328)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SUMIFS(RAB!$F$14:$F$143,RAB!$C$14:$C$143,C329)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SUMIFS(RAB!$F$14:$F$143,RAB!$C$14:$C$143,C330)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SUMIFS(RAB!$F$14:$F$143,RAB!$C$14:$C$143,C331)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SUMIFS(RAB!$F$14:$F$143,RAB!$C$14:$C$143,C332)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SUMIFS(RAB!$F$14:$F$143,RAB!$C$14:$C$143,C333)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SUMIFS(RAB!$F$14:$F$143,RAB!$C$14:$C$143,C334)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SUMIFS(RAB!$F$14:$F$143,RAB!$C$14:$C$143,C335)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SUMIFS(RAB!$F$14:$F$143,RAB!$C$14:$C$143,C336)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SUMIFS(RAB!$F$14:$F$143,RAB!$C$14:$C$143,C337)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SUMIFS(RAB!$F$14:$F$143,RAB!$C$14:$C$143,C338)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SUMIFS(RAB!$F$14:$F$143,RAB!$C$14:$C$143,C339)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SUMIFS(RAB!$F$14:$F$143,RAB!$C$14:$C$143,C340)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SUMIFS(RAB!$F$14:$F$143,RAB!$C$14:$C$143,C341)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SUMIFS(RAB!$F$14:$F$143,RAB!$C$14:$C$143,C342)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SUMIFS(RAB!$F$14:$F$143,RAB!$C$14:$C$143,C343)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SUMIFS(RAB!$F$14:$F$143,RAB!$C$14:$C$143,C344)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SUMIFS(RAB!$F$14:$F$143,RAB!$C$14:$C$143,C345)</f>
        <v>35</v>
      </c>
      <c r="E345" s="24">
        <f t="shared" ca="1" si="22"/>
        <v>1</v>
      </c>
      <c r="F345" s="24">
        <f ca="1">IF(D345=0,0,SUM($E$223:E345))</f>
        <v>7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SUMIFS(RAB!$F$14:$F$143,RAB!$C$14:$C$143,C346)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SUMIFS(RAB!$F$14:$F$143,RAB!$C$14:$C$143,C347)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SUMIFS(RAB!$F$14:$F$143,RAB!$C$14:$C$143,C348)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SUMIFS(RAB!$F$14:$F$143,RAB!$C$14:$C$143,C349)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SUMIFS(RAB!$F$14:$F$143,RAB!$C$14:$C$143,C350)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SUMIFS(RAB!$F$14:$F$143,RAB!$C$14:$C$143,C351)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SUMIFS(RAB!$F$14:$F$143,RAB!$C$14:$C$143,C352)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SUMIFS(RAB!$F$14:$F$143,RAB!$C$14:$C$143,C353)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SUMIFS(RAB!$F$14:$F$143,RAB!$C$14:$C$143,C354)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SUMIFS(RAB!$F$14:$F$143,RAB!$C$14:$C$143,C355)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SUMIFS(RAB!$F$14:$F$143,RAB!$C$14:$C$143,C356)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SUMIFS(RAB!$F$14:$F$143,RAB!$C$14:$C$143,C357)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SUMIFS(RAB!$F$14:$F$143,RAB!$C$14:$C$143,C358)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SUMIFS(RAB!$F$14:$F$143,RAB!$C$14:$C$143,C359)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SUMIFS(RAB!$F$14:$F$143,RAB!$C$14:$C$143,C360)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SUMIFS(RAB!$F$14:$F$143,RAB!$C$14:$C$143,C361)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SUMIFS(RAB!$F$14:$F$143,RAB!$C$14:$C$143,C362)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SUMIFS(RAB!$F$14:$F$143,RAB!$C$14:$C$143,C363)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SUMIFS(RAB!$F$14:$F$143,RAB!$C$14:$C$143,C364)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SUMIFS(RAB!$F$14:$F$143,RAB!$C$14:$C$143,C365)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SUMIFS(RAB!$F$14:$F$143,RAB!$C$14:$C$143,C366)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SUMIFS(RAB!$F$14:$F$143,RAB!$C$14:$C$143,C367)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SUMIFS(RAB!$F$14:$F$143,RAB!$C$14:$C$143,C368)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SUMIFS(RAB!$F$14:$F$143,RAB!$C$14:$C$143,C369)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SUMIFS(RAB!$F$14:$F$143,RAB!$C$14:$C$143,C370)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SUMIFS(RAB!$F$14:$F$143,RAB!$C$14:$C$143,C371)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SUMIFS(RAB!$F$14:$F$143,RAB!$C$14:$C$143,C372)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SUMIFS(RAB!$F$14:$F$143,RAB!$C$14:$C$143,C373)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4" priority="5" operator="equal">
      <formula>0</formula>
    </cfRule>
  </conditionalFormatting>
  <conditionalFormatting sqref="C16:C165">
    <cfRule type="cellIs" dxfId="53" priority="4" stopIfTrue="1" operator="equal">
      <formula>0</formula>
    </cfRule>
  </conditionalFormatting>
  <conditionalFormatting sqref="C16:E165">
    <cfRule type="cellIs" dxfId="52" priority="1" operator="equal">
      <formula>0</formula>
    </cfRule>
  </conditionalFormatting>
  <conditionalFormatting sqref="D224:F373">
    <cfRule type="cellIs" dxfId="51" priority="8" operator="equal">
      <formula>0</formula>
    </cfRule>
  </conditionalFormatting>
  <conditionalFormatting sqref="E1:E3 G1:G115 E6:E15 H12:I12 N13 F14:F15 H14:K115 E166:K166 G166:G223 E167:F167 H167:K167">
    <cfRule type="cellIs" dxfId="50" priority="43" stopIfTrue="1" operator="equal">
      <formula>0</formula>
    </cfRule>
  </conditionalFormatting>
  <conditionalFormatting sqref="E171:E65536">
    <cfRule type="cellIs" dxfId="49" priority="9" stopIfTrue="1" operator="equal">
      <formula>0</formula>
    </cfRule>
  </conditionalFormatting>
  <conditionalFormatting sqref="G224">
    <cfRule type="cellIs" dxfId="48" priority="10" operator="equal">
      <formula>0</formula>
    </cfRule>
  </conditionalFormatting>
  <conditionalFormatting sqref="G225:G65536">
    <cfRule type="cellIs" dxfId="47" priority="14" stopIfTrue="1" operator="equal">
      <formula>0</formula>
    </cfRule>
  </conditionalFormatting>
  <conditionalFormatting sqref="R14:T166 G116:K165">
    <cfRule type="cellIs" dxfId="4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70"/>
    </row>
    <row r="4" spans="4:4" ht="57" customHeight="1">
      <c r="D4" s="370">
        <v>3</v>
      </c>
    </row>
    <row r="5" spans="4:4" ht="57" customHeight="1">
      <c r="D5" s="37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9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96" t="s">
        <v>31</v>
      </c>
      <c r="C2" s="59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97" t="s">
        <v>13</v>
      </c>
      <c r="C4" s="598" t="s">
        <v>983</v>
      </c>
      <c r="D4" s="598" t="s">
        <v>32</v>
      </c>
      <c r="E4" s="597" t="s">
        <v>33</v>
      </c>
      <c r="F4" s="108" t="s">
        <v>1575</v>
      </c>
      <c r="G4" s="108" t="s">
        <v>1574</v>
      </c>
      <c r="H4" s="595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97"/>
      <c r="C5" s="598"/>
      <c r="D5" s="598"/>
      <c r="E5" s="597"/>
      <c r="F5" s="93"/>
      <c r="G5" s="93"/>
      <c r="H5" s="595"/>
      <c r="I5" s="182" t="s">
        <v>1574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(IF(D8="JASA",G8*'[83]DETAIL USULAN'!$K$58,0))+(IF(D8="HDW",G8*'[83]DETAIL USULAN'!$J$58,0))+(IF(D8="MDU",G8*'[83]DETAIL USULAN'!$I$58,0))+(IF(D8="MDU-KD",G8*'[83]DETAIL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1518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1519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1520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1521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1522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1523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1524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1525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1526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1527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1528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1529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1530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1531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1532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1429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1430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1533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1534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1535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1536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1537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1538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1539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1540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1541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1542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1543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1544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1545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1546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1547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1548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1549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1550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1551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1552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1553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1554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1555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1556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1557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1558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1559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1560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1561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1562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1563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1564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1565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1566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1567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1568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1569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1431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1432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1433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1434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1435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1436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1437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97" t="s">
        <v>589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97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1438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1439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1440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1441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1442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1443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1444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1445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1446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1447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1448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1449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1450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1451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1452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1453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1454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1455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1456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1457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1458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1459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1460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1461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1462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1463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1464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02" t="s">
        <v>35</v>
      </c>
      <c r="E599" s="203" t="s">
        <v>1061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02" t="s">
        <v>35</v>
      </c>
      <c r="E600" s="203" t="s">
        <v>1061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02" t="s">
        <v>35</v>
      </c>
      <c r="E601" s="203" t="s">
        <v>1061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02" t="s">
        <v>35</v>
      </c>
      <c r="E602" s="203" t="s">
        <v>1061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02" t="s">
        <v>35</v>
      </c>
      <c r="E603" s="203" t="s">
        <v>1061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02" t="s">
        <v>35</v>
      </c>
      <c r="E605" s="203" t="s">
        <v>1061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02" t="s">
        <v>37</v>
      </c>
      <c r="E636" s="203" t="s">
        <v>1092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02" t="s">
        <v>37</v>
      </c>
      <c r="E637" s="203" t="s">
        <v>1093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02" t="s">
        <v>37</v>
      </c>
      <c r="E638" s="203" t="s">
        <v>1094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02" t="s">
        <v>37</v>
      </c>
      <c r="E639" s="203" t="s">
        <v>1094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02" t="s">
        <v>35</v>
      </c>
      <c r="E640" s="203" t="s">
        <v>1094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02" t="s">
        <v>35</v>
      </c>
      <c r="E641" s="203" t="s">
        <v>1094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02" t="s">
        <v>35</v>
      </c>
      <c r="E642" s="203" t="s">
        <v>1094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02" t="s">
        <v>35</v>
      </c>
      <c r="E643" s="203" t="s">
        <v>1094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02" t="s">
        <v>35</v>
      </c>
      <c r="E644" s="203" t="s">
        <v>1095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02" t="s">
        <v>37</v>
      </c>
      <c r="E648" s="203" t="s">
        <v>1094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02" t="s">
        <v>37</v>
      </c>
      <c r="E649" s="203" t="s">
        <v>1094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1465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1466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1467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1468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1469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1470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1471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1472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1473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1474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1475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1476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1477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1478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1479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1480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1481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1482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1483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1484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1485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1486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1488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1487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1570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02" t="s">
        <v>37</v>
      </c>
      <c r="E927" s="203" t="s">
        <v>1073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02" t="s">
        <v>37</v>
      </c>
      <c r="E928" s="203" t="s">
        <v>1073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02" t="s">
        <v>37</v>
      </c>
      <c r="E929" s="203" t="s">
        <v>1073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02" t="s">
        <v>37</v>
      </c>
      <c r="E930" s="203" t="s">
        <v>1073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02" t="s">
        <v>37</v>
      </c>
      <c r="E931" s="203" t="s">
        <v>1073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02" t="s">
        <v>37</v>
      </c>
      <c r="E932" s="203" t="s">
        <v>1073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02" t="s">
        <v>37</v>
      </c>
      <c r="E933" s="203" t="s">
        <v>1073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02" t="s">
        <v>37</v>
      </c>
      <c r="E934" s="203" t="s">
        <v>1073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02" t="s">
        <v>37</v>
      </c>
      <c r="E935" s="203" t="s">
        <v>1073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02" t="s">
        <v>37</v>
      </c>
      <c r="E936" s="203" t="s">
        <v>1073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02" t="s">
        <v>37</v>
      </c>
      <c r="E937" s="203" t="s">
        <v>1073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02" t="s">
        <v>37</v>
      </c>
      <c r="E938" s="203" t="s">
        <v>1073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02" t="s">
        <v>37</v>
      </c>
      <c r="E939" s="203" t="s">
        <v>1073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02" t="s">
        <v>37</v>
      </c>
      <c r="E940" s="203" t="s">
        <v>1073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02" t="s">
        <v>37</v>
      </c>
      <c r="E941" s="203" t="s">
        <v>1073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02" t="s">
        <v>37</v>
      </c>
      <c r="E942" s="203" t="s">
        <v>1073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02" t="s">
        <v>37</v>
      </c>
      <c r="E943" s="203" t="s">
        <v>1073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02" t="s">
        <v>37</v>
      </c>
      <c r="E944" s="203" t="s">
        <v>1073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02" t="s">
        <v>37</v>
      </c>
      <c r="E945" s="203" t="s">
        <v>1073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02" t="s">
        <v>37</v>
      </c>
      <c r="E946" s="203" t="s">
        <v>1073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02" t="s">
        <v>37</v>
      </c>
      <c r="E947" s="203" t="s">
        <v>1073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02" t="s">
        <v>37</v>
      </c>
      <c r="E948" s="203" t="s">
        <v>1073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02" t="s">
        <v>37</v>
      </c>
      <c r="E949" s="203" t="s">
        <v>1073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02" t="s">
        <v>37</v>
      </c>
      <c r="E950" s="203" t="s">
        <v>1073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02" t="s">
        <v>37</v>
      </c>
      <c r="E951" s="203" t="s">
        <v>1073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02" t="s">
        <v>37</v>
      </c>
      <c r="E952" s="203" t="s">
        <v>1073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02" t="s">
        <v>37</v>
      </c>
      <c r="E953" s="203" t="s">
        <v>1073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02" t="s">
        <v>37</v>
      </c>
      <c r="E954" s="203" t="s">
        <v>1073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02" t="s">
        <v>37</v>
      </c>
      <c r="E955" s="203" t="s">
        <v>1073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02" t="s">
        <v>37</v>
      </c>
      <c r="E956" s="203" t="s">
        <v>1073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02" t="s">
        <v>37</v>
      </c>
      <c r="E957" s="203" t="s">
        <v>1073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02" t="s">
        <v>37</v>
      </c>
      <c r="E958" s="203" t="s">
        <v>1073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02" t="s">
        <v>37</v>
      </c>
      <c r="E959" s="203" t="s">
        <v>1073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02" t="s">
        <v>37</v>
      </c>
      <c r="E960" s="203" t="s">
        <v>1073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02" t="s">
        <v>37</v>
      </c>
      <c r="E961" s="203" t="s">
        <v>1073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02" t="s">
        <v>37</v>
      </c>
      <c r="E962" s="203" t="s">
        <v>1073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02" t="s">
        <v>37</v>
      </c>
      <c r="E963" s="203" t="s">
        <v>1073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02" t="s">
        <v>37</v>
      </c>
      <c r="E964" s="203" t="s">
        <v>1073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02" t="s">
        <v>37</v>
      </c>
      <c r="E965" s="203" t="s">
        <v>1073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02" t="s">
        <v>37</v>
      </c>
      <c r="E966" s="203" t="s">
        <v>1073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02" t="s">
        <v>37</v>
      </c>
      <c r="E967" s="203" t="s">
        <v>1073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02" t="s">
        <v>37</v>
      </c>
      <c r="E968" s="203" t="s">
        <v>1073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02" t="s">
        <v>37</v>
      </c>
      <c r="E969" s="203" t="s">
        <v>1073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02" t="s">
        <v>37</v>
      </c>
      <c r="E970" s="203" t="s">
        <v>1073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02" t="s">
        <v>37</v>
      </c>
      <c r="E971" s="203" t="s">
        <v>1073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02" t="s">
        <v>37</v>
      </c>
      <c r="E972" s="203" t="s">
        <v>1073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02" t="s">
        <v>37</v>
      </c>
      <c r="E973" s="203" t="s">
        <v>1073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02" t="s">
        <v>37</v>
      </c>
      <c r="E974" s="203" t="s">
        <v>1073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02" t="s">
        <v>37</v>
      </c>
      <c r="E975" s="203" t="s">
        <v>1073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02" t="s">
        <v>37</v>
      </c>
      <c r="E976" s="203" t="s">
        <v>1073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02" t="s">
        <v>37</v>
      </c>
      <c r="E977" s="203" t="s">
        <v>1073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02" t="s">
        <v>37</v>
      </c>
      <c r="E978" s="203" t="s">
        <v>1073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02" t="s">
        <v>37</v>
      </c>
      <c r="E979" s="203" t="s">
        <v>1073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02" t="s">
        <v>37</v>
      </c>
      <c r="E980" s="203" t="s">
        <v>1073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02" t="s">
        <v>37</v>
      </c>
      <c r="E981" s="203" t="s">
        <v>1073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02" t="s">
        <v>37</v>
      </c>
      <c r="E984" s="203" t="s">
        <v>1073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02" t="s">
        <v>37</v>
      </c>
      <c r="E985" s="203" t="s">
        <v>1073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02" t="s">
        <v>37</v>
      </c>
      <c r="E986" s="203" t="s">
        <v>1073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02" t="s">
        <v>37</v>
      </c>
      <c r="E987" s="203" t="s">
        <v>1073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02" t="s">
        <v>37</v>
      </c>
      <c r="E988" s="203" t="s">
        <v>1073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02" t="s">
        <v>37</v>
      </c>
      <c r="E989" s="203" t="s">
        <v>1073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02" t="s">
        <v>37</v>
      </c>
      <c r="E990" s="203" t="s">
        <v>1073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1571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1572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1489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1490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1491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1492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1493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1494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1495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02" t="s">
        <v>37</v>
      </c>
      <c r="E1049" s="203" t="s">
        <v>787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1496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1573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02" t="s">
        <v>37</v>
      </c>
      <c r="E1309" s="203" t="s">
        <v>1073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02" t="s">
        <v>37</v>
      </c>
      <c r="E1310" s="203" t="s">
        <v>1073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02" t="s">
        <v>37</v>
      </c>
      <c r="E1311" s="203" t="s">
        <v>1073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02" t="s">
        <v>37</v>
      </c>
      <c r="E1312" s="203" t="s">
        <v>1073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02" t="s">
        <v>37</v>
      </c>
      <c r="E1313" s="203" t="s">
        <v>1073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02" t="s">
        <v>37</v>
      </c>
      <c r="E1314" s="203" t="s">
        <v>1073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02" t="s">
        <v>37</v>
      </c>
      <c r="E1315" s="203" t="s">
        <v>1073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02" t="s">
        <v>37</v>
      </c>
      <c r="E1316" s="203" t="s">
        <v>1073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02" t="s">
        <v>37</v>
      </c>
      <c r="E1317" s="203" t="s">
        <v>1073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02" t="s">
        <v>37</v>
      </c>
      <c r="E1318" s="203" t="s">
        <v>1073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02" t="s">
        <v>37</v>
      </c>
      <c r="E1319" s="203" t="s">
        <v>1073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02" t="s">
        <v>37</v>
      </c>
      <c r="E1320" s="203" t="s">
        <v>1073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02" t="s">
        <v>37</v>
      </c>
      <c r="E1321" s="203" t="s">
        <v>1073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02" t="s">
        <v>37</v>
      </c>
      <c r="E1322" s="203" t="s">
        <v>1073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02" t="s">
        <v>37</v>
      </c>
      <c r="E1323" s="203" t="s">
        <v>1073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02" t="s">
        <v>37</v>
      </c>
      <c r="E1324" s="203" t="s">
        <v>1073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02" t="s">
        <v>37</v>
      </c>
      <c r="E1325" s="203" t="s">
        <v>1073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02" t="s">
        <v>37</v>
      </c>
      <c r="E1326" s="203" t="s">
        <v>1073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02" t="s">
        <v>37</v>
      </c>
      <c r="E1327" s="203" t="s">
        <v>1073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02" t="s">
        <v>37</v>
      </c>
      <c r="E1328" s="203" t="s">
        <v>1073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02" t="s">
        <v>37</v>
      </c>
      <c r="E1329" s="203" t="s">
        <v>1073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02" t="s">
        <v>37</v>
      </c>
      <c r="E1330" s="203" t="s">
        <v>1073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02" t="s">
        <v>37</v>
      </c>
      <c r="E1331" s="203" t="s">
        <v>1073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02" t="s">
        <v>37</v>
      </c>
      <c r="E1332" s="203" t="s">
        <v>1073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02" t="s">
        <v>37</v>
      </c>
      <c r="E1333" s="203" t="s">
        <v>1073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02" t="s">
        <v>37</v>
      </c>
      <c r="E1334" s="203" t="s">
        <v>1073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02" t="s">
        <v>37</v>
      </c>
      <c r="E1335" s="203" t="s">
        <v>1073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02" t="s">
        <v>37</v>
      </c>
      <c r="E1336" s="203" t="s">
        <v>1073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02" t="s">
        <v>37</v>
      </c>
      <c r="E1337" s="203" t="s">
        <v>1073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02" t="s">
        <v>37</v>
      </c>
      <c r="E1338" s="203" t="s">
        <v>1073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02" t="s">
        <v>37</v>
      </c>
      <c r="E1339" s="203" t="s">
        <v>1073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02" t="s">
        <v>37</v>
      </c>
      <c r="E1340" s="203" t="s">
        <v>1073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02" t="s">
        <v>37</v>
      </c>
      <c r="E1341" s="203" t="s">
        <v>1073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02" t="s">
        <v>37</v>
      </c>
      <c r="E1342" s="203" t="s">
        <v>1073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02" t="s">
        <v>37</v>
      </c>
      <c r="E1343" s="203" t="s">
        <v>1073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02" t="s">
        <v>37</v>
      </c>
      <c r="E1344" s="203" t="s">
        <v>1073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02" t="s">
        <v>37</v>
      </c>
      <c r="E1345" s="203" t="s">
        <v>1073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02" t="s">
        <v>37</v>
      </c>
      <c r="E1346" s="203" t="s">
        <v>1073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02" t="s">
        <v>37</v>
      </c>
      <c r="E1347" s="203" t="s">
        <v>1073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02" t="s">
        <v>37</v>
      </c>
      <c r="E1348" s="203" t="s">
        <v>1073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02" t="s">
        <v>37</v>
      </c>
      <c r="E1349" s="203" t="s">
        <v>1073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02" t="s">
        <v>37</v>
      </c>
      <c r="E1350" s="203" t="s">
        <v>1073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02" t="s">
        <v>37</v>
      </c>
      <c r="E1351" s="203" t="s">
        <v>1073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02" t="s">
        <v>37</v>
      </c>
      <c r="E1352" s="203" t="s">
        <v>1073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02" t="s">
        <v>37</v>
      </c>
      <c r="E1353" s="203" t="s">
        <v>1073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02" t="s">
        <v>37</v>
      </c>
      <c r="E1354" s="203" t="s">
        <v>1073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02" t="s">
        <v>37</v>
      </c>
      <c r="E1355" s="203" t="s">
        <v>1073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02" t="s">
        <v>37</v>
      </c>
      <c r="E1356" s="203" t="s">
        <v>1073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02" t="s">
        <v>37</v>
      </c>
      <c r="E1357" s="203" t="s">
        <v>1073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02" t="s">
        <v>37</v>
      </c>
      <c r="E1358" s="203" t="s">
        <v>1073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02" t="s">
        <v>37</v>
      </c>
      <c r="E1359" s="203" t="s">
        <v>1073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02" t="s">
        <v>37</v>
      </c>
      <c r="E1360" s="203" t="s">
        <v>1073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02" t="s">
        <v>37</v>
      </c>
      <c r="E1361" s="203" t="s">
        <v>1073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02" t="s">
        <v>37</v>
      </c>
      <c r="E1362" s="203" t="s">
        <v>1073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02" t="s">
        <v>37</v>
      </c>
      <c r="E1363" s="203" t="s">
        <v>1073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02" t="s">
        <v>37</v>
      </c>
      <c r="E1366" s="203" t="s">
        <v>1073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02" t="s">
        <v>37</v>
      </c>
      <c r="E1367" s="203" t="s">
        <v>1073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02" t="s">
        <v>37</v>
      </c>
      <c r="E1368" s="203" t="s">
        <v>1073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02" t="s">
        <v>37</v>
      </c>
      <c r="E1369" s="203" t="s">
        <v>1073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02" t="s">
        <v>37</v>
      </c>
      <c r="E1370" s="203" t="s">
        <v>1073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02" t="s">
        <v>37</v>
      </c>
      <c r="E1371" s="203" t="s">
        <v>1073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02" t="s">
        <v>37</v>
      </c>
      <c r="E1372" s="203" t="s">
        <v>1073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02" t="s">
        <v>37</v>
      </c>
      <c r="E1433" s="203" t="s">
        <v>463</v>
      </c>
      <c r="F1433" s="398">
        <v>2740</v>
      </c>
      <c r="G1433" s="39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02" t="s">
        <v>37</v>
      </c>
      <c r="E1444" s="203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02" t="s">
        <v>37</v>
      </c>
      <c r="E1445" s="203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02" t="s">
        <v>37</v>
      </c>
      <c r="E1447" s="203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02" t="s">
        <v>37</v>
      </c>
      <c r="E1448" s="203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9" t="s">
        <v>1397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9" t="s">
        <v>1398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9" t="s">
        <v>1399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9" t="s">
        <v>1400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9" t="s">
        <v>1402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5" priority="138" operator="equal">
      <formula>0</formula>
    </cfRule>
  </conditionalFormatting>
  <conditionalFormatting sqref="B8:C135">
    <cfRule type="cellIs" dxfId="44" priority="51" operator="equal">
      <formula>0</formula>
    </cfRule>
  </conditionalFormatting>
  <conditionalFormatting sqref="B150:G1493">
    <cfRule type="cellIs" dxfId="43" priority="1" operator="equal">
      <formula>0</formula>
    </cfRule>
  </conditionalFormatting>
  <conditionalFormatting sqref="C143:G149">
    <cfRule type="cellIs" dxfId="42" priority="5" operator="equal">
      <formula>0</formula>
    </cfRule>
  </conditionalFormatting>
  <conditionalFormatting sqref="D9:G142">
    <cfRule type="cellIs" dxfId="41" priority="11" operator="equal">
      <formula>0</formula>
    </cfRule>
  </conditionalFormatting>
  <conditionalFormatting sqref="D1:IV5 A1:C7 D6:K6 H1455:IV1457 H1458:XFD1485 H1486:H1493 I1486:XFD1494 A1494:H1494 A1495:XFD65536">
    <cfRule type="cellIs" dxfId="40" priority="163" operator="equal">
      <formula>0</formula>
    </cfRule>
  </conditionalFormatting>
  <conditionalFormatting sqref="D7:IV8 C136:C142 B136:B149">
    <cfRule type="cellIs" dxfId="39" priority="62" operator="equal">
      <formula>0</formula>
    </cfRule>
  </conditionalFormatting>
  <conditionalFormatting sqref="H9:H1418">
    <cfRule type="cellIs" dxfId="38" priority="129" operator="equal">
      <formula>0</formula>
    </cfRule>
  </conditionalFormatting>
  <conditionalFormatting sqref="H1419:I1454">
    <cfRule type="cellIs" dxfId="37" priority="128" operator="equal">
      <formula>0</formula>
    </cfRule>
  </conditionalFormatting>
  <conditionalFormatting sqref="I108:I1418">
    <cfRule type="cellIs" dxfId="36" priority="125" operator="equal">
      <formula>0</formula>
    </cfRule>
  </conditionalFormatting>
  <conditionalFormatting sqref="J108:IV1454">
    <cfRule type="cellIs" dxfId="35" priority="139" operator="equal">
      <formula>0</formula>
    </cfRule>
  </conditionalFormatting>
  <conditionalFormatting sqref="M6:IV6">
    <cfRule type="cellIs" dxfId="3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7" zoomScale="55" zoomScaleNormal="55" zoomScaleSheetLayoutView="85" workbookViewId="0">
      <selection activeCell="Q10" sqref="Q10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630" t="s">
        <v>1426</v>
      </c>
      <c r="C2" s="630"/>
      <c r="D2" s="630"/>
      <c r="E2" s="630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635" t="s">
        <v>1500</v>
      </c>
      <c r="C4" s="636"/>
      <c r="D4" s="636"/>
      <c r="E4" s="637"/>
      <c r="F4" s="352"/>
      <c r="G4" s="352"/>
      <c r="H4" s="353"/>
      <c r="I4" s="599" t="s">
        <v>1501</v>
      </c>
      <c r="J4" s="600"/>
      <c r="K4" s="600"/>
      <c r="L4" s="601"/>
    </row>
    <row r="5" spans="1:12" ht="34.5" customHeight="1">
      <c r="A5" s="193"/>
      <c r="B5" s="355" t="s">
        <v>1350</v>
      </c>
      <c r="C5" s="200" t="s">
        <v>9</v>
      </c>
      <c r="D5" s="631" t="str">
        <f>DATA!D14</f>
        <v>MA ASY-SYARIFAH</v>
      </c>
      <c r="E5" s="632"/>
      <c r="F5" s="197"/>
      <c r="G5" s="197"/>
      <c r="I5" s="356" t="s">
        <v>1350</v>
      </c>
      <c r="J5" s="200" t="s">
        <v>9</v>
      </c>
      <c r="K5" s="602" t="str">
        <f>D5</f>
        <v>MA ASY-SYARIFAH</v>
      </c>
      <c r="L5" s="603"/>
    </row>
    <row r="6" spans="1:12" ht="31.5" customHeight="1">
      <c r="A6" s="193"/>
      <c r="B6" s="355" t="s">
        <v>1497</v>
      </c>
      <c r="C6" s="200" t="s">
        <v>9</v>
      </c>
      <c r="D6" s="640">
        <f>DATA!D17*1000</f>
        <v>11000</v>
      </c>
      <c r="E6" s="641"/>
      <c r="F6" s="197"/>
      <c r="G6" s="197"/>
      <c r="I6" s="356" t="s">
        <v>1498</v>
      </c>
      <c r="J6" s="200" t="s">
        <v>9</v>
      </c>
      <c r="K6" s="604">
        <f>DATA!D20*1000</f>
        <v>23000</v>
      </c>
      <c r="L6" s="605"/>
    </row>
    <row r="7" spans="1:12" ht="30.75" customHeight="1">
      <c r="A7" s="193"/>
      <c r="B7" s="355" t="s">
        <v>1412</v>
      </c>
      <c r="C7" s="200" t="s">
        <v>9</v>
      </c>
      <c r="D7" s="638">
        <f>DATA!D18</f>
        <v>1</v>
      </c>
      <c r="E7" s="639"/>
      <c r="F7" s="354" t="s">
        <v>1425</v>
      </c>
      <c r="I7" s="356" t="s">
        <v>1412</v>
      </c>
      <c r="J7" s="200" t="s">
        <v>9</v>
      </c>
      <c r="K7" s="606">
        <f>DATA!D21</f>
        <v>3</v>
      </c>
      <c r="L7" s="607"/>
    </row>
    <row r="8" spans="1:12" ht="51" customHeight="1">
      <c r="A8" s="193"/>
      <c r="B8" s="355" t="s">
        <v>1413</v>
      </c>
      <c r="C8" s="200" t="s">
        <v>9</v>
      </c>
      <c r="D8" s="638">
        <f>DATA!D19</f>
        <v>220</v>
      </c>
      <c r="E8" s="639"/>
      <c r="F8" s="354" t="s">
        <v>1425</v>
      </c>
      <c r="G8" s="349">
        <v>220</v>
      </c>
      <c r="I8" s="356" t="s">
        <v>1413</v>
      </c>
      <c r="J8" s="200" t="s">
        <v>9</v>
      </c>
      <c r="K8" s="606">
        <f>DATA!D22</f>
        <v>380</v>
      </c>
      <c r="L8" s="607"/>
    </row>
    <row r="9" spans="1:12" ht="30" customHeight="1" thickBot="1">
      <c r="A9" s="193"/>
      <c r="B9" s="361" t="s">
        <v>1509</v>
      </c>
      <c r="C9" s="351" t="s">
        <v>9</v>
      </c>
      <c r="D9" s="633">
        <f>IF(D7=1,D6/(380/3^0.5),(D6/(380*3^0.5)))</f>
        <v>50.138312850678027</v>
      </c>
      <c r="E9" s="634"/>
      <c r="F9" s="196"/>
      <c r="G9" s="350">
        <v>380</v>
      </c>
      <c r="I9" s="362" t="s">
        <v>1509</v>
      </c>
      <c r="J9" s="351" t="s">
        <v>9</v>
      </c>
      <c r="K9" s="610">
        <f>IF(K7=1,K6/(380/3^0.5),(K6/(380*3^0.5)))</f>
        <v>34.94488471410893</v>
      </c>
      <c r="L9" s="611"/>
    </row>
    <row r="10" spans="1:12" ht="24.75" customHeight="1">
      <c r="B10" s="363"/>
      <c r="C10" s="360"/>
      <c r="D10" s="364"/>
      <c r="E10" s="364"/>
      <c r="F10" s="196"/>
      <c r="G10" s="350"/>
      <c r="I10" s="363"/>
      <c r="J10" s="360"/>
      <c r="K10" s="364"/>
      <c r="L10" s="364"/>
    </row>
    <row r="11" spans="1:12" ht="16.5" thickBot="1">
      <c r="B11" s="357" t="s">
        <v>1510</v>
      </c>
      <c r="I11" s="357" t="s">
        <v>1504</v>
      </c>
    </row>
    <row r="12" spans="1:12" ht="34.5" customHeight="1">
      <c r="A12" s="193"/>
      <c r="B12" s="385" t="s">
        <v>1502</v>
      </c>
      <c r="C12" s="379" t="s">
        <v>9</v>
      </c>
      <c r="D12" s="642" t="s">
        <v>1641</v>
      </c>
      <c r="E12" s="643"/>
      <c r="F12" s="197"/>
      <c r="G12" s="197"/>
      <c r="I12" s="378" t="s">
        <v>1502</v>
      </c>
      <c r="J12" s="379" t="s">
        <v>9</v>
      </c>
      <c r="K12" s="612" t="s">
        <v>1641</v>
      </c>
      <c r="L12" s="613"/>
    </row>
    <row r="13" spans="1:12" ht="31.5" customHeight="1">
      <c r="A13" s="193"/>
      <c r="B13" s="386" t="s">
        <v>1351</v>
      </c>
      <c r="C13" s="366" t="s">
        <v>9</v>
      </c>
      <c r="D13" s="646" t="s">
        <v>1642</v>
      </c>
      <c r="E13" s="647"/>
      <c r="F13" s="197"/>
      <c r="G13" s="197"/>
      <c r="I13" s="380" t="s">
        <v>1351</v>
      </c>
      <c r="J13" s="366" t="s">
        <v>9</v>
      </c>
      <c r="K13" s="608" t="s">
        <v>1642</v>
      </c>
      <c r="L13" s="609"/>
    </row>
    <row r="14" spans="1:12" ht="30.75" customHeight="1">
      <c r="A14" s="193"/>
      <c r="B14" s="386" t="s">
        <v>1503</v>
      </c>
      <c r="C14" s="366" t="s">
        <v>9</v>
      </c>
      <c r="D14" s="618">
        <v>50</v>
      </c>
      <c r="E14" s="619"/>
      <c r="F14" s="354" t="s">
        <v>1425</v>
      </c>
      <c r="G14" s="358">
        <v>50</v>
      </c>
      <c r="I14" s="380" t="s">
        <v>1503</v>
      </c>
      <c r="J14" s="366" t="s">
        <v>9</v>
      </c>
      <c r="K14" s="620">
        <v>50</v>
      </c>
      <c r="L14" s="621"/>
    </row>
    <row r="15" spans="1:12" ht="57" customHeight="1">
      <c r="A15" s="193"/>
      <c r="B15" s="386" t="s">
        <v>1412</v>
      </c>
      <c r="C15" s="366" t="s">
        <v>9</v>
      </c>
      <c r="D15" s="372">
        <v>1</v>
      </c>
      <c r="E15" s="381"/>
      <c r="F15" s="354" t="s">
        <v>1425</v>
      </c>
      <c r="G15" s="358">
        <v>100</v>
      </c>
      <c r="I15" s="380" t="s">
        <v>1412</v>
      </c>
      <c r="J15" s="366" t="s">
        <v>9</v>
      </c>
      <c r="K15" s="372">
        <v>3</v>
      </c>
      <c r="L15" s="381"/>
    </row>
    <row r="16" spans="1:12" ht="44.25" customHeight="1">
      <c r="A16" s="193"/>
      <c r="B16" s="386" t="s">
        <v>1513</v>
      </c>
      <c r="C16" s="366"/>
      <c r="D16" s="622">
        <v>148</v>
      </c>
      <c r="E16" s="623"/>
      <c r="F16" s="354"/>
      <c r="G16" s="358">
        <v>160</v>
      </c>
      <c r="I16" s="380" t="s">
        <v>1505</v>
      </c>
      <c r="J16" s="366" t="s">
        <v>9</v>
      </c>
      <c r="K16" s="624">
        <f>K9</f>
        <v>34.94488471410893</v>
      </c>
      <c r="L16" s="625"/>
    </row>
    <row r="17" spans="1:12" ht="34.5" customHeight="1">
      <c r="A17" s="193"/>
      <c r="B17" s="386" t="s">
        <v>1506</v>
      </c>
      <c r="C17" s="366" t="s">
        <v>9</v>
      </c>
      <c r="D17" s="616">
        <f>IF(D15=1,D14/(20/3^0.5),(D14/(20*3^0.5)))</f>
        <v>4.3301270189221928</v>
      </c>
      <c r="E17" s="617"/>
      <c r="F17" s="354" t="s">
        <v>1425</v>
      </c>
      <c r="G17" s="359">
        <v>200</v>
      </c>
      <c r="I17" s="380" t="s">
        <v>1506</v>
      </c>
      <c r="J17" s="366" t="s">
        <v>9</v>
      </c>
      <c r="K17" s="614">
        <f>IF(K15=1,K14/(20/3^0.5),(K14/(20*3^0.5)))</f>
        <v>1.4433756729740645</v>
      </c>
      <c r="L17" s="615"/>
    </row>
    <row r="18" spans="1:12" ht="34.5" customHeight="1">
      <c r="A18" s="193"/>
      <c r="B18" s="386" t="s">
        <v>1507</v>
      </c>
      <c r="C18" s="366" t="s">
        <v>9</v>
      </c>
      <c r="D18" s="616">
        <f>IF(D15=1,D14/(380/3^0.5),(D14/(380*3^0.5)))*1000</f>
        <v>227.90142204853646</v>
      </c>
      <c r="E18" s="617"/>
      <c r="F18" s="354" t="s">
        <v>1425</v>
      </c>
      <c r="G18" s="359">
        <v>250</v>
      </c>
      <c r="I18" s="380" t="s">
        <v>1507</v>
      </c>
      <c r="J18" s="366" t="s">
        <v>9</v>
      </c>
      <c r="K18" s="614">
        <f>IF(K15=1,K14/(380/3^0.5),(K14/(380*3^0.5)))*1000</f>
        <v>75.96714068284551</v>
      </c>
      <c r="L18" s="615"/>
    </row>
    <row r="19" spans="1:12" ht="30" customHeight="1">
      <c r="A19" s="193"/>
      <c r="B19" s="387" t="s">
        <v>1499</v>
      </c>
      <c r="C19" s="365" t="s">
        <v>9</v>
      </c>
      <c r="D19" s="616" t="e">
        <f>IF(D15=1,D13/(380/3^0.5),(D13/(380*3^0.5)))</f>
        <v>#VALUE!</v>
      </c>
      <c r="E19" s="617"/>
      <c r="F19" s="196"/>
      <c r="G19" s="350"/>
      <c r="I19" s="382" t="s">
        <v>1499</v>
      </c>
      <c r="J19" s="365" t="s">
        <v>9</v>
      </c>
      <c r="K19" s="614" t="e">
        <f>IF(K15=1,K13/(380/3^0.5),(K13/(380*3^0.5)))</f>
        <v>#VALUE!</v>
      </c>
      <c r="L19" s="615"/>
    </row>
    <row r="20" spans="1:12" ht="30" customHeight="1" thickBot="1">
      <c r="A20" s="193"/>
      <c r="B20" s="388" t="s">
        <v>1508</v>
      </c>
      <c r="C20" s="384" t="s">
        <v>9</v>
      </c>
      <c r="D20" s="644">
        <f>D16/D18</f>
        <v>0.64940358278449117</v>
      </c>
      <c r="E20" s="645"/>
      <c r="F20" s="196"/>
      <c r="G20" s="350"/>
      <c r="I20" s="383" t="s">
        <v>1499</v>
      </c>
      <c r="J20" s="384" t="s">
        <v>9</v>
      </c>
      <c r="K20" s="648">
        <f>K16/K18</f>
        <v>0.45999999999999996</v>
      </c>
      <c r="L20" s="649"/>
    </row>
    <row r="21" spans="1:12" ht="9.75" customHeight="1">
      <c r="A21" s="193"/>
      <c r="B21" s="373" t="s">
        <v>1508</v>
      </c>
      <c r="C21" s="374" t="s">
        <v>9</v>
      </c>
      <c r="D21" s="629">
        <v>1</v>
      </c>
      <c r="E21" s="629"/>
      <c r="F21" s="375"/>
      <c r="G21" s="376"/>
      <c r="H21" s="377"/>
      <c r="I21" s="373" t="s">
        <v>1499</v>
      </c>
      <c r="J21" s="374" t="s">
        <v>9</v>
      </c>
      <c r="K21" s="629">
        <v>1</v>
      </c>
      <c r="L21" s="629"/>
    </row>
    <row r="22" spans="1:12" ht="6.75" customHeight="1">
      <c r="B22" s="363"/>
      <c r="C22" s="360"/>
      <c r="D22" s="371"/>
      <c r="E22" s="371"/>
      <c r="F22" s="196"/>
      <c r="G22" s="350"/>
      <c r="J22" s="360"/>
      <c r="K22" s="371"/>
      <c r="L22" s="371"/>
    </row>
    <row r="23" spans="1:12" ht="15.75" thickBot="1"/>
    <row r="24" spans="1:12" ht="200.25" customHeight="1" thickBot="1">
      <c r="B24" s="626"/>
      <c r="C24" s="627"/>
      <c r="D24" s="627"/>
      <c r="E24" s="628"/>
      <c r="I24" s="626"/>
      <c r="J24" s="627"/>
      <c r="K24" s="627"/>
      <c r="L24" s="628"/>
    </row>
    <row r="26" spans="1:12">
      <c r="D26" s="368"/>
    </row>
    <row r="27" spans="1:12">
      <c r="D27" s="36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33" priority="5" stopIfTrue="1" operator="greaterThan">
      <formula>0.89</formula>
    </cfRule>
    <cfRule type="cellIs" dxfId="3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77" zoomScaleNormal="100" workbookViewId="0">
      <selection activeCell="R32" sqref="R32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50"/>
      <c r="C1" s="650"/>
      <c r="D1" s="650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1320</v>
      </c>
      <c r="C3" s="215" t="s">
        <v>9</v>
      </c>
      <c r="D3" s="216">
        <v>2022</v>
      </c>
    </row>
    <row r="4" spans="2:11" ht="20.100000000000001" customHeight="1">
      <c r="B4" s="214" t="s">
        <v>1001</v>
      </c>
      <c r="C4" s="215" t="s">
        <v>9</v>
      </c>
      <c r="D4" s="217">
        <v>0.12</v>
      </c>
    </row>
    <row r="5" spans="2:11" ht="20.100000000000001" customHeight="1">
      <c r="B5" s="214" t="s">
        <v>1321</v>
      </c>
      <c r="C5" s="215" t="s">
        <v>9</v>
      </c>
      <c r="D5" s="400">
        <v>1084.1250458865841</v>
      </c>
      <c r="F5" s="396" t="s">
        <v>1576</v>
      </c>
      <c r="K5" s="395"/>
    </row>
    <row r="6" spans="2:11" ht="20.100000000000001" customHeight="1">
      <c r="B6" s="214" t="s">
        <v>1322</v>
      </c>
      <c r="C6" s="215" t="s">
        <v>9</v>
      </c>
      <c r="D6" s="219">
        <v>25</v>
      </c>
      <c r="F6" s="396"/>
    </row>
    <row r="7" spans="2:11" ht="20.100000000000001" customHeight="1">
      <c r="B7" s="214" t="s">
        <v>1323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12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11244000</v>
      </c>
    </row>
    <row r="10" spans="2:11" ht="20.100000000000001" customHeight="1">
      <c r="B10" s="214" t="s">
        <v>1418</v>
      </c>
      <c r="C10" s="215" t="s">
        <v>9</v>
      </c>
      <c r="D10" s="221">
        <f ca="1">RAB!K149</f>
        <v>71808715.792500004</v>
      </c>
    </row>
    <row r="11" spans="2:11" ht="20.100000000000001" customHeight="1">
      <c r="B11" s="214" t="s">
        <v>1327</v>
      </c>
      <c r="C11" s="215" t="s">
        <v>9</v>
      </c>
      <c r="D11" s="218">
        <f ca="1">2%*D10</f>
        <v>1436174.3158500001</v>
      </c>
    </row>
    <row r="12" spans="2:11" ht="9" customHeight="1">
      <c r="B12" s="651"/>
      <c r="C12" s="651"/>
      <c r="D12" s="651"/>
    </row>
    <row r="13" spans="2:11" ht="15.75" customHeight="1">
      <c r="B13" s="222"/>
      <c r="C13" s="222"/>
      <c r="D13" s="222"/>
    </row>
    <row r="14" spans="2:11" ht="33.75" customHeight="1">
      <c r="B14" s="339" t="s">
        <v>1350</v>
      </c>
      <c r="C14" s="340" t="s">
        <v>9</v>
      </c>
      <c r="D14" s="345" t="s">
        <v>1633</v>
      </c>
      <c r="E14" s="223" t="s">
        <v>1425</v>
      </c>
    </row>
    <row r="15" spans="2:11" ht="20.100000000000001" customHeight="1">
      <c r="B15" s="341" t="s">
        <v>1419</v>
      </c>
      <c r="C15" s="342" t="s">
        <v>9</v>
      </c>
      <c r="D15" s="346" t="s">
        <v>792</v>
      </c>
      <c r="E15" s="223" t="s">
        <v>1425</v>
      </c>
    </row>
    <row r="16" spans="2:11" ht="20.100000000000001" customHeight="1">
      <c r="B16" s="341" t="s">
        <v>1420</v>
      </c>
      <c r="C16" s="342" t="s">
        <v>9</v>
      </c>
      <c r="D16" s="346" t="s">
        <v>1423</v>
      </c>
      <c r="E16" s="223" t="s">
        <v>1425</v>
      </c>
    </row>
    <row r="17" spans="2:5" ht="20.100000000000001" customHeight="1">
      <c r="B17" s="341" t="s">
        <v>1421</v>
      </c>
      <c r="C17" s="342" t="s">
        <v>9</v>
      </c>
      <c r="D17" s="347">
        <v>11</v>
      </c>
      <c r="E17" s="223" t="s">
        <v>1425</v>
      </c>
    </row>
    <row r="18" spans="2:5" ht="20.100000000000001" hidden="1" customHeight="1">
      <c r="B18" s="341" t="s">
        <v>1511</v>
      </c>
      <c r="C18" s="342"/>
      <c r="D18" s="347">
        <f>IF((D17&lt;=11),1,3)</f>
        <v>1</v>
      </c>
      <c r="E18" s="223"/>
    </row>
    <row r="19" spans="2:5" ht="20.100000000000001" hidden="1" customHeight="1">
      <c r="B19" s="341" t="s">
        <v>1512</v>
      </c>
      <c r="C19" s="342"/>
      <c r="D19" s="347">
        <f>IF((D17&lt;=11),220,380)</f>
        <v>220</v>
      </c>
      <c r="E19" s="223"/>
    </row>
    <row r="20" spans="2:5" ht="20.100000000000001" customHeight="1">
      <c r="B20" s="341" t="s">
        <v>1422</v>
      </c>
      <c r="C20" s="342" t="s">
        <v>9</v>
      </c>
      <c r="D20" s="347">
        <v>23</v>
      </c>
      <c r="E20" s="223" t="s">
        <v>1425</v>
      </c>
    </row>
    <row r="21" spans="2:5" ht="20.100000000000001" hidden="1" customHeight="1">
      <c r="B21" s="341" t="s">
        <v>1511</v>
      </c>
      <c r="C21" s="342"/>
      <c r="D21" s="347">
        <f>IF((D20&lt;=11),1,3)</f>
        <v>3</v>
      </c>
      <c r="E21" s="223"/>
    </row>
    <row r="22" spans="2:5" ht="20.100000000000001" hidden="1" customHeight="1">
      <c r="B22" s="341" t="s">
        <v>1512</v>
      </c>
      <c r="C22" s="342"/>
      <c r="D22" s="347">
        <f>IF((D20&lt;=11),220,380)</f>
        <v>380</v>
      </c>
      <c r="E22" s="223"/>
    </row>
    <row r="23" spans="2:5" ht="20.100000000000001" customHeight="1">
      <c r="B23" s="341" t="s">
        <v>1324</v>
      </c>
      <c r="C23" s="342" t="s">
        <v>9</v>
      </c>
      <c r="D23" s="346">
        <v>1444.7</v>
      </c>
      <c r="E23" s="223" t="s">
        <v>1425</v>
      </c>
    </row>
    <row r="24" spans="2:5" ht="20.100000000000001" customHeight="1">
      <c r="B24" s="341" t="s">
        <v>1325</v>
      </c>
      <c r="C24" s="342" t="s">
        <v>9</v>
      </c>
      <c r="D24" s="346">
        <v>1444.7</v>
      </c>
      <c r="E24" s="223" t="s">
        <v>1425</v>
      </c>
    </row>
    <row r="25" spans="2:5" ht="20.100000000000001" customHeight="1">
      <c r="B25" s="341" t="s">
        <v>1424</v>
      </c>
      <c r="C25" s="342" t="s">
        <v>9</v>
      </c>
      <c r="D25" s="347">
        <v>937</v>
      </c>
      <c r="E25" s="223" t="s">
        <v>1425</v>
      </c>
    </row>
    <row r="26" spans="2:5" ht="20.100000000000001" customHeight="1">
      <c r="B26" s="343" t="s">
        <v>1326</v>
      </c>
      <c r="C26" s="344" t="s">
        <v>9</v>
      </c>
      <c r="D26" s="348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F11" sqref="F1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5703125" style="225" bestFit="1" customWidth="1"/>
    <col min="9" max="9" width="14.140625" style="225" bestFit="1" customWidth="1"/>
    <col min="10" max="10" width="13.85546875" style="225" bestFit="1" customWidth="1"/>
    <col min="11" max="11" width="15.5703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58" t="s">
        <v>1328</v>
      </c>
      <c r="C3" s="658"/>
      <c r="D3" s="658"/>
      <c r="E3" s="658"/>
      <c r="F3" s="228" t="str">
        <f>DATA!D14</f>
        <v>MA ASY-SYARIFAH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52" t="s">
        <v>1320</v>
      </c>
      <c r="C5" s="652" t="s">
        <v>1329</v>
      </c>
      <c r="D5" s="657" t="s">
        <v>1330</v>
      </c>
      <c r="E5" s="657" t="s">
        <v>1331</v>
      </c>
      <c r="F5" s="652" t="s">
        <v>1332</v>
      </c>
      <c r="G5" s="652"/>
      <c r="H5" s="652"/>
      <c r="I5" s="652"/>
      <c r="J5" s="652"/>
      <c r="K5" s="652" t="s">
        <v>1333</v>
      </c>
      <c r="L5" s="652"/>
      <c r="M5" s="230"/>
      <c r="N5" s="655" t="s">
        <v>1334</v>
      </c>
      <c r="O5" s="657" t="s">
        <v>1335</v>
      </c>
      <c r="P5" s="657" t="s">
        <v>1336</v>
      </c>
      <c r="Q5" s="657" t="s">
        <v>1337</v>
      </c>
      <c r="R5" s="231"/>
      <c r="S5" s="232"/>
      <c r="T5" s="653" t="s">
        <v>1338</v>
      </c>
      <c r="U5" s="233"/>
    </row>
    <row r="6" spans="1:21" ht="20.100000000000001" customHeight="1">
      <c r="B6" s="652"/>
      <c r="C6" s="652"/>
      <c r="D6" s="652"/>
      <c r="E6" s="652"/>
      <c r="F6" s="234" t="s">
        <v>1339</v>
      </c>
      <c r="G6" s="234" t="s">
        <v>1340</v>
      </c>
      <c r="H6" s="234" t="s">
        <v>1341</v>
      </c>
      <c r="I6" s="234" t="s">
        <v>1342</v>
      </c>
      <c r="J6" s="234" t="s">
        <v>1003</v>
      </c>
      <c r="K6" s="234" t="s">
        <v>1343</v>
      </c>
      <c r="L6" s="234" t="s">
        <v>1344</v>
      </c>
      <c r="M6" s="234" t="s">
        <v>1003</v>
      </c>
      <c r="N6" s="656"/>
      <c r="O6" s="652"/>
      <c r="P6" s="652"/>
      <c r="Q6" s="652"/>
      <c r="R6" s="231"/>
      <c r="S6" s="232"/>
      <c r="T6" s="652"/>
      <c r="U6" s="235"/>
    </row>
    <row r="7" spans="1:21" ht="20.100000000000001" customHeight="1">
      <c r="A7" s="236">
        <v>0</v>
      </c>
      <c r="B7" s="237">
        <v>2023</v>
      </c>
      <c r="C7" s="389">
        <f>DATA!D8*DATA!D26*8</f>
        <v>3840</v>
      </c>
      <c r="D7" s="239">
        <f>C7*4/24</f>
        <v>640</v>
      </c>
      <c r="E7" s="239">
        <f>C7-D7</f>
        <v>3200</v>
      </c>
      <c r="F7" s="240">
        <f ca="1">DATA!D10/1000000</f>
        <v>71.80871579250001</v>
      </c>
      <c r="G7" s="241">
        <f ca="1">DATA!$D$11/1000000</f>
        <v>1.4361743158500002</v>
      </c>
      <c r="H7" s="241">
        <f>C7*DATA!$D$5/1000000</f>
        <v>4.1630401762044826</v>
      </c>
      <c r="I7" s="241">
        <f>(C7*DATA!$D$5*DATA!$D$7)/1000000</f>
        <v>9.3668403964600855E-2</v>
      </c>
      <c r="J7" s="239">
        <f ca="1">SUM(F7:I7)</f>
        <v>77.501598688519081</v>
      </c>
      <c r="K7" s="242">
        <f>DATA!D9/1000000</f>
        <v>11.244</v>
      </c>
      <c r="L7" s="239">
        <f>((D7*DATA!$D$23)/1000000)+((E7*DATA!$D$24)/1000000)</f>
        <v>5.5476479999999997</v>
      </c>
      <c r="M7" s="239">
        <f>K7+L7</f>
        <v>16.791647999999999</v>
      </c>
      <c r="N7" s="239">
        <f ca="1">M7-J7</f>
        <v>-60.709950688519086</v>
      </c>
      <c r="O7" s="237">
        <v>1</v>
      </c>
      <c r="P7" s="239">
        <f ca="1">O7*N7</f>
        <v>-60.709950688519086</v>
      </c>
      <c r="Q7" s="239">
        <f ca="1">P7</f>
        <v>-60.709950688519086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5760</v>
      </c>
      <c r="D8" s="239">
        <f>C8*4/24</f>
        <v>960</v>
      </c>
      <c r="E8" s="239">
        <f t="shared" ref="E8:E32" si="0">C8-D8</f>
        <v>4800</v>
      </c>
      <c r="F8" s="237"/>
      <c r="G8" s="241">
        <f ca="1">DATA!$D$11/1000000</f>
        <v>1.4361743158500002</v>
      </c>
      <c r="H8" s="241">
        <f>C8*DATA!$D$5/1000000</f>
        <v>6.244560264306724</v>
      </c>
      <c r="I8" s="241">
        <f>(C8*DATA!$D$5*DATA!$D$7)/1000000</f>
        <v>0.14050260594690128</v>
      </c>
      <c r="J8" s="239">
        <f t="shared" ref="J8:J32" ca="1" si="1">SUM(F8:I8)</f>
        <v>7.8212371861036249</v>
      </c>
      <c r="K8" s="244"/>
      <c r="L8" s="239">
        <f>((D8*DATA!$D$23)/1000000)+((E8*DATA!$D$24)/1000000)</f>
        <v>8.321472</v>
      </c>
      <c r="M8" s="239">
        <f t="shared" ref="M8:M32" si="2">K8+L8</f>
        <v>8.321472</v>
      </c>
      <c r="N8" s="239">
        <f ca="1">M8-J8</f>
        <v>0.50023481389637503</v>
      </c>
      <c r="O8" s="238">
        <f>1/(1+'[84]Asumsi I'!$C$3)^(KKF!A8)</f>
        <v>0.89285714285714279</v>
      </c>
      <c r="P8" s="239">
        <f ca="1">O8*N8</f>
        <v>0.44663822669319198</v>
      </c>
      <c r="Q8" s="239">
        <f ca="1">Q7+P8</f>
        <v>-60.263312461825898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5760</v>
      </c>
      <c r="D9" s="239">
        <f t="shared" ref="D9:D32" si="5">C9*4/24</f>
        <v>960</v>
      </c>
      <c r="E9" s="239">
        <f t="shared" si="0"/>
        <v>4800</v>
      </c>
      <c r="F9" s="237"/>
      <c r="G9" s="241">
        <f ca="1">DATA!$D$11/1000000</f>
        <v>1.4361743158500002</v>
      </c>
      <c r="H9" s="241">
        <f>C9*DATA!$D$5/1000000</f>
        <v>6.244560264306724</v>
      </c>
      <c r="I9" s="241">
        <f>(C9*DATA!$D$5*DATA!$D$7)/1000000</f>
        <v>0.14050260594690128</v>
      </c>
      <c r="J9" s="239">
        <f t="shared" ca="1" si="1"/>
        <v>7.8212371861036249</v>
      </c>
      <c r="K9" s="239"/>
      <c r="L9" s="239">
        <f>((D9*DATA!$D$23)/1000000)+((E9*DATA!$D$24)/1000000)</f>
        <v>8.321472</v>
      </c>
      <c r="M9" s="239">
        <f t="shared" si="2"/>
        <v>8.321472</v>
      </c>
      <c r="N9" s="239">
        <f t="shared" ref="N9:N32" ca="1" si="6">M9-J9</f>
        <v>0.50023481389637503</v>
      </c>
      <c r="O9" s="245">
        <f>1/(1+'[84]Asumsi I'!$C$3)^(KKF!A9)</f>
        <v>0.79719387755102034</v>
      </c>
      <c r="P9" s="239">
        <f t="shared" ref="P9:P32" ca="1" si="7">O9*N9</f>
        <v>0.39878413097606424</v>
      </c>
      <c r="Q9" s="239">
        <f ca="1">Q8+P9</f>
        <v>-59.864528330849836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5760</v>
      </c>
      <c r="D10" s="239">
        <f t="shared" si="5"/>
        <v>960</v>
      </c>
      <c r="E10" s="239">
        <f t="shared" si="0"/>
        <v>4800</v>
      </c>
      <c r="F10" s="237"/>
      <c r="G10" s="241">
        <f ca="1">DATA!$D$11/1000000</f>
        <v>1.4361743158500002</v>
      </c>
      <c r="H10" s="241">
        <f>C10*DATA!$D$5/1000000</f>
        <v>6.244560264306724</v>
      </c>
      <c r="I10" s="241">
        <f>(C10*DATA!$D$5*DATA!$D$7)/1000000</f>
        <v>0.14050260594690128</v>
      </c>
      <c r="J10" s="239">
        <f t="shared" ca="1" si="1"/>
        <v>7.8212371861036249</v>
      </c>
      <c r="K10" s="237"/>
      <c r="L10" s="239">
        <f>((D10*DATA!$D$23)/1000000)+((E10*DATA!$D$24)/1000000)</f>
        <v>8.321472</v>
      </c>
      <c r="M10" s="239">
        <f t="shared" si="2"/>
        <v>8.321472</v>
      </c>
      <c r="N10" s="239">
        <f t="shared" ca="1" si="6"/>
        <v>0.50023481389637503</v>
      </c>
      <c r="O10" s="238">
        <f>1/(1+'[84]Asumsi I'!$C$3)^(KKF!A10)</f>
        <v>0.71178024781341087</v>
      </c>
      <c r="P10" s="239">
        <f t="shared" ca="1" si="7"/>
        <v>0.35605725980005731</v>
      </c>
      <c r="Q10" s="239">
        <f t="shared" ref="Q10:Q30" ca="1" si="9">Q9+P10</f>
        <v>-59.508471071049776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5760</v>
      </c>
      <c r="D11" s="239">
        <f t="shared" si="5"/>
        <v>960</v>
      </c>
      <c r="E11" s="239">
        <f t="shared" si="0"/>
        <v>4800</v>
      </c>
      <c r="F11" s="237"/>
      <c r="G11" s="241">
        <f ca="1">DATA!$D$11/1000000</f>
        <v>1.4361743158500002</v>
      </c>
      <c r="H11" s="241">
        <f>C11*DATA!$D$5/1000000</f>
        <v>6.244560264306724</v>
      </c>
      <c r="I11" s="241">
        <f>(C11*DATA!$D$5*DATA!$D$7)/1000000</f>
        <v>0.14050260594690128</v>
      </c>
      <c r="J11" s="239">
        <f t="shared" ca="1" si="1"/>
        <v>7.8212371861036249</v>
      </c>
      <c r="K11" s="237"/>
      <c r="L11" s="239">
        <f>((D11*DATA!$D$23)/1000000)+((E11*DATA!$D$24)/1000000)</f>
        <v>8.321472</v>
      </c>
      <c r="M11" s="239">
        <f t="shared" si="2"/>
        <v>8.321472</v>
      </c>
      <c r="N11" s="239">
        <f t="shared" ca="1" si="6"/>
        <v>0.50023481389637503</v>
      </c>
      <c r="O11" s="238">
        <f>1/(1+'[84]Asumsi I'!$C$3)^(KKF!A11)</f>
        <v>0.63551807840483121</v>
      </c>
      <c r="P11" s="239">
        <f t="shared" ca="1" si="7"/>
        <v>0.31790826767862262</v>
      </c>
      <c r="Q11" s="239">
        <f t="shared" ca="1" si="9"/>
        <v>-59.190562803371151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5760</v>
      </c>
      <c r="D12" s="239">
        <f t="shared" si="5"/>
        <v>960</v>
      </c>
      <c r="E12" s="239">
        <f t="shared" si="0"/>
        <v>4800</v>
      </c>
      <c r="F12" s="237"/>
      <c r="G12" s="241">
        <f ca="1">DATA!$D$11/1000000</f>
        <v>1.4361743158500002</v>
      </c>
      <c r="H12" s="241">
        <f>C12*DATA!$D$5/1000000</f>
        <v>6.244560264306724</v>
      </c>
      <c r="I12" s="241">
        <f>(C12*DATA!$D$5*DATA!$D$7)/1000000</f>
        <v>0.14050260594690128</v>
      </c>
      <c r="J12" s="239">
        <f t="shared" ca="1" si="1"/>
        <v>7.8212371861036249</v>
      </c>
      <c r="K12" s="237"/>
      <c r="L12" s="239">
        <f>((D12*DATA!$D$23)/1000000)+((E12*DATA!$D$24)/1000000)</f>
        <v>8.321472</v>
      </c>
      <c r="M12" s="239">
        <f t="shared" si="2"/>
        <v>8.321472</v>
      </c>
      <c r="N12" s="239">
        <f t="shared" ca="1" si="6"/>
        <v>0.50023481389637503</v>
      </c>
      <c r="O12" s="238">
        <f>1/(1+'[84]Asumsi I'!$C$3)^(KKF!A12)</f>
        <v>0.56742685571859919</v>
      </c>
      <c r="P12" s="239">
        <f t="shared" ca="1" si="7"/>
        <v>0.28384666757019872</v>
      </c>
      <c r="Q12" s="239">
        <f t="shared" ca="1" si="9"/>
        <v>-58.906716135800949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5760</v>
      </c>
      <c r="D13" s="239">
        <f t="shared" si="5"/>
        <v>960</v>
      </c>
      <c r="E13" s="239">
        <f t="shared" si="0"/>
        <v>4800</v>
      </c>
      <c r="F13" s="237"/>
      <c r="G13" s="241">
        <f ca="1">DATA!$D$11/1000000</f>
        <v>1.4361743158500002</v>
      </c>
      <c r="H13" s="241">
        <f>C13*DATA!$D$5/1000000</f>
        <v>6.244560264306724</v>
      </c>
      <c r="I13" s="241">
        <f>(C13*DATA!$D$5*DATA!$D$7)/1000000</f>
        <v>0.14050260594690128</v>
      </c>
      <c r="J13" s="239">
        <f t="shared" ca="1" si="1"/>
        <v>7.8212371861036249</v>
      </c>
      <c r="K13" s="237"/>
      <c r="L13" s="239">
        <f>((D13*DATA!$D$23)/1000000)+((E13*DATA!$D$24)/1000000)</f>
        <v>8.321472</v>
      </c>
      <c r="M13" s="239">
        <f t="shared" si="2"/>
        <v>8.321472</v>
      </c>
      <c r="N13" s="239">
        <f t="shared" ca="1" si="6"/>
        <v>0.50023481389637503</v>
      </c>
      <c r="O13" s="238">
        <f>1/(1+'[84]Asumsi I'!$C$3)^(KKF!A13)</f>
        <v>0.50663112117732068</v>
      </c>
      <c r="P13" s="239">
        <f t="shared" ca="1" si="7"/>
        <v>0.25343452461624882</v>
      </c>
      <c r="Q13" s="239">
        <f t="shared" ca="1" si="9"/>
        <v>-58.653281611184703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5760</v>
      </c>
      <c r="D14" s="239">
        <f t="shared" si="5"/>
        <v>960</v>
      </c>
      <c r="E14" s="239">
        <f t="shared" si="0"/>
        <v>4800</v>
      </c>
      <c r="F14" s="237"/>
      <c r="G14" s="241">
        <f ca="1">DATA!$D$11/1000000</f>
        <v>1.4361743158500002</v>
      </c>
      <c r="H14" s="241">
        <f>C14*DATA!$D$5/1000000</f>
        <v>6.244560264306724</v>
      </c>
      <c r="I14" s="241">
        <f>(C14*DATA!$D$5*DATA!$D$7)/1000000</f>
        <v>0.14050260594690128</v>
      </c>
      <c r="J14" s="239">
        <f t="shared" ca="1" si="1"/>
        <v>7.8212371861036249</v>
      </c>
      <c r="K14" s="237"/>
      <c r="L14" s="239">
        <f>((D14*DATA!$D$23)/1000000)+((E14*DATA!$D$24)/1000000)</f>
        <v>8.321472</v>
      </c>
      <c r="M14" s="239">
        <f t="shared" si="2"/>
        <v>8.321472</v>
      </c>
      <c r="N14" s="239">
        <f t="shared" ca="1" si="6"/>
        <v>0.50023481389637503</v>
      </c>
      <c r="O14" s="238">
        <f>1/(1+'[84]Asumsi I'!$C$3)^(KKF!A14)</f>
        <v>0.45234921533689343</v>
      </c>
      <c r="P14" s="239">
        <f t="shared" ca="1" si="7"/>
        <v>0.22628082555022216</v>
      </c>
      <c r="Q14" s="239">
        <f t="shared" ca="1" si="9"/>
        <v>-58.427000785634483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5760</v>
      </c>
      <c r="D15" s="239">
        <f t="shared" si="5"/>
        <v>960</v>
      </c>
      <c r="E15" s="239">
        <f t="shared" si="0"/>
        <v>4800</v>
      </c>
      <c r="F15" s="237"/>
      <c r="G15" s="241">
        <f ca="1">DATA!$D$11/1000000</f>
        <v>1.4361743158500002</v>
      </c>
      <c r="H15" s="241">
        <f>C15*DATA!$D$5/1000000</f>
        <v>6.244560264306724</v>
      </c>
      <c r="I15" s="241">
        <f>(C15*DATA!$D$5*DATA!$D$7)/1000000</f>
        <v>0.14050260594690128</v>
      </c>
      <c r="J15" s="239">
        <f t="shared" ca="1" si="1"/>
        <v>7.8212371861036249</v>
      </c>
      <c r="K15" s="237"/>
      <c r="L15" s="239">
        <f>((D15*DATA!$D$23)/1000000)+((E15*DATA!$D$24)/1000000)</f>
        <v>8.321472</v>
      </c>
      <c r="M15" s="239">
        <f t="shared" si="2"/>
        <v>8.321472</v>
      </c>
      <c r="N15" s="239">
        <f t="shared" ca="1" si="6"/>
        <v>0.50023481389637503</v>
      </c>
      <c r="O15" s="238">
        <f>1/(1+'[84]Asumsi I'!$C$3)^(KKF!A15)</f>
        <v>0.4038832279793691</v>
      </c>
      <c r="P15" s="239">
        <f t="shared" ca="1" si="7"/>
        <v>0.2020364513841269</v>
      </c>
      <c r="Q15" s="239">
        <f t="shared" ca="1" si="9"/>
        <v>-58.224964334250359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5760</v>
      </c>
      <c r="D16" s="239">
        <f t="shared" si="5"/>
        <v>960</v>
      </c>
      <c r="E16" s="239">
        <f t="shared" si="0"/>
        <v>4800</v>
      </c>
      <c r="F16" s="237"/>
      <c r="G16" s="241">
        <f ca="1">DATA!$D$11/1000000</f>
        <v>1.4361743158500002</v>
      </c>
      <c r="H16" s="241">
        <f>C16*DATA!$D$5/1000000</f>
        <v>6.244560264306724</v>
      </c>
      <c r="I16" s="241">
        <f>(C16*DATA!$D$5*DATA!$D$7)/1000000</f>
        <v>0.14050260594690128</v>
      </c>
      <c r="J16" s="239">
        <f t="shared" ca="1" si="1"/>
        <v>7.8212371861036249</v>
      </c>
      <c r="K16" s="237"/>
      <c r="L16" s="239">
        <f>((D16*DATA!$D$23)/1000000)+((E16*DATA!$D$24)/1000000)</f>
        <v>8.321472</v>
      </c>
      <c r="M16" s="239">
        <f t="shared" si="2"/>
        <v>8.321472</v>
      </c>
      <c r="N16" s="239">
        <f t="shared" ca="1" si="6"/>
        <v>0.50023481389637503</v>
      </c>
      <c r="O16" s="238">
        <f>1/(1+'[84]Asumsi I'!$C$3)^(KKF!A16)</f>
        <v>0.36061002498157957</v>
      </c>
      <c r="P16" s="239">
        <f t="shared" ca="1" si="7"/>
        <v>0.18038968873582761</v>
      </c>
      <c r="Q16" s="239">
        <f t="shared" ca="1" si="9"/>
        <v>-58.04457464551453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5760</v>
      </c>
      <c r="D17" s="239">
        <f t="shared" si="5"/>
        <v>960</v>
      </c>
      <c r="E17" s="239">
        <f t="shared" si="0"/>
        <v>4800</v>
      </c>
      <c r="F17" s="237"/>
      <c r="G17" s="241">
        <f ca="1">DATA!$D$11/1000000</f>
        <v>1.4361743158500002</v>
      </c>
      <c r="H17" s="241">
        <f>C17*DATA!$D$5/1000000</f>
        <v>6.244560264306724</v>
      </c>
      <c r="I17" s="241">
        <f>(C17*DATA!$D$5*DATA!$D$7)/1000000</f>
        <v>0.14050260594690128</v>
      </c>
      <c r="J17" s="239">
        <f t="shared" ca="1" si="1"/>
        <v>7.8212371861036249</v>
      </c>
      <c r="K17" s="237"/>
      <c r="L17" s="239">
        <f>((D17*DATA!$D$23)/1000000)+((E17*DATA!$D$24)/1000000)</f>
        <v>8.321472</v>
      </c>
      <c r="M17" s="239">
        <f t="shared" si="2"/>
        <v>8.321472</v>
      </c>
      <c r="N17" s="239">
        <f t="shared" ca="1" si="6"/>
        <v>0.50023481389637503</v>
      </c>
      <c r="O17" s="238">
        <f>1/(1+'[84]Asumsi I'!$C$3)^(KKF!A17)</f>
        <v>0.32197323659069599</v>
      </c>
      <c r="P17" s="239">
        <f t="shared" ca="1" si="7"/>
        <v>0.16106222208556034</v>
      </c>
      <c r="Q17" s="239">
        <f t="shared" ca="1" si="9"/>
        <v>-57.883512423428968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5760</v>
      </c>
      <c r="D18" s="239">
        <f t="shared" si="5"/>
        <v>960</v>
      </c>
      <c r="E18" s="239">
        <f t="shared" si="0"/>
        <v>4800</v>
      </c>
      <c r="F18" s="237"/>
      <c r="G18" s="241">
        <f ca="1">DATA!$D$11/1000000</f>
        <v>1.4361743158500002</v>
      </c>
      <c r="H18" s="241">
        <f>C18*DATA!$D$5/1000000</f>
        <v>6.244560264306724</v>
      </c>
      <c r="I18" s="241">
        <f>(C18*DATA!$D$5*DATA!$D$7)/1000000</f>
        <v>0.14050260594690128</v>
      </c>
      <c r="J18" s="239">
        <f t="shared" ca="1" si="1"/>
        <v>7.8212371861036249</v>
      </c>
      <c r="K18" s="237"/>
      <c r="L18" s="239">
        <f>((D18*DATA!$D$23)/1000000)+((E18*DATA!$D$24)/1000000)</f>
        <v>8.321472</v>
      </c>
      <c r="M18" s="239">
        <f t="shared" si="2"/>
        <v>8.321472</v>
      </c>
      <c r="N18" s="239">
        <f t="shared" ca="1" si="6"/>
        <v>0.50023481389637503</v>
      </c>
      <c r="O18" s="238">
        <f>1/(1+'[84]Asumsi I'!$C$3)^(KKF!A18)</f>
        <v>0.28747610409883567</v>
      </c>
      <c r="P18" s="239">
        <f t="shared" ca="1" si="7"/>
        <v>0.14380555543353599</v>
      </c>
      <c r="Q18" s="239">
        <f t="shared" ca="1" si="9"/>
        <v>-57.73970686799543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5760</v>
      </c>
      <c r="D19" s="239">
        <f t="shared" si="5"/>
        <v>960</v>
      </c>
      <c r="E19" s="239">
        <f t="shared" si="0"/>
        <v>4800</v>
      </c>
      <c r="F19" s="237"/>
      <c r="G19" s="241">
        <f ca="1">DATA!$D$11/1000000</f>
        <v>1.4361743158500002</v>
      </c>
      <c r="H19" s="241">
        <f>C19*DATA!$D$5/1000000</f>
        <v>6.244560264306724</v>
      </c>
      <c r="I19" s="241">
        <f>(C19*DATA!$D$5*DATA!$D$7)/1000000</f>
        <v>0.14050260594690128</v>
      </c>
      <c r="J19" s="239">
        <f t="shared" ca="1" si="1"/>
        <v>7.8212371861036249</v>
      </c>
      <c r="K19" s="237"/>
      <c r="L19" s="239">
        <f>((D19*DATA!$D$23)/1000000)+((E19*DATA!$D$24)/1000000)</f>
        <v>8.321472</v>
      </c>
      <c r="M19" s="239">
        <f t="shared" si="2"/>
        <v>8.321472</v>
      </c>
      <c r="N19" s="239">
        <f t="shared" ca="1" si="6"/>
        <v>0.50023481389637503</v>
      </c>
      <c r="O19" s="238">
        <f>1/(1+'[84]Asumsi I'!$C$3)^(KKF!A19)</f>
        <v>0.25667509294538904</v>
      </c>
      <c r="P19" s="239">
        <f t="shared" ca="1" si="7"/>
        <v>0.12839781735137146</v>
      </c>
      <c r="Q19" s="239">
        <f t="shared" ca="1" si="9"/>
        <v>-57.61130905064406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5760</v>
      </c>
      <c r="D20" s="239">
        <f t="shared" si="5"/>
        <v>960</v>
      </c>
      <c r="E20" s="239">
        <f t="shared" si="0"/>
        <v>4800</v>
      </c>
      <c r="F20" s="237"/>
      <c r="G20" s="241">
        <f ca="1">DATA!$D$11/1000000</f>
        <v>1.4361743158500002</v>
      </c>
      <c r="H20" s="241">
        <f>C20*DATA!$D$5/1000000</f>
        <v>6.244560264306724</v>
      </c>
      <c r="I20" s="241">
        <f>(C20*DATA!$D$5*DATA!$D$7)/1000000</f>
        <v>0.14050260594690128</v>
      </c>
      <c r="J20" s="239">
        <f t="shared" ca="1" si="1"/>
        <v>7.8212371861036249</v>
      </c>
      <c r="K20" s="237"/>
      <c r="L20" s="239">
        <f>((D20*DATA!$D$23)/1000000)+((E20*DATA!$D$24)/1000000)</f>
        <v>8.321472</v>
      </c>
      <c r="M20" s="239">
        <f t="shared" si="2"/>
        <v>8.321472</v>
      </c>
      <c r="N20" s="239">
        <f t="shared" ca="1" si="6"/>
        <v>0.50023481389637503</v>
      </c>
      <c r="O20" s="238">
        <f>1/(1+'[84]Asumsi I'!$C$3)^(KKF!A20)</f>
        <v>0.22917419012981158</v>
      </c>
      <c r="P20" s="239">
        <f t="shared" ca="1" si="7"/>
        <v>0.11464090834943876</v>
      </c>
      <c r="Q20" s="239">
        <f t="shared" ca="1" si="9"/>
        <v>-57.496668142294624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5760</v>
      </c>
      <c r="D21" s="239">
        <f t="shared" si="5"/>
        <v>960</v>
      </c>
      <c r="E21" s="239">
        <f t="shared" si="0"/>
        <v>4800</v>
      </c>
      <c r="F21" s="237"/>
      <c r="G21" s="241">
        <f ca="1">DATA!$D$11/1000000</f>
        <v>1.4361743158500002</v>
      </c>
      <c r="H21" s="241">
        <f>C21*DATA!$D$5/1000000</f>
        <v>6.244560264306724</v>
      </c>
      <c r="I21" s="241">
        <f>(C21*DATA!$D$5*DATA!$D$7)/1000000</f>
        <v>0.14050260594690128</v>
      </c>
      <c r="J21" s="239">
        <f t="shared" ca="1" si="1"/>
        <v>7.8212371861036249</v>
      </c>
      <c r="K21" s="237"/>
      <c r="L21" s="239">
        <f>((D21*DATA!$D$23)/1000000)+((E21*DATA!$D$24)/1000000)</f>
        <v>8.321472</v>
      </c>
      <c r="M21" s="239">
        <f t="shared" si="2"/>
        <v>8.321472</v>
      </c>
      <c r="N21" s="239">
        <f t="shared" ca="1" si="6"/>
        <v>0.50023481389637503</v>
      </c>
      <c r="O21" s="238">
        <f>1/(1+'[84]Asumsi I'!$C$3)^(KKF!A21)</f>
        <v>0.20461981261590317</v>
      </c>
      <c r="P21" s="239">
        <f t="shared" ca="1" si="7"/>
        <v>0.10235795388342746</v>
      </c>
      <c r="Q21" s="239">
        <f t="shared" ca="1" si="9"/>
        <v>-57.394310188411197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5760</v>
      </c>
      <c r="D22" s="239">
        <f t="shared" si="5"/>
        <v>960</v>
      </c>
      <c r="E22" s="239">
        <f t="shared" si="0"/>
        <v>4800</v>
      </c>
      <c r="F22" s="237"/>
      <c r="G22" s="241">
        <f ca="1">DATA!$D$11/1000000</f>
        <v>1.4361743158500002</v>
      </c>
      <c r="H22" s="241">
        <f>C22*DATA!$D$5/1000000</f>
        <v>6.244560264306724</v>
      </c>
      <c r="I22" s="241">
        <f>(C22*DATA!$D$5*DATA!$D$7)/1000000</f>
        <v>0.14050260594690128</v>
      </c>
      <c r="J22" s="239">
        <f t="shared" ca="1" si="1"/>
        <v>7.8212371861036249</v>
      </c>
      <c r="K22" s="237"/>
      <c r="L22" s="239">
        <f>((D22*DATA!$D$23)/1000000)+((E22*DATA!$D$24)/1000000)</f>
        <v>8.321472</v>
      </c>
      <c r="M22" s="239">
        <f t="shared" si="2"/>
        <v>8.321472</v>
      </c>
      <c r="N22" s="239">
        <f t="shared" ca="1" si="6"/>
        <v>0.50023481389637503</v>
      </c>
      <c r="O22" s="238">
        <f>1/(1+'[84]Asumsi I'!$C$3)^(KKF!A22)</f>
        <v>0.18269626126419927</v>
      </c>
      <c r="P22" s="239">
        <f t="shared" ca="1" si="7"/>
        <v>9.1391030253060238E-2</v>
      </c>
      <c r="Q22" s="239">
        <f t="shared" ca="1" si="9"/>
        <v>-57.30291915815814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5760</v>
      </c>
      <c r="D23" s="239">
        <f t="shared" si="5"/>
        <v>960</v>
      </c>
      <c r="E23" s="239">
        <f t="shared" si="0"/>
        <v>4800</v>
      </c>
      <c r="F23" s="237"/>
      <c r="G23" s="241">
        <f ca="1">DATA!$D$11/1000000</f>
        <v>1.4361743158500002</v>
      </c>
      <c r="H23" s="241">
        <f>C23*DATA!$D$5/1000000</f>
        <v>6.244560264306724</v>
      </c>
      <c r="I23" s="241">
        <f>(C23*DATA!$D$5*DATA!$D$7)/1000000</f>
        <v>0.14050260594690128</v>
      </c>
      <c r="J23" s="239">
        <f t="shared" ca="1" si="1"/>
        <v>7.8212371861036249</v>
      </c>
      <c r="K23" s="237"/>
      <c r="L23" s="239">
        <f>((D23*DATA!$D$23)/1000000)+((E23*DATA!$D$24)/1000000)</f>
        <v>8.321472</v>
      </c>
      <c r="M23" s="239">
        <f t="shared" si="2"/>
        <v>8.321472</v>
      </c>
      <c r="N23" s="239">
        <f t="shared" ca="1" si="6"/>
        <v>0.50023481389637503</v>
      </c>
      <c r="O23" s="238">
        <f>1/(1+'[84]Asumsi I'!$C$3)^(KKF!A23)</f>
        <v>0.16312166184303503</v>
      </c>
      <c r="P23" s="239">
        <f t="shared" ca="1" si="7"/>
        <v>8.1599134154518055E-2</v>
      </c>
      <c r="Q23" s="239">
        <f t="shared" ca="1" si="9"/>
        <v>-57.221320024003624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5760</v>
      </c>
      <c r="D24" s="239">
        <f t="shared" si="5"/>
        <v>960</v>
      </c>
      <c r="E24" s="239">
        <f t="shared" si="0"/>
        <v>4800</v>
      </c>
      <c r="F24" s="237"/>
      <c r="G24" s="241">
        <f ca="1">DATA!$D$11/1000000</f>
        <v>1.4361743158500002</v>
      </c>
      <c r="H24" s="241">
        <f>C24*DATA!$D$5/1000000</f>
        <v>6.244560264306724</v>
      </c>
      <c r="I24" s="241">
        <f>(C24*DATA!$D$5*DATA!$D$7)/1000000</f>
        <v>0.14050260594690128</v>
      </c>
      <c r="J24" s="239">
        <f t="shared" ca="1" si="1"/>
        <v>7.8212371861036249</v>
      </c>
      <c r="K24" s="237"/>
      <c r="L24" s="239">
        <f>((D24*DATA!$D$23)/1000000)+((E24*DATA!$D$24)/1000000)</f>
        <v>8.321472</v>
      </c>
      <c r="M24" s="239">
        <f t="shared" si="2"/>
        <v>8.321472</v>
      </c>
      <c r="N24" s="239">
        <f t="shared" ca="1" si="6"/>
        <v>0.50023481389637503</v>
      </c>
      <c r="O24" s="238">
        <f>1/(1+'[84]Asumsi I'!$C$3)^(KKF!A24)</f>
        <v>0.14564434093128129</v>
      </c>
      <c r="P24" s="239">
        <f t="shared" ca="1" si="7"/>
        <v>7.2856369780819691E-2</v>
      </c>
      <c r="Q24" s="239">
        <f t="shared" ca="1" si="9"/>
        <v>-57.148463654222802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5760</v>
      </c>
      <c r="D25" s="239">
        <f t="shared" si="5"/>
        <v>960</v>
      </c>
      <c r="E25" s="239">
        <f t="shared" si="0"/>
        <v>4800</v>
      </c>
      <c r="F25" s="237"/>
      <c r="G25" s="241">
        <f ca="1">DATA!$D$11/1000000</f>
        <v>1.4361743158500002</v>
      </c>
      <c r="H25" s="241">
        <f>C25*DATA!$D$5/1000000</f>
        <v>6.244560264306724</v>
      </c>
      <c r="I25" s="241">
        <f>(C25*DATA!$D$5*DATA!$D$7)/1000000</f>
        <v>0.14050260594690128</v>
      </c>
      <c r="J25" s="239">
        <f t="shared" ca="1" si="1"/>
        <v>7.8212371861036249</v>
      </c>
      <c r="K25" s="237"/>
      <c r="L25" s="239">
        <f>((D25*DATA!$D$23)/1000000)+((E25*DATA!$D$24)/1000000)</f>
        <v>8.321472</v>
      </c>
      <c r="M25" s="239">
        <f t="shared" si="2"/>
        <v>8.321472</v>
      </c>
      <c r="N25" s="239">
        <f t="shared" ca="1" si="6"/>
        <v>0.50023481389637503</v>
      </c>
      <c r="O25" s="238">
        <f>1/(1+'[84]Asumsi I'!$C$3)^(KKF!A25)</f>
        <v>0.13003959011721541</v>
      </c>
      <c r="P25" s="239">
        <f t="shared" ca="1" si="7"/>
        <v>6.5050330161446138E-2</v>
      </c>
      <c r="Q25" s="239">
        <f t="shared" ca="1" si="9"/>
        <v>-57.083413324061354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5760</v>
      </c>
      <c r="D26" s="239">
        <f t="shared" si="5"/>
        <v>960</v>
      </c>
      <c r="E26" s="239">
        <f t="shared" si="0"/>
        <v>4800</v>
      </c>
      <c r="F26" s="237"/>
      <c r="G26" s="241">
        <f ca="1">DATA!$D$11/1000000</f>
        <v>1.4361743158500002</v>
      </c>
      <c r="H26" s="241">
        <f>C26*DATA!$D$5/1000000</f>
        <v>6.244560264306724</v>
      </c>
      <c r="I26" s="241">
        <f>(C26*DATA!$D$5*DATA!$D$7)/1000000</f>
        <v>0.14050260594690128</v>
      </c>
      <c r="J26" s="239">
        <f t="shared" ca="1" si="1"/>
        <v>7.8212371861036249</v>
      </c>
      <c r="K26" s="237"/>
      <c r="L26" s="239">
        <f>((D26*DATA!$D$23)/1000000)+((E26*DATA!$D$24)/1000000)</f>
        <v>8.321472</v>
      </c>
      <c r="M26" s="239">
        <f t="shared" si="2"/>
        <v>8.321472</v>
      </c>
      <c r="N26" s="239">
        <f t="shared" ca="1" si="6"/>
        <v>0.50023481389637503</v>
      </c>
      <c r="O26" s="238">
        <f>1/(1+'[84]Asumsi I'!$C$3)^(KKF!A26)</f>
        <v>0.1161067768903709</v>
      </c>
      <c r="P26" s="239">
        <f t="shared" ca="1" si="7"/>
        <v>5.8080651929862621E-2</v>
      </c>
      <c r="Q26" s="239">
        <f t="shared" ca="1" si="9"/>
        <v>-57.025332672131491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5760</v>
      </c>
      <c r="D27" s="239">
        <f t="shared" si="5"/>
        <v>960</v>
      </c>
      <c r="E27" s="239">
        <f t="shared" si="0"/>
        <v>4800</v>
      </c>
      <c r="F27" s="237"/>
      <c r="G27" s="241">
        <f ca="1">DATA!$D$11/1000000</f>
        <v>1.4361743158500002</v>
      </c>
      <c r="H27" s="241">
        <f>C27*DATA!$D$5/1000000</f>
        <v>6.244560264306724</v>
      </c>
      <c r="I27" s="241">
        <f>(C27*DATA!$D$5*DATA!$D$7)/1000000</f>
        <v>0.14050260594690128</v>
      </c>
      <c r="J27" s="239">
        <f t="shared" ca="1" si="1"/>
        <v>7.8212371861036249</v>
      </c>
      <c r="K27" s="237"/>
      <c r="L27" s="239">
        <f>((D27*DATA!$D$23)/1000000)+((E27*DATA!$D$24)/1000000)</f>
        <v>8.321472</v>
      </c>
      <c r="M27" s="239">
        <f t="shared" si="2"/>
        <v>8.321472</v>
      </c>
      <c r="N27" s="239">
        <f t="shared" ca="1" si="6"/>
        <v>0.50023481389637503</v>
      </c>
      <c r="O27" s="238">
        <f>1/(1+'[84]Asumsi I'!$C$3)^(KKF!A27)</f>
        <v>0.1036667650806883</v>
      </c>
      <c r="P27" s="239">
        <f t="shared" ca="1" si="7"/>
        <v>5.1857724937377343E-2</v>
      </c>
      <c r="Q27" s="239">
        <f t="shared" ca="1" si="9"/>
        <v>-56.973474947194113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5760</v>
      </c>
      <c r="D28" s="239">
        <f t="shared" si="5"/>
        <v>960</v>
      </c>
      <c r="E28" s="239">
        <f t="shared" si="0"/>
        <v>4800</v>
      </c>
      <c r="F28" s="237"/>
      <c r="G28" s="241">
        <f ca="1">DATA!$D$11/1000000</f>
        <v>1.4361743158500002</v>
      </c>
      <c r="H28" s="241">
        <f>C28*DATA!$D$5/1000000</f>
        <v>6.244560264306724</v>
      </c>
      <c r="I28" s="241">
        <f>(C28*DATA!$D$5*DATA!$D$7)/1000000</f>
        <v>0.14050260594690128</v>
      </c>
      <c r="J28" s="239">
        <f t="shared" ca="1" si="1"/>
        <v>7.8212371861036249</v>
      </c>
      <c r="K28" s="237"/>
      <c r="L28" s="239">
        <f>((D28*DATA!$D$23)/1000000)+((E28*DATA!$D$24)/1000000)</f>
        <v>8.321472</v>
      </c>
      <c r="M28" s="239">
        <f t="shared" si="2"/>
        <v>8.321472</v>
      </c>
      <c r="N28" s="239">
        <f t="shared" ca="1" si="6"/>
        <v>0.50023481389637503</v>
      </c>
      <c r="O28" s="238">
        <f>1/(1+'[84]Asumsi I'!$C$3)^(KKF!A28)</f>
        <v>9.2559611679185971E-2</v>
      </c>
      <c r="P28" s="239">
        <f t="shared" ca="1" si="7"/>
        <v>4.6301540122658337E-2</v>
      </c>
      <c r="Q28" s="239">
        <f t="shared" ca="1" si="9"/>
        <v>-56.927173407071457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5760</v>
      </c>
      <c r="D29" s="239">
        <f t="shared" si="5"/>
        <v>960</v>
      </c>
      <c r="E29" s="239">
        <f t="shared" si="0"/>
        <v>4800</v>
      </c>
      <c r="F29" s="237"/>
      <c r="G29" s="241">
        <f ca="1">DATA!$D$11/1000000</f>
        <v>1.4361743158500002</v>
      </c>
      <c r="H29" s="241">
        <f>C29*DATA!$D$5/1000000</f>
        <v>6.244560264306724</v>
      </c>
      <c r="I29" s="241">
        <f>(C29*DATA!$D$5*DATA!$D$7)/1000000</f>
        <v>0.14050260594690128</v>
      </c>
      <c r="J29" s="239">
        <f t="shared" ca="1" si="1"/>
        <v>7.8212371861036249</v>
      </c>
      <c r="K29" s="237"/>
      <c r="L29" s="239">
        <f>((D29*DATA!$D$23)/1000000)+((E29*DATA!$D$24)/1000000)</f>
        <v>8.321472</v>
      </c>
      <c r="M29" s="239">
        <f t="shared" si="2"/>
        <v>8.321472</v>
      </c>
      <c r="N29" s="239">
        <f t="shared" ca="1" si="6"/>
        <v>0.50023481389637503</v>
      </c>
      <c r="O29" s="238">
        <f>1/(1+'[84]Asumsi I'!$C$3)^(KKF!A29)</f>
        <v>8.2642510427844609E-2</v>
      </c>
      <c r="P29" s="239">
        <f t="shared" ca="1" si="7"/>
        <v>4.1340660823802083E-2</v>
      </c>
      <c r="Q29" s="239">
        <f t="shared" ca="1" si="9"/>
        <v>-56.885832746247658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5760</v>
      </c>
      <c r="D30" s="239">
        <f t="shared" si="5"/>
        <v>960</v>
      </c>
      <c r="E30" s="239">
        <f t="shared" si="0"/>
        <v>4800</v>
      </c>
      <c r="F30" s="237"/>
      <c r="G30" s="241">
        <f ca="1">DATA!$D$11/1000000</f>
        <v>1.4361743158500002</v>
      </c>
      <c r="H30" s="241">
        <f>C30*DATA!$D$5/1000000</f>
        <v>6.244560264306724</v>
      </c>
      <c r="I30" s="241">
        <f>(C30*DATA!$D$5*DATA!$D$7)/1000000</f>
        <v>0.14050260594690128</v>
      </c>
      <c r="J30" s="239">
        <f t="shared" ca="1" si="1"/>
        <v>7.8212371861036249</v>
      </c>
      <c r="K30" s="237"/>
      <c r="L30" s="239">
        <f>((D30*DATA!$D$23)/1000000)+((E30*DATA!$D$24)/1000000)</f>
        <v>8.321472</v>
      </c>
      <c r="M30" s="239">
        <f t="shared" si="2"/>
        <v>8.321472</v>
      </c>
      <c r="N30" s="239">
        <f t="shared" ca="1" si="6"/>
        <v>0.50023481389637503</v>
      </c>
      <c r="O30" s="238">
        <f>1/(1+'[84]Asumsi I'!$C$3)^(KKF!A30)</f>
        <v>7.3787955739146982E-2</v>
      </c>
      <c r="P30" s="239">
        <f t="shared" ca="1" si="7"/>
        <v>3.6911304306966146E-2</v>
      </c>
      <c r="Q30" s="239">
        <f t="shared" ca="1" si="9"/>
        <v>-56.848921441940689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5760</v>
      </c>
      <c r="D31" s="239">
        <f t="shared" si="5"/>
        <v>960</v>
      </c>
      <c r="E31" s="239">
        <f t="shared" si="0"/>
        <v>4800</v>
      </c>
      <c r="F31" s="237"/>
      <c r="G31" s="241">
        <f ca="1">DATA!$D$11/1000000</f>
        <v>1.4361743158500002</v>
      </c>
      <c r="H31" s="241">
        <f>C31*DATA!$D$5/1000000</f>
        <v>6.244560264306724</v>
      </c>
      <c r="I31" s="241">
        <f>(C31*DATA!$D$5*DATA!$D$7)/1000000</f>
        <v>0.14050260594690128</v>
      </c>
      <c r="J31" s="239">
        <f t="shared" ca="1" si="1"/>
        <v>7.8212371861036249</v>
      </c>
      <c r="K31" s="237"/>
      <c r="L31" s="239">
        <f>((D31*DATA!$D$23)/1000000)+((E31*DATA!$D$24)/1000000)</f>
        <v>8.321472</v>
      </c>
      <c r="M31" s="239">
        <f t="shared" si="2"/>
        <v>8.321472</v>
      </c>
      <c r="N31" s="239">
        <f t="shared" ca="1" si="6"/>
        <v>0.50023481389637503</v>
      </c>
      <c r="O31" s="238">
        <f>1/(1+'[84]Asumsi I'!$C$3)^(KKF!A31)</f>
        <v>6.5882103338524081E-2</v>
      </c>
      <c r="P31" s="239">
        <f t="shared" ca="1" si="7"/>
        <v>3.2956521702648345E-2</v>
      </c>
      <c r="Q31" s="239">
        <f ca="1">Q30+P31</f>
        <v>-56.815964920238038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5760</v>
      </c>
      <c r="D32" s="239">
        <f t="shared" si="5"/>
        <v>960</v>
      </c>
      <c r="E32" s="239">
        <f t="shared" si="0"/>
        <v>4800</v>
      </c>
      <c r="F32" s="237"/>
      <c r="G32" s="241">
        <f ca="1">DATA!$D$11/1000000</f>
        <v>1.4361743158500002</v>
      </c>
      <c r="H32" s="241">
        <f>C32*DATA!$D$5/1000000</f>
        <v>6.244560264306724</v>
      </c>
      <c r="I32" s="241">
        <f>(C32*DATA!$D$5*DATA!$D$7)/1000000</f>
        <v>0.14050260594690128</v>
      </c>
      <c r="J32" s="239">
        <f t="shared" ca="1" si="1"/>
        <v>7.8212371861036249</v>
      </c>
      <c r="K32" s="237"/>
      <c r="L32" s="239">
        <f>((D32*DATA!$D$23)/1000000)+((E32*DATA!$D$24)/1000000)</f>
        <v>8.321472</v>
      </c>
      <c r="M32" s="239">
        <f t="shared" si="2"/>
        <v>8.321472</v>
      </c>
      <c r="N32" s="239">
        <f t="shared" ca="1" si="6"/>
        <v>0.50023481389637503</v>
      </c>
      <c r="O32" s="238">
        <f>1/(1+'[84]Asumsi I'!$C$3)^(KKF!A32)</f>
        <v>5.8823306552253637E-2</v>
      </c>
      <c r="P32" s="239">
        <f t="shared" ca="1" si="7"/>
        <v>2.9425465805936017E-2</v>
      </c>
      <c r="Q32" s="239">
        <f ca="1">Q31+P32</f>
        <v>-56.786539454432102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54" t="s">
        <v>1345</v>
      </c>
      <c r="G33" s="654"/>
      <c r="H33" s="654"/>
      <c r="I33" s="247"/>
      <c r="J33" s="248">
        <f ca="1">SUM(J7:J32)</f>
        <v>273.03252834110964</v>
      </c>
      <c r="K33" s="654" t="s">
        <v>1346</v>
      </c>
      <c r="L33" s="654"/>
      <c r="M33" s="248">
        <f>SUM(M7:M32)</f>
        <v>224.82844800000001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1347</v>
      </c>
      <c r="Q34" s="253">
        <f ca="1">+J7/N32</f>
        <v>154.93043773753368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1348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1349</v>
      </c>
      <c r="Q36" s="256">
        <f ca="1">M33/J33</f>
        <v>0.82344931340603311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999</v>
      </c>
      <c r="Q37" s="257">
        <f ca="1">+NPV(0.12,N7:N32)</f>
        <v>-50.702267370028657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1000</v>
      </c>
      <c r="Q38" s="258">
        <f ca="1">IRR(N7:N32,DATA!D4)</f>
        <v>-9.6804801734127199E-2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31" priority="1" stopIfTrue="1" operator="greaterThanOrEqual">
      <formula>$F$7</formula>
    </cfRule>
    <cfRule type="cellIs" dxfId="30" priority="2" stopIfTrue="1" operator="lessThan">
      <formula>$F$7</formula>
    </cfRule>
  </conditionalFormatting>
  <conditionalFormatting sqref="Q7:Q32">
    <cfRule type="cellIs" dxfId="29" priority="3" operator="lessThan">
      <formula>0</formula>
    </cfRule>
    <cfRule type="cellIs" dxfId="28" priority="4" operator="lessThan">
      <formula>0</formula>
    </cfRule>
    <cfRule type="cellIs" dxfId="27" priority="5" operator="lessThan">
      <formula>-6395.81</formula>
    </cfRule>
    <cfRule type="cellIs" dxfId="2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64"/>
  <sheetViews>
    <sheetView showGridLines="0" tabSelected="1" zoomScale="70" zoomScaleNormal="70" zoomScaleSheetLayoutView="70" workbookViewId="0">
      <pane ySplit="13" topLeftCell="A140" activePane="bottomLeft" state="frozen"/>
      <selection activeCell="H1093" sqref="H1093"/>
      <selection pane="bottomLeft" activeCell="I156" sqref="I156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33" customWidth="1"/>
    <col min="4" max="4" width="13.7109375" style="333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982</v>
      </c>
      <c r="D1" s="262"/>
      <c r="U1" s="259"/>
    </row>
    <row r="2" spans="1:22">
      <c r="C2" s="261" t="s">
        <v>1319</v>
      </c>
      <c r="D2" s="262"/>
      <c r="T2" s="267"/>
      <c r="U2" s="268" t="s">
        <v>1007</v>
      </c>
      <c r="V2" s="267"/>
    </row>
    <row r="3" spans="1:22">
      <c r="C3" s="261" t="s">
        <v>1411</v>
      </c>
      <c r="D3" s="262"/>
      <c r="O3" s="669" t="s">
        <v>1007</v>
      </c>
      <c r="P3" s="669"/>
      <c r="Q3" s="269"/>
      <c r="T3" s="267"/>
      <c r="U3" s="268" t="s">
        <v>1012</v>
      </c>
      <c r="V3" s="267"/>
    </row>
    <row r="4" spans="1:22" ht="15.75" customHeight="1">
      <c r="B4" s="670" t="s">
        <v>994</v>
      </c>
      <c r="C4" s="670"/>
      <c r="D4" s="670"/>
      <c r="E4" s="670"/>
      <c r="F4" s="670"/>
      <c r="G4" s="670"/>
      <c r="H4" s="670"/>
      <c r="I4" s="670"/>
      <c r="J4" s="670"/>
      <c r="K4" s="670"/>
      <c r="O4" s="669"/>
      <c r="P4" s="669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1008</v>
      </c>
      <c r="F6" s="272" t="s">
        <v>9</v>
      </c>
      <c r="G6" s="592" t="s">
        <v>1633</v>
      </c>
      <c r="H6" s="592"/>
      <c r="I6" s="592"/>
      <c r="J6" s="592"/>
      <c r="K6" s="592"/>
      <c r="T6" s="267"/>
      <c r="U6" s="268"/>
      <c r="V6" s="267"/>
    </row>
    <row r="7" spans="1:22">
      <c r="C7" s="270"/>
      <c r="D7" s="262"/>
      <c r="E7" s="271" t="s">
        <v>1009</v>
      </c>
      <c r="F7" s="272" t="s">
        <v>9</v>
      </c>
      <c r="G7" s="439" t="s">
        <v>1634</v>
      </c>
      <c r="H7" s="437"/>
      <c r="I7" s="437"/>
      <c r="J7" s="440"/>
      <c r="K7" s="438"/>
      <c r="T7" s="267"/>
      <c r="U7" s="268"/>
      <c r="V7" s="267"/>
    </row>
    <row r="8" spans="1:22">
      <c r="C8" s="270"/>
      <c r="D8" s="262"/>
      <c r="E8" s="271" t="s">
        <v>1010</v>
      </c>
      <c r="F8" s="272" t="s">
        <v>9</v>
      </c>
      <c r="G8" s="403" t="s">
        <v>1410</v>
      </c>
      <c r="J8" s="273"/>
      <c r="T8" s="267"/>
      <c r="U8" s="268"/>
      <c r="V8" s="267"/>
    </row>
    <row r="9" spans="1:22">
      <c r="C9" s="270"/>
      <c r="D9" s="262"/>
      <c r="E9" s="271" t="s">
        <v>1011</v>
      </c>
      <c r="F9" s="272" t="s">
        <v>9</v>
      </c>
      <c r="G9" s="271" t="s">
        <v>1517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72" t="s">
        <v>0</v>
      </c>
      <c r="C11" s="674" t="s">
        <v>1</v>
      </c>
      <c r="D11" s="677" t="s">
        <v>32</v>
      </c>
      <c r="E11" s="677" t="s">
        <v>33</v>
      </c>
      <c r="F11" s="677" t="s">
        <v>2</v>
      </c>
      <c r="G11" s="679" t="s">
        <v>31</v>
      </c>
      <c r="H11" s="677" t="s">
        <v>3</v>
      </c>
      <c r="I11" s="677"/>
      <c r="J11" s="677"/>
      <c r="K11" s="684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73"/>
      <c r="C12" s="675"/>
      <c r="D12" s="678"/>
      <c r="E12" s="678"/>
      <c r="F12" s="678"/>
      <c r="G12" s="680"/>
      <c r="H12" s="682" t="s">
        <v>36</v>
      </c>
      <c r="I12" s="682" t="s">
        <v>5</v>
      </c>
      <c r="J12" s="678" t="s">
        <v>37</v>
      </c>
      <c r="K12" s="685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73"/>
      <c r="C13" s="676"/>
      <c r="D13" s="678"/>
      <c r="E13" s="678"/>
      <c r="F13" s="678"/>
      <c r="G13" s="681"/>
      <c r="H13" s="683"/>
      <c r="I13" s="683"/>
      <c r="J13" s="678"/>
      <c r="K13" s="685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44" t="s">
        <v>470</v>
      </c>
      <c r="C15" s="445" t="s">
        <v>1577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405"/>
      <c r="G15" s="406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97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47"/>
      <c r="C16" s="452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424"/>
      <c r="G16" s="406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 ht="28.5">
      <c r="A17" s="259" t="e">
        <f>IF(AND(C17=0,#REF!=0,#REF!=0),"BLANKS",1)</f>
        <v>#REF!</v>
      </c>
      <c r="B17" s="446" t="s">
        <v>495</v>
      </c>
      <c r="C17" s="443" t="s">
        <v>1578</v>
      </c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424"/>
      <c r="G17" s="406">
        <f ca="1">IF(ISERROR(OFFSET('HARGA SATUAN'!$I$6,MATCH(RAB!C17,'HARGA SATUAN'!$C$7:$C$1492,0),0)),0,OFFSET('HARGA SATUAN'!$I$6,MATCH(RAB!C17,'HARGA SATUAN'!$C$7:$C$1492,0),0))</f>
        <v>0</v>
      </c>
      <c r="H17" s="284">
        <f t="shared" ref="H17:H97" ca="1" si="4">IF(OR(D17="MDU",D17="MDU-KD"),(IF($O$3="RAB NON MDU","PLN KD",G17*F17)),0)</f>
        <v>0</v>
      </c>
      <c r="I17" s="284">
        <f t="shared" ref="I17:I97" ca="1" si="5">IF(D17="HDW",G17*F17,0)</f>
        <v>0</v>
      </c>
      <c r="J17" s="284">
        <f t="shared" ref="J17:J97" ca="1" si="6">IF(D17="JASA",G17*F17,0)</f>
        <v>0</v>
      </c>
      <c r="K17" s="285">
        <f t="shared" ca="1" si="3"/>
        <v>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54" t="s">
        <v>1006</v>
      </c>
      <c r="C18" s="455" t="s">
        <v>1622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461">
        <v>1</v>
      </c>
      <c r="G18" s="406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/>
      <c r="B19" s="454">
        <v>1</v>
      </c>
      <c r="C19" s="455" t="s">
        <v>1117</v>
      </c>
      <c r="D19" s="281" t="str">
        <f ca="1">IF(ISERROR(OFFSET('HARGA SATUAN'!$D$6,MATCH(RAB!C19,'HARGA SATUAN'!$C$7:$C$1492,0),0)),"",OFFSET('HARGA SATUAN'!$D$6,MATCH(RAB!C19,'HARGA SATUAN'!$C$7:$C$1492,0),0))</f>
        <v>MDU-KD</v>
      </c>
      <c r="E19" s="282" t="str">
        <f ca="1">IF(B19="+","Unit",IF(ISERROR(OFFSET('HARGA SATUAN'!$E$6,MATCH(RAB!C19,'HARGA SATUAN'!$C$7:$C$1492,0),0)),"",OFFSET('HARGA SATUAN'!$E$6,MATCH(RAB!C19,'HARGA SATUAN'!$C$7:$C$1492,0),0)))</f>
        <v>Bh</v>
      </c>
      <c r="F19" s="461">
        <v>1</v>
      </c>
      <c r="G19" s="406">
        <f ca="1">IF(ISERROR(OFFSET('HARGA SATUAN'!$I$6,MATCH(RAB!C19,'HARGA SATUAN'!$C$7:$C$1492,0),0)),0,OFFSET('HARGA SATUAN'!$I$6,MATCH(RAB!C19,'HARGA SATUAN'!$C$7:$C$1492,0),0))</f>
        <v>42757200</v>
      </c>
      <c r="H19" s="284">
        <f t="shared" ref="H19:H93" ca="1" si="7">IF(OR(D19="MDU",D19="MDU-KD"),(IF($O$3="RAB NON MDU","PLN KD",G19*F19)),0)</f>
        <v>42757200</v>
      </c>
      <c r="I19" s="284">
        <f t="shared" ref="I19:I93" ca="1" si="8">IF(D19="HDW",G19*F19,0)</f>
        <v>0</v>
      </c>
      <c r="J19" s="284">
        <f t="shared" ref="J19:J93" ca="1" si="9">IF(D19="JASA",G19*F19,0)</f>
        <v>0</v>
      </c>
      <c r="K19" s="285">
        <f t="shared" ref="K19:K93" ca="1" si="10">SUM(H19:J19)</f>
        <v>42757200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53">
        <v>2</v>
      </c>
      <c r="C20" s="442" t="s">
        <v>1514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555"/>
      <c r="G20" s="406">
        <f ca="1">IF(ISERROR(OFFSET('HARGA SATUAN'!$I$6,MATCH(RAB!C20,'HARGA SATUAN'!$C$7:$C$1492,0),0)),0,OFFSET('HARGA SATUAN'!$I$6,MATCH(RAB!C20,'HARGA SATUAN'!$C$7:$C$1492,0),0))</f>
        <v>0</v>
      </c>
      <c r="H20" s="284">
        <f t="shared" ca="1" si="7"/>
        <v>0</v>
      </c>
      <c r="I20" s="284">
        <f t="shared" ca="1" si="8"/>
        <v>0</v>
      </c>
      <c r="J20" s="284">
        <f t="shared" ca="1" si="9"/>
        <v>0</v>
      </c>
      <c r="K20" s="285">
        <f t="shared" ca="1" si="10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IF(AND(C21=0,C22=0,#REF!=0),"BLANKS",1)</f>
        <v>#REF!</v>
      </c>
      <c r="B21" s="454"/>
      <c r="C21" s="442" t="s">
        <v>55</v>
      </c>
      <c r="D21" s="281" t="str">
        <f ca="1">IF(ISERROR(OFFSET('HARGA SATUAN'!$D$6,MATCH(RAB!C21,'HARGA SATUAN'!$C$7:$C$1492,0),0)),"",OFFSET('HARGA SATUAN'!$D$6,MATCH(RAB!C21,'HARGA SATUAN'!$C$7:$C$1492,0),0))</f>
        <v>MDU-KD</v>
      </c>
      <c r="E21" s="282" t="str">
        <f ca="1">IF(B21="+","Unit",IF(ISERROR(OFFSET('HARGA SATUAN'!$E$6,MATCH(RAB!C21,'HARGA SATUAN'!$C$7:$C$1492,0),0)),"",OFFSET('HARGA SATUAN'!$E$6,MATCH(RAB!C21,'HARGA SATUAN'!$C$7:$C$1492,0),0)))</f>
        <v>Mtr</v>
      </c>
      <c r="F21" s="461">
        <v>9</v>
      </c>
      <c r="G21" s="406">
        <f ca="1">IF(ISERROR(OFFSET('HARGA SATUAN'!$I$6,MATCH(RAB!C21,'HARGA SATUAN'!$C$7:$C$1492,0),0)),0,OFFSET('HARGA SATUAN'!$I$6,MATCH(RAB!C21,'HARGA SATUAN'!$C$7:$C$1492,0),0))</f>
        <v>14200</v>
      </c>
      <c r="H21" s="284">
        <f t="shared" ca="1" si="7"/>
        <v>127800</v>
      </c>
      <c r="I21" s="284">
        <f t="shared" ca="1" si="8"/>
        <v>0</v>
      </c>
      <c r="J21" s="284">
        <f t="shared" ca="1" si="9"/>
        <v>0</v>
      </c>
      <c r="K21" s="285">
        <f t="shared" ca="1" si="10"/>
        <v>127800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>
      <c r="A22" s="259" t="e">
        <f>IF(AND(C22=0,#REF!=0,#REF!=0),"BLANKS",1)</f>
        <v>#REF!</v>
      </c>
      <c r="B22" s="454"/>
      <c r="C22" s="442" t="s">
        <v>1579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461">
        <v>3</v>
      </c>
      <c r="G22" s="406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/>
      <c r="B23" s="454">
        <v>3</v>
      </c>
      <c r="C23" s="441" t="s">
        <v>549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Bh</v>
      </c>
      <c r="F23" s="461">
        <v>3</v>
      </c>
      <c r="G23" s="406">
        <f ca="1">IF(ISERROR(OFFSET('HARGA SATUAN'!$I$6,MATCH(RAB!C23,'HARGA SATUAN'!$C$7:$C$1492,0),0)),0,OFFSET('HARGA SATUAN'!$I$6,MATCH(RAB!C23,'HARGA SATUAN'!$C$7:$C$1492,0),0))</f>
        <v>725900</v>
      </c>
      <c r="H23" s="284">
        <f t="shared" ca="1" si="7"/>
        <v>2177700</v>
      </c>
      <c r="I23" s="284">
        <f t="shared" ca="1" si="8"/>
        <v>0</v>
      </c>
      <c r="J23" s="284">
        <f t="shared" ca="1" si="9"/>
        <v>0</v>
      </c>
      <c r="K23" s="285">
        <f t="shared" ca="1" si="10"/>
        <v>2177700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>
        <f t="shared" ref="A24:A26" si="11">IF(AND(C24=0,C25=0,C26=0),"BLANKS",1)</f>
        <v>1</v>
      </c>
      <c r="B24" s="454">
        <v>4</v>
      </c>
      <c r="C24" s="455" t="s">
        <v>525</v>
      </c>
      <c r="D24" s="281" t="str">
        <f ca="1">IF(ISERROR(OFFSET('HARGA SATUAN'!$D$6,MATCH(RAB!C24,'HARGA SATUAN'!$C$7:$C$1492,0),0)),"",OFFSET('HARGA SATUAN'!$D$6,MATCH(RAB!C24,'HARGA SATUAN'!$C$7:$C$1492,0),0))</f>
        <v>MDU-KD</v>
      </c>
      <c r="E24" s="282" t="str">
        <f ca="1">IF(B24="+","Unit",IF(ISERROR(OFFSET('HARGA SATUAN'!$E$6,MATCH(RAB!C24,'HARGA SATUAN'!$C$7:$C$1492,0),0)),"",OFFSET('HARGA SATUAN'!$E$6,MATCH(RAB!C24,'HARGA SATUAN'!$C$7:$C$1492,0),0)))</f>
        <v>Bh</v>
      </c>
      <c r="F24" s="461">
        <v>3</v>
      </c>
      <c r="G24" s="406">
        <f ca="1">IF(ISERROR(OFFSET('HARGA SATUAN'!$I$6,MATCH(RAB!C24,'HARGA SATUAN'!$C$7:$C$1492,0),0)),0,OFFSET('HARGA SATUAN'!$I$6,MATCH(RAB!C24,'HARGA SATUAN'!$C$7:$C$1492,0),0))</f>
        <v>848250</v>
      </c>
      <c r="H24" s="284">
        <f t="shared" ca="1" si="7"/>
        <v>2544750</v>
      </c>
      <c r="I24" s="284">
        <f t="shared" ca="1" si="8"/>
        <v>0</v>
      </c>
      <c r="J24" s="284">
        <f t="shared" ca="1" si="9"/>
        <v>0</v>
      </c>
      <c r="K24" s="285">
        <f t="shared" ca="1" si="10"/>
        <v>2544750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>
        <f t="shared" si="11"/>
        <v>1</v>
      </c>
      <c r="B25" s="454">
        <v>5</v>
      </c>
      <c r="C25" s="455" t="s">
        <v>527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461">
        <v>3</v>
      </c>
      <c r="G25" s="406">
        <f ca="1">IF(ISERROR(OFFSET('HARGA SATUAN'!$I$6,MATCH(RAB!C25,'HARGA SATUAN'!$C$7:$C$1492,0),0)),0,OFFSET('HARGA SATUAN'!$I$6,MATCH(RAB!C25,'HARGA SATUAN'!$C$7:$C$1492,0),0))</f>
        <v>17500</v>
      </c>
      <c r="H25" s="284">
        <f t="shared" ca="1" si="7"/>
        <v>0</v>
      </c>
      <c r="I25" s="284">
        <f t="shared" ca="1" si="8"/>
        <v>52500</v>
      </c>
      <c r="J25" s="284">
        <f t="shared" ca="1" si="9"/>
        <v>0</v>
      </c>
      <c r="K25" s="285">
        <f t="shared" ca="1" si="10"/>
        <v>52500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>
        <f t="shared" si="11"/>
        <v>1</v>
      </c>
      <c r="B26" s="454">
        <v>6</v>
      </c>
      <c r="C26" s="455" t="s">
        <v>571</v>
      </c>
      <c r="D26" s="281" t="str">
        <f ca="1">IF(ISERROR(OFFSET('HARGA SATUAN'!$D$6,MATCH(RAB!C26,'HARGA SATUAN'!$C$7:$C$1492,0),0)),"",OFFSET('HARGA SATUAN'!$D$6,MATCH(RAB!C26,'HARGA SATUAN'!$C$7:$C$1492,0),0))</f>
        <v/>
      </c>
      <c r="E26" s="282" t="str">
        <f ca="1">IF(B26="+","Unit",IF(ISERROR(OFFSET('HARGA SATUAN'!$E$6,MATCH(RAB!C26,'HARGA SATUAN'!$C$7:$C$1492,0),0)),"",OFFSET('HARGA SATUAN'!$E$6,MATCH(RAB!C26,'HARGA SATUAN'!$C$7:$C$1492,0),0)))</f>
        <v/>
      </c>
      <c r="F26" s="461">
        <v>13</v>
      </c>
      <c r="G26" s="402">
        <f ca="1">IF(ISERROR(OFFSET('HARGA SATUAN'!$I$6,MATCH(RAB!C26,'HARGA SATUAN'!$C$7:$C$1492,0),0)),0,OFFSET('HARGA SATUAN'!$I$6,MATCH(RAB!C26,'HARGA SATUAN'!$C$7:$C$1492,0),0))</f>
        <v>0</v>
      </c>
      <c r="H26" s="284">
        <f t="shared" ca="1" si="7"/>
        <v>0</v>
      </c>
      <c r="I26" s="284">
        <f t="shared" ca="1" si="8"/>
        <v>0</v>
      </c>
      <c r="J26" s="284">
        <f t="shared" ca="1" si="9"/>
        <v>0</v>
      </c>
      <c r="K26" s="285">
        <f t="shared" ca="1" si="10"/>
        <v>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IF(AND(C27=0,C28=0,#REF!=0),"BLANKS",1)</f>
        <v>#REF!</v>
      </c>
      <c r="B27" s="454">
        <v>7</v>
      </c>
      <c r="C27" s="455" t="s">
        <v>153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461">
        <v>22</v>
      </c>
      <c r="G27" s="406">
        <f ca="1">IF(ISERROR(OFFSET('HARGA SATUAN'!$I$6,MATCH(RAB!C27,'HARGA SATUAN'!$C$7:$C$1492,0),0)),0,OFFSET('HARGA SATUAN'!$I$6,MATCH(RAB!C27,'HARGA SATUAN'!$C$7:$C$1492,0),0))</f>
        <v>7938</v>
      </c>
      <c r="H27" s="284">
        <f t="shared" ca="1" si="7"/>
        <v>0</v>
      </c>
      <c r="I27" s="284">
        <f t="shared" ca="1" si="8"/>
        <v>174636</v>
      </c>
      <c r="J27" s="284">
        <f t="shared" ca="1" si="9"/>
        <v>0</v>
      </c>
      <c r="K27" s="285">
        <f t="shared" ca="1" si="10"/>
        <v>174636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 ht="30">
      <c r="A28" s="259" t="e">
        <f>IF(AND(C28=0,#REF!=0,#REF!=0),"BLANKS",1)</f>
        <v>#REF!</v>
      </c>
      <c r="B28" s="454">
        <v>8</v>
      </c>
      <c r="C28" s="455" t="s">
        <v>166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461">
        <v>1</v>
      </c>
      <c r="G28" s="406">
        <f ca="1">IF(ISERROR(OFFSET('HARGA SATUAN'!$I$6,MATCH(RAB!C28,'HARGA SATUAN'!$C$7:$C$1492,0),0)),0,OFFSET('HARGA SATUAN'!$I$6,MATCH(RAB!C28,'HARGA SATUAN'!$C$7:$C$1492,0),0))</f>
        <v>404600</v>
      </c>
      <c r="H28" s="284">
        <f t="shared" ca="1" si="7"/>
        <v>0</v>
      </c>
      <c r="I28" s="284">
        <f t="shared" ca="1" si="8"/>
        <v>404600</v>
      </c>
      <c r="J28" s="284">
        <f t="shared" ca="1" si="9"/>
        <v>0</v>
      </c>
      <c r="K28" s="285">
        <f t="shared" ca="1" si="10"/>
        <v>404600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ref="A29:A31" si="12">IF(AND(C29=0,C30=0,C31=0),"BLANKS",1)</f>
        <v>1</v>
      </c>
      <c r="B29" s="454">
        <v>9</v>
      </c>
      <c r="C29" s="455" t="s">
        <v>174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461">
        <v>3</v>
      </c>
      <c r="G29" s="406">
        <f ca="1">IF(ISERROR(OFFSET('HARGA SATUAN'!$I$6,MATCH(RAB!C29,'HARGA SATUAN'!$C$7:$C$1492,0),0)),0,OFFSET('HARGA SATUAN'!$I$6,MATCH(RAB!C29,'HARGA SATUAN'!$C$7:$C$1492,0),0))</f>
        <v>15900</v>
      </c>
      <c r="H29" s="284">
        <f t="shared" ca="1" si="7"/>
        <v>0</v>
      </c>
      <c r="I29" s="284">
        <f t="shared" ca="1" si="8"/>
        <v>47700</v>
      </c>
      <c r="J29" s="284">
        <f t="shared" ca="1" si="9"/>
        <v>0</v>
      </c>
      <c r="K29" s="285">
        <f t="shared" ca="1" si="10"/>
        <v>47700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>
        <f t="shared" si="12"/>
        <v>1</v>
      </c>
      <c r="B30" s="454">
        <v>10</v>
      </c>
      <c r="C30" s="455" t="s">
        <v>583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461">
        <v>5</v>
      </c>
      <c r="G30" s="406">
        <f ca="1">IF(ISERROR(OFFSET('HARGA SATUAN'!$I$6,MATCH(RAB!C30,'HARGA SATUAN'!$C$7:$C$1492,0),0)),0,OFFSET('HARGA SATUAN'!$I$6,MATCH(RAB!C30,'HARGA SATUAN'!$C$7:$C$1492,0),0))</f>
        <v>283100</v>
      </c>
      <c r="H30" s="284">
        <f t="shared" ca="1" si="7"/>
        <v>0</v>
      </c>
      <c r="I30" s="284">
        <f t="shared" ca="1" si="8"/>
        <v>1415500</v>
      </c>
      <c r="J30" s="284">
        <f t="shared" ca="1" si="9"/>
        <v>0</v>
      </c>
      <c r="K30" s="285">
        <f t="shared" ca="1" si="10"/>
        <v>1415500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>
        <f t="shared" si="12"/>
        <v>1</v>
      </c>
      <c r="B31" s="454">
        <v>11</v>
      </c>
      <c r="C31" s="455" t="s">
        <v>584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461">
        <v>4</v>
      </c>
      <c r="G31" s="406">
        <f ca="1">IF(ISERROR(OFFSET('HARGA SATUAN'!$I$6,MATCH(RAB!C31,'HARGA SATUAN'!$C$7:$C$1492,0),0)),0,OFFSET('HARGA SATUAN'!$I$6,MATCH(RAB!C31,'HARGA SATUAN'!$C$7:$C$1492,0),0))</f>
        <v>380500</v>
      </c>
      <c r="H31" s="284">
        <f t="shared" ca="1" si="7"/>
        <v>0</v>
      </c>
      <c r="I31" s="284">
        <f t="shared" ca="1" si="8"/>
        <v>1522000</v>
      </c>
      <c r="J31" s="284">
        <f t="shared" ca="1" si="9"/>
        <v>0</v>
      </c>
      <c r="K31" s="285">
        <f t="shared" ca="1" si="10"/>
        <v>1522000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IF(AND(C32=0,C33=0,#REF!=0),"BLANKS",1)</f>
        <v>#REF!</v>
      </c>
      <c r="B32" s="454">
        <v>12</v>
      </c>
      <c r="C32" s="455" t="s">
        <v>198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461">
        <v>3</v>
      </c>
      <c r="G32" s="406">
        <f ca="1">IF(ISERROR(OFFSET('HARGA SATUAN'!$I$6,MATCH(RAB!C32,'HARGA SATUAN'!$C$7:$C$1492,0),0)),0,OFFSET('HARGA SATUAN'!$I$6,MATCH(RAB!C32,'HARGA SATUAN'!$C$7:$C$1492,0),0))</f>
        <v>173400</v>
      </c>
      <c r="H32" s="284">
        <f t="shared" ca="1" si="7"/>
        <v>0</v>
      </c>
      <c r="I32" s="284">
        <f t="shared" ca="1" si="8"/>
        <v>520200</v>
      </c>
      <c r="J32" s="284">
        <f t="shared" ca="1" si="9"/>
        <v>0</v>
      </c>
      <c r="K32" s="285">
        <f t="shared" ca="1" si="10"/>
        <v>520200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 t="e">
        <f>IF(AND(C33=0,#REF!=0,#REF!=0),"BLANKS",1)</f>
        <v>#REF!</v>
      </c>
      <c r="B33" s="454">
        <v>13</v>
      </c>
      <c r="C33" s="455" t="s">
        <v>237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461">
        <v>1</v>
      </c>
      <c r="G33" s="406">
        <f ca="1">IF(ISERROR(OFFSET('HARGA SATUAN'!$I$6,MATCH(RAB!C33,'HARGA SATUAN'!$C$7:$C$1492,0),0)),0,OFFSET('HARGA SATUAN'!$I$6,MATCH(RAB!C33,'HARGA SATUAN'!$C$7:$C$1492,0),0))</f>
        <v>57690</v>
      </c>
      <c r="H33" s="284">
        <f t="shared" ca="1" si="7"/>
        <v>0</v>
      </c>
      <c r="I33" s="284">
        <f t="shared" ca="1" si="8"/>
        <v>57690</v>
      </c>
      <c r="J33" s="284">
        <f t="shared" ca="1" si="9"/>
        <v>0</v>
      </c>
      <c r="K33" s="285">
        <f t="shared" ca="1" si="10"/>
        <v>57690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/>
      <c r="B34" s="454">
        <v>14</v>
      </c>
      <c r="C34" s="455" t="s">
        <v>224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461">
        <v>2</v>
      </c>
      <c r="G34" s="406"/>
      <c r="H34" s="284"/>
      <c r="I34" s="284"/>
      <c r="J34" s="284"/>
      <c r="K34" s="285"/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>
        <f>IF(AND(C35=0,C40=0,C41=0),"BLANKS",1)</f>
        <v>1</v>
      </c>
      <c r="B35" s="454">
        <v>15</v>
      </c>
      <c r="C35" s="455" t="s">
        <v>257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461">
        <v>2</v>
      </c>
      <c r="G35" s="406">
        <f ca="1">IF(ISERROR(OFFSET('HARGA SATUAN'!$I$6,MATCH(RAB!C35,'HARGA SATUAN'!$C$7:$C$1492,0),0)),0,OFFSET('HARGA SATUAN'!$I$6,MATCH(RAB!C35,'HARGA SATUAN'!$C$7:$C$1492,0),0))</f>
        <v>129000</v>
      </c>
      <c r="H35" s="284">
        <f t="shared" ref="H35:H36" ca="1" si="13">IF(OR(D35="MDU",D35="MDU-KD"),(IF($O$3="RAB NON MDU","PLN KD",G35*F35)),0)</f>
        <v>0</v>
      </c>
      <c r="I35" s="284">
        <f t="shared" ref="I35:I36" ca="1" si="14">IF(D35="HDW",G35*F35,0)</f>
        <v>258000</v>
      </c>
      <c r="J35" s="284">
        <f t="shared" ref="J35:J36" ca="1" si="15">IF(D35="JASA",G35*F35,0)</f>
        <v>0</v>
      </c>
      <c r="K35" s="285">
        <f t="shared" ref="K35:K36" ca="1" si="16">SUM(H35:J35)</f>
        <v>258000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IF(AND(C36=0,#REF!=0,#REF!=0),"BLANKS",1)</f>
        <v>#REF!</v>
      </c>
      <c r="B36" s="454">
        <v>16</v>
      </c>
      <c r="C36" s="455" t="s">
        <v>598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461">
        <v>4</v>
      </c>
      <c r="G36" s="406">
        <f ca="1">IF(ISERROR(OFFSET('HARGA SATUAN'!$I$6,MATCH(RAB!C36,'HARGA SATUAN'!$C$7:$C$1492,0),0)),0,OFFSET('HARGA SATUAN'!$I$6,MATCH(RAB!C36,'HARGA SATUAN'!$C$7:$C$1492,0),0))</f>
        <v>250000</v>
      </c>
      <c r="H36" s="284">
        <f t="shared" ca="1" si="13"/>
        <v>0</v>
      </c>
      <c r="I36" s="284">
        <f t="shared" ca="1" si="14"/>
        <v>1000000</v>
      </c>
      <c r="J36" s="284">
        <f t="shared" ca="1" si="15"/>
        <v>0</v>
      </c>
      <c r="K36" s="285">
        <f t="shared" ca="1" si="16"/>
        <v>1000000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>
        <f t="shared" ref="A37:A39" si="17">IF(AND(C37=0,C38=0,C39=0),"BLANKS",1)</f>
        <v>1</v>
      </c>
      <c r="B37" s="454">
        <v>17</v>
      </c>
      <c r="C37" s="455" t="s">
        <v>774</v>
      </c>
      <c r="D37" s="281" t="str">
        <f ca="1">IF(ISERROR(OFFSET('HARGA SATUAN'!$D$6,MATCH(RAB!C37,'HARGA SATUAN'!$C$7:$C$1492,0),0)),"",OFFSET('HARGA SATUAN'!$D$6,MATCH(RAB!C37,'HARGA SATUAN'!$C$7:$C$1492,0),0))</f>
        <v>JASA</v>
      </c>
      <c r="E37" s="282" t="str">
        <f ca="1">IF(B37="+","Unit",IF(ISERROR(OFFSET('HARGA SATUAN'!$E$6,MATCH(RAB!C37,'HARGA SATUAN'!$C$7:$C$1492,0),0)),"",OFFSET('HARGA SATUAN'!$E$6,MATCH(RAB!C37,'HARGA SATUAN'!$C$7:$C$1492,0),0)))</f>
        <v>Unit</v>
      </c>
      <c r="F37" s="461">
        <v>1</v>
      </c>
      <c r="G37" s="406">
        <f ca="1">IF(ISERROR(OFFSET('HARGA SATUAN'!$I$6,MATCH(RAB!C37,'HARGA SATUAN'!$C$7:$C$1492,0),0)),0,OFFSET('HARGA SATUAN'!$I$6,MATCH(RAB!C37,'HARGA SATUAN'!$C$7:$C$1492,0),0))</f>
        <v>1182800</v>
      </c>
      <c r="H37" s="284">
        <f t="shared" ref="H37:H50" ca="1" si="18">IF(OR(D37="MDU",D37="MDU-KD"),(IF($O$3="RAB NON MDU","PLN KD",G37*F37)),0)</f>
        <v>0</v>
      </c>
      <c r="I37" s="284">
        <f t="shared" ref="I37:I50" ca="1" si="19">IF(D37="HDW",G37*F37,0)</f>
        <v>0</v>
      </c>
      <c r="J37" s="284">
        <f t="shared" ref="J37:J50" ca="1" si="20">IF(D37="JASA",G37*F37,0)</f>
        <v>1182800</v>
      </c>
      <c r="K37" s="285">
        <f t="shared" ref="K37:K50" ca="1" si="21">SUM(H37:J37)</f>
        <v>1182800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>
        <f t="shared" si="17"/>
        <v>1</v>
      </c>
      <c r="B38" s="454"/>
      <c r="C38" s="455"/>
      <c r="D38" s="281" t="str">
        <f ca="1">IF(ISERROR(OFFSET('HARGA SATUAN'!$D$6,MATCH(RAB!C38,'HARGA SATUAN'!$C$7:$C$1492,0),0)),"",OFFSET('HARGA SATUAN'!$D$6,MATCH(RAB!C38,'HARGA SATUAN'!$C$7:$C$1492,0),0))</f>
        <v/>
      </c>
      <c r="E38" s="282" t="str">
        <f ca="1">IF(B38="+","Unit",IF(ISERROR(OFFSET('HARGA SATUAN'!$E$6,MATCH(RAB!C38,'HARGA SATUAN'!$C$7:$C$1492,0),0)),"",OFFSET('HARGA SATUAN'!$E$6,MATCH(RAB!C38,'HARGA SATUAN'!$C$7:$C$1492,0),0)))</f>
        <v/>
      </c>
      <c r="F38" s="461"/>
      <c r="G38" s="406">
        <f ca="1">IF(ISERROR(OFFSET('HARGA SATUAN'!$I$6,MATCH(RAB!C38,'HARGA SATUAN'!$C$7:$C$1492,0),0)),0,OFFSET('HARGA SATUAN'!$I$6,MATCH(RAB!C38,'HARGA SATUAN'!$C$7:$C$1492,0),0))</f>
        <v>0</v>
      </c>
      <c r="H38" s="284">
        <f t="shared" ca="1" si="18"/>
        <v>0</v>
      </c>
      <c r="I38" s="284">
        <f t="shared" ca="1" si="19"/>
        <v>0</v>
      </c>
      <c r="J38" s="284">
        <f t="shared" ca="1" si="20"/>
        <v>0</v>
      </c>
      <c r="K38" s="285">
        <f t="shared" ca="1" si="21"/>
        <v>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>
        <f t="shared" si="17"/>
        <v>1</v>
      </c>
      <c r="B39" s="453" t="s">
        <v>1006</v>
      </c>
      <c r="C39" s="459" t="s">
        <v>1515</v>
      </c>
      <c r="D39" s="281" t="str">
        <f ca="1">IF(ISERROR(OFFSET('HARGA SATUAN'!$D$6,MATCH(RAB!C39,'HARGA SATUAN'!$C$7:$C$1492,0),0)),"",OFFSET('HARGA SATUAN'!$D$6,MATCH(RAB!C39,'HARGA SATUAN'!$C$7:$C$1492,0),0))</f>
        <v/>
      </c>
      <c r="E39" s="282" t="str">
        <f ca="1">IF(B39="+","Unit",IF(ISERROR(OFFSET('HARGA SATUAN'!$E$6,MATCH(RAB!C39,'HARGA SATUAN'!$C$7:$C$1492,0),0)),"",OFFSET('HARGA SATUAN'!$E$6,MATCH(RAB!C39,'HARGA SATUAN'!$C$7:$C$1492,0),0)))</f>
        <v>Unit</v>
      </c>
      <c r="F39" s="461">
        <v>2</v>
      </c>
      <c r="G39" s="406">
        <f ca="1">IF(ISERROR(OFFSET('HARGA SATUAN'!$I$6,MATCH(RAB!C39,'HARGA SATUAN'!$C$7:$C$1492,0),0)),0,OFFSET('HARGA SATUAN'!$I$6,MATCH(RAB!C39,'HARGA SATUAN'!$C$7:$C$1492,0),0))</f>
        <v>0</v>
      </c>
      <c r="H39" s="284">
        <f t="shared" ca="1" si="18"/>
        <v>0</v>
      </c>
      <c r="I39" s="284">
        <f t="shared" ca="1" si="19"/>
        <v>0</v>
      </c>
      <c r="J39" s="284">
        <f t="shared" ca="1" si="20"/>
        <v>0</v>
      </c>
      <c r="K39" s="285">
        <f t="shared" ca="1" si="21"/>
        <v>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>
        <f>IF(AND(C40=0,C41=0,C59=0),"BLANKS",1)</f>
        <v>1</v>
      </c>
      <c r="B40" s="453">
        <v>1</v>
      </c>
      <c r="C40" s="460" t="s">
        <v>19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461">
        <v>2</v>
      </c>
      <c r="G40" s="406">
        <f ca="1">IF(ISERROR(OFFSET('HARGA SATUAN'!$I$6,MATCH(RAB!C40,'HARGA SATUAN'!$C$7:$C$1492,0),0)),0,OFFSET('HARGA SATUAN'!$I$6,MATCH(RAB!C40,'HARGA SATUAN'!$C$7:$C$1492,0),0))</f>
        <v>185200</v>
      </c>
      <c r="H40" s="284">
        <f t="shared" ca="1" si="18"/>
        <v>0</v>
      </c>
      <c r="I40" s="284">
        <f t="shared" ca="1" si="19"/>
        <v>370400</v>
      </c>
      <c r="J40" s="284">
        <f t="shared" ca="1" si="20"/>
        <v>0</v>
      </c>
      <c r="K40" s="285">
        <f t="shared" ca="1" si="21"/>
        <v>370400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IF(AND(C41=0,C59=0,#REF!=0),"BLANKS",1)</f>
        <v>#REF!</v>
      </c>
      <c r="B41" s="454">
        <v>2</v>
      </c>
      <c r="C41" s="455" t="s">
        <v>20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461">
        <v>2</v>
      </c>
      <c r="G41" s="406">
        <f ca="1">IF(ISERROR(OFFSET('HARGA SATUAN'!$I$6,MATCH(RAB!C41,'HARGA SATUAN'!$C$7:$C$1492,0),0)),0,OFFSET('HARGA SATUAN'!$I$6,MATCH(RAB!C41,'HARGA SATUAN'!$C$7:$C$1492,0),0))</f>
        <v>47459</v>
      </c>
      <c r="H41" s="284">
        <f t="shared" ca="1" si="18"/>
        <v>0</v>
      </c>
      <c r="I41" s="284">
        <f t="shared" ca="1" si="19"/>
        <v>94918</v>
      </c>
      <c r="J41" s="284">
        <f t="shared" ca="1" si="20"/>
        <v>0</v>
      </c>
      <c r="K41" s="285">
        <f t="shared" ca="1" si="21"/>
        <v>94918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/>
      <c r="B42" s="454">
        <v>3</v>
      </c>
      <c r="C42" s="455" t="s">
        <v>21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461">
        <v>2</v>
      </c>
      <c r="G42" s="406">
        <f ca="1">IF(ISERROR(OFFSET('HARGA SATUAN'!$I$6,MATCH(RAB!C42,'HARGA SATUAN'!$C$7:$C$1492,0),0)),0,OFFSET('HARGA SATUAN'!$I$6,MATCH(RAB!C42,'HARGA SATUAN'!$C$7:$C$1492,0),0))</f>
        <v>4880</v>
      </c>
      <c r="H42" s="284">
        <f t="shared" ca="1" si="18"/>
        <v>0</v>
      </c>
      <c r="I42" s="284">
        <f t="shared" ca="1" si="19"/>
        <v>9760</v>
      </c>
      <c r="J42" s="284">
        <f t="shared" ca="1" si="20"/>
        <v>0</v>
      </c>
      <c r="K42" s="285">
        <f t="shared" ca="1" si="21"/>
        <v>9760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>
        <f t="shared" ref="A43:A45" si="22">IF(AND(C43=0,C44=0,C45=0),"BLANKS",1)</f>
        <v>1</v>
      </c>
      <c r="B43" s="454">
        <v>4</v>
      </c>
      <c r="C43" s="455" t="s">
        <v>22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Mtr</v>
      </c>
      <c r="F43" s="461">
        <v>20</v>
      </c>
      <c r="G43" s="406">
        <f ca="1">IF(ISERROR(OFFSET('HARGA SATUAN'!$I$6,MATCH(RAB!C43,'HARGA SATUAN'!$C$7:$C$1492,0),0)),0,OFFSET('HARGA SATUAN'!$I$6,MATCH(RAB!C43,'HARGA SATUAN'!$C$7:$C$1492,0),0))</f>
        <v>30000</v>
      </c>
      <c r="H43" s="284">
        <f t="shared" ca="1" si="18"/>
        <v>0</v>
      </c>
      <c r="I43" s="284">
        <f t="shared" ca="1" si="19"/>
        <v>600000</v>
      </c>
      <c r="J43" s="284">
        <f t="shared" ca="1" si="20"/>
        <v>0</v>
      </c>
      <c r="K43" s="285">
        <f t="shared" ca="1" si="21"/>
        <v>600000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>
        <f t="shared" si="22"/>
        <v>1</v>
      </c>
      <c r="B44" s="454">
        <v>5</v>
      </c>
      <c r="C44" s="455" t="s">
        <v>23</v>
      </c>
      <c r="D44" s="281" t="str">
        <f ca="1">IF(ISERROR(OFFSET('HARGA SATUAN'!$D$6,MATCH(RAB!C44,'HARGA SATUAN'!$C$7:$C$1492,0),0)),"",OFFSET('HARGA SATUAN'!$D$6,MATCH(RAB!C44,'HARGA SATUAN'!$C$7:$C$1492,0),0))</f>
        <v>HDW</v>
      </c>
      <c r="E44" s="282" t="str">
        <f ca="1">IF(B44="+","Unit",IF(ISERROR(OFFSET('HARGA SATUAN'!$E$6,MATCH(RAB!C44,'HARGA SATUAN'!$C$7:$C$1492,0),0)),"",OFFSET('HARGA SATUAN'!$E$6,MATCH(RAB!C44,'HARGA SATUAN'!$C$7:$C$1492,0),0)))</f>
        <v>Bh</v>
      </c>
      <c r="F44" s="461">
        <v>4</v>
      </c>
      <c r="G44" s="406">
        <f ca="1">IF(ISERROR(OFFSET('HARGA SATUAN'!$I$6,MATCH(RAB!C44,'HARGA SATUAN'!$C$7:$C$1492,0),0)),0,OFFSET('HARGA SATUAN'!$I$6,MATCH(RAB!C44,'HARGA SATUAN'!$C$7:$C$1492,0),0))</f>
        <v>9500</v>
      </c>
      <c r="H44" s="284">
        <f t="shared" ca="1" si="18"/>
        <v>0</v>
      </c>
      <c r="I44" s="284">
        <f t="shared" ca="1" si="19"/>
        <v>38000</v>
      </c>
      <c r="J44" s="284">
        <f t="shared" ca="1" si="20"/>
        <v>0</v>
      </c>
      <c r="K44" s="285">
        <f t="shared" ca="1" si="21"/>
        <v>38000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>
        <f t="shared" si="22"/>
        <v>1</v>
      </c>
      <c r="B45" s="454">
        <v>6</v>
      </c>
      <c r="C45" s="455" t="s">
        <v>24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461">
        <v>11</v>
      </c>
      <c r="G45" s="406">
        <f ca="1">IF(ISERROR(OFFSET('HARGA SATUAN'!$I$6,MATCH(RAB!C45,'HARGA SATUAN'!$C$7:$C$1492,0),0)),0,OFFSET('HARGA SATUAN'!$I$6,MATCH(RAB!C45,'HARGA SATUAN'!$C$7:$C$1492,0),0))</f>
        <v>6100</v>
      </c>
      <c r="H45" s="284">
        <f t="shared" ca="1" si="18"/>
        <v>0</v>
      </c>
      <c r="I45" s="284">
        <f t="shared" ca="1" si="19"/>
        <v>67100</v>
      </c>
      <c r="J45" s="284">
        <f t="shared" ca="1" si="20"/>
        <v>0</v>
      </c>
      <c r="K45" s="285">
        <f t="shared" ca="1" si="21"/>
        <v>67100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IF(AND(C46=0,C47=0,#REF!=0),"BLANKS",1)</f>
        <v>#REF!</v>
      </c>
      <c r="B46" s="454">
        <v>7</v>
      </c>
      <c r="C46" s="455" t="s">
        <v>25</v>
      </c>
      <c r="D46" s="281" t="str">
        <f ca="1">IF(ISERROR(OFFSET('HARGA SATUAN'!$D$6,MATCH(RAB!C46,'HARGA SATUAN'!$C$7:$C$1492,0),0)),"",OFFSET('HARGA SATUAN'!$D$6,MATCH(RAB!C46,'HARGA SATUAN'!$C$7:$C$1492,0),0))</f>
        <v>HDW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461">
        <v>12</v>
      </c>
      <c r="G46" s="406">
        <f ca="1">IF(ISERROR(OFFSET('HARGA SATUAN'!$I$6,MATCH(RAB!C46,'HARGA SATUAN'!$C$7:$C$1492,0),0)),0,OFFSET('HARGA SATUAN'!$I$6,MATCH(RAB!C46,'HARGA SATUAN'!$C$7:$C$1492,0),0))</f>
        <v>2300</v>
      </c>
      <c r="H46" s="284">
        <f t="shared" ca="1" si="18"/>
        <v>0</v>
      </c>
      <c r="I46" s="284">
        <f t="shared" ca="1" si="19"/>
        <v>27600</v>
      </c>
      <c r="J46" s="284">
        <f t="shared" ca="1" si="20"/>
        <v>0</v>
      </c>
      <c r="K46" s="285">
        <f t="shared" ca="1" si="21"/>
        <v>27600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 t="e">
        <f>IF(AND(C47=0,#REF!=0,C59=0),"BLANKS",1)</f>
        <v>#REF!</v>
      </c>
      <c r="B47" s="454">
        <v>8</v>
      </c>
      <c r="C47" s="455" t="s">
        <v>1516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Mtr</v>
      </c>
      <c r="F47" s="461">
        <v>9.6</v>
      </c>
      <c r="G47" s="406">
        <f ca="1">IF(ISERROR(OFFSET('HARGA SATUAN'!$I$6,MATCH(RAB!C47,'HARGA SATUAN'!$C$7:$C$1492,0),0)),0,OFFSET('HARGA SATUAN'!$I$6,MATCH(RAB!C47,'HARGA SATUAN'!$C$7:$C$1492,0),0))</f>
        <v>23310</v>
      </c>
      <c r="H47" s="284">
        <f t="shared" ca="1" si="18"/>
        <v>0</v>
      </c>
      <c r="I47" s="284">
        <f t="shared" ca="1" si="19"/>
        <v>223776</v>
      </c>
      <c r="J47" s="284">
        <f t="shared" ca="1" si="20"/>
        <v>0</v>
      </c>
      <c r="K47" s="285">
        <f t="shared" ca="1" si="21"/>
        <v>223776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 t="e">
        <f>IF(AND(C48=0,C49=0,#REF!=0),"BLANKS",1)</f>
        <v>#REF!</v>
      </c>
      <c r="B48" s="454">
        <v>9</v>
      </c>
      <c r="C48" s="455" t="s">
        <v>727</v>
      </c>
      <c r="D48" s="281" t="str">
        <f ca="1">IF(ISERROR(OFFSET('HARGA SATUAN'!$D$6,MATCH(RAB!C48,'HARGA SATUAN'!$C$7:$C$1492,0),0)),"",OFFSET('HARGA SATUAN'!$D$6,MATCH(RAB!C48,'HARGA SATUAN'!$C$7:$C$1492,0),0))</f>
        <v>JASA</v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461">
        <v>2</v>
      </c>
      <c r="G48" s="406">
        <f ca="1">IF(ISERROR(OFFSET('HARGA SATUAN'!$I$6,MATCH(RAB!C48,'HARGA SATUAN'!$C$7:$C$1492,0),0)),0,OFFSET('HARGA SATUAN'!$I$6,MATCH(RAB!C48,'HARGA SATUAN'!$C$7:$C$1492,0),0))</f>
        <v>65400</v>
      </c>
      <c r="H48" s="284">
        <f t="shared" ca="1" si="18"/>
        <v>0</v>
      </c>
      <c r="I48" s="284">
        <f t="shared" ca="1" si="19"/>
        <v>0</v>
      </c>
      <c r="J48" s="284">
        <f t="shared" ca="1" si="20"/>
        <v>130800</v>
      </c>
      <c r="K48" s="285">
        <f t="shared" ca="1" si="21"/>
        <v>130800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 t="e">
        <f>IF(AND(C49=0,#REF!=0,#REF!=0),"BLANKS",1)</f>
        <v>#REF!</v>
      </c>
      <c r="B49" s="454"/>
      <c r="C49" s="455"/>
      <c r="D49" s="281" t="str">
        <f ca="1">IF(ISERROR(OFFSET('HARGA SATUAN'!$D$6,MATCH(RAB!C49,'HARGA SATUAN'!$C$7:$C$1492,0),0)),"",OFFSET('HARGA SATUAN'!$D$6,MATCH(RAB!C49,'HARGA SATUAN'!$C$7:$C$1492,0),0))</f>
        <v/>
      </c>
      <c r="E49" s="282" t="str">
        <f ca="1">IF(B49="+","Unit",IF(ISERROR(OFFSET('HARGA SATUAN'!$E$6,MATCH(RAB!C49,'HARGA SATUAN'!$C$7:$C$1492,0),0)),"",OFFSET('HARGA SATUAN'!$E$6,MATCH(RAB!C49,'HARGA SATUAN'!$C$7:$C$1492,0),0)))</f>
        <v/>
      </c>
      <c r="F49" s="498"/>
      <c r="G49" s="406">
        <f ca="1">IF(ISERROR(OFFSET('HARGA SATUAN'!$I$6,MATCH(RAB!C49,'HARGA SATUAN'!$C$7:$C$1492,0),0)),0,OFFSET('HARGA SATUAN'!$I$6,MATCH(RAB!C49,'HARGA SATUAN'!$C$7:$C$1492,0),0))</f>
        <v>0</v>
      </c>
      <c r="H49" s="284">
        <f t="shared" ca="1" si="18"/>
        <v>0</v>
      </c>
      <c r="I49" s="284">
        <f t="shared" ca="1" si="19"/>
        <v>0</v>
      </c>
      <c r="J49" s="284">
        <f t="shared" ca="1" si="20"/>
        <v>0</v>
      </c>
      <c r="K49" s="285">
        <f t="shared" ca="1" si="21"/>
        <v>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 ht="28.5">
      <c r="A50" s="259" t="b">
        <f ca="1">F50=G51</f>
        <v>1</v>
      </c>
      <c r="B50" s="450" t="s">
        <v>514</v>
      </c>
      <c r="C50" s="451" t="s">
        <v>1580</v>
      </c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IF(B50="+","Unit",IF(ISERROR(OFFSET('HARGA SATUAN'!$E$6,MATCH(RAB!C50,'HARGA SATUAN'!$C$7:$C$1492,0),0)),"",OFFSET('HARGA SATUAN'!$E$6,MATCH(RAB!C50,'HARGA SATUAN'!$C$7:$C$1492,0),0)))</f>
        <v/>
      </c>
      <c r="F50" s="498"/>
      <c r="G50" s="406">
        <f ca="1">IF(ISERROR(OFFSET('HARGA SATUAN'!$I$6,MATCH(RAB!C50,'HARGA SATUAN'!$C$7:$C$1492,0),0)),0,OFFSET('HARGA SATUAN'!$I$6,MATCH(RAB!C50,'HARGA SATUAN'!$C$7:$C$1492,0),0))</f>
        <v>0</v>
      </c>
      <c r="H50" s="284">
        <f t="shared" ca="1" si="18"/>
        <v>0</v>
      </c>
      <c r="I50" s="284">
        <f t="shared" ca="1" si="19"/>
        <v>0</v>
      </c>
      <c r="J50" s="284">
        <f t="shared" ca="1" si="20"/>
        <v>0</v>
      </c>
      <c r="K50" s="285">
        <f t="shared" ca="1" si="21"/>
        <v>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 t="str">
        <f t="shared" ref="A51:A53" si="23">IF(AND(C51=0,C52=0,C53=0),"BLANKS",1)</f>
        <v>BLANKS</v>
      </c>
      <c r="B51" s="450"/>
      <c r="C51" s="441"/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/>
      </c>
      <c r="F51" s="498"/>
      <c r="G51" s="406">
        <f ca="1">IF(ISERROR(OFFSET('HARGA SATUAN'!$I$6,MATCH(RAB!C51,'HARGA SATUAN'!$C$7:$C$1492,0),0)),0,OFFSET('HARGA SATUAN'!$I$6,MATCH(RAB!C51,'HARGA SATUAN'!$C$7:$C$1492,0),0))</f>
        <v>0</v>
      </c>
      <c r="H51" s="284">
        <f t="shared" ca="1" si="7"/>
        <v>0</v>
      </c>
      <c r="I51" s="284">
        <f t="shared" ca="1" si="8"/>
        <v>0</v>
      </c>
      <c r="J51" s="284">
        <f t="shared" ca="1" si="9"/>
        <v>0</v>
      </c>
      <c r="K51" s="285">
        <f t="shared" ca="1" si="10"/>
        <v>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str">
        <f t="shared" si="23"/>
        <v>BLANKS</v>
      </c>
      <c r="B52" s="448"/>
      <c r="C52" s="441"/>
      <c r="D52" s="281" t="str">
        <f ca="1">IF(ISERROR(OFFSET('HARGA SATUAN'!$D$6,MATCH(RAB!C52,'HARGA SATUAN'!$C$7:$C$1492,0),0)),"",OFFSET('HARGA SATUAN'!$D$6,MATCH(RAB!C52,'HARGA SATUAN'!$C$7:$C$1492,0),0))</f>
        <v/>
      </c>
      <c r="E52" s="282" t="str">
        <f ca="1">IF(B52="+","Unit",IF(ISERROR(OFFSET('HARGA SATUAN'!$E$6,MATCH(RAB!C52,'HARGA SATUAN'!$C$7:$C$1492,0),0)),"",OFFSET('HARGA SATUAN'!$E$6,MATCH(RAB!C52,'HARGA SATUAN'!$C$7:$C$1492,0),0)))</f>
        <v/>
      </c>
      <c r="F52" s="498"/>
      <c r="G52" s="406">
        <f ca="1">IF(ISERROR(OFFSET('HARGA SATUAN'!$I$6,MATCH(RAB!C52,'HARGA SATUAN'!$C$7:$C$1492,0),0)),0,OFFSET('HARGA SATUAN'!$I$6,MATCH(RAB!C52,'HARGA SATUAN'!$C$7:$C$1492,0),0))</f>
        <v>0</v>
      </c>
      <c r="H52" s="284">
        <f t="shared" ca="1" si="7"/>
        <v>0</v>
      </c>
      <c r="I52" s="284">
        <f t="shared" ca="1" si="8"/>
        <v>0</v>
      </c>
      <c r="J52" s="284">
        <f t="shared" ca="1" si="9"/>
        <v>0</v>
      </c>
      <c r="K52" s="285">
        <f t="shared" ca="1" si="10"/>
        <v>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>
        <f t="shared" si="23"/>
        <v>1</v>
      </c>
      <c r="B53" s="448"/>
      <c r="C53" s="449"/>
      <c r="D53" s="281" t="str">
        <f ca="1">IF(ISERROR(OFFSET('HARGA SATUAN'!$D$6,MATCH(RAB!C53,'HARGA SATUAN'!$C$7:$C$1492,0),0)),"",OFFSET('HARGA SATUAN'!$D$6,MATCH(RAB!C53,'HARGA SATUAN'!$C$7:$C$1492,0),0))</f>
        <v/>
      </c>
      <c r="E53" s="282" t="str">
        <f ca="1">IF(B53="+","Unit",IF(ISERROR(OFFSET('HARGA SATUAN'!$E$6,MATCH(RAB!C53,'HARGA SATUAN'!$C$7:$C$1492,0),0)),"",OFFSET('HARGA SATUAN'!$E$6,MATCH(RAB!C53,'HARGA SATUAN'!$C$7:$C$1492,0),0)))</f>
        <v/>
      </c>
      <c r="F53" s="498"/>
      <c r="G53" s="406">
        <f ca="1">IF(ISERROR(OFFSET('HARGA SATUAN'!$I$6,MATCH(RAB!C53,'HARGA SATUAN'!$C$7:$C$1492,0),0)),0,OFFSET('HARGA SATUAN'!$I$6,MATCH(RAB!C53,'HARGA SATUAN'!$C$7:$C$1492,0),0))</f>
        <v>0</v>
      </c>
      <c r="H53" s="284">
        <f t="shared" ca="1" si="7"/>
        <v>0</v>
      </c>
      <c r="I53" s="284">
        <f t="shared" ca="1" si="8"/>
        <v>0</v>
      </c>
      <c r="J53" s="284">
        <f t="shared" ca="1" si="9"/>
        <v>0</v>
      </c>
      <c r="K53" s="285">
        <f t="shared" ca="1" si="10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IF(AND(C54=0,C55=0,#REF!=0),"BLANKS",1)</f>
        <v>#REF!</v>
      </c>
      <c r="B54" s="448"/>
      <c r="C54" s="449"/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/>
      </c>
      <c r="F54" s="498"/>
      <c r="G54" s="406">
        <f ca="1">IF(ISERROR(OFFSET('HARGA SATUAN'!$I$6,MATCH(RAB!C54,'HARGA SATUAN'!$C$7:$C$1492,0),0)),0,OFFSET('HARGA SATUAN'!$I$6,MATCH(RAB!C54,'HARGA SATUAN'!$C$7:$C$1492,0),0))</f>
        <v>0</v>
      </c>
      <c r="H54" s="284">
        <f t="shared" ca="1" si="7"/>
        <v>0</v>
      </c>
      <c r="I54" s="284">
        <f t="shared" ca="1" si="8"/>
        <v>0</v>
      </c>
      <c r="J54" s="284">
        <f t="shared" ca="1" si="9"/>
        <v>0</v>
      </c>
      <c r="K54" s="285">
        <f t="shared" ca="1" si="10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450" t="s">
        <v>516</v>
      </c>
      <c r="C55" s="451" t="s">
        <v>1581</v>
      </c>
      <c r="D55" s="281" t="str">
        <f ca="1">IF(ISERROR(OFFSET('HARGA SATUAN'!$D$6,MATCH(RAB!C55,'HARGA SATUAN'!$C$7:$C$1492,0),0)),"",OFFSET('HARGA SATUAN'!$D$6,MATCH(RAB!C55,'HARGA SATUAN'!$C$7:$C$1492,0),0))</f>
        <v/>
      </c>
      <c r="E55" s="282" t="str">
        <f ca="1">IF(B55="+","Unit",IF(ISERROR(OFFSET('HARGA SATUAN'!$E$6,MATCH(RAB!C55,'HARGA SATUAN'!$C$7:$C$1492,0),0)),"",OFFSET('HARGA SATUAN'!$E$6,MATCH(RAB!C55,'HARGA SATUAN'!$C$7:$C$1492,0),0)))</f>
        <v/>
      </c>
      <c r="F55" s="498"/>
      <c r="G55" s="406">
        <f ca="1">IF(ISERROR(OFFSET('HARGA SATUAN'!$I$6,MATCH(RAB!C55,'HARGA SATUAN'!$C$7:$C$1492,0),0)),0,OFFSET('HARGA SATUAN'!$I$6,MATCH(RAB!C55,'HARGA SATUAN'!$C$7:$C$1492,0),0))</f>
        <v>0</v>
      </c>
      <c r="H55" s="284">
        <f t="shared" ca="1" si="7"/>
        <v>0</v>
      </c>
      <c r="I55" s="284">
        <f t="shared" ca="1" si="8"/>
        <v>0</v>
      </c>
      <c r="J55" s="284">
        <f t="shared" ca="1" si="9"/>
        <v>0</v>
      </c>
      <c r="K55" s="285">
        <f t="shared" ca="1" si="10"/>
        <v>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/>
      <c r="B56" s="456" t="s">
        <v>1006</v>
      </c>
      <c r="C56" s="457" t="s">
        <v>1623</v>
      </c>
      <c r="D56" s="281" t="str">
        <f ca="1">IF(ISERROR(OFFSET('HARGA SATUAN'!$D$6,MATCH(RAB!C56,'HARGA SATUAN'!$C$7:$C$1492,0),0)),"",OFFSET('HARGA SATUAN'!$D$6,MATCH(RAB!C56,'HARGA SATUAN'!$C$7:$C$1492,0),0))</f>
        <v/>
      </c>
      <c r="E56" s="282" t="str">
        <f ca="1">IF(B56="+","Unit",IF(ISERROR(OFFSET('HARGA SATUAN'!$E$6,MATCH(RAB!C56,'HARGA SATUAN'!$C$7:$C$1492,0),0)),"",OFFSET('HARGA SATUAN'!$E$6,MATCH(RAB!C56,'HARGA SATUAN'!$C$7:$C$1492,0),0)))</f>
        <v>Unit</v>
      </c>
      <c r="F56" s="556">
        <v>1</v>
      </c>
      <c r="G56" s="406">
        <f ca="1">IF(ISERROR(OFFSET('HARGA SATUAN'!$I$6,MATCH(RAB!C56,'HARGA SATUAN'!$C$7:$C$1492,0),0)),0,OFFSET('HARGA SATUAN'!$I$6,MATCH(RAB!C56,'HARGA SATUAN'!$C$7:$C$1492,0),0))</f>
        <v>0</v>
      </c>
      <c r="H56" s="284">
        <f t="shared" ca="1" si="7"/>
        <v>0</v>
      </c>
      <c r="I56" s="284">
        <f t="shared" ca="1" si="8"/>
        <v>0</v>
      </c>
      <c r="J56" s="284">
        <f t="shared" ca="1" si="9"/>
        <v>0</v>
      </c>
      <c r="K56" s="285">
        <f t="shared" ca="1" si="10"/>
        <v>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 ht="30">
      <c r="A57" s="259">
        <f t="shared" ref="A57:A59" si="24">IF(AND(C57=0,C58=0,C59=0),"BLANKS",1)</f>
        <v>1</v>
      </c>
      <c r="B57" s="454">
        <v>1</v>
      </c>
      <c r="C57" s="441" t="s">
        <v>1168</v>
      </c>
      <c r="D57" s="281" t="str">
        <f ca="1">IF(ISERROR(OFFSET('HARGA SATUAN'!$D$6,MATCH(RAB!C57,'HARGA SATUAN'!$C$7:$C$1492,0),0)),"",OFFSET('HARGA SATUAN'!$D$6,MATCH(RAB!C57,'HARGA SATUAN'!$C$7:$C$1492,0),0))</f>
        <v>MDU-KD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556">
        <v>1</v>
      </c>
      <c r="G57" s="406">
        <f ca="1">IF(ISERROR(OFFSET('HARGA SATUAN'!$I$6,MATCH(RAB!C57,'HARGA SATUAN'!$C$7:$C$1492,0),0)),0,OFFSET('HARGA SATUAN'!$I$6,MATCH(RAB!C57,'HARGA SATUAN'!$C$7:$C$1492,0),0))</f>
        <v>1427400</v>
      </c>
      <c r="H57" s="284">
        <f t="shared" ca="1" si="7"/>
        <v>1427400</v>
      </c>
      <c r="I57" s="284">
        <f t="shared" ca="1" si="8"/>
        <v>0</v>
      </c>
      <c r="J57" s="284">
        <f t="shared" ca="1" si="9"/>
        <v>0</v>
      </c>
      <c r="K57" s="285">
        <f t="shared" ca="1" si="10"/>
        <v>1427400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>
        <f t="shared" si="24"/>
        <v>1</v>
      </c>
      <c r="B58" s="454">
        <v>2</v>
      </c>
      <c r="C58" s="458" t="s">
        <v>502</v>
      </c>
      <c r="D58" s="281" t="str">
        <f ca="1">IF(ISERROR(OFFSET('HARGA SATUAN'!$D$6,MATCH(RAB!C58,'HARGA SATUAN'!$C$7:$C$1492,0),0)),"",OFFSET('HARGA SATUAN'!$D$6,MATCH(RAB!C58,'HARGA SATUAN'!$C$7:$C$1492,0),0))</f>
        <v>MDU-KD</v>
      </c>
      <c r="E58" s="282" t="str">
        <f ca="1">IF(B58="+","Unit",IF(ISERROR(OFFSET('HARGA SATUAN'!$E$6,MATCH(RAB!C58,'HARGA SATUAN'!$C$7:$C$1492,0),0)),"",OFFSET('HARGA SATUAN'!$E$6,MATCH(RAB!C58,'HARGA SATUAN'!$C$7:$C$1492,0),0)))</f>
        <v>Unit</v>
      </c>
      <c r="F58" s="556">
        <v>1</v>
      </c>
      <c r="G58" s="406">
        <f ca="1">IF(ISERROR(OFFSET('HARGA SATUAN'!$I$6,MATCH(RAB!C58,'HARGA SATUAN'!$C$7:$C$1492,0),0)),0,OFFSET('HARGA SATUAN'!$I$6,MATCH(RAB!C58,'HARGA SATUAN'!$C$7:$C$1492,0),0))</f>
        <v>3564900</v>
      </c>
      <c r="H58" s="284">
        <f t="shared" ca="1" si="7"/>
        <v>3564900</v>
      </c>
      <c r="I58" s="284">
        <f t="shared" ca="1" si="8"/>
        <v>0</v>
      </c>
      <c r="J58" s="284">
        <f t="shared" ca="1" si="9"/>
        <v>0</v>
      </c>
      <c r="K58" s="285">
        <f t="shared" ca="1" si="10"/>
        <v>3564900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>
        <f t="shared" si="24"/>
        <v>1</v>
      </c>
      <c r="B59" s="454">
        <v>3</v>
      </c>
      <c r="C59" s="458" t="s">
        <v>1113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Unit</v>
      </c>
      <c r="F59" s="556">
        <v>1</v>
      </c>
      <c r="G59" s="406">
        <f ca="1">IF(ISERROR(OFFSET('HARGA SATUAN'!$I$6,MATCH(RAB!C59,'HARGA SATUAN'!$C$7:$C$1492,0),0)),0,OFFSET('HARGA SATUAN'!$I$6,MATCH(RAB!C59,'HARGA SATUAN'!$C$7:$C$1492,0),0))</f>
        <v>1113900</v>
      </c>
      <c r="H59" s="284">
        <f t="shared" ca="1" si="7"/>
        <v>0</v>
      </c>
      <c r="I59" s="284">
        <f t="shared" ca="1" si="8"/>
        <v>1113900</v>
      </c>
      <c r="J59" s="284">
        <f t="shared" ca="1" si="9"/>
        <v>0</v>
      </c>
      <c r="K59" s="285">
        <f t="shared" ca="1" si="10"/>
        <v>1113900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IF(AND(C60=0,C61=0,#REF!=0),"BLANKS",1)</f>
        <v>#REF!</v>
      </c>
      <c r="B60" s="454">
        <v>4</v>
      </c>
      <c r="C60" s="441" t="s">
        <v>1374</v>
      </c>
      <c r="D60" s="281" t="str">
        <f ca="1">IF(ISERROR(OFFSET('HARGA SATUAN'!$D$6,MATCH(RAB!C60,'HARGA SATUAN'!$C$7:$C$1492,0),0)),"",OFFSET('HARGA SATUAN'!$D$6,MATCH(RAB!C60,'HARGA SATUAN'!$C$7:$C$1492,0),0))</f>
        <v>MDU-KD</v>
      </c>
      <c r="E60" s="282" t="str">
        <f ca="1">IF(B60="+","Unit",IF(ISERROR(OFFSET('HARGA SATUAN'!$E$6,MATCH(RAB!C60,'HARGA SATUAN'!$C$7:$C$1492,0),0)),"",OFFSET('HARGA SATUAN'!$E$6,MATCH(RAB!C60,'HARGA SATUAN'!$C$7:$C$1492,0),0)))</f>
        <v>Mtr</v>
      </c>
      <c r="F60" s="556">
        <v>35</v>
      </c>
      <c r="G60" s="406">
        <f ca="1">IF(ISERROR(OFFSET('HARGA SATUAN'!$I$6,MATCH(RAB!C60,'HARGA SATUAN'!$C$7:$C$1492,0),0)),0,OFFSET('HARGA SATUAN'!$I$6,MATCH(RAB!C60,'HARGA SATUAN'!$C$7:$C$1492,0),0))</f>
        <v>30400</v>
      </c>
      <c r="H60" s="284">
        <f t="shared" ca="1" si="7"/>
        <v>1064000</v>
      </c>
      <c r="I60" s="284">
        <f t="shared" ca="1" si="8"/>
        <v>0</v>
      </c>
      <c r="J60" s="284">
        <f t="shared" ca="1" si="9"/>
        <v>0</v>
      </c>
      <c r="K60" s="285">
        <f t="shared" ca="1" si="10"/>
        <v>1064000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IF(AND(C61=0,#REF!=0,#REF!=0),"BLANKS",1)</f>
        <v>#REF!</v>
      </c>
      <c r="B61" s="454">
        <v>5</v>
      </c>
      <c r="C61" s="458" t="s">
        <v>790</v>
      </c>
      <c r="D61" s="281" t="str">
        <f ca="1">IF(ISERROR(OFFSET('HARGA SATUAN'!$D$6,MATCH(RAB!C61,'HARGA SATUAN'!$C$7:$C$1492,0),0)),"",OFFSET('HARGA SATUAN'!$D$6,MATCH(RAB!C61,'HARGA SATUAN'!$C$7:$C$1492,0),0))</f>
        <v>JASA</v>
      </c>
      <c r="E61" s="282" t="str">
        <f ca="1">IF(B61="+","Unit",IF(ISERROR(OFFSET('HARGA SATUAN'!$E$6,MATCH(RAB!C61,'HARGA SATUAN'!$C$7:$C$1492,0),0)),"",OFFSET('HARGA SATUAN'!$E$6,MATCH(RAB!C61,'HARGA SATUAN'!$C$7:$C$1492,0),0)))</f>
        <v>Unit</v>
      </c>
      <c r="F61" s="556">
        <v>1</v>
      </c>
      <c r="G61" s="406">
        <f ca="1">IF(ISERROR(OFFSET('HARGA SATUAN'!$I$6,MATCH(RAB!C61,'HARGA SATUAN'!$C$7:$C$1492,0),0)),0,OFFSET('HARGA SATUAN'!$I$6,MATCH(RAB!C61,'HARGA SATUAN'!$C$7:$C$1492,0),0))</f>
        <v>106400</v>
      </c>
      <c r="H61" s="284">
        <f t="shared" ca="1" si="7"/>
        <v>0</v>
      </c>
      <c r="I61" s="284">
        <f t="shared" ca="1" si="8"/>
        <v>0</v>
      </c>
      <c r="J61" s="284">
        <f t="shared" ca="1" si="9"/>
        <v>106400</v>
      </c>
      <c r="K61" s="285">
        <f t="shared" ca="1" si="10"/>
        <v>106400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>
        <f t="shared" ref="A62:A64" si="25">IF(AND(C62=0,C63=0,C64=0),"BLANKS",1)</f>
        <v>1</v>
      </c>
      <c r="B62" s="450"/>
      <c r="C62" s="451"/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/>
      </c>
      <c r="F62" s="498"/>
      <c r="G62" s="406">
        <f ca="1">IF(ISERROR(OFFSET('HARGA SATUAN'!$I$6,MATCH(RAB!C62,'HARGA SATUAN'!$C$7:$C$1492,0),0)),0,OFFSET('HARGA SATUAN'!$I$6,MATCH(RAB!C62,'HARGA SATUAN'!$C$7:$C$1492,0),0))</f>
        <v>0</v>
      </c>
      <c r="H62" s="284">
        <f t="shared" ca="1" si="7"/>
        <v>0</v>
      </c>
      <c r="I62" s="284">
        <f t="shared" ca="1" si="8"/>
        <v>0</v>
      </c>
      <c r="J62" s="284">
        <f t="shared" ca="1" si="9"/>
        <v>0</v>
      </c>
      <c r="K62" s="285">
        <f t="shared" ca="1" si="10"/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>
        <f t="shared" si="25"/>
        <v>1</v>
      </c>
      <c r="B63" s="448"/>
      <c r="C63" s="449"/>
      <c r="D63" s="281" t="str">
        <f ca="1">IF(ISERROR(OFFSET('HARGA SATUAN'!$D$6,MATCH(RAB!C63,'HARGA SATUAN'!$C$7:$C$1492,0),0)),"",OFFSET('HARGA SATUAN'!$D$6,MATCH(RAB!C63,'HARGA SATUAN'!$C$7:$C$1492,0),0))</f>
        <v/>
      </c>
      <c r="E63" s="282" t="str">
        <f ca="1">IF(B63="+","Unit",IF(ISERROR(OFFSET('HARGA SATUAN'!$E$6,MATCH(RAB!C63,'HARGA SATUAN'!$C$7:$C$1492,0),0)),"",OFFSET('HARGA SATUAN'!$E$6,MATCH(RAB!C63,'HARGA SATUAN'!$C$7:$C$1492,0),0)))</f>
        <v/>
      </c>
      <c r="F63" s="498"/>
      <c r="G63" s="406">
        <f ca="1">IF(ISERROR(OFFSET('HARGA SATUAN'!$I$6,MATCH(RAB!C63,'HARGA SATUAN'!$C$7:$C$1492,0),0)),0,OFFSET('HARGA SATUAN'!$I$6,MATCH(RAB!C63,'HARGA SATUAN'!$C$7:$C$1492,0),0))</f>
        <v>0</v>
      </c>
      <c r="H63" s="284">
        <f t="shared" ca="1" si="7"/>
        <v>0</v>
      </c>
      <c r="I63" s="284">
        <f t="shared" ca="1" si="8"/>
        <v>0</v>
      </c>
      <c r="J63" s="284">
        <f t="shared" ca="1" si="9"/>
        <v>0</v>
      </c>
      <c r="K63" s="285">
        <f t="shared" ca="1" si="10"/>
        <v>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>
        <f t="shared" si="25"/>
        <v>1</v>
      </c>
      <c r="B64" s="450" t="s">
        <v>520</v>
      </c>
      <c r="C64" s="451" t="s">
        <v>1624</v>
      </c>
      <c r="D64" s="281" t="str">
        <f ca="1">IF(ISERROR(OFFSET('HARGA SATUAN'!$D$6,MATCH(RAB!C64,'HARGA SATUAN'!$C$7:$C$1492,0),0)),"",OFFSET('HARGA SATUAN'!$D$6,MATCH(RAB!C64,'HARGA SATUAN'!$C$7:$C$1492,0),0))</f>
        <v/>
      </c>
      <c r="E64" s="282" t="str">
        <f ca="1">IF(B64="+","Unit",IF(ISERROR(OFFSET('HARGA SATUAN'!$E$6,MATCH(RAB!C64,'HARGA SATUAN'!$C$7:$C$1492,0),0)),"",OFFSET('HARGA SATUAN'!$E$6,MATCH(RAB!C64,'HARGA SATUAN'!$C$7:$C$1492,0),0)))</f>
        <v/>
      </c>
      <c r="F64" s="498"/>
      <c r="G64" s="406">
        <f ca="1">IF(ISERROR(OFFSET('HARGA SATUAN'!$I$6,MATCH(RAB!C64,'HARGA SATUAN'!$C$7:$C$1492,0),0)),0,OFFSET('HARGA SATUAN'!$I$6,MATCH(RAB!C64,'HARGA SATUAN'!$C$7:$C$1492,0),0))</f>
        <v>0</v>
      </c>
      <c r="H64" s="284">
        <f t="shared" ca="1" si="7"/>
        <v>0</v>
      </c>
      <c r="I64" s="284">
        <f t="shared" ca="1" si="8"/>
        <v>0</v>
      </c>
      <c r="J64" s="284">
        <f t="shared" ca="1" si="9"/>
        <v>0</v>
      </c>
      <c r="K64" s="285">
        <f t="shared" ca="1" si="10"/>
        <v>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e">
        <f>IF(AND(C65=0,C66=0,#REF!=0),"BLANKS",1)</f>
        <v>#REF!</v>
      </c>
      <c r="B65" s="448"/>
      <c r="C65" s="441" t="s">
        <v>972</v>
      </c>
      <c r="D65" s="281" t="str">
        <f ca="1">IF(ISERROR(OFFSET('HARGA SATUAN'!$D$6,MATCH(RAB!C65,'HARGA SATUAN'!$C$7:$C$1492,0),0)),"",OFFSET('HARGA SATUAN'!$D$6,MATCH(RAB!C65,'HARGA SATUAN'!$C$7:$C$1492,0),0))</f>
        <v>JASA</v>
      </c>
      <c r="E65" s="282" t="str">
        <f ca="1">IF(B65="+","Unit",IF(ISERROR(OFFSET('HARGA SATUAN'!$E$6,MATCH(RAB!C65,'HARGA SATUAN'!$C$7:$C$1492,0),0)),"",OFFSET('HARGA SATUAN'!$E$6,MATCH(RAB!C65,'HARGA SATUAN'!$C$7:$C$1492,0),0)))</f>
        <v>Unit</v>
      </c>
      <c r="F65" s="498">
        <v>1</v>
      </c>
      <c r="G65" s="406">
        <f ca="1">IF(ISERROR(OFFSET('HARGA SATUAN'!$I$6,MATCH(RAB!C65,'HARGA SATUAN'!$C$7:$C$1492,0),0)),0,OFFSET('HARGA SATUAN'!$I$6,MATCH(RAB!C65,'HARGA SATUAN'!$C$7:$C$1492,0),0))</f>
        <v>32640</v>
      </c>
      <c r="H65" s="284">
        <f t="shared" ca="1" si="7"/>
        <v>0</v>
      </c>
      <c r="I65" s="284">
        <f t="shared" ca="1" si="8"/>
        <v>0</v>
      </c>
      <c r="J65" s="284">
        <f t="shared" ca="1" si="9"/>
        <v>32640</v>
      </c>
      <c r="K65" s="285">
        <f t="shared" ca="1" si="10"/>
        <v>32640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IF(AND(C66=0,#REF!=0,#REF!=0),"BLANKS",1)</f>
        <v>#REF!</v>
      </c>
      <c r="B66" s="426"/>
      <c r="C66" s="427"/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IF(B66="+","Unit",IF(ISERROR(OFFSET('HARGA SATUAN'!$E$6,MATCH(RAB!C66,'HARGA SATUAN'!$C$7:$C$1492,0),0)),"",OFFSET('HARGA SATUAN'!$E$6,MATCH(RAB!C66,'HARGA SATUAN'!$C$7:$C$1492,0),0)))</f>
        <v/>
      </c>
      <c r="F66" s="425"/>
      <c r="G66" s="406">
        <f ca="1">IF(ISERROR(OFFSET('HARGA SATUAN'!$I$6,MATCH(RAB!C66,'HARGA SATUAN'!$C$7:$C$1492,0),0)),0,OFFSET('HARGA SATUAN'!$I$6,MATCH(RAB!C66,'HARGA SATUAN'!$C$7:$C$1492,0),0))</f>
        <v>0</v>
      </c>
      <c r="H66" s="284">
        <f t="shared" ca="1" si="7"/>
        <v>0</v>
      </c>
      <c r="I66" s="284">
        <f t="shared" ca="1" si="8"/>
        <v>0</v>
      </c>
      <c r="J66" s="284">
        <f t="shared" ca="1" si="9"/>
        <v>0</v>
      </c>
      <c r="K66" s="285">
        <f t="shared" ca="1" si="10"/>
        <v>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/>
      <c r="B67" s="426"/>
      <c r="C67" s="427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425"/>
      <c r="G67" s="406">
        <f ca="1">IF(ISERROR(OFFSET('HARGA SATUAN'!$I$6,MATCH(RAB!C67,'HARGA SATUAN'!$C$7:$C$1492,0),0)),0,OFFSET('HARGA SATUAN'!$I$6,MATCH(RAB!C67,'HARGA SATUAN'!$C$7:$C$1492,0),0))</f>
        <v>0</v>
      </c>
      <c r="H67" s="284">
        <f t="shared" ca="1" si="7"/>
        <v>0</v>
      </c>
      <c r="I67" s="284">
        <f t="shared" ca="1" si="8"/>
        <v>0</v>
      </c>
      <c r="J67" s="284">
        <f t="shared" ca="1" si="9"/>
        <v>0</v>
      </c>
      <c r="K67" s="285">
        <f t="shared" ca="1" si="10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 t="str">
        <f>IF(AND(C68=0,C69=0,C91=0),"BLANKS",1)</f>
        <v>BLANKS</v>
      </c>
      <c r="B68" s="428"/>
      <c r="C68" s="429"/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/>
      </c>
      <c r="F68" s="425"/>
      <c r="G68" s="406">
        <f ca="1">IF(ISERROR(OFFSET('HARGA SATUAN'!$I$6,MATCH(RAB!C68,'HARGA SATUAN'!$C$7:$C$1492,0),0)),0,OFFSET('HARGA SATUAN'!$I$6,MATCH(RAB!C68,'HARGA SATUAN'!$C$7:$C$1492,0),0))</f>
        <v>0</v>
      </c>
      <c r="H68" s="284">
        <f t="shared" ca="1" si="7"/>
        <v>0</v>
      </c>
      <c r="I68" s="284">
        <f t="shared" ca="1" si="8"/>
        <v>0</v>
      </c>
      <c r="J68" s="284">
        <f t="shared" ca="1" si="9"/>
        <v>0</v>
      </c>
      <c r="K68" s="285">
        <f t="shared" ca="1" si="10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str">
        <f>IF(AND(C69=0,C91=0,C92=0),"BLANKS",1)</f>
        <v>BLANKS</v>
      </c>
      <c r="B69" s="426"/>
      <c r="C69" s="427"/>
      <c r="D69" s="281" t="str">
        <f ca="1">IF(ISERROR(OFFSET('HARGA SATUAN'!$D$6,MATCH(RAB!C69,'HARGA SATUAN'!$C$7:$C$1492,0),0)),"",OFFSET('HARGA SATUAN'!$D$6,MATCH(RAB!C69,'HARGA SATUAN'!$C$7:$C$1492,0),0))</f>
        <v/>
      </c>
      <c r="E69" s="282" t="str">
        <f ca="1">IF(B69="+","Unit",IF(ISERROR(OFFSET('HARGA SATUAN'!$E$6,MATCH(RAB!C69,'HARGA SATUAN'!$C$7:$C$1492,0),0)),"",OFFSET('HARGA SATUAN'!$E$6,MATCH(RAB!C69,'HARGA SATUAN'!$C$7:$C$1492,0),0)))</f>
        <v/>
      </c>
      <c r="F69" s="425"/>
      <c r="G69" s="406">
        <f ca="1">IF(ISERROR(OFFSET('HARGA SATUAN'!$I$6,MATCH(RAB!C69,'HARGA SATUAN'!$C$7:$C$1492,0),0)),0,OFFSET('HARGA SATUAN'!$I$6,MATCH(RAB!C69,'HARGA SATUAN'!$C$7:$C$1492,0),0))</f>
        <v>0</v>
      </c>
      <c r="H69" s="284">
        <f t="shared" ca="1" si="7"/>
        <v>0</v>
      </c>
      <c r="I69" s="284">
        <f t="shared" ca="1" si="8"/>
        <v>0</v>
      </c>
      <c r="J69" s="284">
        <f t="shared" ca="1" si="9"/>
        <v>0</v>
      </c>
      <c r="K69" s="285">
        <f t="shared" ca="1" si="10"/>
        <v>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 t="s">
        <v>1414</v>
      </c>
      <c r="B70" s="426"/>
      <c r="C70" s="427"/>
      <c r="D70" s="281" t="str">
        <f ca="1">IF(ISERROR(OFFSET('HARGA SATUAN'!$D$6,MATCH(RAB!C70,'HARGA SATUAN'!$C$7:$C$1492,0),0)),"",OFFSET('HARGA SATUAN'!$D$6,MATCH(RAB!C70,'HARGA SATUAN'!$C$7:$C$1492,0),0))</f>
        <v/>
      </c>
      <c r="E70" s="282" t="str">
        <f ca="1">IF(B70="+","Unit",IF(ISERROR(OFFSET('HARGA SATUAN'!$E$6,MATCH(RAB!C70,'HARGA SATUAN'!$C$7:$C$1492,0),0)),"",OFFSET('HARGA SATUAN'!$E$6,MATCH(RAB!C70,'HARGA SATUAN'!$C$7:$C$1492,0),0)))</f>
        <v/>
      </c>
      <c r="F70" s="425"/>
      <c r="G70" s="406">
        <f ca="1">IF(ISERROR(OFFSET('HARGA SATUAN'!$I$6,MATCH(RAB!C70,'HARGA SATUAN'!$C$7:$C$1492,0),0)),0,OFFSET('HARGA SATUAN'!$I$6,MATCH(RAB!C70,'HARGA SATUAN'!$C$7:$C$1492,0),0))</f>
        <v>0</v>
      </c>
      <c r="H70" s="284">
        <f t="shared" ca="1" si="7"/>
        <v>0</v>
      </c>
      <c r="I70" s="284">
        <f t="shared" ca="1" si="8"/>
        <v>0</v>
      </c>
      <c r="J70" s="284">
        <f t="shared" ca="1" si="9"/>
        <v>0</v>
      </c>
      <c r="K70" s="285">
        <f t="shared" ca="1" si="10"/>
        <v>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426"/>
      <c r="C71" s="427"/>
      <c r="D71" s="281" t="str">
        <f ca="1">IF(ISERROR(OFFSET('HARGA SATUAN'!$D$6,MATCH(RAB!C71,'HARGA SATUAN'!$C$7:$C$1492,0),0)),"",OFFSET('HARGA SATUAN'!$D$6,MATCH(RAB!C71,'HARGA SATUAN'!$C$7:$C$1492,0),0))</f>
        <v/>
      </c>
      <c r="E71" s="282" t="str">
        <f ca="1">IF(B71="+","Unit",IF(ISERROR(OFFSET('HARGA SATUAN'!$E$6,MATCH(RAB!C71,'HARGA SATUAN'!$C$7:$C$1492,0),0)),"",OFFSET('HARGA SATUAN'!$E$6,MATCH(RAB!C71,'HARGA SATUAN'!$C$7:$C$1492,0),0)))</f>
        <v/>
      </c>
      <c r="F71" s="425"/>
      <c r="G71" s="406">
        <f ca="1">IF(ISERROR(OFFSET('HARGA SATUAN'!$I$6,MATCH(RAB!C71,'HARGA SATUAN'!$C$7:$C$1492,0),0)),0,OFFSET('HARGA SATUAN'!$I$6,MATCH(RAB!C71,'HARGA SATUAN'!$C$7:$C$1492,0),0))</f>
        <v>0</v>
      </c>
      <c r="H71" s="284">
        <f t="shared" ca="1" si="7"/>
        <v>0</v>
      </c>
      <c r="I71" s="284">
        <f t="shared" ca="1" si="8"/>
        <v>0</v>
      </c>
      <c r="J71" s="284">
        <f t="shared" ca="1" si="9"/>
        <v>0</v>
      </c>
      <c r="K71" s="285">
        <f t="shared" ca="1" si="10"/>
        <v>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s">
        <v>1414</v>
      </c>
      <c r="B72" s="426"/>
      <c r="C72" s="427"/>
      <c r="D72" s="281" t="str">
        <f ca="1">IF(ISERROR(OFFSET('HARGA SATUAN'!$D$6,MATCH(RAB!C72,'HARGA SATUAN'!$C$7:$C$1492,0),0)),"",OFFSET('HARGA SATUAN'!$D$6,MATCH(RAB!C72,'HARGA SATUAN'!$C$7:$C$1492,0),0))</f>
        <v/>
      </c>
      <c r="E72" s="282" t="str">
        <f ca="1">IF(B72="+","Unit",IF(ISERROR(OFFSET('HARGA SATUAN'!$E$6,MATCH(RAB!C72,'HARGA SATUAN'!$C$7:$C$1492,0),0)),"",OFFSET('HARGA SATUAN'!$E$6,MATCH(RAB!C72,'HARGA SATUAN'!$C$7:$C$1492,0),0)))</f>
        <v/>
      </c>
      <c r="F72" s="425"/>
      <c r="G72" s="406">
        <f ca="1">IF(ISERROR(OFFSET('HARGA SATUAN'!$I$6,MATCH(RAB!C72,'HARGA SATUAN'!$C$7:$C$1492,0),0)),0,OFFSET('HARGA SATUAN'!$I$6,MATCH(RAB!C72,'HARGA SATUAN'!$C$7:$C$1492,0),0))</f>
        <v>0</v>
      </c>
      <c r="H72" s="284">
        <f t="shared" ca="1" si="7"/>
        <v>0</v>
      </c>
      <c r="I72" s="284">
        <f t="shared" ca="1" si="8"/>
        <v>0</v>
      </c>
      <c r="J72" s="284">
        <f t="shared" ca="1" si="9"/>
        <v>0</v>
      </c>
      <c r="K72" s="285">
        <f t="shared" ca="1" si="10"/>
        <v>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426"/>
      <c r="C73" s="427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425"/>
      <c r="G73" s="406">
        <f ca="1">IF(ISERROR(OFFSET('HARGA SATUAN'!$I$6,MATCH(RAB!C73,'HARGA SATUAN'!$C$7:$C$1492,0),0)),0,OFFSET('HARGA SATUAN'!$I$6,MATCH(RAB!C73,'HARGA SATUAN'!$C$7:$C$1492,0),0))</f>
        <v>0</v>
      </c>
      <c r="H73" s="284">
        <f t="shared" ca="1" si="7"/>
        <v>0</v>
      </c>
      <c r="I73" s="284">
        <f t="shared" ca="1" si="8"/>
        <v>0</v>
      </c>
      <c r="J73" s="284">
        <f t="shared" ca="1" si="9"/>
        <v>0</v>
      </c>
      <c r="K73" s="285">
        <f t="shared" ca="1" si="10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/>
      <c r="B74" s="409"/>
      <c r="C74" s="410"/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/>
      </c>
      <c r="F74" s="422"/>
      <c r="G74" s="406">
        <f ca="1">IF(ISERROR(OFFSET('HARGA SATUAN'!$I$6,MATCH(RAB!C74,'HARGA SATUAN'!$C$7:$C$1492,0),0)),0,OFFSET('HARGA SATUAN'!$I$6,MATCH(RAB!C74,'HARGA SATUAN'!$C$7:$C$1492,0),0))</f>
        <v>0</v>
      </c>
      <c r="H74" s="284">
        <f t="shared" ca="1" si="7"/>
        <v>0</v>
      </c>
      <c r="I74" s="284">
        <f t="shared" ca="1" si="8"/>
        <v>0</v>
      </c>
      <c r="J74" s="284">
        <f t="shared" ca="1" si="9"/>
        <v>0</v>
      </c>
      <c r="K74" s="285">
        <f t="shared" ca="1" si="10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 t="e">
        <f>IF(AND(C75=0,C76=0,#REF!=0),"BLANKS",1)</f>
        <v>#REF!</v>
      </c>
      <c r="B75" s="432"/>
      <c r="C75" s="436"/>
      <c r="D75" s="281" t="str">
        <f ca="1">IF(ISERROR(OFFSET('HARGA SATUAN'!$D$6,MATCH(RAB!C75,'HARGA SATUAN'!$C$7:$C$1492,0),0)),"",OFFSET('HARGA SATUAN'!$D$6,MATCH(RAB!C75,'HARGA SATUAN'!$C$7:$C$1492,0),0))</f>
        <v/>
      </c>
      <c r="E75" s="282" t="str">
        <f ca="1">IF(B75="+","Unit",IF(ISERROR(OFFSET('HARGA SATUAN'!$E$6,MATCH(RAB!C75,'HARGA SATUAN'!$C$7:$C$1492,0),0)),"",OFFSET('HARGA SATUAN'!$E$6,MATCH(RAB!C75,'HARGA SATUAN'!$C$7:$C$1492,0),0)))</f>
        <v/>
      </c>
      <c r="F75" s="422"/>
      <c r="G75" s="406">
        <f ca="1">IF(ISERROR(OFFSET('HARGA SATUAN'!$I$6,MATCH(RAB!C75,'HARGA SATUAN'!$C$7:$C$1492,0),0)),0,OFFSET('HARGA SATUAN'!$I$6,MATCH(RAB!C75,'HARGA SATUAN'!$C$7:$C$1492,0),0))</f>
        <v>0</v>
      </c>
      <c r="H75" s="284">
        <f t="shared" ca="1" si="7"/>
        <v>0</v>
      </c>
      <c r="I75" s="284">
        <f t="shared" ca="1" si="8"/>
        <v>0</v>
      </c>
      <c r="J75" s="284">
        <f t="shared" ca="1" si="9"/>
        <v>0</v>
      </c>
      <c r="K75" s="285">
        <f t="shared" ca="1" si="10"/>
        <v>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 t="e">
        <f>IF(AND(C76=0,#REF!=0,#REF!=0),"BLANKS",1)</f>
        <v>#REF!</v>
      </c>
      <c r="B76" s="430"/>
      <c r="C76" s="431"/>
      <c r="D76" s="281" t="str">
        <f ca="1">IF(ISERROR(OFFSET('HARGA SATUAN'!$D$6,MATCH(RAB!C76,'HARGA SATUAN'!$C$7:$C$1492,0),0)),"",OFFSET('HARGA SATUAN'!$D$6,MATCH(RAB!C76,'HARGA SATUAN'!$C$7:$C$1492,0),0))</f>
        <v/>
      </c>
      <c r="E76" s="282" t="str">
        <f ca="1">IF(B76="+","Unit",IF(ISERROR(OFFSET('HARGA SATUAN'!$E$6,MATCH(RAB!C76,'HARGA SATUAN'!$C$7:$C$1492,0),0)),"",OFFSET('HARGA SATUAN'!$E$6,MATCH(RAB!C76,'HARGA SATUAN'!$C$7:$C$1492,0),0)))</f>
        <v/>
      </c>
      <c r="F76" s="422"/>
      <c r="G76" s="406">
        <f ca="1">IF(ISERROR(OFFSET('HARGA SATUAN'!$I$6,MATCH(RAB!C76,'HARGA SATUAN'!$C$7:$C$1492,0),0)),0,OFFSET('HARGA SATUAN'!$I$6,MATCH(RAB!C76,'HARGA SATUAN'!$C$7:$C$1492,0),0))</f>
        <v>0</v>
      </c>
      <c r="H76" s="284">
        <f t="shared" ca="1" si="7"/>
        <v>0</v>
      </c>
      <c r="I76" s="284">
        <f t="shared" ca="1" si="8"/>
        <v>0</v>
      </c>
      <c r="J76" s="284">
        <f t="shared" ca="1" si="9"/>
        <v>0</v>
      </c>
      <c r="K76" s="285">
        <f t="shared" ca="1" si="10"/>
        <v>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s">
        <v>1414</v>
      </c>
      <c r="B77" s="430"/>
      <c r="C77" s="431"/>
      <c r="D77" s="281" t="str">
        <f ca="1">IF(ISERROR(OFFSET('HARGA SATUAN'!$D$6,MATCH(RAB!C77,'HARGA SATUAN'!$C$7:$C$1492,0),0)),"",OFFSET('HARGA SATUAN'!$D$6,MATCH(RAB!C77,'HARGA SATUAN'!$C$7:$C$1492,0),0))</f>
        <v/>
      </c>
      <c r="E77" s="282" t="str">
        <f ca="1">IF(B77="+","Unit",IF(ISERROR(OFFSET('HARGA SATUAN'!$E$6,MATCH(RAB!C77,'HARGA SATUAN'!$C$7:$C$1492,0),0)),"",OFFSET('HARGA SATUAN'!$E$6,MATCH(RAB!C77,'HARGA SATUAN'!$C$7:$C$1492,0),0)))</f>
        <v/>
      </c>
      <c r="F77" s="422"/>
      <c r="G77" s="406">
        <f ca="1">IF(ISERROR(OFFSET('HARGA SATUAN'!$I$6,MATCH(RAB!C77,'HARGA SATUAN'!$C$7:$C$1492,0),0)),0,OFFSET('HARGA SATUAN'!$I$6,MATCH(RAB!C77,'HARGA SATUAN'!$C$7:$C$1492,0),0))</f>
        <v>0</v>
      </c>
      <c r="H77" s="284">
        <f t="shared" ref="H77:H83" ca="1" si="26">IF(OR(D77="MDU",D77="MDU-KD"),(IF($O$3="RAB NON MDU","PLN KD",G77*F77)),0)</f>
        <v>0</v>
      </c>
      <c r="I77" s="284">
        <f t="shared" ref="I77:I83" ca="1" si="27">IF(D77="HDW",G77*F77,0)</f>
        <v>0</v>
      </c>
      <c r="J77" s="284">
        <f t="shared" ref="J77:J83" ca="1" si="28">IF(D77="JASA",G77*F77,0)</f>
        <v>0</v>
      </c>
      <c r="K77" s="285">
        <f t="shared" ref="K77:K83" ca="1" si="29">SUM(H77:J77)</f>
        <v>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IF(AND(C78=0,#REF!=0,#REF!=0),"BLANKS",1)</f>
        <v>#REF!</v>
      </c>
      <c r="B78" s="430"/>
      <c r="C78" s="431"/>
      <c r="D78" s="281" t="str">
        <f ca="1">IF(ISERROR(OFFSET('HARGA SATUAN'!$D$6,MATCH(RAB!C78,'HARGA SATUAN'!$C$7:$C$1492,0),0)),"",OFFSET('HARGA SATUAN'!$D$6,MATCH(RAB!C78,'HARGA SATUAN'!$C$7:$C$1492,0),0))</f>
        <v/>
      </c>
      <c r="E78" s="282" t="str">
        <f ca="1">IF(B78="+","Unit",IF(ISERROR(OFFSET('HARGA SATUAN'!$E$6,MATCH(RAB!C78,'HARGA SATUAN'!$C$7:$C$1492,0),0)),"",OFFSET('HARGA SATUAN'!$E$6,MATCH(RAB!C78,'HARGA SATUAN'!$C$7:$C$1492,0),0)))</f>
        <v/>
      </c>
      <c r="F78" s="422"/>
      <c r="G78" s="406">
        <f ca="1">IF(ISERROR(OFFSET('HARGA SATUAN'!$I$6,MATCH(RAB!C78,'HARGA SATUAN'!$C$7:$C$1492,0),0)),0,OFFSET('HARGA SATUAN'!$I$6,MATCH(RAB!C78,'HARGA SATUAN'!$C$7:$C$1492,0),0))</f>
        <v>0</v>
      </c>
      <c r="H78" s="284">
        <f t="shared" ca="1" si="26"/>
        <v>0</v>
      </c>
      <c r="I78" s="284">
        <f t="shared" ca="1" si="27"/>
        <v>0</v>
      </c>
      <c r="J78" s="284">
        <f t="shared" ca="1" si="28"/>
        <v>0</v>
      </c>
      <c r="K78" s="285">
        <f t="shared" ca="1" si="29"/>
        <v>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 t="s">
        <v>1414</v>
      </c>
      <c r="B79" s="430"/>
      <c r="C79" s="431"/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/>
      </c>
      <c r="F79" s="422"/>
      <c r="G79" s="406">
        <f ca="1">IF(ISERROR(OFFSET('HARGA SATUAN'!$I$6,MATCH(RAB!C79,'HARGA SATUAN'!$C$7:$C$1492,0),0)),0,OFFSET('HARGA SATUAN'!$I$6,MATCH(RAB!C79,'HARGA SATUAN'!$C$7:$C$1492,0),0))</f>
        <v>0</v>
      </c>
      <c r="H79" s="284">
        <f t="shared" ca="1" si="26"/>
        <v>0</v>
      </c>
      <c r="I79" s="284">
        <f t="shared" ca="1" si="27"/>
        <v>0</v>
      </c>
      <c r="J79" s="284">
        <f t="shared" ca="1" si="28"/>
        <v>0</v>
      </c>
      <c r="K79" s="285">
        <f t="shared" ca="1" si="29"/>
        <v>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 t="e">
        <f>IF(AND(C80=0,#REF!=0,#REF!=0),"BLANKS",1)</f>
        <v>#REF!</v>
      </c>
      <c r="B80" s="430"/>
      <c r="C80" s="431"/>
      <c r="D80" s="281" t="str">
        <f ca="1">IF(ISERROR(OFFSET('HARGA SATUAN'!$D$6,MATCH(RAB!C80,'HARGA SATUAN'!$C$7:$C$1492,0),0)),"",OFFSET('HARGA SATUAN'!$D$6,MATCH(RAB!C80,'HARGA SATUAN'!$C$7:$C$1492,0),0))</f>
        <v/>
      </c>
      <c r="E80" s="282" t="str">
        <f ca="1">IF(B80="+","Unit",IF(ISERROR(OFFSET('HARGA SATUAN'!$E$6,MATCH(RAB!C80,'HARGA SATUAN'!$C$7:$C$1492,0),0)),"",OFFSET('HARGA SATUAN'!$E$6,MATCH(RAB!C80,'HARGA SATUAN'!$C$7:$C$1492,0),0)))</f>
        <v/>
      </c>
      <c r="F80" s="422"/>
      <c r="G80" s="406">
        <f ca="1">IF(ISERROR(OFFSET('HARGA SATUAN'!$I$6,MATCH(RAB!C80,'HARGA SATUAN'!$C$7:$C$1492,0),0)),0,OFFSET('HARGA SATUAN'!$I$6,MATCH(RAB!C80,'HARGA SATUAN'!$C$7:$C$1492,0),0))</f>
        <v>0</v>
      </c>
      <c r="H80" s="284">
        <f t="shared" ca="1" si="26"/>
        <v>0</v>
      </c>
      <c r="I80" s="284">
        <f t="shared" ca="1" si="27"/>
        <v>0</v>
      </c>
      <c r="J80" s="284">
        <f t="shared" ca="1" si="28"/>
        <v>0</v>
      </c>
      <c r="K80" s="285">
        <f t="shared" ca="1" si="29"/>
        <v>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/>
      <c r="B81" s="430"/>
      <c r="C81" s="431"/>
      <c r="D81" s="281" t="str">
        <f ca="1">IF(ISERROR(OFFSET('HARGA SATUAN'!$D$6,MATCH(RAB!C81,'HARGA SATUAN'!$C$7:$C$1492,0),0)),"",OFFSET('HARGA SATUAN'!$D$6,MATCH(RAB!C81,'HARGA SATUAN'!$C$7:$C$1492,0),0))</f>
        <v/>
      </c>
      <c r="E81" s="282" t="str">
        <f ca="1">IF(B81="+","Unit",IF(ISERROR(OFFSET('HARGA SATUAN'!$E$6,MATCH(RAB!C81,'HARGA SATUAN'!$C$7:$C$1492,0),0)),"",OFFSET('HARGA SATUAN'!$E$6,MATCH(RAB!C81,'HARGA SATUAN'!$C$7:$C$1492,0),0)))</f>
        <v/>
      </c>
      <c r="F81" s="422"/>
      <c r="G81" s="406">
        <f ca="1">IF(ISERROR(OFFSET('HARGA SATUAN'!$I$6,MATCH(RAB!C81,'HARGA SATUAN'!$C$7:$C$1492,0),0)),0,OFFSET('HARGA SATUAN'!$I$6,MATCH(RAB!C81,'HARGA SATUAN'!$C$7:$C$1492,0),0))</f>
        <v>0</v>
      </c>
      <c r="H81" s="284">
        <f t="shared" ca="1" si="26"/>
        <v>0</v>
      </c>
      <c r="I81" s="284">
        <f t="shared" ca="1" si="27"/>
        <v>0</v>
      </c>
      <c r="J81" s="284">
        <f t="shared" ca="1" si="28"/>
        <v>0</v>
      </c>
      <c r="K81" s="285">
        <f t="shared" ca="1" si="29"/>
        <v>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 t="e">
        <f>IF(AND(C82=0,C83=0,#REF!=0),"BLANKS",1)</f>
        <v>#REF!</v>
      </c>
      <c r="B82" s="430"/>
      <c r="C82" s="431"/>
      <c r="D82" s="281" t="str">
        <f ca="1">IF(ISERROR(OFFSET('HARGA SATUAN'!$D$6,MATCH(RAB!C82,'HARGA SATUAN'!$C$7:$C$1492,0),0)),"",OFFSET('HARGA SATUAN'!$D$6,MATCH(RAB!C82,'HARGA SATUAN'!$C$7:$C$1492,0),0))</f>
        <v/>
      </c>
      <c r="E82" s="282" t="str">
        <f ca="1">IF(B82="+","Unit",IF(ISERROR(OFFSET('HARGA SATUAN'!$E$6,MATCH(RAB!C82,'HARGA SATUAN'!$C$7:$C$1492,0),0)),"",OFFSET('HARGA SATUAN'!$E$6,MATCH(RAB!C82,'HARGA SATUAN'!$C$7:$C$1492,0),0)))</f>
        <v/>
      </c>
      <c r="F82" s="422"/>
      <c r="G82" s="406">
        <f ca="1">IF(ISERROR(OFFSET('HARGA SATUAN'!$I$6,MATCH(RAB!C82,'HARGA SATUAN'!$C$7:$C$1492,0),0)),0,OFFSET('HARGA SATUAN'!$I$6,MATCH(RAB!C82,'HARGA SATUAN'!$C$7:$C$1492,0),0))</f>
        <v>0</v>
      </c>
      <c r="H82" s="284">
        <f t="shared" ca="1" si="26"/>
        <v>0</v>
      </c>
      <c r="I82" s="284">
        <f t="shared" ca="1" si="27"/>
        <v>0</v>
      </c>
      <c r="J82" s="284">
        <f t="shared" ca="1" si="28"/>
        <v>0</v>
      </c>
      <c r="K82" s="285">
        <f t="shared" ca="1" si="29"/>
        <v>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 t="e">
        <f>IF(AND(C83=0,#REF!=0,#REF!=0),"BLANKS",1)</f>
        <v>#REF!</v>
      </c>
      <c r="B83" s="430"/>
      <c r="C83" s="431"/>
      <c r="D83" s="281" t="str">
        <f ca="1">IF(ISERROR(OFFSET('HARGA SATUAN'!$D$6,MATCH(RAB!C83,'HARGA SATUAN'!$C$7:$C$1492,0),0)),"",OFFSET('HARGA SATUAN'!$D$6,MATCH(RAB!C83,'HARGA SATUAN'!$C$7:$C$1492,0),0))</f>
        <v/>
      </c>
      <c r="E83" s="282" t="str">
        <f ca="1">IF(B83="+","Unit",IF(ISERROR(OFFSET('HARGA SATUAN'!$E$6,MATCH(RAB!C83,'HARGA SATUAN'!$C$7:$C$1492,0),0)),"",OFFSET('HARGA SATUAN'!$E$6,MATCH(RAB!C83,'HARGA SATUAN'!$C$7:$C$1492,0),0)))</f>
        <v/>
      </c>
      <c r="F83" s="422"/>
      <c r="G83" s="406">
        <f ca="1">IF(ISERROR(OFFSET('HARGA SATUAN'!$I$6,MATCH(RAB!C83,'HARGA SATUAN'!$C$7:$C$1492,0),0)),0,OFFSET('HARGA SATUAN'!$I$6,MATCH(RAB!C83,'HARGA SATUAN'!$C$7:$C$1492,0),0))</f>
        <v>0</v>
      </c>
      <c r="H83" s="284">
        <f t="shared" ca="1" si="26"/>
        <v>0</v>
      </c>
      <c r="I83" s="284">
        <f t="shared" ca="1" si="27"/>
        <v>0</v>
      </c>
      <c r="J83" s="284">
        <f t="shared" ca="1" si="28"/>
        <v>0</v>
      </c>
      <c r="K83" s="285">
        <f t="shared" ca="1" si="29"/>
        <v>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/>
      <c r="B84" s="426"/>
      <c r="C84" s="423"/>
      <c r="D84" s="281"/>
      <c r="E84" s="282"/>
      <c r="F84" s="425"/>
      <c r="G84" s="406"/>
      <c r="H84" s="284"/>
      <c r="I84" s="284"/>
      <c r="J84" s="284"/>
      <c r="K84" s="285"/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 t="e">
        <f>IF(AND(C85=0,#REF!=0,#REF!=0),"BLANKS",1)</f>
        <v>#REF!</v>
      </c>
      <c r="B85" s="426"/>
      <c r="C85" s="423"/>
      <c r="D85" s="281" t="str">
        <f ca="1">IF(ISERROR(OFFSET('HARGA SATUAN'!$D$6,MATCH(RAB!C85,'HARGA SATUAN'!$C$7:$C$1492,0),0)),"",OFFSET('HARGA SATUAN'!$D$6,MATCH(RAB!C85,'HARGA SATUAN'!$C$7:$C$1492,0),0))</f>
        <v/>
      </c>
      <c r="E85" s="282" t="str">
        <f ca="1">IF(B85="+","Unit",IF(ISERROR(OFFSET('HARGA SATUAN'!$E$6,MATCH(RAB!C85,'HARGA SATUAN'!$C$7:$C$1492,0),0)),"",OFFSET('HARGA SATUAN'!$E$6,MATCH(RAB!C85,'HARGA SATUAN'!$C$7:$C$1492,0),0)))</f>
        <v/>
      </c>
      <c r="F85" s="425"/>
      <c r="G85" s="406">
        <f ca="1">IF(ISERROR(OFFSET('HARGA SATUAN'!$I$6,MATCH(RAB!C85,'HARGA SATUAN'!$C$7:$C$1492,0),0)),0,OFFSET('HARGA SATUAN'!$I$6,MATCH(RAB!C85,'HARGA SATUAN'!$C$7:$C$1492,0),0))</f>
        <v>0</v>
      </c>
      <c r="H85" s="284">
        <f t="shared" ref="H85:H90" ca="1" si="30">IF(OR(D85="MDU",D85="MDU-KD"),(IF($O$3="RAB NON MDU","PLN KD",G85*F85)),0)</f>
        <v>0</v>
      </c>
      <c r="I85" s="284">
        <f t="shared" ref="I85:I90" ca="1" si="31">IF(D85="HDW",G85*F85,0)</f>
        <v>0</v>
      </c>
      <c r="J85" s="284">
        <f t="shared" ref="J85:J90" ca="1" si="32">IF(D85="JASA",G85*F85,0)</f>
        <v>0</v>
      </c>
      <c r="K85" s="285">
        <f t="shared" ref="K85:K90" ca="1" si="33">SUM(H85:J85)</f>
        <v>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 t="s">
        <v>1414</v>
      </c>
      <c r="B86" s="426"/>
      <c r="C86" s="423"/>
      <c r="D86" s="281" t="str">
        <f ca="1">IF(ISERROR(OFFSET('HARGA SATUAN'!$D$6,MATCH(RAB!C86,'HARGA SATUAN'!$C$7:$C$1492,0),0)),"",OFFSET('HARGA SATUAN'!$D$6,MATCH(RAB!C86,'HARGA SATUAN'!$C$7:$C$1492,0),0))</f>
        <v/>
      </c>
      <c r="E86" s="282" t="str">
        <f ca="1">IF(B86="+","Unit",IF(ISERROR(OFFSET('HARGA SATUAN'!$E$6,MATCH(RAB!C86,'HARGA SATUAN'!$C$7:$C$1492,0),0)),"",OFFSET('HARGA SATUAN'!$E$6,MATCH(RAB!C86,'HARGA SATUAN'!$C$7:$C$1492,0),0)))</f>
        <v/>
      </c>
      <c r="F86" s="425"/>
      <c r="G86" s="406">
        <f ca="1">IF(ISERROR(OFFSET('HARGA SATUAN'!$I$6,MATCH(RAB!C86,'HARGA SATUAN'!$C$7:$C$1492,0),0)),0,OFFSET('HARGA SATUAN'!$I$6,MATCH(RAB!C86,'HARGA SATUAN'!$C$7:$C$1492,0),0))</f>
        <v>0</v>
      </c>
      <c r="H86" s="284">
        <f t="shared" ca="1" si="30"/>
        <v>0</v>
      </c>
      <c r="I86" s="284">
        <f t="shared" ca="1" si="31"/>
        <v>0</v>
      </c>
      <c r="J86" s="284">
        <f t="shared" ca="1" si="32"/>
        <v>0</v>
      </c>
      <c r="K86" s="285">
        <f t="shared" ca="1" si="33"/>
        <v>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 t="e">
        <f>IF(AND(C87=0,#REF!=0,#REF!=0),"BLANKS",1)</f>
        <v>#REF!</v>
      </c>
      <c r="B87" s="428"/>
      <c r="C87" s="429"/>
      <c r="D87" s="281" t="str">
        <f ca="1">IF(ISERROR(OFFSET('HARGA SATUAN'!$D$6,MATCH(RAB!C87,'HARGA SATUAN'!$C$7:$C$1492,0),0)),"",OFFSET('HARGA SATUAN'!$D$6,MATCH(RAB!C87,'HARGA SATUAN'!$C$7:$C$1492,0),0))</f>
        <v/>
      </c>
      <c r="E87" s="282" t="str">
        <f ca="1">IF(B87="+","Unit",IF(ISERROR(OFFSET('HARGA SATUAN'!$E$6,MATCH(RAB!C87,'HARGA SATUAN'!$C$7:$C$1492,0),0)),"",OFFSET('HARGA SATUAN'!$E$6,MATCH(RAB!C87,'HARGA SATUAN'!$C$7:$C$1492,0),0)))</f>
        <v/>
      </c>
      <c r="F87" s="425"/>
      <c r="G87" s="406">
        <f ca="1">IF(ISERROR(OFFSET('HARGA SATUAN'!$I$6,MATCH(RAB!C87,'HARGA SATUAN'!$C$7:$C$1492,0),0)),0,OFFSET('HARGA SATUAN'!$I$6,MATCH(RAB!C87,'HARGA SATUAN'!$C$7:$C$1492,0),0))</f>
        <v>0</v>
      </c>
      <c r="H87" s="284">
        <f t="shared" ca="1" si="30"/>
        <v>0</v>
      </c>
      <c r="I87" s="284">
        <f t="shared" ca="1" si="31"/>
        <v>0</v>
      </c>
      <c r="J87" s="284">
        <f t="shared" ca="1" si="32"/>
        <v>0</v>
      </c>
      <c r="K87" s="285">
        <f t="shared" ca="1" si="33"/>
        <v>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/>
      <c r="B88" s="433"/>
      <c r="C88" s="434"/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/>
      </c>
      <c r="F88" s="425"/>
      <c r="G88" s="406">
        <f ca="1">IF(ISERROR(OFFSET('HARGA SATUAN'!$I$6,MATCH(RAB!C88,'HARGA SATUAN'!$C$7:$C$1492,0),0)),0,OFFSET('HARGA SATUAN'!$I$6,MATCH(RAB!C88,'HARGA SATUAN'!$C$7:$C$1492,0),0))</f>
        <v>0</v>
      </c>
      <c r="H88" s="284">
        <f t="shared" ca="1" si="30"/>
        <v>0</v>
      </c>
      <c r="I88" s="284">
        <f t="shared" ca="1" si="31"/>
        <v>0</v>
      </c>
      <c r="J88" s="284">
        <f t="shared" ca="1" si="32"/>
        <v>0</v>
      </c>
      <c r="K88" s="285">
        <f t="shared" ca="1" si="33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 t="e">
        <f>IF(AND(C89=0,C90=0,#REF!=0),"BLANKS",1)</f>
        <v>#REF!</v>
      </c>
      <c r="B89" s="430"/>
      <c r="C89" s="423"/>
      <c r="D89" s="281" t="str">
        <f ca="1">IF(ISERROR(OFFSET('HARGA SATUAN'!$D$6,MATCH(RAB!C89,'HARGA SATUAN'!$C$7:$C$1492,0),0)),"",OFFSET('HARGA SATUAN'!$D$6,MATCH(RAB!C89,'HARGA SATUAN'!$C$7:$C$1492,0),0))</f>
        <v/>
      </c>
      <c r="E89" s="282" t="str">
        <f ca="1">IF(B89="+","Unit",IF(ISERROR(OFFSET('HARGA SATUAN'!$E$6,MATCH(RAB!C89,'HARGA SATUAN'!$C$7:$C$1492,0),0)),"",OFFSET('HARGA SATUAN'!$E$6,MATCH(RAB!C89,'HARGA SATUAN'!$C$7:$C$1492,0),0)))</f>
        <v/>
      </c>
      <c r="F89" s="425"/>
      <c r="G89" s="406">
        <f ca="1">IF(ISERROR(OFFSET('HARGA SATUAN'!$I$6,MATCH(RAB!C89,'HARGA SATUAN'!$C$7:$C$1492,0),0)),0,OFFSET('HARGA SATUAN'!$I$6,MATCH(RAB!C89,'HARGA SATUAN'!$C$7:$C$1492,0),0))</f>
        <v>0</v>
      </c>
      <c r="H89" s="284">
        <f t="shared" ca="1" si="30"/>
        <v>0</v>
      </c>
      <c r="I89" s="284">
        <f t="shared" ca="1" si="31"/>
        <v>0</v>
      </c>
      <c r="J89" s="284">
        <f t="shared" ca="1" si="32"/>
        <v>0</v>
      </c>
      <c r="K89" s="285">
        <f t="shared" ca="1" si="33"/>
        <v>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 t="e">
        <f>IF(AND(C90=0,#REF!=0,#REF!=0),"BLANKS",1)</f>
        <v>#REF!</v>
      </c>
      <c r="B90" s="430"/>
      <c r="C90" s="435"/>
      <c r="D90" s="281" t="str">
        <f ca="1">IF(ISERROR(OFFSET('HARGA SATUAN'!$D$6,MATCH(RAB!C90,'HARGA SATUAN'!$C$7:$C$1492,0),0)),"",OFFSET('HARGA SATUAN'!$D$6,MATCH(RAB!C90,'HARGA SATUAN'!$C$7:$C$1492,0),0))</f>
        <v/>
      </c>
      <c r="E90" s="282" t="str">
        <f ca="1">IF(B90="+","Unit",IF(ISERROR(OFFSET('HARGA SATUAN'!$E$6,MATCH(RAB!C90,'HARGA SATUAN'!$C$7:$C$1492,0),0)),"",OFFSET('HARGA SATUAN'!$E$6,MATCH(RAB!C90,'HARGA SATUAN'!$C$7:$C$1492,0),0)))</f>
        <v/>
      </c>
      <c r="F90" s="425"/>
      <c r="G90" s="406">
        <f ca="1">IF(ISERROR(OFFSET('HARGA SATUAN'!$I$6,MATCH(RAB!C90,'HARGA SATUAN'!$C$7:$C$1492,0),0)),0,OFFSET('HARGA SATUAN'!$I$6,MATCH(RAB!C90,'HARGA SATUAN'!$C$7:$C$1492,0),0))</f>
        <v>0</v>
      </c>
      <c r="H90" s="284">
        <f t="shared" ca="1" si="30"/>
        <v>0</v>
      </c>
      <c r="I90" s="284">
        <f t="shared" ca="1" si="31"/>
        <v>0</v>
      </c>
      <c r="J90" s="284">
        <f t="shared" ca="1" si="32"/>
        <v>0</v>
      </c>
      <c r="K90" s="285">
        <f t="shared" ca="1" si="33"/>
        <v>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 t="b">
        <f ca="1">F91=G92</f>
        <v>1</v>
      </c>
      <c r="B91" s="430"/>
      <c r="C91" s="435"/>
      <c r="D91" s="281" t="str">
        <f ca="1">IF(ISERROR(OFFSET('HARGA SATUAN'!$D$6,MATCH(RAB!C91,'HARGA SATUAN'!$C$7:$C$1492,0),0)),"",OFFSET('HARGA SATUAN'!$D$6,MATCH(RAB!C91,'HARGA SATUAN'!$C$7:$C$1492,0),0))</f>
        <v/>
      </c>
      <c r="E91" s="282" t="str">
        <f ca="1">IF(B91="+","Unit",IF(ISERROR(OFFSET('HARGA SATUAN'!$E$6,MATCH(RAB!C91,'HARGA SATUAN'!$C$7:$C$1492,0),0)),"",OFFSET('HARGA SATUAN'!$E$6,MATCH(RAB!C91,'HARGA SATUAN'!$C$7:$C$1492,0),0)))</f>
        <v/>
      </c>
      <c r="F91" s="425"/>
      <c r="G91" s="406">
        <f ca="1">IF(ISERROR(OFFSET('HARGA SATUAN'!$I$6,MATCH(RAB!C91,'HARGA SATUAN'!$C$7:$C$1492,0),0)),0,OFFSET('HARGA SATUAN'!$I$6,MATCH(RAB!C91,'HARGA SATUAN'!$C$7:$C$1492,0),0))</f>
        <v>0</v>
      </c>
      <c r="H91" s="284">
        <f t="shared" ca="1" si="7"/>
        <v>0</v>
      </c>
      <c r="I91" s="284">
        <f t="shared" ca="1" si="8"/>
        <v>0</v>
      </c>
      <c r="J91" s="284">
        <f t="shared" ca="1" si="9"/>
        <v>0</v>
      </c>
      <c r="K91" s="285">
        <f t="shared" ca="1" si="10"/>
        <v>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 t="e">
        <f>IF(AND(C92=0,C93=0,#REF!=0),"BLANKS",1)</f>
        <v>#REF!</v>
      </c>
      <c r="B92" s="430"/>
      <c r="C92" s="435"/>
      <c r="D92" s="281" t="str">
        <f ca="1">IF(ISERROR(OFFSET('HARGA SATUAN'!$D$6,MATCH(RAB!C92,'HARGA SATUAN'!$C$7:$C$1492,0),0)),"",OFFSET('HARGA SATUAN'!$D$6,MATCH(RAB!C92,'HARGA SATUAN'!$C$7:$C$1492,0),0))</f>
        <v/>
      </c>
      <c r="E92" s="282" t="str">
        <f ca="1">IF(B92="+","Unit",IF(ISERROR(OFFSET('HARGA SATUAN'!$E$6,MATCH(RAB!C92,'HARGA SATUAN'!$C$7:$C$1492,0),0)),"",OFFSET('HARGA SATUAN'!$E$6,MATCH(RAB!C92,'HARGA SATUAN'!$C$7:$C$1492,0),0)))</f>
        <v/>
      </c>
      <c r="F92" s="425"/>
      <c r="G92" s="406">
        <f ca="1">IF(ISERROR(OFFSET('HARGA SATUAN'!$I$6,MATCH(RAB!C92,'HARGA SATUAN'!$C$7:$C$1492,0),0)),0,OFFSET('HARGA SATUAN'!$I$6,MATCH(RAB!C92,'HARGA SATUAN'!$C$7:$C$1492,0),0))</f>
        <v>0</v>
      </c>
      <c r="H92" s="284">
        <f t="shared" ca="1" si="7"/>
        <v>0</v>
      </c>
      <c r="I92" s="284">
        <f t="shared" ca="1" si="8"/>
        <v>0</v>
      </c>
      <c r="J92" s="284">
        <f t="shared" ca="1" si="9"/>
        <v>0</v>
      </c>
      <c r="K92" s="285">
        <f t="shared" ca="1" si="10"/>
        <v>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 t="e">
        <f>IF(AND(C93=0,#REF!=0,#REF!=0),"BLANKS",1)</f>
        <v>#REF!</v>
      </c>
      <c r="B93" s="430"/>
      <c r="C93" s="435"/>
      <c r="D93" s="281" t="str">
        <f ca="1">IF(ISERROR(OFFSET('HARGA SATUAN'!$D$6,MATCH(RAB!C93,'HARGA SATUAN'!$C$7:$C$1492,0),0)),"",OFFSET('HARGA SATUAN'!$D$6,MATCH(RAB!C93,'HARGA SATUAN'!$C$7:$C$1492,0),0))</f>
        <v/>
      </c>
      <c r="E93" s="282" t="str">
        <f ca="1">IF(B93="+","Unit",IF(ISERROR(OFFSET('HARGA SATUAN'!$E$6,MATCH(RAB!C93,'HARGA SATUAN'!$C$7:$C$1492,0),0)),"",OFFSET('HARGA SATUAN'!$E$6,MATCH(RAB!C93,'HARGA SATUAN'!$C$7:$C$1492,0),0)))</f>
        <v/>
      </c>
      <c r="F93" s="425"/>
      <c r="G93" s="406">
        <f ca="1">IF(ISERROR(OFFSET('HARGA SATUAN'!$I$6,MATCH(RAB!C93,'HARGA SATUAN'!$C$7:$C$1492,0),0)),0,OFFSET('HARGA SATUAN'!$I$6,MATCH(RAB!C93,'HARGA SATUAN'!$C$7:$C$1492,0),0))</f>
        <v>0</v>
      </c>
      <c r="H93" s="284">
        <f t="shared" ca="1" si="7"/>
        <v>0</v>
      </c>
      <c r="I93" s="284">
        <f t="shared" ca="1" si="8"/>
        <v>0</v>
      </c>
      <c r="J93" s="284">
        <f t="shared" ca="1" si="9"/>
        <v>0</v>
      </c>
      <c r="K93" s="285">
        <f t="shared" ca="1" si="10"/>
        <v>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 t="str">
        <f t="shared" ref="A94" si="34">IF(AND(C94=0,C95=0,C96=0),"BLANKS",1)</f>
        <v>BLANKS</v>
      </c>
      <c r="B94" s="426"/>
      <c r="C94" s="429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IF(B94="+","Unit",IF(ISERROR(OFFSET('HARGA SATUAN'!$E$6,MATCH(RAB!C94,'HARGA SATUAN'!$C$7:$C$1492,0),0)),"",OFFSET('HARGA SATUAN'!$E$6,MATCH(RAB!C94,'HARGA SATUAN'!$C$7:$C$1492,0),0)))</f>
        <v/>
      </c>
      <c r="F94" s="411"/>
      <c r="G94" s="406">
        <f ca="1">IF(ISERROR(OFFSET('HARGA SATUAN'!$I$6,MATCH(RAB!C94,'HARGA SATUAN'!$C$7:$C$1492,0),0)),0,OFFSET('HARGA SATUAN'!$I$6,MATCH(RAB!C94,'HARGA SATUAN'!$C$7:$C$1492,0),0))</f>
        <v>0</v>
      </c>
      <c r="H94" s="284">
        <f t="shared" ref="H94:H96" ca="1" si="35">IF(OR(D94="MDU",D94="MDU-KD"),(IF($O$3="RAB NON MDU","PLN KD",G94*F94)),0)</f>
        <v>0</v>
      </c>
      <c r="I94" s="284">
        <f t="shared" ref="I94:I96" ca="1" si="36">IF(D94="HDW",G94*F94,0)</f>
        <v>0</v>
      </c>
      <c r="J94" s="284">
        <f t="shared" ref="J94:J96" ca="1" si="37">IF(D94="JASA",G94*F94,0)</f>
        <v>0</v>
      </c>
      <c r="K94" s="285">
        <f t="shared" ref="K94:K96" ca="1" si="38">SUM(H94:J94)</f>
        <v>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 t="e">
        <f>IF(AND(C95=0,C96=0,#REF!=0),"BLANKS",1)</f>
        <v>#REF!</v>
      </c>
      <c r="B95" s="428"/>
      <c r="C95" s="429"/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411"/>
      <c r="G95" s="406">
        <f ca="1">IF(ISERROR(OFFSET('HARGA SATUAN'!$I$6,MATCH(RAB!C95,'HARGA SATUAN'!$C$7:$C$1492,0),0)),0,OFFSET('HARGA SATUAN'!$I$6,MATCH(RAB!C95,'HARGA SATUAN'!$C$7:$C$1492,0),0))</f>
        <v>0</v>
      </c>
      <c r="H95" s="284">
        <f t="shared" ca="1" si="35"/>
        <v>0</v>
      </c>
      <c r="I95" s="284">
        <f t="shared" ca="1" si="36"/>
        <v>0</v>
      </c>
      <c r="J95" s="284">
        <f t="shared" ca="1" si="37"/>
        <v>0</v>
      </c>
      <c r="K95" s="285">
        <f t="shared" ca="1" si="38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 t="e">
        <f>IF(AND(C96=0,#REF!=0,#REF!=0),"BLANKS",1)</f>
        <v>#REF!</v>
      </c>
      <c r="B96" s="419"/>
      <c r="C96" s="420"/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/>
      </c>
      <c r="F96" s="411"/>
      <c r="G96" s="406">
        <f ca="1">IF(ISERROR(OFFSET('HARGA SATUAN'!$I$6,MATCH(RAB!C96,'HARGA SATUAN'!$C$7:$C$1492,0),0)),0,OFFSET('HARGA SATUAN'!$I$6,MATCH(RAB!C96,'HARGA SATUAN'!$C$7:$C$1492,0),0))</f>
        <v>0</v>
      </c>
      <c r="H96" s="284">
        <f t="shared" ca="1" si="35"/>
        <v>0</v>
      </c>
      <c r="I96" s="284">
        <f t="shared" ca="1" si="36"/>
        <v>0</v>
      </c>
      <c r="J96" s="284">
        <f t="shared" ca="1" si="37"/>
        <v>0</v>
      </c>
      <c r="K96" s="285">
        <f t="shared" ca="1" si="38"/>
        <v>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>
      <c r="A97" s="259"/>
      <c r="B97" s="419"/>
      <c r="C97" s="420"/>
      <c r="D97" s="281" t="str">
        <f ca="1">IF(ISERROR(OFFSET('HARGA SATUAN'!$D$6,MATCH(RAB!C97,'HARGA SATUAN'!$C$7:$C$1492,0),0)),"",OFFSET('HARGA SATUAN'!$D$6,MATCH(RAB!C97,'HARGA SATUAN'!$C$7:$C$1492,0),0))</f>
        <v/>
      </c>
      <c r="E97" s="282" t="str">
        <f ca="1">IF(B97="+","Unit",IF(ISERROR(OFFSET('HARGA SATUAN'!$E$6,MATCH(RAB!C97,'HARGA SATUAN'!$C$7:$C$1492,0),0)),"",OFFSET('HARGA SATUAN'!$E$6,MATCH(RAB!C97,'HARGA SATUAN'!$C$7:$C$1492,0),0)))</f>
        <v/>
      </c>
      <c r="F97" s="411"/>
      <c r="G97" s="406">
        <f ca="1">IF(ISERROR(OFFSET('HARGA SATUAN'!$I$6,MATCH(RAB!C97,'HARGA SATUAN'!$C$7:$C$1492,0),0)),0,OFFSET('HARGA SATUAN'!$I$6,MATCH(RAB!C97,'HARGA SATUAN'!$C$7:$C$1492,0),0))</f>
        <v>0</v>
      </c>
      <c r="H97" s="284">
        <f t="shared" ca="1" si="4"/>
        <v>0</v>
      </c>
      <c r="I97" s="284">
        <f t="shared" ca="1" si="5"/>
        <v>0</v>
      </c>
      <c r="J97" s="284">
        <f t="shared" ca="1" si="6"/>
        <v>0</v>
      </c>
      <c r="K97" s="285">
        <f t="shared" ca="1" si="3"/>
        <v>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>
      <c r="A98" s="259" t="s">
        <v>1414</v>
      </c>
      <c r="B98" s="419"/>
      <c r="C98" s="420"/>
      <c r="D98" s="281" t="str">
        <f ca="1">IF(ISERROR(OFFSET('HARGA SATUAN'!$D$6,MATCH(RAB!C98,'HARGA SATUAN'!$C$7:$C$1492,0),0)),"",OFFSET('HARGA SATUAN'!$D$6,MATCH(RAB!C98,'HARGA SATUAN'!$C$7:$C$1492,0),0))</f>
        <v/>
      </c>
      <c r="E98" s="282" t="str">
        <f ca="1">IF(B98="+","Unit",IF(ISERROR(OFFSET('HARGA SATUAN'!$E$6,MATCH(RAB!C98,'HARGA SATUAN'!$C$7:$C$1492,0),0)),"",OFFSET('HARGA SATUAN'!$E$6,MATCH(RAB!C98,'HARGA SATUAN'!$C$7:$C$1492,0),0)))</f>
        <v/>
      </c>
      <c r="F98" s="411"/>
      <c r="G98" s="406">
        <f ca="1">IF(ISERROR(OFFSET('HARGA SATUAN'!$I$6,MATCH(RAB!C98,'HARGA SATUAN'!$C$7:$C$1492,0),0)),0,OFFSET('HARGA SATUAN'!$I$6,MATCH(RAB!C98,'HARGA SATUAN'!$C$7:$C$1492,0),0))</f>
        <v>0</v>
      </c>
      <c r="H98" s="284">
        <f t="shared" ref="H98:H101" ca="1" si="39">IF(OR(D98="MDU",D98="MDU-KD"),(IF($O$3="RAB NON MDU","PLN KD",G98*F98)),0)</f>
        <v>0</v>
      </c>
      <c r="I98" s="284">
        <f t="shared" ref="I98:I101" ca="1" si="40">IF(D98="HDW",G98*F98,0)</f>
        <v>0</v>
      </c>
      <c r="J98" s="284">
        <f t="shared" ref="J98:J101" ca="1" si="41">IF(D98="JASA",G98*F98,0)</f>
        <v>0</v>
      </c>
      <c r="K98" s="285">
        <f t="shared" ref="K98:K101" ca="1" si="42">SUM(H98:J98)</f>
        <v>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>
      <c r="A99" s="259" t="e">
        <f>IF(AND(C99=0,#REF!=0,#REF!=0),"BLANKS",1)</f>
        <v>#REF!</v>
      </c>
      <c r="B99" s="419"/>
      <c r="C99" s="420"/>
      <c r="D99" s="281" t="str">
        <f ca="1">IF(ISERROR(OFFSET('HARGA SATUAN'!$D$6,MATCH(RAB!C99,'HARGA SATUAN'!$C$7:$C$1492,0),0)),"",OFFSET('HARGA SATUAN'!$D$6,MATCH(RAB!C99,'HARGA SATUAN'!$C$7:$C$1492,0),0))</f>
        <v/>
      </c>
      <c r="E99" s="282" t="str">
        <f ca="1">IF(B99="+","Unit",IF(ISERROR(OFFSET('HARGA SATUAN'!$E$6,MATCH(RAB!C99,'HARGA SATUAN'!$C$7:$C$1492,0),0)),"",OFFSET('HARGA SATUAN'!$E$6,MATCH(RAB!C99,'HARGA SATUAN'!$C$7:$C$1492,0),0)))</f>
        <v/>
      </c>
      <c r="F99" s="411"/>
      <c r="G99" s="406">
        <f ca="1">IF(ISERROR(OFFSET('HARGA SATUAN'!$I$6,MATCH(RAB!C99,'HARGA SATUAN'!$C$7:$C$1492,0),0)),0,OFFSET('HARGA SATUAN'!$I$6,MATCH(RAB!C99,'HARGA SATUAN'!$C$7:$C$1492,0),0))</f>
        <v>0</v>
      </c>
      <c r="H99" s="284">
        <f t="shared" ca="1" si="39"/>
        <v>0</v>
      </c>
      <c r="I99" s="284">
        <f t="shared" ca="1" si="40"/>
        <v>0</v>
      </c>
      <c r="J99" s="284">
        <f t="shared" ca="1" si="41"/>
        <v>0</v>
      </c>
      <c r="K99" s="285">
        <f t="shared" ca="1" si="42"/>
        <v>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>
      <c r="A100" s="259" t="s">
        <v>1414</v>
      </c>
      <c r="B100" s="419"/>
      <c r="C100" s="420"/>
      <c r="D100" s="281" t="str">
        <f ca="1">IF(ISERROR(OFFSET('HARGA SATUAN'!$D$6,MATCH(RAB!C100,'HARGA SATUAN'!$C$7:$C$1492,0),0)),"",OFFSET('HARGA SATUAN'!$D$6,MATCH(RAB!C100,'HARGA SATUAN'!$C$7:$C$1492,0),0))</f>
        <v/>
      </c>
      <c r="E100" s="282" t="str">
        <f ca="1">IF(B100="+","Unit",IF(ISERROR(OFFSET('HARGA SATUAN'!$E$6,MATCH(RAB!C100,'HARGA SATUAN'!$C$7:$C$1492,0),0)),"",OFFSET('HARGA SATUAN'!$E$6,MATCH(RAB!C100,'HARGA SATUAN'!$C$7:$C$1492,0),0)))</f>
        <v/>
      </c>
      <c r="F100" s="411"/>
      <c r="G100" s="406">
        <f ca="1">IF(ISERROR(OFFSET('HARGA SATUAN'!$I$6,MATCH(RAB!C100,'HARGA SATUAN'!$C$7:$C$1492,0),0)),0,OFFSET('HARGA SATUAN'!$I$6,MATCH(RAB!C100,'HARGA SATUAN'!$C$7:$C$1492,0),0))</f>
        <v>0</v>
      </c>
      <c r="H100" s="284">
        <f t="shared" ca="1" si="39"/>
        <v>0</v>
      </c>
      <c r="I100" s="284">
        <f t="shared" ca="1" si="40"/>
        <v>0</v>
      </c>
      <c r="J100" s="284">
        <f t="shared" ca="1" si="41"/>
        <v>0</v>
      </c>
      <c r="K100" s="285">
        <f t="shared" ca="1" si="42"/>
        <v>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>
      <c r="A101" s="259" t="e">
        <f>IF(AND(C101=0,#REF!=0,#REF!=0),"BLANKS",1)</f>
        <v>#REF!</v>
      </c>
      <c r="B101" s="419"/>
      <c r="C101" s="420"/>
      <c r="D101" s="281" t="str">
        <f ca="1">IF(ISERROR(OFFSET('HARGA SATUAN'!$D$6,MATCH(RAB!C101,'HARGA SATUAN'!$C$7:$C$1492,0),0)),"",OFFSET('HARGA SATUAN'!$D$6,MATCH(RAB!C101,'HARGA SATUAN'!$C$7:$C$1492,0),0))</f>
        <v/>
      </c>
      <c r="E101" s="282" t="str">
        <f ca="1">IF(B101="+","Unit",IF(ISERROR(OFFSET('HARGA SATUAN'!$E$6,MATCH(RAB!C101,'HARGA SATUAN'!$C$7:$C$1492,0),0)),"",OFFSET('HARGA SATUAN'!$E$6,MATCH(RAB!C101,'HARGA SATUAN'!$C$7:$C$1492,0),0)))</f>
        <v/>
      </c>
      <c r="F101" s="411"/>
      <c r="G101" s="406">
        <f ca="1">IF(ISERROR(OFFSET('HARGA SATUAN'!$I$6,MATCH(RAB!C101,'HARGA SATUAN'!$C$7:$C$1492,0),0)),0,OFFSET('HARGA SATUAN'!$I$6,MATCH(RAB!C101,'HARGA SATUAN'!$C$7:$C$1492,0),0))</f>
        <v>0</v>
      </c>
      <c r="H101" s="284">
        <f t="shared" ca="1" si="39"/>
        <v>0</v>
      </c>
      <c r="I101" s="284">
        <f t="shared" ca="1" si="40"/>
        <v>0</v>
      </c>
      <c r="J101" s="284">
        <f t="shared" ca="1" si="41"/>
        <v>0</v>
      </c>
      <c r="K101" s="285">
        <f t="shared" ca="1" si="42"/>
        <v>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>
      <c r="A102" s="259"/>
      <c r="B102" s="419"/>
      <c r="C102" s="420"/>
      <c r="D102" s="281" t="str">
        <f ca="1">IF(ISERROR(OFFSET('HARGA SATUAN'!$D$6,MATCH(RAB!C102,'HARGA SATUAN'!$C$7:$C$1492,0),0)),"",OFFSET('HARGA SATUAN'!$D$6,MATCH(RAB!C102,'HARGA SATUAN'!$C$7:$C$1492,0),0))</f>
        <v/>
      </c>
      <c r="E102" s="282"/>
      <c r="F102" s="411"/>
      <c r="G102" s="406"/>
      <c r="H102" s="284"/>
      <c r="I102" s="284"/>
      <c r="J102" s="284"/>
      <c r="K102" s="285"/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>
      <c r="A103" s="259" t="e">
        <f>IF(AND(#REF!=0,#REF!=0,#REF!=0),"BLANKS",1)</f>
        <v>#REF!</v>
      </c>
      <c r="B103" s="419"/>
      <c r="C103" s="420"/>
      <c r="D103" s="281" t="str">
        <f ca="1">IF(ISERROR(OFFSET('HARGA SATUAN'!$D$6,MATCH(RAB!C103,'HARGA SATUAN'!$C$7:$C$1492,0),0)),"",OFFSET('HARGA SATUAN'!$D$6,MATCH(RAB!C103,'HARGA SATUAN'!$C$7:$C$1492,0),0))</f>
        <v/>
      </c>
      <c r="E103" s="282" t="str">
        <f ca="1">IF(B103="+","Unit",IF(ISERROR(OFFSET('HARGA SATUAN'!$E$6,MATCH(RAB!C103,'HARGA SATUAN'!$C$7:$C$1492,0),0)),"",OFFSET('HARGA SATUAN'!$E$6,MATCH(RAB!C103,'HARGA SATUAN'!$C$7:$C$1492,0),0)))</f>
        <v/>
      </c>
      <c r="F103" s="411"/>
      <c r="G103" s="406">
        <f ca="1">IF(ISERROR(OFFSET('HARGA SATUAN'!$I$6,MATCH(RAB!C103,'HARGA SATUAN'!$C$7:$C$1492,0),0)),0,OFFSET('HARGA SATUAN'!$I$6,MATCH(RAB!C103,'HARGA SATUAN'!$C$7:$C$1492,0),0))</f>
        <v>0</v>
      </c>
      <c r="H103" s="284">
        <f t="shared" ref="H103:H112" ca="1" si="43">IF(OR(D103="MDU",D103="MDU-KD"),(IF($O$3="RAB NON MDU","PLN KD",G103*F103)),0)</f>
        <v>0</v>
      </c>
      <c r="I103" s="284">
        <f t="shared" ref="I103:I112" ca="1" si="44">IF(D103="HDW",G103*F103,0)</f>
        <v>0</v>
      </c>
      <c r="J103" s="284">
        <f t="shared" ref="J103:J112" ca="1" si="45">IF(D103="JASA",G103*F103,0)</f>
        <v>0</v>
      </c>
      <c r="K103" s="285">
        <f t="shared" ref="K103:K112" ca="1" si="46">SUM(H103:J103)</f>
        <v>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>
      <c r="A104" s="259" t="e">
        <f>IF(AND(#REF!=0,#REF!=0,#REF!=0),"BLANKS",1)</f>
        <v>#REF!</v>
      </c>
      <c r="B104" s="419"/>
      <c r="C104" s="420"/>
      <c r="D104" s="281" t="str">
        <f ca="1">IF(ISERROR(OFFSET('HARGA SATUAN'!$D$6,MATCH(RAB!C104,'HARGA SATUAN'!$C$7:$C$1492,0),0)),"",OFFSET('HARGA SATUAN'!$D$6,MATCH(RAB!C104,'HARGA SATUAN'!$C$7:$C$1492,0),0))</f>
        <v/>
      </c>
      <c r="E104" s="282" t="str">
        <f ca="1">IF(B104="+","Unit",IF(ISERROR(OFFSET('HARGA SATUAN'!$E$6,MATCH(RAB!C104,'HARGA SATUAN'!$C$7:$C$1492,0),0)),"",OFFSET('HARGA SATUAN'!$E$6,MATCH(RAB!C104,'HARGA SATUAN'!$C$7:$C$1492,0),0)))</f>
        <v/>
      </c>
      <c r="F104" s="411"/>
      <c r="G104" s="406">
        <f ca="1">IF(ISERROR(OFFSET('HARGA SATUAN'!$I$6,MATCH(RAB!C104,'HARGA SATUAN'!$C$7:$C$1492,0),0)),0,OFFSET('HARGA SATUAN'!$I$6,MATCH(RAB!C104,'HARGA SATUAN'!$C$7:$C$1492,0),0))</f>
        <v>0</v>
      </c>
      <c r="H104" s="284">
        <f t="shared" ca="1" si="43"/>
        <v>0</v>
      </c>
      <c r="I104" s="284">
        <f t="shared" ca="1" si="44"/>
        <v>0</v>
      </c>
      <c r="J104" s="284">
        <f t="shared" ca="1" si="45"/>
        <v>0</v>
      </c>
      <c r="K104" s="285">
        <f t="shared" ca="1" si="46"/>
        <v>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>
      <c r="A105" s="259"/>
      <c r="B105" s="419"/>
      <c r="C105" s="420"/>
      <c r="D105" s="281" t="str">
        <f ca="1">IF(ISERROR(OFFSET('HARGA SATUAN'!$D$6,MATCH(RAB!C105,'HARGA SATUAN'!$C$7:$C$1492,0),0)),"",OFFSET('HARGA SATUAN'!$D$6,MATCH(RAB!C105,'HARGA SATUAN'!$C$7:$C$1492,0),0))</f>
        <v/>
      </c>
      <c r="E105" s="282" t="str">
        <f ca="1">IF(B105="+","Unit",IF(ISERROR(OFFSET('HARGA SATUAN'!$E$6,MATCH(RAB!C105,'HARGA SATUAN'!$C$7:$C$1492,0),0)),"",OFFSET('HARGA SATUAN'!$E$6,MATCH(RAB!C105,'HARGA SATUAN'!$C$7:$C$1492,0),0)))</f>
        <v/>
      </c>
      <c r="F105" s="408"/>
      <c r="G105" s="406">
        <f ca="1">IF(ISERROR(OFFSET('HARGA SATUAN'!$I$6,MATCH(RAB!C105,'HARGA SATUAN'!$C$7:$C$1492,0),0)),0,OFFSET('HARGA SATUAN'!$I$6,MATCH(RAB!C105,'HARGA SATUAN'!$C$7:$C$1492,0),0))</f>
        <v>0</v>
      </c>
      <c r="H105" s="284">
        <f t="shared" ca="1" si="43"/>
        <v>0</v>
      </c>
      <c r="I105" s="284">
        <f t="shared" ca="1" si="44"/>
        <v>0</v>
      </c>
      <c r="J105" s="284">
        <f t="shared" ca="1" si="45"/>
        <v>0</v>
      </c>
      <c r="K105" s="285">
        <f t="shared" ca="1" si="46"/>
        <v>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>
      <c r="A106" s="259" t="str">
        <f>IF(AND(C124=0,C125=0,C126=0),"BLANKS",1)</f>
        <v>BLANKS</v>
      </c>
      <c r="B106" s="419"/>
      <c r="C106" s="420"/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/>
      </c>
      <c r="F106" s="408"/>
      <c r="G106" s="406">
        <f ca="1">IF(ISERROR(OFFSET('HARGA SATUAN'!$I$6,MATCH(RAB!C106,'HARGA SATUAN'!$C$7:$C$1492,0),0)),0,OFFSET('HARGA SATUAN'!$I$6,MATCH(RAB!C106,'HARGA SATUAN'!$C$7:$C$1492,0),0))</f>
        <v>0</v>
      </c>
      <c r="H106" s="284">
        <f t="shared" ca="1" si="43"/>
        <v>0</v>
      </c>
      <c r="I106" s="284">
        <f t="shared" ca="1" si="44"/>
        <v>0</v>
      </c>
      <c r="J106" s="284">
        <f t="shared" ca="1" si="45"/>
        <v>0</v>
      </c>
      <c r="K106" s="285">
        <f t="shared" ca="1" si="46"/>
        <v>0</v>
      </c>
      <c r="L106" s="290"/>
      <c r="M106" s="290"/>
      <c r="N106" s="290"/>
      <c r="O106" s="267"/>
      <c r="P106" s="267"/>
      <c r="Q106" s="267"/>
      <c r="R106" s="259"/>
      <c r="S106" s="287"/>
      <c r="T106" s="264"/>
      <c r="U106" s="264"/>
      <c r="V106" s="264"/>
    </row>
    <row r="107" spans="1:22" s="291" customFormat="1">
      <c r="A107" s="259" t="str">
        <f>IF(AND(C125=0,C126=0,C127=0),"BLANKS",1)</f>
        <v>BLANKS</v>
      </c>
      <c r="B107" s="419"/>
      <c r="C107" s="420"/>
      <c r="D107" s="281" t="str">
        <f ca="1">IF(ISERROR(OFFSET('HARGA SATUAN'!$D$6,MATCH(RAB!C107,'HARGA SATUAN'!$C$7:$C$1492,0),0)),"",OFFSET('HARGA SATUAN'!$D$6,MATCH(RAB!C107,'HARGA SATUAN'!$C$7:$C$1492,0),0))</f>
        <v/>
      </c>
      <c r="E107" s="282" t="str">
        <f ca="1">IF(B107="+","Unit",IF(ISERROR(OFFSET('HARGA SATUAN'!$E$6,MATCH(RAB!C107,'HARGA SATUAN'!$C$7:$C$1492,0),0)),"",OFFSET('HARGA SATUAN'!$E$6,MATCH(RAB!C107,'HARGA SATUAN'!$C$7:$C$1492,0),0)))</f>
        <v/>
      </c>
      <c r="F107" s="408"/>
      <c r="G107" s="406">
        <f ca="1">IF(ISERROR(OFFSET('HARGA SATUAN'!$I$6,MATCH(RAB!C107,'HARGA SATUAN'!$C$7:$C$1492,0),0)),0,OFFSET('HARGA SATUAN'!$I$6,MATCH(RAB!C107,'HARGA SATUAN'!$C$7:$C$1492,0),0))</f>
        <v>0</v>
      </c>
      <c r="H107" s="284">
        <f t="shared" ca="1" si="43"/>
        <v>0</v>
      </c>
      <c r="I107" s="284">
        <f t="shared" ca="1" si="44"/>
        <v>0</v>
      </c>
      <c r="J107" s="284">
        <f t="shared" ca="1" si="45"/>
        <v>0</v>
      </c>
      <c r="K107" s="285">
        <f t="shared" ca="1" si="46"/>
        <v>0</v>
      </c>
      <c r="L107" s="290"/>
      <c r="M107" s="290"/>
      <c r="N107" s="290"/>
      <c r="O107" s="267"/>
      <c r="P107" s="267"/>
      <c r="Q107" s="267"/>
      <c r="R107" s="259"/>
      <c r="S107" s="287"/>
      <c r="T107" s="264"/>
      <c r="U107" s="264"/>
      <c r="V107" s="264"/>
    </row>
    <row r="108" spans="1:22" s="291" customFormat="1">
      <c r="A108" s="259" t="str">
        <f>IF(AND(C126=0,C127=0,C128=0),"BLANKS",1)</f>
        <v>BLANKS</v>
      </c>
      <c r="B108" s="419"/>
      <c r="C108" s="420"/>
      <c r="D108" s="281" t="str">
        <f ca="1">IF(ISERROR(OFFSET('HARGA SATUAN'!$D$6,MATCH(RAB!C108,'HARGA SATUAN'!$C$7:$C$1492,0),0)),"",OFFSET('HARGA SATUAN'!$D$6,MATCH(RAB!C108,'HARGA SATUAN'!$C$7:$C$1492,0),0))</f>
        <v/>
      </c>
      <c r="E108" s="282" t="str">
        <f ca="1">IF(B108="+","Unit",IF(ISERROR(OFFSET('HARGA SATUAN'!$E$6,MATCH(RAB!C108,'HARGA SATUAN'!$C$7:$C$1492,0),0)),"",OFFSET('HARGA SATUAN'!$E$6,MATCH(RAB!C108,'HARGA SATUAN'!$C$7:$C$1492,0),0)))</f>
        <v/>
      </c>
      <c r="F108" s="408"/>
      <c r="G108" s="406">
        <f ca="1">IF(ISERROR(OFFSET('HARGA SATUAN'!$I$6,MATCH(RAB!C108,'HARGA SATUAN'!$C$7:$C$1492,0),0)),0,OFFSET('HARGA SATUAN'!$I$6,MATCH(RAB!C108,'HARGA SATUAN'!$C$7:$C$1492,0),0))</f>
        <v>0</v>
      </c>
      <c r="H108" s="284">
        <f t="shared" ca="1" si="43"/>
        <v>0</v>
      </c>
      <c r="I108" s="284">
        <f t="shared" ca="1" si="44"/>
        <v>0</v>
      </c>
      <c r="J108" s="284">
        <f t="shared" ca="1" si="45"/>
        <v>0</v>
      </c>
      <c r="K108" s="285">
        <f t="shared" ca="1" si="46"/>
        <v>0</v>
      </c>
      <c r="L108" s="290"/>
      <c r="M108" s="290"/>
      <c r="N108" s="290"/>
      <c r="O108" s="267"/>
      <c r="P108" s="267"/>
      <c r="Q108" s="267"/>
      <c r="R108" s="267"/>
      <c r="S108" s="264"/>
      <c r="T108" s="264"/>
      <c r="U108" s="264"/>
      <c r="V108" s="264"/>
    </row>
    <row r="109" spans="1:22" s="291" customFormat="1" ht="15" customHeight="1">
      <c r="A109" s="259"/>
      <c r="B109" s="419"/>
      <c r="C109" s="420"/>
      <c r="D109" s="281" t="str">
        <f ca="1">IF(ISERROR(OFFSET('HARGA SATUAN'!$D$6,MATCH(RAB!C109,'HARGA SATUAN'!$C$7:$C$1492,0),0)),"",OFFSET('HARGA SATUAN'!$D$6,MATCH(RAB!C109,'HARGA SATUAN'!$C$7:$C$1492,0),0))</f>
        <v/>
      </c>
      <c r="E109" s="282" t="str">
        <f ca="1">IF(B109="+","Unit",IF(ISERROR(OFFSET('HARGA SATUAN'!$E$6,MATCH(RAB!C109,'HARGA SATUAN'!$C$7:$C$1492,0),0)),"",OFFSET('HARGA SATUAN'!$E$6,MATCH(RAB!C109,'HARGA SATUAN'!$C$7:$C$1492,0),0)))</f>
        <v/>
      </c>
      <c r="F109" s="408"/>
      <c r="G109" s="406">
        <f ca="1">IF(ISERROR(OFFSET('HARGA SATUAN'!$I$6,MATCH(RAB!C109,'HARGA SATUAN'!$C$7:$C$1492,0),0)),0,OFFSET('HARGA SATUAN'!$I$6,MATCH(RAB!C109,'HARGA SATUAN'!$C$7:$C$1492,0),0))</f>
        <v>0</v>
      </c>
      <c r="H109" s="284">
        <f t="shared" ca="1" si="43"/>
        <v>0</v>
      </c>
      <c r="I109" s="284">
        <f t="shared" ca="1" si="44"/>
        <v>0</v>
      </c>
      <c r="J109" s="284">
        <f t="shared" ca="1" si="45"/>
        <v>0</v>
      </c>
      <c r="K109" s="285">
        <f t="shared" ca="1" si="46"/>
        <v>0</v>
      </c>
      <c r="L109" s="265"/>
      <c r="M109" s="290"/>
      <c r="N109" s="290"/>
      <c r="O109" s="267"/>
      <c r="P109" s="267"/>
      <c r="Q109" s="267"/>
      <c r="R109" s="267"/>
      <c r="S109" s="267"/>
    </row>
    <row r="110" spans="1:22" s="288" customFormat="1" ht="30" customHeight="1">
      <c r="A110" s="259"/>
      <c r="B110" s="419"/>
      <c r="C110" s="420"/>
      <c r="D110" s="281" t="str">
        <f ca="1">IF(ISERROR(OFFSET('HARGA SATUAN'!$D$6,MATCH(RAB!C110,'HARGA SATUAN'!$C$7:$C$1492,0),0)),"",OFFSET('HARGA SATUAN'!$D$6,MATCH(RAB!C110,'HARGA SATUAN'!$C$7:$C$1492,0),0))</f>
        <v/>
      </c>
      <c r="E110" s="282" t="str">
        <f ca="1">IF(B110="+","Unit",IF(ISERROR(OFFSET('HARGA SATUAN'!$E$6,MATCH(RAB!C110,'HARGA SATUAN'!$C$7:$C$1492,0),0)),"",OFFSET('HARGA SATUAN'!$E$6,MATCH(RAB!C110,'HARGA SATUAN'!$C$7:$C$1492,0),0)))</f>
        <v/>
      </c>
      <c r="F110" s="408"/>
      <c r="G110" s="406">
        <f ca="1">IF(ISERROR(OFFSET('HARGA SATUAN'!$I$6,MATCH(RAB!C110,'HARGA SATUAN'!$C$7:$C$1492,0),0)),0,OFFSET('HARGA SATUAN'!$I$6,MATCH(RAB!C110,'HARGA SATUAN'!$C$7:$C$1492,0),0))</f>
        <v>0</v>
      </c>
      <c r="H110" s="284">
        <f t="shared" ca="1" si="43"/>
        <v>0</v>
      </c>
      <c r="I110" s="284">
        <f t="shared" ca="1" si="44"/>
        <v>0</v>
      </c>
      <c r="J110" s="284">
        <f t="shared" ca="1" si="45"/>
        <v>0</v>
      </c>
      <c r="K110" s="285">
        <f t="shared" ca="1" si="46"/>
        <v>0</v>
      </c>
      <c r="L110" s="265"/>
      <c r="M110" s="265"/>
      <c r="N110" s="290"/>
      <c r="O110" s="267"/>
      <c r="P110" s="267"/>
      <c r="Q110" s="318"/>
      <c r="R110" s="267"/>
      <c r="S110" s="318"/>
      <c r="T110" s="401"/>
      <c r="U110" s="401"/>
      <c r="V110" s="401"/>
    </row>
    <row r="111" spans="1:22" s="288" customFormat="1">
      <c r="A111" s="259"/>
      <c r="B111" s="419"/>
      <c r="C111" s="420"/>
      <c r="D111" s="281" t="str">
        <f ca="1">IF(ISERROR(OFFSET('HARGA SATUAN'!$D$6,MATCH(RAB!C111,'HARGA SATUAN'!$C$7:$C$1492,0),0)),"",OFFSET('HARGA SATUAN'!$D$6,MATCH(RAB!C111,'HARGA SATUAN'!$C$7:$C$1492,0),0))</f>
        <v/>
      </c>
      <c r="E111" s="282" t="str">
        <f ca="1">IF(B111="+","Unit",IF(ISERROR(OFFSET('HARGA SATUAN'!$E$6,MATCH(RAB!C111,'HARGA SATUAN'!$C$7:$C$1492,0),0)),"",OFFSET('HARGA SATUAN'!$E$6,MATCH(RAB!C111,'HARGA SATUAN'!$C$7:$C$1492,0),0)))</f>
        <v/>
      </c>
      <c r="F111" s="408"/>
      <c r="G111" s="406">
        <f ca="1">IF(ISERROR(OFFSET('HARGA SATUAN'!$I$6,MATCH(RAB!C111,'HARGA SATUAN'!$C$7:$C$1492,0),0)),0,OFFSET('HARGA SATUAN'!$I$6,MATCH(RAB!C111,'HARGA SATUAN'!$C$7:$C$1492,0),0))</f>
        <v>0</v>
      </c>
      <c r="H111" s="284">
        <f t="shared" ca="1" si="43"/>
        <v>0</v>
      </c>
      <c r="I111" s="284">
        <f t="shared" ca="1" si="44"/>
        <v>0</v>
      </c>
      <c r="J111" s="284">
        <f t="shared" ca="1" si="45"/>
        <v>0</v>
      </c>
      <c r="K111" s="285">
        <f t="shared" ca="1" si="46"/>
        <v>0</v>
      </c>
      <c r="L111" s="265"/>
      <c r="M111" s="265"/>
      <c r="N111" s="290"/>
      <c r="O111" s="267"/>
      <c r="P111" s="267"/>
      <c r="Q111" s="267"/>
      <c r="R111" s="267"/>
      <c r="S111" s="267"/>
      <c r="T111" s="323"/>
      <c r="U111" s="323"/>
      <c r="V111" s="323"/>
    </row>
    <row r="112" spans="1:22" s="288" customFormat="1">
      <c r="A112" s="259"/>
      <c r="B112" s="419"/>
      <c r="C112" s="420"/>
      <c r="D112" s="281" t="str">
        <f ca="1">IF(ISERROR(OFFSET('HARGA SATUAN'!$D$6,MATCH(RAB!C112,'HARGA SATUAN'!$C$7:$C$1492,0),0)),"",OFFSET('HARGA SATUAN'!$D$6,MATCH(RAB!C112,'HARGA SATUAN'!$C$7:$C$1492,0),0))</f>
        <v/>
      </c>
      <c r="E112" s="282" t="str">
        <f ca="1">IF(B112="+","Unit",IF(ISERROR(OFFSET('HARGA SATUAN'!$E$6,MATCH(RAB!C112,'HARGA SATUAN'!$C$7:$C$1492,0),0)),"",OFFSET('HARGA SATUAN'!$E$6,MATCH(RAB!C112,'HARGA SATUAN'!$C$7:$C$1492,0),0)))</f>
        <v/>
      </c>
      <c r="F112" s="408"/>
      <c r="G112" s="406">
        <f ca="1">IF(ISERROR(OFFSET('HARGA SATUAN'!$I$6,MATCH(RAB!C112,'HARGA SATUAN'!$C$7:$C$1492,0),0)),0,OFFSET('HARGA SATUAN'!$I$6,MATCH(RAB!C112,'HARGA SATUAN'!$C$7:$C$1492,0),0))</f>
        <v>0</v>
      </c>
      <c r="H112" s="284">
        <f t="shared" ca="1" si="43"/>
        <v>0</v>
      </c>
      <c r="I112" s="284">
        <f t="shared" ca="1" si="44"/>
        <v>0</v>
      </c>
      <c r="J112" s="284">
        <f t="shared" ca="1" si="45"/>
        <v>0</v>
      </c>
      <c r="K112" s="285">
        <f t="shared" ca="1" si="46"/>
        <v>0</v>
      </c>
      <c r="L112" s="265"/>
      <c r="M112" s="265"/>
      <c r="N112" s="290"/>
      <c r="O112" s="267"/>
      <c r="P112" s="267"/>
      <c r="Q112" s="267"/>
      <c r="R112" s="267"/>
      <c r="S112" s="267"/>
      <c r="T112" s="401"/>
      <c r="U112" s="401"/>
      <c r="V112" s="401"/>
    </row>
    <row r="113" spans="1:22" s="288" customFormat="1">
      <c r="A113" s="259"/>
      <c r="B113" s="419"/>
      <c r="C113" s="420"/>
      <c r="D113" s="281"/>
      <c r="E113" s="282"/>
      <c r="F113" s="408"/>
      <c r="G113" s="406"/>
      <c r="H113" s="284"/>
      <c r="I113" s="284"/>
      <c r="J113" s="284"/>
      <c r="K113" s="285"/>
      <c r="L113" s="326"/>
      <c r="M113" s="326"/>
      <c r="N113" s="290"/>
      <c r="O113" s="267"/>
      <c r="P113" s="267"/>
      <c r="Q113" s="267"/>
    </row>
    <row r="114" spans="1:22" s="288" customFormat="1">
      <c r="A114" s="259"/>
      <c r="B114" s="419"/>
      <c r="C114" s="420"/>
      <c r="D114" s="281" t="str">
        <f ca="1">IF(ISERROR(OFFSET('HARGA SATUAN'!$D$6,MATCH(RAB!C114,'HARGA SATUAN'!$C$7:$C$1492,0),0)),"",OFFSET('HARGA SATUAN'!$D$6,MATCH(RAB!C114,'HARGA SATUAN'!$C$7:$C$1492,0),0))</f>
        <v/>
      </c>
      <c r="E114" s="282" t="str">
        <f ca="1">IF(B114="+","Unit",IF(ISERROR(OFFSET('HARGA SATUAN'!$E$6,MATCH(RAB!C114,'HARGA SATUAN'!$C$7:$C$1492,0),0)),"",OFFSET('HARGA SATUAN'!$E$6,MATCH(RAB!C114,'HARGA SATUAN'!$C$7:$C$1492,0),0)))</f>
        <v/>
      </c>
      <c r="F114" s="408"/>
      <c r="G114" s="406">
        <f ca="1">IF(ISERROR(OFFSET('HARGA SATUAN'!$I$6,MATCH(RAB!C114,'HARGA SATUAN'!$C$7:$C$1492,0),0)),0,OFFSET('HARGA SATUAN'!$I$6,MATCH(RAB!C114,'HARGA SATUAN'!$C$7:$C$1492,0),0))</f>
        <v>0</v>
      </c>
      <c r="H114" s="284">
        <f t="shared" ref="H114:H116" ca="1" si="47">IF(OR(D114="MDU",D114="MDU-KD"),(IF($O$3="RAB NON MDU","PLN KD",G114*F114)),0)</f>
        <v>0</v>
      </c>
      <c r="I114" s="284">
        <f t="shared" ref="I114:I116" ca="1" si="48">IF(D114="HDW",G114*F114,0)</f>
        <v>0</v>
      </c>
      <c r="J114" s="284">
        <f t="shared" ref="J114:J116" ca="1" si="49">IF(D114="JASA",G114*F114,0)</f>
        <v>0</v>
      </c>
      <c r="K114" s="285">
        <f t="shared" ref="K114:K116" ca="1" si="50">SUM(H114:J114)</f>
        <v>0</v>
      </c>
      <c r="L114" s="265"/>
      <c r="M114" s="265"/>
      <c r="N114" s="290"/>
      <c r="O114" s="267"/>
      <c r="P114" s="267"/>
      <c r="Q114" s="318"/>
      <c r="R114" s="267"/>
      <c r="S114" s="318"/>
      <c r="T114" s="401"/>
      <c r="U114" s="401"/>
      <c r="V114" s="401"/>
    </row>
    <row r="115" spans="1:22" s="288" customFormat="1">
      <c r="A115" s="259"/>
      <c r="B115" s="419"/>
      <c r="C115" s="420"/>
      <c r="D115" s="281" t="str">
        <f ca="1">IF(ISERROR(OFFSET('HARGA SATUAN'!$D$6,MATCH(RAB!C115,'HARGA SATUAN'!$C$7:$C$1492,0),0)),"",OFFSET('HARGA SATUAN'!$D$6,MATCH(RAB!C115,'HARGA SATUAN'!$C$7:$C$1492,0),0))</f>
        <v/>
      </c>
      <c r="E115" s="282" t="str">
        <f ca="1">IF(B115="+","Unit",IF(ISERROR(OFFSET('HARGA SATUAN'!$E$6,MATCH(RAB!C115,'HARGA SATUAN'!$C$7:$C$1492,0),0)),"",OFFSET('HARGA SATUAN'!$E$6,MATCH(RAB!C115,'HARGA SATUAN'!$C$7:$C$1492,0),0)))</f>
        <v/>
      </c>
      <c r="F115" s="408"/>
      <c r="G115" s="406">
        <f ca="1">IF(ISERROR(OFFSET('HARGA SATUAN'!$I$6,MATCH(RAB!C115,'HARGA SATUAN'!$C$7:$C$1492,0),0)),0,OFFSET('HARGA SATUAN'!$I$6,MATCH(RAB!C115,'HARGA SATUAN'!$C$7:$C$1492,0),0))</f>
        <v>0</v>
      </c>
      <c r="H115" s="284">
        <f t="shared" ca="1" si="47"/>
        <v>0</v>
      </c>
      <c r="I115" s="284">
        <f t="shared" ca="1" si="48"/>
        <v>0</v>
      </c>
      <c r="J115" s="284">
        <f t="shared" ca="1" si="49"/>
        <v>0</v>
      </c>
      <c r="K115" s="285">
        <f t="shared" ca="1" si="50"/>
        <v>0</v>
      </c>
      <c r="L115" s="265"/>
      <c r="M115" s="265"/>
      <c r="N115" s="290"/>
      <c r="O115" s="267"/>
      <c r="P115" s="267"/>
      <c r="Q115" s="267"/>
      <c r="R115" s="267"/>
      <c r="S115" s="267"/>
      <c r="T115" s="323"/>
      <c r="U115" s="323"/>
      <c r="V115" s="323"/>
    </row>
    <row r="116" spans="1:22" s="288" customFormat="1">
      <c r="A116" s="259"/>
      <c r="B116" s="419"/>
      <c r="C116" s="420"/>
      <c r="D116" s="281" t="str">
        <f ca="1">IF(ISERROR(OFFSET('HARGA SATUAN'!$D$6,MATCH(RAB!C116,'HARGA SATUAN'!$C$7:$C$1492,0),0)),"",OFFSET('HARGA SATUAN'!$D$6,MATCH(RAB!C116,'HARGA SATUAN'!$C$7:$C$1492,0),0))</f>
        <v/>
      </c>
      <c r="E116" s="282" t="str">
        <f ca="1">IF(B116="+","Unit",IF(ISERROR(OFFSET('HARGA SATUAN'!$E$6,MATCH(RAB!C116,'HARGA SATUAN'!$C$7:$C$1492,0),0)),"",OFFSET('HARGA SATUAN'!$E$6,MATCH(RAB!C116,'HARGA SATUAN'!$C$7:$C$1492,0),0)))</f>
        <v/>
      </c>
      <c r="F116" s="408"/>
      <c r="G116" s="406">
        <f ca="1">IF(ISERROR(OFFSET('HARGA SATUAN'!$I$6,MATCH(RAB!C116,'HARGA SATUAN'!$C$7:$C$1492,0),0)),0,OFFSET('HARGA SATUAN'!$I$6,MATCH(RAB!C116,'HARGA SATUAN'!$C$7:$C$1492,0),0))</f>
        <v>0</v>
      </c>
      <c r="H116" s="284">
        <f t="shared" ca="1" si="47"/>
        <v>0</v>
      </c>
      <c r="I116" s="284">
        <f t="shared" ca="1" si="48"/>
        <v>0</v>
      </c>
      <c r="J116" s="284">
        <f t="shared" ca="1" si="49"/>
        <v>0</v>
      </c>
      <c r="K116" s="285">
        <f t="shared" ca="1" si="50"/>
        <v>0</v>
      </c>
      <c r="L116" s="265"/>
      <c r="M116" s="265"/>
      <c r="N116" s="290"/>
      <c r="O116" s="267"/>
      <c r="P116" s="267"/>
      <c r="Q116" s="267"/>
      <c r="R116" s="267"/>
      <c r="S116" s="267"/>
      <c r="T116" s="401"/>
      <c r="U116" s="401"/>
      <c r="V116" s="401"/>
    </row>
    <row r="117" spans="1:22" s="291" customFormat="1">
      <c r="A117" s="259" t="s">
        <v>1414</v>
      </c>
      <c r="B117" s="419"/>
      <c r="C117" s="420"/>
      <c r="D117" s="281" t="str">
        <f ca="1">IF(ISERROR(OFFSET('HARGA SATUAN'!$D$6,MATCH(RAB!C117,'HARGA SATUAN'!$C$7:$C$1492,0),0)),"",OFFSET('HARGA SATUAN'!$D$6,MATCH(RAB!C117,'HARGA SATUAN'!$C$7:$C$1492,0),0))</f>
        <v/>
      </c>
      <c r="E117" s="282" t="str">
        <f ca="1">IF(B117="+","Unit",IF(ISERROR(OFFSET('HARGA SATUAN'!$E$6,MATCH(RAB!C117,'HARGA SATUAN'!$C$7:$C$1492,0),0)),"",OFFSET('HARGA SATUAN'!$E$6,MATCH(RAB!C117,'HARGA SATUAN'!$C$7:$C$1492,0),0)))</f>
        <v/>
      </c>
      <c r="F117" s="408"/>
      <c r="G117" s="406">
        <f ca="1">IF(ISERROR(OFFSET('HARGA SATUAN'!$I$6,MATCH(RAB!C117,'HARGA SATUAN'!$C$7:$C$1492,0),0)),0,OFFSET('HARGA SATUAN'!$I$6,MATCH(RAB!C117,'HARGA SATUAN'!$C$7:$C$1492,0),0))</f>
        <v>0</v>
      </c>
      <c r="H117" s="284">
        <f t="shared" ref="H117:H142" ca="1" si="51">IF(OR(D117="MDU",D117="MDU-KD"),(IF($O$3="RAB NON MDU","PLN KD",G117*F117)),0)</f>
        <v>0</v>
      </c>
      <c r="I117" s="284">
        <f t="shared" ref="I117:I142" ca="1" si="52">IF(D117="HDW",G117*F117,0)</f>
        <v>0</v>
      </c>
      <c r="J117" s="284">
        <f t="shared" ref="J117:J142" ca="1" si="53">IF(D117="JASA",G117*F117,0)</f>
        <v>0</v>
      </c>
      <c r="K117" s="285">
        <f t="shared" ref="K117:K142" ca="1" si="54">SUM(H117:J117)</f>
        <v>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>
      <c r="A118" s="259" t="e">
        <f>IF(AND(C118=0,#REF!=0,#REF!=0),"BLANKS",1)</f>
        <v>#REF!</v>
      </c>
      <c r="B118" s="419"/>
      <c r="C118" s="420"/>
      <c r="D118" s="281" t="str">
        <f ca="1">IF(ISERROR(OFFSET('HARGA SATUAN'!$D$6,MATCH(RAB!C118,'HARGA SATUAN'!$C$7:$C$1492,0),0)),"",OFFSET('HARGA SATUAN'!$D$6,MATCH(RAB!C118,'HARGA SATUAN'!$C$7:$C$1492,0),0))</f>
        <v/>
      </c>
      <c r="E118" s="282" t="str">
        <f ca="1">IF(B118="+","Unit",IF(ISERROR(OFFSET('HARGA SATUAN'!$E$6,MATCH(RAB!C118,'HARGA SATUAN'!$C$7:$C$1492,0),0)),"",OFFSET('HARGA SATUAN'!$E$6,MATCH(RAB!C118,'HARGA SATUAN'!$C$7:$C$1492,0),0)))</f>
        <v/>
      </c>
      <c r="F118" s="408"/>
      <c r="G118" s="406">
        <f ca="1">IF(ISERROR(OFFSET('HARGA SATUAN'!$I$6,MATCH(RAB!C118,'HARGA SATUAN'!$C$7:$C$1492,0),0)),0,OFFSET('HARGA SATUAN'!$I$6,MATCH(RAB!C118,'HARGA SATUAN'!$C$7:$C$1492,0),0))</f>
        <v>0</v>
      </c>
      <c r="H118" s="284">
        <f t="shared" ca="1" si="51"/>
        <v>0</v>
      </c>
      <c r="I118" s="284">
        <f t="shared" ca="1" si="52"/>
        <v>0</v>
      </c>
      <c r="J118" s="284">
        <f t="shared" ca="1" si="53"/>
        <v>0</v>
      </c>
      <c r="K118" s="285">
        <f t="shared" ca="1" si="54"/>
        <v>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>
      <c r="A119" s="259" t="s">
        <v>1414</v>
      </c>
      <c r="B119" s="419"/>
      <c r="C119" s="420"/>
      <c r="D119" s="281" t="str">
        <f ca="1">IF(ISERROR(OFFSET('HARGA SATUAN'!$D$6,MATCH(RAB!C119,'HARGA SATUAN'!$C$7:$C$1492,0),0)),"",OFFSET('HARGA SATUAN'!$D$6,MATCH(RAB!C119,'HARGA SATUAN'!$C$7:$C$1492,0),0))</f>
        <v/>
      </c>
      <c r="E119" s="282" t="str">
        <f ca="1">IF(B119="+","Unit",IF(ISERROR(OFFSET('HARGA SATUAN'!$E$6,MATCH(RAB!C119,'HARGA SATUAN'!$C$7:$C$1492,0),0)),"",OFFSET('HARGA SATUAN'!$E$6,MATCH(RAB!C119,'HARGA SATUAN'!$C$7:$C$1492,0),0)))</f>
        <v/>
      </c>
      <c r="F119" s="408"/>
      <c r="G119" s="406">
        <f ca="1">IF(ISERROR(OFFSET('HARGA SATUAN'!$I$6,MATCH(RAB!C119,'HARGA SATUAN'!$C$7:$C$1492,0),0)),0,OFFSET('HARGA SATUAN'!$I$6,MATCH(RAB!C119,'HARGA SATUAN'!$C$7:$C$1492,0),0))</f>
        <v>0</v>
      </c>
      <c r="H119" s="284">
        <f t="shared" ca="1" si="51"/>
        <v>0</v>
      </c>
      <c r="I119" s="284">
        <f t="shared" ca="1" si="52"/>
        <v>0</v>
      </c>
      <c r="J119" s="284">
        <f t="shared" ca="1" si="53"/>
        <v>0</v>
      </c>
      <c r="K119" s="285">
        <f t="shared" ca="1" si="54"/>
        <v>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>
      <c r="A120" s="259" t="e">
        <f>IF(AND(C120=0,#REF!=0,#REF!=0),"BLANKS",1)</f>
        <v>#REF!</v>
      </c>
      <c r="B120" s="413"/>
      <c r="C120" s="414"/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/>
      </c>
      <c r="F120" s="407"/>
      <c r="G120" s="406">
        <f ca="1">IF(ISERROR(OFFSET('HARGA SATUAN'!$I$6,MATCH(RAB!C120,'HARGA SATUAN'!$C$7:$C$1492,0),0)),0,OFFSET('HARGA SATUAN'!$I$6,MATCH(RAB!C120,'HARGA SATUAN'!$C$7:$C$1492,0),0))</f>
        <v>0</v>
      </c>
      <c r="H120" s="284">
        <f t="shared" ca="1" si="51"/>
        <v>0</v>
      </c>
      <c r="I120" s="284">
        <f t="shared" ca="1" si="52"/>
        <v>0</v>
      </c>
      <c r="J120" s="284">
        <f t="shared" ca="1" si="53"/>
        <v>0</v>
      </c>
      <c r="K120" s="285">
        <f t="shared" ca="1" si="54"/>
        <v>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>
      <c r="A121" s="259"/>
      <c r="B121" s="413"/>
      <c r="C121" s="414"/>
      <c r="D121" s="281" t="str">
        <f ca="1">IF(ISERROR(OFFSET('HARGA SATUAN'!$D$6,MATCH(RAB!C121,'HARGA SATUAN'!$C$7:$C$1492,0),0)),"",OFFSET('HARGA SATUAN'!$D$6,MATCH(RAB!C121,'HARGA SATUAN'!$C$7:$C$1492,0),0))</f>
        <v/>
      </c>
      <c r="E121" s="282"/>
      <c r="F121" s="407"/>
      <c r="G121" s="406"/>
      <c r="H121" s="284"/>
      <c r="I121" s="284"/>
      <c r="J121" s="284"/>
      <c r="K121" s="285"/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>
      <c r="A122" s="259" t="e">
        <f>IF(AND(#REF!=0,#REF!=0,#REF!=0),"BLANKS",1)</f>
        <v>#REF!</v>
      </c>
      <c r="B122" s="413"/>
      <c r="C122" s="414"/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IF(B122="+","Unit",IF(ISERROR(OFFSET('HARGA SATUAN'!$E$6,MATCH(RAB!C122,'HARGA SATUAN'!$C$7:$C$1492,0),0)),"",OFFSET('HARGA SATUAN'!$E$6,MATCH(RAB!C122,'HARGA SATUAN'!$C$7:$C$1492,0),0)))</f>
        <v/>
      </c>
      <c r="F122" s="407"/>
      <c r="G122" s="406">
        <f ca="1">IF(ISERROR(OFFSET('HARGA SATUAN'!$I$6,MATCH(RAB!C122,'HARGA SATUAN'!$C$7:$C$1492,0),0)),0,OFFSET('HARGA SATUAN'!$I$6,MATCH(RAB!C122,'HARGA SATUAN'!$C$7:$C$1492,0),0))</f>
        <v>0</v>
      </c>
      <c r="H122" s="284">
        <f t="shared" ca="1" si="51"/>
        <v>0</v>
      </c>
      <c r="I122" s="284">
        <f t="shared" ca="1" si="52"/>
        <v>0</v>
      </c>
      <c r="J122" s="284">
        <f t="shared" ca="1" si="53"/>
        <v>0</v>
      </c>
      <c r="K122" s="285">
        <f t="shared" ca="1" si="54"/>
        <v>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>
      <c r="A123" s="259" t="e">
        <f>IF(AND(#REF!=0,#REF!=0,#REF!=0),"BLANKS",1)</f>
        <v>#REF!</v>
      </c>
      <c r="B123" s="413"/>
      <c r="C123" s="412"/>
      <c r="D123" s="281" t="str">
        <f ca="1">IF(ISERROR(OFFSET('HARGA SATUAN'!$D$6,MATCH(RAB!C123,'HARGA SATUAN'!$C$7:$C$1492,0),0)),"",OFFSET('HARGA SATUAN'!$D$6,MATCH(RAB!C123,'HARGA SATUAN'!$C$7:$C$1492,0),0))</f>
        <v/>
      </c>
      <c r="E123" s="282" t="str">
        <f ca="1">IF(B123="+","Unit",IF(ISERROR(OFFSET('HARGA SATUAN'!$E$6,MATCH(RAB!C123,'HARGA SATUAN'!$C$7:$C$1492,0),0)),"",OFFSET('HARGA SATUAN'!$E$6,MATCH(RAB!C123,'HARGA SATUAN'!$C$7:$C$1492,0),0)))</f>
        <v/>
      </c>
      <c r="F123" s="407"/>
      <c r="G123" s="406">
        <f ca="1">IF(ISERROR(OFFSET('HARGA SATUAN'!$I$6,MATCH(RAB!C123,'HARGA SATUAN'!$C$7:$C$1492,0),0)),0,OFFSET('HARGA SATUAN'!$I$6,MATCH(RAB!C123,'HARGA SATUAN'!$C$7:$C$1492,0),0))</f>
        <v>0</v>
      </c>
      <c r="H123" s="284">
        <f t="shared" ca="1" si="51"/>
        <v>0</v>
      </c>
      <c r="I123" s="284">
        <f t="shared" ca="1" si="52"/>
        <v>0</v>
      </c>
      <c r="J123" s="284">
        <f t="shared" ca="1" si="53"/>
        <v>0</v>
      </c>
      <c r="K123" s="285">
        <f t="shared" ca="1" si="54"/>
        <v>0</v>
      </c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>
      <c r="A124" s="259"/>
      <c r="B124" s="415"/>
      <c r="C124" s="416"/>
      <c r="D124" s="281" t="str">
        <f ca="1">IF(ISERROR(OFFSET('HARGA SATUAN'!$D$6,MATCH(RAB!C124,'HARGA SATUAN'!$C$7:$C$1492,0),0)),"",OFFSET('HARGA SATUAN'!$D$6,MATCH(RAB!C124,'HARGA SATUAN'!$C$7:$C$1492,0),0))</f>
        <v/>
      </c>
      <c r="E124" s="282" t="str">
        <f ca="1">IF(B124="+","Unit",IF(ISERROR(OFFSET('HARGA SATUAN'!$E$6,MATCH(RAB!C124,'HARGA SATUAN'!$C$7:$C$1492,0),0)),"",OFFSET('HARGA SATUAN'!$E$6,MATCH(RAB!C124,'HARGA SATUAN'!$C$7:$C$1492,0),0)))</f>
        <v/>
      </c>
      <c r="F124" s="407"/>
      <c r="G124" s="406">
        <f ca="1">IF(ISERROR(OFFSET('HARGA SATUAN'!$I$6,MATCH(RAB!C124,'HARGA SATUAN'!$C$7:$C$1492,0),0)),0,OFFSET('HARGA SATUAN'!$I$6,MATCH(RAB!C124,'HARGA SATUAN'!$C$7:$C$1492,0),0))</f>
        <v>0</v>
      </c>
      <c r="H124" s="284">
        <f t="shared" ca="1" si="51"/>
        <v>0</v>
      </c>
      <c r="I124" s="284">
        <f t="shared" ca="1" si="52"/>
        <v>0</v>
      </c>
      <c r="J124" s="284">
        <f t="shared" ca="1" si="53"/>
        <v>0</v>
      </c>
      <c r="K124" s="285">
        <f t="shared" ca="1" si="54"/>
        <v>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>
      <c r="A125" s="259">
        <f>IF(AND(C143=0,C144=0,C145=0),"BLANKS",1)</f>
        <v>1</v>
      </c>
      <c r="B125" s="413"/>
      <c r="C125" s="412"/>
      <c r="D125" s="281" t="str">
        <f ca="1">IF(ISERROR(OFFSET('HARGA SATUAN'!$D$6,MATCH(RAB!C125,'HARGA SATUAN'!$C$7:$C$1492,0),0)),"",OFFSET('HARGA SATUAN'!$D$6,MATCH(RAB!C125,'HARGA SATUAN'!$C$7:$C$1492,0),0))</f>
        <v/>
      </c>
      <c r="E125" s="282" t="str">
        <f ca="1">IF(B125="+","Unit",IF(ISERROR(OFFSET('HARGA SATUAN'!$E$6,MATCH(RAB!C125,'HARGA SATUAN'!$C$7:$C$1492,0),0)),"",OFFSET('HARGA SATUAN'!$E$6,MATCH(RAB!C125,'HARGA SATUAN'!$C$7:$C$1492,0),0)))</f>
        <v/>
      </c>
      <c r="F125" s="407"/>
      <c r="G125" s="406">
        <f ca="1">IF(ISERROR(OFFSET('HARGA SATUAN'!$I$6,MATCH(RAB!C125,'HARGA SATUAN'!$C$7:$C$1492,0),0)),0,OFFSET('HARGA SATUAN'!$I$6,MATCH(RAB!C125,'HARGA SATUAN'!$C$7:$C$1492,0),0))</f>
        <v>0</v>
      </c>
      <c r="H125" s="284">
        <f t="shared" ca="1" si="51"/>
        <v>0</v>
      </c>
      <c r="I125" s="284">
        <f t="shared" ca="1" si="52"/>
        <v>0</v>
      </c>
      <c r="J125" s="284">
        <f t="shared" ca="1" si="53"/>
        <v>0</v>
      </c>
      <c r="K125" s="285">
        <f t="shared" ca="1" si="54"/>
        <v>0</v>
      </c>
      <c r="L125" s="290"/>
      <c r="M125" s="290"/>
      <c r="N125" s="290"/>
      <c r="O125" s="267"/>
      <c r="P125" s="267"/>
      <c r="Q125" s="267"/>
      <c r="R125" s="259"/>
      <c r="S125" s="287"/>
      <c r="T125" s="264"/>
      <c r="U125" s="264"/>
      <c r="V125" s="264"/>
    </row>
    <row r="126" spans="1:22" s="291" customFormat="1" ht="30" customHeight="1">
      <c r="A126" s="259">
        <f>IF(AND(C144=0,C145=0,C146=0),"BLANKS",1)</f>
        <v>1</v>
      </c>
      <c r="B126" s="413"/>
      <c r="C126" s="412"/>
      <c r="D126" s="281" t="str">
        <f ca="1">IF(ISERROR(OFFSET('HARGA SATUAN'!$D$6,MATCH(RAB!C126,'HARGA SATUAN'!$C$7:$C$1492,0),0)),"",OFFSET('HARGA SATUAN'!$D$6,MATCH(RAB!C126,'HARGA SATUAN'!$C$7:$C$1492,0),0))</f>
        <v/>
      </c>
      <c r="E126" s="282" t="str">
        <f ca="1">IF(B126="+","Unit",IF(ISERROR(OFFSET('HARGA SATUAN'!$E$6,MATCH(RAB!C126,'HARGA SATUAN'!$C$7:$C$1492,0),0)),"",OFFSET('HARGA SATUAN'!$E$6,MATCH(RAB!C126,'HARGA SATUAN'!$C$7:$C$1492,0),0)))</f>
        <v/>
      </c>
      <c r="F126" s="407"/>
      <c r="G126" s="406">
        <f ca="1">IF(ISERROR(OFFSET('HARGA SATUAN'!$I$6,MATCH(RAB!C126,'HARGA SATUAN'!$C$7:$C$1492,0),0)),0,OFFSET('HARGA SATUAN'!$I$6,MATCH(RAB!C126,'HARGA SATUAN'!$C$7:$C$1492,0),0))</f>
        <v>0</v>
      </c>
      <c r="H126" s="284">
        <f t="shared" ca="1" si="51"/>
        <v>0</v>
      </c>
      <c r="I126" s="284">
        <f t="shared" ca="1" si="52"/>
        <v>0</v>
      </c>
      <c r="J126" s="284">
        <f t="shared" ca="1" si="53"/>
        <v>0</v>
      </c>
      <c r="K126" s="285">
        <f t="shared" ca="1" si="54"/>
        <v>0</v>
      </c>
      <c r="L126" s="290"/>
      <c r="M126" s="290"/>
      <c r="N126" s="290"/>
      <c r="O126" s="267"/>
      <c r="P126" s="267"/>
      <c r="Q126" s="267"/>
      <c r="R126" s="259"/>
      <c r="S126" s="287"/>
      <c r="T126" s="264"/>
      <c r="U126" s="264"/>
      <c r="V126" s="264"/>
    </row>
    <row r="127" spans="1:22" s="291" customFormat="1">
      <c r="A127" s="259">
        <f>IF(AND(C145=0,C146=0,C147=0),"BLANKS",1)</f>
        <v>1</v>
      </c>
      <c r="B127" s="413"/>
      <c r="C127" s="412"/>
      <c r="D127" s="281" t="str">
        <f ca="1">IF(ISERROR(OFFSET('HARGA SATUAN'!$D$6,MATCH(RAB!C127,'HARGA SATUAN'!$C$7:$C$1492,0),0)),"",OFFSET('HARGA SATUAN'!$D$6,MATCH(RAB!C127,'HARGA SATUAN'!$C$7:$C$1492,0),0))</f>
        <v/>
      </c>
      <c r="E127" s="282" t="str">
        <f ca="1">IF(B127="+","Unit",IF(ISERROR(OFFSET('HARGA SATUAN'!$E$6,MATCH(RAB!C127,'HARGA SATUAN'!$C$7:$C$1492,0),0)),"",OFFSET('HARGA SATUAN'!$E$6,MATCH(RAB!C127,'HARGA SATUAN'!$C$7:$C$1492,0),0)))</f>
        <v/>
      </c>
      <c r="F127" s="407"/>
      <c r="G127" s="406">
        <f ca="1">IF(ISERROR(OFFSET('HARGA SATUAN'!$I$6,MATCH(RAB!C127,'HARGA SATUAN'!$C$7:$C$1492,0),0)),0,OFFSET('HARGA SATUAN'!$I$6,MATCH(RAB!C127,'HARGA SATUAN'!$C$7:$C$1492,0),0))</f>
        <v>0</v>
      </c>
      <c r="H127" s="284">
        <f t="shared" ca="1" si="51"/>
        <v>0</v>
      </c>
      <c r="I127" s="284">
        <f t="shared" ca="1" si="52"/>
        <v>0</v>
      </c>
      <c r="J127" s="284">
        <f t="shared" ca="1" si="53"/>
        <v>0</v>
      </c>
      <c r="K127" s="285">
        <f t="shared" ca="1" si="54"/>
        <v>0</v>
      </c>
      <c r="L127" s="290"/>
      <c r="M127" s="290"/>
      <c r="N127" s="290"/>
      <c r="O127" s="267"/>
      <c r="P127" s="267"/>
      <c r="Q127" s="267"/>
      <c r="R127" s="267"/>
      <c r="S127" s="264"/>
      <c r="T127" s="264"/>
      <c r="U127" s="264"/>
      <c r="V127" s="264"/>
    </row>
    <row r="128" spans="1:22" s="291" customFormat="1" ht="15" customHeight="1">
      <c r="A128" s="259"/>
      <c r="B128" s="415"/>
      <c r="C128" s="416"/>
      <c r="D128" s="281" t="str">
        <f ca="1">IF(ISERROR(OFFSET('HARGA SATUAN'!$D$6,MATCH(RAB!C128,'HARGA SATUAN'!$C$7:$C$1492,0),0)),"",OFFSET('HARGA SATUAN'!$D$6,MATCH(RAB!C128,'HARGA SATUAN'!$C$7:$C$1492,0),0))</f>
        <v/>
      </c>
      <c r="E128" s="282" t="str">
        <f ca="1">IF(B128="+","Unit",IF(ISERROR(OFFSET('HARGA SATUAN'!$E$6,MATCH(RAB!C128,'HARGA SATUAN'!$C$7:$C$1492,0),0)),"",OFFSET('HARGA SATUAN'!$E$6,MATCH(RAB!C128,'HARGA SATUAN'!$C$7:$C$1492,0),0)))</f>
        <v/>
      </c>
      <c r="F128" s="407"/>
      <c r="G128" s="406">
        <f ca="1">IF(ISERROR(OFFSET('HARGA SATUAN'!$I$6,MATCH(RAB!C128,'HARGA SATUAN'!$C$7:$C$1492,0),0)),0,OFFSET('HARGA SATUAN'!$I$6,MATCH(RAB!C128,'HARGA SATUAN'!$C$7:$C$1492,0),0))</f>
        <v>0</v>
      </c>
      <c r="H128" s="284">
        <f t="shared" ca="1" si="51"/>
        <v>0</v>
      </c>
      <c r="I128" s="284">
        <f t="shared" ca="1" si="52"/>
        <v>0</v>
      </c>
      <c r="J128" s="284">
        <f t="shared" ca="1" si="53"/>
        <v>0</v>
      </c>
      <c r="K128" s="285">
        <f t="shared" ca="1" si="54"/>
        <v>0</v>
      </c>
      <c r="L128" s="265"/>
      <c r="M128" s="290"/>
      <c r="N128" s="290"/>
      <c r="O128" s="267"/>
      <c r="P128" s="267"/>
      <c r="Q128" s="267"/>
      <c r="R128" s="267"/>
      <c r="S128" s="267"/>
    </row>
    <row r="129" spans="1:22" s="288" customFormat="1">
      <c r="A129" s="259"/>
      <c r="B129" s="415"/>
      <c r="C129" s="416"/>
      <c r="D129" s="281" t="str">
        <f ca="1">IF(ISERROR(OFFSET('HARGA SATUAN'!$D$6,MATCH(RAB!C129,'HARGA SATUAN'!$C$7:$C$1492,0),0)),"",OFFSET('HARGA SATUAN'!$D$6,MATCH(RAB!C129,'HARGA SATUAN'!$C$7:$C$1492,0),0))</f>
        <v/>
      </c>
      <c r="E129" s="282" t="str">
        <f ca="1">IF(B129="+","Unit",IF(ISERROR(OFFSET('HARGA SATUAN'!$E$6,MATCH(RAB!C129,'HARGA SATUAN'!$C$7:$C$1492,0),0)),"",OFFSET('HARGA SATUAN'!$E$6,MATCH(RAB!C129,'HARGA SATUAN'!$C$7:$C$1492,0),0)))</f>
        <v/>
      </c>
      <c r="F129" s="407"/>
      <c r="G129" s="406">
        <f ca="1">IF(ISERROR(OFFSET('HARGA SATUAN'!$I$6,MATCH(RAB!C129,'HARGA SATUAN'!$C$7:$C$1492,0),0)),0,OFFSET('HARGA SATUAN'!$I$6,MATCH(RAB!C129,'HARGA SATUAN'!$C$7:$C$1492,0),0))</f>
        <v>0</v>
      </c>
      <c r="H129" s="284">
        <f t="shared" ref="H129:H131" ca="1" si="55">IF(OR(D129="MDU",D129="MDU-KD"),(IF($O$3="RAB NON MDU","PLN KD",G129*F129)),0)</f>
        <v>0</v>
      </c>
      <c r="I129" s="284">
        <f t="shared" ref="I129:I131" ca="1" si="56">IF(D129="HDW",G129*F129,0)</f>
        <v>0</v>
      </c>
      <c r="J129" s="284">
        <f t="shared" ref="J129:J131" ca="1" si="57">IF(D129="JASA",G129*F129,0)</f>
        <v>0</v>
      </c>
      <c r="K129" s="285">
        <f t="shared" ref="K129:K131" ca="1" si="58">SUM(H129:J129)</f>
        <v>0</v>
      </c>
      <c r="L129" s="265"/>
      <c r="M129" s="265"/>
      <c r="N129" s="290"/>
      <c r="O129" s="267"/>
      <c r="P129" s="267"/>
      <c r="Q129" s="318"/>
      <c r="R129" s="267"/>
      <c r="S129" s="318"/>
      <c r="T129" s="394"/>
      <c r="U129" s="394"/>
      <c r="V129" s="394"/>
    </row>
    <row r="130" spans="1:22" s="288" customFormat="1">
      <c r="A130" s="259"/>
      <c r="B130" s="417"/>
      <c r="C130" s="418"/>
      <c r="D130" s="281" t="str">
        <f ca="1">IF(ISERROR(OFFSET('HARGA SATUAN'!$D$6,MATCH(RAB!C130,'HARGA SATUAN'!$C$7:$C$1492,0),0)),"",OFFSET('HARGA SATUAN'!$D$6,MATCH(RAB!C130,'HARGA SATUAN'!$C$7:$C$1492,0),0))</f>
        <v/>
      </c>
      <c r="E130" s="282" t="str">
        <f ca="1">IF(B130="+","Unit",IF(ISERROR(OFFSET('HARGA SATUAN'!$E$6,MATCH(RAB!C130,'HARGA SATUAN'!$C$7:$C$1492,0),0)),"",OFFSET('HARGA SATUAN'!$E$6,MATCH(RAB!C130,'HARGA SATUAN'!$C$7:$C$1492,0),0)))</f>
        <v/>
      </c>
      <c r="F130" s="407"/>
      <c r="G130" s="406">
        <f ca="1">IF(ISERROR(OFFSET('HARGA SATUAN'!$I$6,MATCH(RAB!C130,'HARGA SATUAN'!$C$7:$C$1492,0),0)),0,OFFSET('HARGA SATUAN'!$I$6,MATCH(RAB!C130,'HARGA SATUAN'!$C$7:$C$1492,0),0))</f>
        <v>0</v>
      </c>
      <c r="H130" s="284">
        <f t="shared" ca="1" si="55"/>
        <v>0</v>
      </c>
      <c r="I130" s="284">
        <f t="shared" ca="1" si="56"/>
        <v>0</v>
      </c>
      <c r="J130" s="284">
        <f t="shared" ca="1" si="57"/>
        <v>0</v>
      </c>
      <c r="K130" s="285">
        <f t="shared" ca="1" si="58"/>
        <v>0</v>
      </c>
      <c r="L130" s="265"/>
      <c r="M130" s="265"/>
      <c r="N130" s="290"/>
      <c r="O130" s="267"/>
      <c r="P130" s="267"/>
      <c r="Q130" s="267"/>
      <c r="R130" s="267"/>
      <c r="S130" s="267"/>
      <c r="T130" s="323"/>
      <c r="U130" s="323"/>
      <c r="V130" s="323"/>
    </row>
    <row r="131" spans="1:22" s="288" customFormat="1">
      <c r="A131" s="259"/>
      <c r="B131" s="419"/>
      <c r="C131" s="412"/>
      <c r="D131" s="281" t="str">
        <f ca="1">IF(ISERROR(OFFSET('HARGA SATUAN'!$D$6,MATCH(RAB!C131,'HARGA SATUAN'!$C$7:$C$1492,0),0)),"",OFFSET('HARGA SATUAN'!$D$6,MATCH(RAB!C131,'HARGA SATUAN'!$C$7:$C$1492,0),0))</f>
        <v/>
      </c>
      <c r="E131" s="282" t="str">
        <f ca="1">IF(B131="+","Unit",IF(ISERROR(OFFSET('HARGA SATUAN'!$E$6,MATCH(RAB!C131,'HARGA SATUAN'!$C$7:$C$1492,0),0)),"",OFFSET('HARGA SATUAN'!$E$6,MATCH(RAB!C131,'HARGA SATUAN'!$C$7:$C$1492,0),0)))</f>
        <v/>
      </c>
      <c r="F131" s="407"/>
      <c r="G131" s="406">
        <f ca="1">IF(ISERROR(OFFSET('HARGA SATUAN'!$I$6,MATCH(RAB!C131,'HARGA SATUAN'!$C$7:$C$1492,0),0)),0,OFFSET('HARGA SATUAN'!$I$6,MATCH(RAB!C131,'HARGA SATUAN'!$C$7:$C$1492,0),0))</f>
        <v>0</v>
      </c>
      <c r="H131" s="284">
        <f t="shared" ca="1" si="55"/>
        <v>0</v>
      </c>
      <c r="I131" s="284">
        <f t="shared" ca="1" si="56"/>
        <v>0</v>
      </c>
      <c r="J131" s="284">
        <f t="shared" ca="1" si="57"/>
        <v>0</v>
      </c>
      <c r="K131" s="285">
        <f t="shared" ca="1" si="58"/>
        <v>0</v>
      </c>
      <c r="L131" s="265"/>
      <c r="M131" s="265"/>
      <c r="N131" s="290"/>
      <c r="O131" s="267"/>
      <c r="P131" s="267"/>
      <c r="Q131" s="267"/>
      <c r="R131" s="267"/>
      <c r="S131" s="267"/>
      <c r="T131" s="394"/>
      <c r="U131" s="394"/>
      <c r="V131" s="394"/>
    </row>
    <row r="132" spans="1:22" s="288" customFormat="1">
      <c r="A132" s="259"/>
      <c r="B132" s="419"/>
      <c r="C132" s="421"/>
      <c r="D132" s="281"/>
      <c r="E132" s="282"/>
      <c r="F132" s="407"/>
      <c r="G132" s="406"/>
      <c r="H132" s="284"/>
      <c r="I132" s="284"/>
      <c r="J132" s="284"/>
      <c r="K132" s="285"/>
      <c r="L132" s="326"/>
      <c r="M132" s="326"/>
      <c r="N132" s="290"/>
      <c r="O132" s="267"/>
      <c r="P132" s="267"/>
      <c r="Q132" s="267"/>
    </row>
    <row r="133" spans="1:22" s="288" customFormat="1">
      <c r="A133" s="259"/>
      <c r="B133" s="419"/>
      <c r="C133" s="421"/>
      <c r="D133" s="281" t="str">
        <f ca="1">IF(ISERROR(OFFSET('HARGA SATUAN'!$D$6,MATCH(RAB!C133,'HARGA SATUAN'!$C$7:$C$1492,0),0)),"",OFFSET('HARGA SATUAN'!$D$6,MATCH(RAB!C133,'HARGA SATUAN'!$C$7:$C$1492,0),0))</f>
        <v/>
      </c>
      <c r="E133" s="282" t="str">
        <f ca="1">IF(B133="+","Unit",IF(ISERROR(OFFSET('HARGA SATUAN'!$E$6,MATCH(RAB!C133,'HARGA SATUAN'!$C$7:$C$1492,0),0)),"",OFFSET('HARGA SATUAN'!$E$6,MATCH(RAB!C133,'HARGA SATUAN'!$C$7:$C$1492,0),0)))</f>
        <v/>
      </c>
      <c r="F133" s="407"/>
      <c r="G133" s="406">
        <f ca="1">IF(ISERROR(OFFSET('HARGA SATUAN'!$I$6,MATCH(RAB!C133,'HARGA SATUAN'!$C$7:$C$1492,0),0)),0,OFFSET('HARGA SATUAN'!$I$6,MATCH(RAB!C133,'HARGA SATUAN'!$C$7:$C$1492,0),0))</f>
        <v>0</v>
      </c>
      <c r="H133" s="284">
        <f t="shared" ca="1" si="51"/>
        <v>0</v>
      </c>
      <c r="I133" s="284">
        <f t="shared" ca="1" si="52"/>
        <v>0</v>
      </c>
      <c r="J133" s="284">
        <f t="shared" ca="1" si="53"/>
        <v>0</v>
      </c>
      <c r="K133" s="285">
        <f t="shared" ca="1" si="54"/>
        <v>0</v>
      </c>
      <c r="L133" s="265"/>
      <c r="M133" s="265"/>
      <c r="N133" s="290"/>
      <c r="O133" s="267"/>
      <c r="P133" s="267"/>
      <c r="Q133" s="318"/>
      <c r="R133" s="267"/>
      <c r="S133" s="318"/>
      <c r="T133" s="319"/>
      <c r="U133" s="319"/>
      <c r="V133" s="319"/>
    </row>
    <row r="134" spans="1:22" s="288" customFormat="1">
      <c r="A134" s="259"/>
      <c r="B134" s="419"/>
      <c r="C134" s="412"/>
      <c r="D134" s="281" t="str">
        <f ca="1">IF(ISERROR(OFFSET('HARGA SATUAN'!$D$6,MATCH(RAB!C134,'HARGA SATUAN'!$C$7:$C$1492,0),0)),"",OFFSET('HARGA SATUAN'!$D$6,MATCH(RAB!C134,'HARGA SATUAN'!$C$7:$C$1492,0),0))</f>
        <v/>
      </c>
      <c r="E134" s="282" t="str">
        <f ca="1">IF(B134="+","Unit",IF(ISERROR(OFFSET('HARGA SATUAN'!$E$6,MATCH(RAB!C134,'HARGA SATUAN'!$C$7:$C$1492,0),0)),"",OFFSET('HARGA SATUAN'!$E$6,MATCH(RAB!C134,'HARGA SATUAN'!$C$7:$C$1492,0),0)))</f>
        <v/>
      </c>
      <c r="F134" s="407"/>
      <c r="G134" s="406">
        <f ca="1">IF(ISERROR(OFFSET('HARGA SATUAN'!$I$6,MATCH(RAB!C134,'HARGA SATUAN'!$C$7:$C$1492,0),0)),0,OFFSET('HARGA SATUAN'!$I$6,MATCH(RAB!C134,'HARGA SATUAN'!$C$7:$C$1492,0),0))</f>
        <v>0</v>
      </c>
      <c r="H134" s="284">
        <f t="shared" ca="1" si="51"/>
        <v>0</v>
      </c>
      <c r="I134" s="284">
        <f t="shared" ca="1" si="52"/>
        <v>0</v>
      </c>
      <c r="J134" s="284">
        <f t="shared" ca="1" si="53"/>
        <v>0</v>
      </c>
      <c r="K134" s="285">
        <f t="shared" ca="1" si="54"/>
        <v>0</v>
      </c>
      <c r="L134" s="265"/>
      <c r="M134" s="265"/>
      <c r="N134" s="290"/>
      <c r="O134" s="267"/>
      <c r="P134" s="267"/>
      <c r="Q134" s="267"/>
      <c r="R134" s="267"/>
      <c r="S134" s="267"/>
      <c r="T134" s="323"/>
      <c r="U134" s="323"/>
      <c r="V134" s="323"/>
    </row>
    <row r="135" spans="1:22" s="288" customFormat="1">
      <c r="A135" s="259"/>
      <c r="B135" s="419"/>
      <c r="C135" s="421"/>
      <c r="D135" s="281" t="str">
        <f ca="1">IF(ISERROR(OFFSET('HARGA SATUAN'!$D$6,MATCH(RAB!C135,'HARGA SATUAN'!$C$7:$C$1492,0),0)),"",OFFSET('HARGA SATUAN'!$D$6,MATCH(RAB!C135,'HARGA SATUAN'!$C$7:$C$1492,0),0))</f>
        <v/>
      </c>
      <c r="E135" s="282" t="str">
        <f ca="1">IF(B135="+","Unit",IF(ISERROR(OFFSET('HARGA SATUAN'!$E$6,MATCH(RAB!C135,'HARGA SATUAN'!$C$7:$C$1492,0),0)),"",OFFSET('HARGA SATUAN'!$E$6,MATCH(RAB!C135,'HARGA SATUAN'!$C$7:$C$1492,0),0)))</f>
        <v/>
      </c>
      <c r="F135" s="407"/>
      <c r="G135" s="406">
        <f ca="1">IF(ISERROR(OFFSET('HARGA SATUAN'!$I$6,MATCH(RAB!C135,'HARGA SATUAN'!$C$7:$C$1492,0),0)),0,OFFSET('HARGA SATUAN'!$I$6,MATCH(RAB!C135,'HARGA SATUAN'!$C$7:$C$1492,0),0))</f>
        <v>0</v>
      </c>
      <c r="H135" s="284">
        <f t="shared" ca="1" si="51"/>
        <v>0</v>
      </c>
      <c r="I135" s="284">
        <f t="shared" ca="1" si="52"/>
        <v>0</v>
      </c>
      <c r="J135" s="284">
        <f t="shared" ca="1" si="53"/>
        <v>0</v>
      </c>
      <c r="K135" s="285">
        <f t="shared" ca="1" si="54"/>
        <v>0</v>
      </c>
      <c r="L135" s="265"/>
      <c r="M135" s="265"/>
      <c r="N135" s="290"/>
      <c r="O135" s="267"/>
      <c r="P135" s="267"/>
      <c r="Q135" s="267"/>
      <c r="R135" s="267"/>
      <c r="S135" s="267"/>
      <c r="T135" s="319"/>
      <c r="U135" s="319"/>
      <c r="V135" s="319"/>
    </row>
    <row r="136" spans="1:22" s="288" customFormat="1">
      <c r="A136" s="259"/>
      <c r="B136" s="413"/>
      <c r="C136" s="416"/>
      <c r="D136" s="281" t="str">
        <f ca="1">IF(ISERROR(OFFSET('HARGA SATUAN'!$D$6,MATCH(RAB!C136,'HARGA SATUAN'!$C$7:$C$1492,0),0)),"",OFFSET('HARGA SATUAN'!$D$6,MATCH(RAB!C136,'HARGA SATUAN'!$C$7:$C$1492,0),0))</f>
        <v/>
      </c>
      <c r="E136" s="282" t="str">
        <f ca="1">IF(B136="+","Unit",IF(ISERROR(OFFSET('HARGA SATUAN'!$E$6,MATCH(RAB!C136,'HARGA SATUAN'!$C$7:$C$1492,0),0)),"",OFFSET('HARGA SATUAN'!$E$6,MATCH(RAB!C136,'HARGA SATUAN'!$C$7:$C$1492,0),0)))</f>
        <v/>
      </c>
      <c r="F136" s="407"/>
      <c r="G136" s="406">
        <f ca="1">IF(ISERROR(OFFSET('HARGA SATUAN'!$I$6,MATCH(RAB!C136,'HARGA SATUAN'!$C$7:$C$1492,0),0)),0,OFFSET('HARGA SATUAN'!$I$6,MATCH(RAB!C136,'HARGA SATUAN'!$C$7:$C$1492,0),0))</f>
        <v>0</v>
      </c>
      <c r="H136" s="284">
        <f t="shared" ca="1" si="51"/>
        <v>0</v>
      </c>
      <c r="I136" s="284">
        <f t="shared" ca="1" si="52"/>
        <v>0</v>
      </c>
      <c r="J136" s="284">
        <f t="shared" ca="1" si="53"/>
        <v>0</v>
      </c>
      <c r="K136" s="285">
        <f t="shared" ca="1" si="54"/>
        <v>0</v>
      </c>
      <c r="L136" s="265"/>
      <c r="M136" s="265"/>
      <c r="N136" s="290"/>
      <c r="O136" s="267"/>
      <c r="P136" s="267"/>
      <c r="Q136" s="267"/>
      <c r="R136" s="267"/>
      <c r="S136" s="267"/>
      <c r="T136" s="323"/>
      <c r="U136" s="323"/>
      <c r="V136" s="323"/>
    </row>
    <row r="137" spans="1:22" s="288" customFormat="1">
      <c r="A137" s="259"/>
      <c r="B137" s="415"/>
      <c r="C137" s="416"/>
      <c r="D137" s="281" t="str">
        <f ca="1">IF(ISERROR(OFFSET('HARGA SATUAN'!$D$6,MATCH(RAB!C137,'HARGA SATUAN'!$C$7:$C$1492,0),0)),"",OFFSET('HARGA SATUAN'!$D$6,MATCH(RAB!C137,'HARGA SATUAN'!$C$7:$C$1492,0),0))</f>
        <v/>
      </c>
      <c r="E137" s="282" t="str">
        <f ca="1">IF(B137="+","Unit",IF(ISERROR(OFFSET('HARGA SATUAN'!$E$6,MATCH(RAB!C137,'HARGA SATUAN'!$C$7:$C$1492,0),0)),"",OFFSET('HARGA SATUAN'!$E$6,MATCH(RAB!C137,'HARGA SATUAN'!$C$7:$C$1492,0),0)))</f>
        <v/>
      </c>
      <c r="F137" s="407"/>
      <c r="G137" s="406">
        <f ca="1">IF(ISERROR(OFFSET('HARGA SATUAN'!$I$6,MATCH(RAB!C137,'HARGA SATUAN'!$C$7:$C$1492,0),0)),0,OFFSET('HARGA SATUAN'!$I$6,MATCH(RAB!C137,'HARGA SATUAN'!$C$7:$C$1492,0),0))</f>
        <v>0</v>
      </c>
      <c r="H137" s="284">
        <f t="shared" ca="1" si="51"/>
        <v>0</v>
      </c>
      <c r="I137" s="284">
        <f t="shared" ca="1" si="52"/>
        <v>0</v>
      </c>
      <c r="J137" s="284">
        <f t="shared" ca="1" si="53"/>
        <v>0</v>
      </c>
      <c r="K137" s="285">
        <f t="shared" ca="1" si="54"/>
        <v>0</v>
      </c>
      <c r="L137" s="326" t="e">
        <f ca="1">PROPER([85]!terbilang(K149))</f>
        <v>#NAME?</v>
      </c>
      <c r="M137" s="326"/>
      <c r="N137" s="290"/>
      <c r="O137" s="267"/>
      <c r="P137" s="267"/>
      <c r="Q137" s="267"/>
    </row>
    <row r="138" spans="1:22" s="288" customFormat="1">
      <c r="A138" s="259"/>
      <c r="B138" s="413"/>
      <c r="C138" s="412"/>
      <c r="D138" s="281" t="str">
        <f ca="1">IF(ISERROR(OFFSET('HARGA SATUAN'!$D$6,MATCH(RAB!C138,'HARGA SATUAN'!$C$7:$C$1492,0),0)),"",OFFSET('HARGA SATUAN'!$D$6,MATCH(RAB!C138,'HARGA SATUAN'!$C$7:$C$1492,0),0))</f>
        <v/>
      </c>
      <c r="E138" s="282" t="str">
        <f ca="1">IF(B138="+","Unit",IF(ISERROR(OFFSET('HARGA SATUAN'!$E$6,MATCH(RAB!C138,'HARGA SATUAN'!$C$7:$C$1492,0),0)),"",OFFSET('HARGA SATUAN'!$E$6,MATCH(RAB!C138,'HARGA SATUAN'!$C$7:$C$1492,0),0)))</f>
        <v/>
      </c>
      <c r="F138" s="407"/>
      <c r="G138" s="406">
        <f ca="1">IF(ISERROR(OFFSET('HARGA SATUAN'!$I$6,MATCH(RAB!C138,'HARGA SATUAN'!$C$7:$C$1492,0),0)),0,OFFSET('HARGA SATUAN'!$I$6,MATCH(RAB!C138,'HARGA SATUAN'!$C$7:$C$1492,0),0))</f>
        <v>0</v>
      </c>
      <c r="H138" s="284">
        <f t="shared" ca="1" si="51"/>
        <v>0</v>
      </c>
      <c r="I138" s="284">
        <f t="shared" ca="1" si="52"/>
        <v>0</v>
      </c>
      <c r="J138" s="284">
        <f t="shared" ca="1" si="53"/>
        <v>0</v>
      </c>
      <c r="K138" s="285">
        <f t="shared" ca="1" si="54"/>
        <v>0</v>
      </c>
      <c r="L138" s="265"/>
      <c r="M138" s="265"/>
      <c r="N138" s="290"/>
      <c r="O138" s="267"/>
      <c r="P138" s="318"/>
      <c r="Q138" s="267"/>
    </row>
    <row r="139" spans="1:22" s="288" customFormat="1">
      <c r="A139" s="259"/>
      <c r="B139" s="293"/>
      <c r="C139" s="294"/>
      <c r="D139" s="281" t="str">
        <f ca="1">IF(ISERROR(OFFSET('HARGA SATUAN'!$D$6,MATCH(RAB!C139,'HARGA SATUAN'!$C$7:$C$1492,0),0)),"",OFFSET('HARGA SATUAN'!$D$6,MATCH(RAB!C139,'HARGA SATUAN'!$C$7:$C$1492,0),0))</f>
        <v/>
      </c>
      <c r="E139" s="282" t="str">
        <f ca="1">IF(B139="+","Unit",IF(ISERROR(OFFSET('HARGA SATUAN'!$E$6,MATCH(RAB!C139,'HARGA SATUAN'!$C$7:$C$1492,0),0)),"",OFFSET('HARGA SATUAN'!$E$6,MATCH(RAB!C139,'HARGA SATUAN'!$C$7:$C$1492,0),0)))</f>
        <v/>
      </c>
      <c r="F139" s="407"/>
      <c r="G139" s="406">
        <f ca="1">IF(ISERROR(OFFSET('HARGA SATUAN'!$I$6,MATCH(RAB!C139,'HARGA SATUAN'!$C$7:$C$1492,0),0)),0,OFFSET('HARGA SATUAN'!$I$6,MATCH(RAB!C139,'HARGA SATUAN'!$C$7:$C$1492,0),0))</f>
        <v>0</v>
      </c>
      <c r="H139" s="284">
        <f t="shared" ca="1" si="51"/>
        <v>0</v>
      </c>
      <c r="I139" s="284">
        <f t="shared" ca="1" si="52"/>
        <v>0</v>
      </c>
      <c r="J139" s="284">
        <f t="shared" ca="1" si="53"/>
        <v>0</v>
      </c>
      <c r="K139" s="285">
        <f t="shared" ca="1" si="54"/>
        <v>0</v>
      </c>
      <c r="L139" s="265"/>
      <c r="M139" s="265"/>
      <c r="N139" s="290"/>
      <c r="O139" s="267"/>
      <c r="P139" s="267"/>
      <c r="Q139" s="267"/>
    </row>
    <row r="140" spans="1:22" s="288" customFormat="1">
      <c r="A140" s="259"/>
      <c r="B140" s="293"/>
      <c r="C140" s="292"/>
      <c r="D140" s="281" t="str">
        <f ca="1">IF(ISERROR(OFFSET('HARGA SATUAN'!$D$6,MATCH(RAB!C140,'HARGA SATUAN'!$C$7:$C$1492,0),0)),"",OFFSET('HARGA SATUAN'!$D$6,MATCH(RAB!C140,'HARGA SATUAN'!$C$7:$C$1492,0),0))</f>
        <v/>
      </c>
      <c r="E140" s="282" t="str">
        <f ca="1">IF(B140="+","Unit",IF(ISERROR(OFFSET('HARGA SATUAN'!$E$6,MATCH(RAB!C140,'HARGA SATUAN'!$C$7:$C$1492,0),0)),"",OFFSET('HARGA SATUAN'!$E$6,MATCH(RAB!C140,'HARGA SATUAN'!$C$7:$C$1492,0),0)))</f>
        <v/>
      </c>
      <c r="F140" s="407"/>
      <c r="G140" s="406">
        <f ca="1">IF(ISERROR(OFFSET('HARGA SATUAN'!$I$6,MATCH(RAB!C140,'HARGA SATUAN'!$C$7:$C$1492,0),0)),0,OFFSET('HARGA SATUAN'!$I$6,MATCH(RAB!C140,'HARGA SATUAN'!$C$7:$C$1492,0),0))</f>
        <v>0</v>
      </c>
      <c r="H140" s="284">
        <f t="shared" ca="1" si="51"/>
        <v>0</v>
      </c>
      <c r="I140" s="284">
        <f t="shared" ca="1" si="52"/>
        <v>0</v>
      </c>
      <c r="J140" s="284">
        <f t="shared" ca="1" si="53"/>
        <v>0</v>
      </c>
      <c r="K140" s="285">
        <f t="shared" ca="1" si="54"/>
        <v>0</v>
      </c>
      <c r="L140" s="265"/>
      <c r="M140" s="265"/>
      <c r="N140" s="290"/>
      <c r="O140" s="267"/>
      <c r="P140" s="267"/>
      <c r="Q140" s="267"/>
    </row>
    <row r="141" spans="1:22" s="288" customFormat="1">
      <c r="A141" s="259"/>
      <c r="B141" s="391"/>
      <c r="C141" s="392"/>
      <c r="D141" s="281" t="str">
        <f ca="1">IF(ISERROR(OFFSET('HARGA SATUAN'!$D$6,MATCH(RAB!C141,'HARGA SATUAN'!$C$7:$C$1492,0),0)),"",OFFSET('HARGA SATUAN'!$D$6,MATCH(RAB!C141,'HARGA SATUAN'!$C$7:$C$1492,0),0))</f>
        <v/>
      </c>
      <c r="E141" s="282" t="str">
        <f ca="1">IF(B141="+","Unit",IF(ISERROR(OFFSET('HARGA SATUAN'!$E$6,MATCH(RAB!C141,'HARGA SATUAN'!$C$7:$C$1492,0),0)),"",OFFSET('HARGA SATUAN'!$E$6,MATCH(RAB!C141,'HARGA SATUAN'!$C$7:$C$1492,0),0)))</f>
        <v/>
      </c>
      <c r="F141" s="390"/>
      <c r="G141" s="283">
        <f ca="1">IF(ISERROR(OFFSET('HARGA SATUAN'!$I$6,MATCH(RAB!C141,'HARGA SATUAN'!$C$7:$C$1492,0),0)),0,OFFSET('HARGA SATUAN'!$I$6,MATCH(RAB!C141,'HARGA SATUAN'!$C$7:$C$1492,0),0))</f>
        <v>0</v>
      </c>
      <c r="H141" s="284">
        <f t="shared" ca="1" si="51"/>
        <v>0</v>
      </c>
      <c r="I141" s="284">
        <f t="shared" ca="1" si="52"/>
        <v>0</v>
      </c>
      <c r="J141" s="284">
        <f t="shared" ca="1" si="53"/>
        <v>0</v>
      </c>
      <c r="K141" s="285">
        <f t="shared" ca="1" si="54"/>
        <v>0</v>
      </c>
      <c r="L141" s="265"/>
      <c r="M141" s="265"/>
      <c r="N141" s="290"/>
      <c r="O141" s="267"/>
      <c r="P141" s="267"/>
      <c r="Q141" s="267"/>
    </row>
    <row r="142" spans="1:22">
      <c r="B142" s="295"/>
      <c r="C142" s="292"/>
      <c r="D142" s="281" t="str">
        <f ca="1">IF(ISERROR(OFFSET('HARGA SATUAN'!$D$6,MATCH(RAB!C142,'HARGA SATUAN'!$C$7:$C$1492,0),0)),"",OFFSET('HARGA SATUAN'!$D$6,MATCH(RAB!C142,'HARGA SATUAN'!$C$7:$C$1492,0),0))</f>
        <v/>
      </c>
      <c r="E142" s="282" t="str">
        <f ca="1">IF(B142="+","Unit",IF(ISERROR(OFFSET('HARGA SATUAN'!$E$6,MATCH(RAB!C142,'HARGA SATUAN'!$C$7:$C$1492,0),0)),"",OFFSET('HARGA SATUAN'!$E$6,MATCH(RAB!C142,'HARGA SATUAN'!$C$7:$C$1492,0),0)))</f>
        <v/>
      </c>
      <c r="F142" s="289"/>
      <c r="G142" s="283">
        <f ca="1">IF(ISERROR(OFFSET('HARGA SATUAN'!$I$6,MATCH(RAB!C142,'HARGA SATUAN'!$C$7:$C$1492,0),0)),0,OFFSET('HARGA SATUAN'!$I$6,MATCH(RAB!C142,'HARGA SATUAN'!$C$7:$C$1492,0),0))</f>
        <v>0</v>
      </c>
      <c r="H142" s="284">
        <f t="shared" ca="1" si="51"/>
        <v>0</v>
      </c>
      <c r="I142" s="284">
        <f t="shared" ca="1" si="52"/>
        <v>0</v>
      </c>
      <c r="J142" s="284">
        <f t="shared" ca="1" si="53"/>
        <v>0</v>
      </c>
      <c r="K142" s="285">
        <f t="shared" ca="1" si="54"/>
        <v>0</v>
      </c>
    </row>
    <row r="143" spans="1:22">
      <c r="B143" s="296"/>
      <c r="C143" s="297" t="s">
        <v>465</v>
      </c>
      <c r="D143" s="281" t="str">
        <f ca="1">IF(ISERROR(OFFSET('HARGA SATUAN'!$D$6,MATCH(RAB!C143,'HARGA SATUAN'!$C$7:$C$1492,0),0)),"",OFFSET('HARGA SATUAN'!$D$6,MATCH(RAB!C143,'HARGA SATUAN'!$C$7:$C$1492,0),0))</f>
        <v/>
      </c>
      <c r="E143" s="282" t="str">
        <f ca="1">IF(B143="+","Unit",IF(ISERROR(OFFSET('HARGA SATUAN'!$E$6,MATCH(RAB!C143,'HARGA SATUAN'!$C$7:$C$1492,0),0)),"",OFFSET('HARGA SATUAN'!$E$6,MATCH(RAB!C143,'HARGA SATUAN'!$C$7:$C$1492,0),0)))</f>
        <v/>
      </c>
      <c r="F143" s="298"/>
      <c r="G143" s="283">
        <f ca="1">IF(ISERROR(OFFSET('HARGA SATUAN'!$I$6,MATCH(RAB!C143,'HARGA SATUAN'!$C$7:$C$1492,0),0)),0,OFFSET('HARGA SATUAN'!$I$6,MATCH(RAB!C143,'HARGA SATUAN'!$C$7:$C$1492,0),0))</f>
        <v>0</v>
      </c>
      <c r="H143" s="284">
        <f t="shared" ref="H143" ca="1" si="59">IF(OR(D143="MDU",D143="MDU-KD"),(IF($O$3="RAB NON MDU","PLN KD",G143*F143)),0)</f>
        <v>0</v>
      </c>
      <c r="I143" s="284">
        <f ca="1">IF(D143="HDW",G143*F143,0)</f>
        <v>0</v>
      </c>
      <c r="J143" s="284">
        <f ca="1">IF(D143="JASA",G143*F143,0)</f>
        <v>0</v>
      </c>
      <c r="K143" s="285">
        <f ca="1">SUM(H143:J143)</f>
        <v>0</v>
      </c>
    </row>
    <row r="144" spans="1:22">
      <c r="B144" s="299">
        <v>1</v>
      </c>
      <c r="C144" s="300" t="s">
        <v>1062</v>
      </c>
      <c r="D144" s="301" t="str">
        <f ca="1">IF(ISERROR(OFFSET('HARGA SATUAN'!$D$6,MATCH(RAB!C144,'HARGA SATUAN'!$C$7:$C$1492,0),0)),"",OFFSET('HARGA SATUAN'!$D$6,MATCH(RAB!C144,'HARGA SATUAN'!$C$7:$C$1492,0),0))</f>
        <v>JASA</v>
      </c>
      <c r="E144" s="302" t="str">
        <f ca="1">IF(ISERROR(OFFSET('HARGA SATUAN'!$E$6,MATCH(RAB!C144,'HARGA SATUAN'!$C$7:$C$1492,0),0)),"",OFFSET('HARGA SATUAN'!$E$6,MATCH(RAB!C144,'HARGA SATUAN'!$C$7:$C$1492,0),0))</f>
        <v>Lot</v>
      </c>
      <c r="F144" s="303">
        <v>1</v>
      </c>
      <c r="G144" s="304">
        <f ca="1">IF(ISERROR(OFFSET('HARGA SATUAN'!$I$6,MATCH(RAB!C144,'HARGA SATUAN'!$C$7:$C$1492,0),0)),0,OFFSET('HARGA SATUAN'!$I$6,MATCH(RAB!C144,'HARGA SATUAN'!$C$7:$C$1492,0),0))</f>
        <v>2.5000000000000001E-2</v>
      </c>
      <c r="H144" s="305"/>
      <c r="I144" s="305"/>
      <c r="J144" s="305">
        <f ca="1">SUM(K15:K142)*G144</f>
        <v>1577866.75</v>
      </c>
      <c r="K144" s="306">
        <f ca="1">SUM(H144:J144)</f>
        <v>1577866.75</v>
      </c>
    </row>
    <row r="145" spans="2:13">
      <c r="B145" s="307"/>
      <c r="C145" s="308"/>
      <c r="D145" s="281" t="str">
        <f ca="1">IF(ISERROR(OFFSET('HARGA SATUAN'!$D$6,MATCH(RAB!C145,'HARGA SATUAN'!$C$7:$C$1492,0),0)),"",OFFSET('HARGA SATUAN'!$D$6,MATCH(RAB!C145,'HARGA SATUAN'!$C$7:$C$1492,0),0))</f>
        <v/>
      </c>
      <c r="E145" s="282" t="str">
        <f ca="1">IF(ISERROR(OFFSET('HARGA SATUAN'!$E$6,MATCH(RAB!C145,'HARGA SATUAN'!$C$7:$C$1492,0),0)),"",OFFSET('HARGA SATUAN'!$E$6,MATCH(RAB!C145,'HARGA SATUAN'!$C$7:$C$1492,0),0))</f>
        <v/>
      </c>
      <c r="F145" s="298"/>
      <c r="G145" s="283" t="str">
        <f ca="1">IF(ISERROR(OFFSET('HARGA SATUAN'!$I$6,MATCH(RAB!C145,'HARGA SATUAN'!$C$7:$C$1492,0),0)),"",OFFSET('HARGA SATUAN'!$I$6,MATCH(RAB!C145,'HARGA SATUAN'!$C$7:$C$1492,0),0))</f>
        <v/>
      </c>
      <c r="H145" s="284">
        <f ca="1">IF(OR(D145="MDU",D145="MDU-KD"),IF(G145="PLN",0,G145*F145),0)</f>
        <v>0</v>
      </c>
      <c r="I145" s="284">
        <f ca="1">IF(D145="HDW",IF(G145="PLN",0,G145*F145),0)</f>
        <v>0</v>
      </c>
      <c r="J145" s="284">
        <f ca="1">IF(D145="JASA",IF(G145="PLN",0,G145*F145),0)</f>
        <v>0</v>
      </c>
      <c r="K145" s="285">
        <f ca="1">SUM(H145:J145)</f>
        <v>0</v>
      </c>
    </row>
    <row r="146" spans="2:13" ht="15.75" thickBot="1">
      <c r="B146" s="309"/>
      <c r="C146" s="310"/>
      <c r="D146" s="311"/>
      <c r="E146" s="312"/>
      <c r="F146" s="312"/>
      <c r="G146" s="312"/>
      <c r="H146" s="313"/>
      <c r="I146" s="313"/>
      <c r="J146" s="313"/>
      <c r="K146" s="314"/>
    </row>
    <row r="147" spans="2:13">
      <c r="B147" s="315"/>
      <c r="C147" s="671" t="s">
        <v>981</v>
      </c>
      <c r="D147" s="671"/>
      <c r="E147" s="671"/>
      <c r="F147" s="671"/>
      <c r="G147" s="316" t="s">
        <v>9</v>
      </c>
      <c r="H147" s="317">
        <f ca="1">SUM(H14:H145)</f>
        <v>53663750</v>
      </c>
      <c r="I147" s="317">
        <f ca="1">SUM(I14:I145)</f>
        <v>7998280</v>
      </c>
      <c r="J147" s="317">
        <f ca="1">SUM(J14:J145)</f>
        <v>3030506.75</v>
      </c>
      <c r="K147" s="317">
        <f ca="1">SUM(K14:K145)</f>
        <v>64692536.75</v>
      </c>
    </row>
    <row r="148" spans="2:13">
      <c r="B148" s="320"/>
      <c r="C148" s="660" t="s">
        <v>1427</v>
      </c>
      <c r="D148" s="660"/>
      <c r="E148" s="660"/>
      <c r="F148" s="660"/>
      <c r="G148" s="321" t="s">
        <v>9</v>
      </c>
      <c r="H148" s="322">
        <f ca="1">H147*0.11</f>
        <v>5903012.5</v>
      </c>
      <c r="I148" s="322">
        <f ca="1">I147*0.11</f>
        <v>879810.8</v>
      </c>
      <c r="J148" s="322">
        <f ca="1">J147*0.11</f>
        <v>333355.74249999999</v>
      </c>
      <c r="K148" s="322">
        <f ca="1">K147*0.11</f>
        <v>7116179.0425000004</v>
      </c>
    </row>
    <row r="149" spans="2:13" ht="15.75" thickBot="1">
      <c r="B149" s="320"/>
      <c r="C149" s="659" t="s">
        <v>453</v>
      </c>
      <c r="D149" s="659"/>
      <c r="E149" s="659"/>
      <c r="F149" s="659"/>
      <c r="G149" s="324" t="s">
        <v>9</v>
      </c>
      <c r="H149" s="325">
        <f ca="1">SUM(H147:H148)</f>
        <v>59566762.5</v>
      </c>
      <c r="I149" s="325">
        <f ca="1">SUM(I147:I148)</f>
        <v>8878090.8000000007</v>
      </c>
      <c r="J149" s="324">
        <f ca="1">SUM(J147:J148)</f>
        <v>3363862.4925000002</v>
      </c>
      <c r="K149" s="324">
        <f ca="1">SUM(K147:K148)</f>
        <v>71808715.792500004</v>
      </c>
      <c r="M149" s="393"/>
    </row>
    <row r="150" spans="2:13">
      <c r="B150" s="661" t="str">
        <f ca="1">"Terbilang : "&amp;PROPER(IF(K149=0,"nol",IF(K149&lt;0,"minus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IF(--MID(TEXT(ABS(K149),"000000000000000"),1,3)=0,"",MID(TEXT(ABS(K149),"000000000000000"),1,1)&amp;" ratus "&amp;MID(TEXT(ABS(K149),"000000000000000"),2,1)&amp;" puluh "&amp;MID(TEXT(ABS(K149),"000000000000000"),3,1)&amp;" trilyun ")&amp; IF(--MID(TEXT(ABS(K149),"000000000000000"),4,3)=0,"",MID(TEXT(ABS(K149),"000000000000000"),4,1)&amp;" ratus "&amp;MID(TEXT(ABS(K149),"000000000000000"),5,1)&amp;" puluh "&amp;MID(TEXT(ABS(K149),"000000000000000"),6,1)&amp;" milyar ")&amp; IF(--MID(TEXT(ABS(K149),"000000000000000"),7,3)=0,"",MID(TEXT(ABS(K149),"000000000000000"),7,1)&amp;" ratus "&amp;MID(TEXT(ABS(K149),"000000000000000"),8,1)&amp;" puluh "&amp;MID(TEXT(ABS(K149),"000000000000000"),9,1)&amp;" juta ")&amp; IF(--MID(TEXT(ABS(K149),"000000000000000"),10,3)=0,"",IF(--MID(TEXT(ABS(K149),"000000000000000"),10,3)=1,"*",MID(TEXT(ABS(K149),"000000000000000"),10,1)&amp;" ratus "&amp;MID(TEXT(ABS(K149),"000000000000000"),11,1)&amp;" puluh ")&amp;MID(TEXT(ABS(K149),"000000000000000"),12,1)&amp;" ribu ")&amp; IF(--MID(TEXT(ABS(K149),"000000000000000"),13,3)=0,"",MID(TEXT(ABS(K149),"000000000000000"),13,1)&amp;" ratus "&amp;MID(TEXT(ABS(K149),"000000000000000"),14,1)&amp;" puluh "&amp;MID(TEXT(ABS(K149),"000000000000000"),15,1)),1,"satu"),2,"dua"),3,"tiga"),4,"empat"),5,"lima"),6,"enam"),7,"tujuh"),8,"delapan"),9,"sembilan"),"0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Satu Juta Delapan Ratus Delapan Ribu Tujuh Ratus Enam Belas Rupiah</v>
      </c>
      <c r="C150" s="662"/>
      <c r="D150" s="662"/>
      <c r="E150" s="662"/>
      <c r="F150" s="662"/>
      <c r="G150" s="662"/>
      <c r="H150" s="662"/>
      <c r="I150" s="662"/>
      <c r="J150" s="662"/>
      <c r="K150" s="663"/>
    </row>
    <row r="151" spans="2:13">
      <c r="B151" s="664"/>
      <c r="C151" s="665"/>
      <c r="D151" s="665"/>
      <c r="E151" s="665"/>
      <c r="F151" s="665"/>
      <c r="G151" s="665"/>
      <c r="H151" s="665"/>
      <c r="I151" s="665"/>
      <c r="J151" s="665"/>
      <c r="K151" s="666"/>
    </row>
    <row r="152" spans="2:13" ht="15.75" thickBot="1">
      <c r="B152" s="327" t="str">
        <f>"Harga yang dipakai adalah "&amp;'HARGA SATUAN'!I5&amp;""</f>
        <v>Harga yang dipakai adalah RAB HSS 2023</v>
      </c>
      <c r="C152" s="328"/>
      <c r="D152" s="329"/>
      <c r="E152" s="329"/>
      <c r="F152" s="329"/>
      <c r="G152" s="330"/>
      <c r="H152" s="330"/>
      <c r="I152" s="330"/>
      <c r="J152" s="330"/>
      <c r="K152" s="331"/>
    </row>
    <row r="153" spans="2:13">
      <c r="C153" s="332"/>
      <c r="E153" s="334"/>
      <c r="F153" s="334"/>
      <c r="G153" s="334"/>
    </row>
    <row r="154" spans="2:13">
      <c r="C154" s="260"/>
      <c r="E154" s="334"/>
      <c r="F154" s="334"/>
      <c r="G154" s="334"/>
      <c r="H154" s="667"/>
      <c r="I154" s="667"/>
      <c r="J154" s="668"/>
      <c r="K154" s="668"/>
    </row>
    <row r="155" spans="2:13">
      <c r="C155" s="260"/>
      <c r="E155" s="334"/>
      <c r="F155" s="334"/>
      <c r="G155" s="334"/>
      <c r="H155" s="335"/>
      <c r="I155" s="404" t="s">
        <v>1644</v>
      </c>
      <c r="J155" s="404"/>
      <c r="K155" s="404"/>
    </row>
    <row r="156" spans="2:13">
      <c r="C156" s="260"/>
      <c r="E156" s="334"/>
      <c r="F156" s="334"/>
      <c r="G156" s="334"/>
      <c r="H156" s="335"/>
      <c r="I156" s="404" t="s">
        <v>1631</v>
      </c>
      <c r="J156" s="404"/>
      <c r="K156" s="404"/>
    </row>
    <row r="157" spans="2:13">
      <c r="C157" s="260"/>
      <c r="E157" s="334"/>
      <c r="F157" s="334"/>
      <c r="G157" s="334"/>
      <c r="H157" s="336"/>
      <c r="I157" s="337"/>
      <c r="J157" s="337"/>
      <c r="K157" s="337"/>
    </row>
    <row r="158" spans="2:13">
      <c r="C158" s="260"/>
      <c r="E158" s="334"/>
      <c r="F158" s="334"/>
      <c r="G158" s="334"/>
      <c r="H158" s="336"/>
      <c r="I158" s="336"/>
      <c r="J158" s="336"/>
      <c r="K158" s="336"/>
    </row>
    <row r="159" spans="2:13">
      <c r="C159" s="260"/>
      <c r="E159" s="334"/>
      <c r="F159" s="334"/>
      <c r="G159" s="334"/>
      <c r="H159" s="336"/>
      <c r="I159" s="336"/>
      <c r="J159" s="336"/>
      <c r="K159" s="336"/>
    </row>
    <row r="160" spans="2:13">
      <c r="C160" s="260"/>
      <c r="E160" s="334"/>
      <c r="F160" s="334"/>
      <c r="G160" s="334"/>
      <c r="H160" s="336"/>
      <c r="I160" s="336"/>
      <c r="J160" s="336"/>
      <c r="K160" s="336"/>
    </row>
    <row r="161" spans="3:11">
      <c r="C161" s="260"/>
      <c r="E161" s="334"/>
      <c r="F161" s="334"/>
      <c r="G161" s="334"/>
      <c r="H161" s="338"/>
      <c r="I161" s="404" t="s">
        <v>1643</v>
      </c>
      <c r="J161" s="404"/>
      <c r="K161" s="404"/>
    </row>
    <row r="162" spans="3:11">
      <c r="C162" s="332"/>
      <c r="E162" s="334"/>
      <c r="F162" s="334"/>
      <c r="G162" s="334"/>
      <c r="H162" s="336"/>
      <c r="I162" s="336"/>
      <c r="J162" s="336"/>
      <c r="K162" s="336"/>
    </row>
    <row r="163" spans="3:11">
      <c r="C163" s="332"/>
      <c r="E163" s="334"/>
      <c r="F163" s="334"/>
      <c r="G163" s="334"/>
      <c r="H163" s="336"/>
      <c r="I163" s="336"/>
      <c r="J163" s="336"/>
      <c r="K163" s="336"/>
    </row>
    <row r="164" spans="3:11">
      <c r="C164" s="332"/>
      <c r="E164" s="334"/>
      <c r="F164" s="334"/>
      <c r="G164" s="334"/>
      <c r="H164" s="336"/>
      <c r="I164" s="336"/>
      <c r="J164" s="336"/>
      <c r="K164" s="336"/>
    </row>
  </sheetData>
  <sheetProtection sort="0" autoFilter="0"/>
  <protectedRanges>
    <protectedRange sqref="B142 B118:C118 B119 B120:C128 B141:C141 B117 B97:B98 B99:C99 B100 B101:C109" name="Range1_1"/>
    <protectedRange sqref="F97 F142" name="Range1_1_3"/>
    <protectedRange sqref="F15" name="Range1_1_2_2"/>
    <protectedRange sqref="B135:C135 B136 B137:C140 B134 B129:C129 B132:C133 B130:B131 B116:C116 B115 B110:C110 B113:C114 B111:B112" name="Range1_1_1"/>
    <protectedRange sqref="C131 C112" name="Range1_1_4"/>
    <protectedRange sqref="B38:C47 B92 B35:B36 B22:C34 B17:B20 B93:C95 B87:C91 B53:C53 B84:B86" name="Range1_1_5"/>
    <protectedRange sqref="B15:B16 C35:C36 B21:C21 C18:C20 B37:C37" name="Range1_6_1"/>
    <protectedRange sqref="C92" name="Range1_1_2_4"/>
    <protectedRange sqref="C84:C85" name="Range1_2_1"/>
    <protectedRange sqref="C17" name="Range1_6_1_1"/>
    <protectedRange sqref="B48:C52" name="Range1_1_1_2"/>
    <protectedRange sqref="B54:B55 B57:C83" name="Range1_1_3_1"/>
    <protectedRange sqref="B56:C56 C54:C55" name="Range1_6_2"/>
    <protectedRange sqref="C16" name="Range1_1_2_1_1"/>
  </protectedRanges>
  <mergeCells count="19">
    <mergeCell ref="O3:P4"/>
    <mergeCell ref="B4:K4"/>
    <mergeCell ref="C147:F147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C149:F149"/>
    <mergeCell ref="C148:F148"/>
    <mergeCell ref="B150:K151"/>
    <mergeCell ref="H154:K154"/>
  </mergeCells>
  <phoneticPr fontId="117" type="noConversion"/>
  <conditionalFormatting sqref="C136">
    <cfRule type="cellIs" dxfId="25" priority="68" operator="equal">
      <formula>0</formula>
    </cfRule>
  </conditionalFormatting>
  <conditionalFormatting sqref="C140">
    <cfRule type="cellIs" dxfId="24" priority="69" operator="equal">
      <formula>0</formula>
    </cfRule>
  </conditionalFormatting>
  <conditionalFormatting sqref="C142">
    <cfRule type="cellIs" dxfId="23" priority="142" operator="equal">
      <formula>0</formula>
    </cfRule>
  </conditionalFormatting>
  <conditionalFormatting sqref="E1:E3 G1:G5 H12:I12 O13 H142:K146 G143:H143 E145:H145 E146:F146 G8:G13">
    <cfRule type="cellIs" dxfId="22" priority="945" stopIfTrue="1" operator="equal">
      <formula>0</formula>
    </cfRule>
  </conditionalFormatting>
  <conditionalFormatting sqref="E5:E97 E117:E120">
    <cfRule type="cellIs" dxfId="21" priority="31" stopIfTrue="1" operator="equal">
      <formula>0</formula>
    </cfRule>
  </conditionalFormatting>
  <conditionalFormatting sqref="E142:G144">
    <cfRule type="cellIs" dxfId="20" priority="141" stopIfTrue="1" operator="equal">
      <formula>0</formula>
    </cfRule>
  </conditionalFormatting>
  <conditionalFormatting sqref="E121:K141">
    <cfRule type="cellIs" dxfId="19" priority="27" stopIfTrue="1" operator="equal">
      <formula>0</formula>
    </cfRule>
  </conditionalFormatting>
  <conditionalFormatting sqref="F94:F95">
    <cfRule type="cellIs" dxfId="18" priority="28" stopIfTrue="1" operator="equal">
      <formula>0</formula>
    </cfRule>
  </conditionalFormatting>
  <conditionalFormatting sqref="F97 F117:F120">
    <cfRule type="cellIs" dxfId="17" priority="71" stopIfTrue="1" operator="equal">
      <formula>0</formula>
    </cfRule>
  </conditionalFormatting>
  <conditionalFormatting sqref="F14:K15 G16:K20">
    <cfRule type="cellIs" dxfId="16" priority="167" stopIfTrue="1" operator="equal">
      <formula>0</formula>
    </cfRule>
  </conditionalFormatting>
  <conditionalFormatting sqref="G145:G65611 E150:E65611">
    <cfRule type="cellIs" dxfId="15" priority="79" stopIfTrue="1" operator="equal">
      <formula>0</formula>
    </cfRule>
  </conditionalFormatting>
  <conditionalFormatting sqref="G21:K97 G117:K120">
    <cfRule type="cellIs" dxfId="14" priority="36" stopIfTrue="1" operator="equal">
      <formula>0</formula>
    </cfRule>
  </conditionalFormatting>
  <conditionalFormatting sqref="S14:V97 S117:V127">
    <cfRule type="cellIs" dxfId="13" priority="35" stopIfTrue="1" operator="equal">
      <formula>0</formula>
    </cfRule>
  </conditionalFormatting>
  <conditionalFormatting sqref="E98:E101">
    <cfRule type="cellIs" dxfId="12" priority="21" stopIfTrue="1" operator="equal">
      <formula>0</formula>
    </cfRule>
  </conditionalFormatting>
  <conditionalFormatting sqref="E102:K116">
    <cfRule type="cellIs" dxfId="11" priority="20" stopIfTrue="1" operator="equal">
      <formula>0</formula>
    </cfRule>
  </conditionalFormatting>
  <conditionalFormatting sqref="F98:F101">
    <cfRule type="cellIs" dxfId="10" priority="24" stopIfTrue="1" operator="equal">
      <formula>0</formula>
    </cfRule>
  </conditionalFormatting>
  <conditionalFormatting sqref="G98:K101">
    <cfRule type="cellIs" dxfId="9" priority="23" stopIfTrue="1" operator="equal">
      <formula>0</formula>
    </cfRule>
  </conditionalFormatting>
  <conditionalFormatting sqref="S98:V108">
    <cfRule type="cellIs" dxfId="8" priority="22" stopIfTrue="1" operator="equal">
      <formula>0</formula>
    </cfRule>
  </conditionalFormatting>
  <conditionalFormatting sqref="G6:G7">
    <cfRule type="cellIs" dxfId="7" priority="8" stopIfTrue="1" operator="equal">
      <formula>0</formula>
    </cfRule>
  </conditionalFormatting>
  <conditionalFormatting sqref="C15:C16">
    <cfRule type="cellIs" dxfId="6" priority="5" operator="equal">
      <formula>0</formula>
    </cfRule>
  </conditionalFormatting>
  <conditionalFormatting sqref="C25">
    <cfRule type="cellIs" dxfId="5" priority="6" operator="equal">
      <formula>0</formula>
    </cfRule>
  </conditionalFormatting>
  <conditionalFormatting sqref="C84:C86">
    <cfRule type="cellIs" dxfId="4" priority="7" operator="equal">
      <formula>0</formula>
    </cfRule>
  </conditionalFormatting>
  <conditionalFormatting sqref="C89">
    <cfRule type="cellIs" dxfId="3" priority="4" operator="equal">
      <formula>0</formula>
    </cfRule>
  </conditionalFormatting>
  <conditionalFormatting sqref="F16:F18">
    <cfRule type="cellIs" dxfId="2" priority="3" stopIfTrue="1" operator="equal">
      <formula>0</formula>
    </cfRule>
  </conditionalFormatting>
  <conditionalFormatting sqref="F19:F21">
    <cfRule type="cellIs" dxfId="1" priority="2" stopIfTrue="1" operator="equal">
      <formula>0</formula>
    </cfRule>
  </conditionalFormatting>
  <conditionalFormatting sqref="F22:F9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17:F130 H14:K146 F98:F111 F141 F114:F115 C22:C24 F133:F134 F19:F95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37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54"/>
  <sheetViews>
    <sheetView showGridLines="0" view="pageBreakPreview" topLeftCell="A16" zoomScaleNormal="40" zoomScaleSheetLayoutView="100" workbookViewId="0">
      <selection activeCell="S24" sqref="S24"/>
    </sheetView>
  </sheetViews>
  <sheetFormatPr defaultRowHeight="12"/>
  <cols>
    <col min="1" max="1" width="1.42578125" style="516" customWidth="1"/>
    <col min="2" max="22" width="5.7109375" style="516" customWidth="1"/>
    <col min="23" max="23" width="7.140625" style="516" customWidth="1"/>
    <col min="24" max="117" width="5.7109375" style="516" customWidth="1"/>
    <col min="118" max="16384" width="9.140625" style="516"/>
  </cols>
  <sheetData>
    <row r="1" spans="2:29" ht="12.75" thickBot="1"/>
    <row r="2" spans="2:29" ht="12.75" customHeight="1">
      <c r="B2" s="517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8"/>
      <c r="N2" s="518"/>
      <c r="O2" s="518"/>
      <c r="P2" s="518"/>
      <c r="Q2" s="518"/>
      <c r="R2" s="518"/>
      <c r="S2" s="518"/>
      <c r="T2" s="518"/>
      <c r="U2" s="518"/>
      <c r="V2" s="730" t="str">
        <f>"PT. PLN (PERSERO) "&amp;'[86]DETAIL USULAN'!D5&amp;""</f>
        <v>PT. PLN (PERSERO) AREA DEMAK</v>
      </c>
      <c r="W2" s="731"/>
      <c r="X2" s="731"/>
      <c r="Y2" s="731"/>
      <c r="Z2" s="731"/>
      <c r="AA2" s="731"/>
      <c r="AB2" s="731"/>
      <c r="AC2" s="732"/>
    </row>
    <row r="3" spans="2:29">
      <c r="B3" s="519"/>
      <c r="V3" s="733"/>
      <c r="W3" s="734"/>
      <c r="X3" s="734"/>
      <c r="Y3" s="734"/>
      <c r="Z3" s="734"/>
      <c r="AA3" s="734"/>
      <c r="AB3" s="734"/>
      <c r="AC3" s="735"/>
    </row>
    <row r="4" spans="2:29">
      <c r="B4" s="519"/>
      <c r="E4" s="513" t="s">
        <v>1625</v>
      </c>
      <c r="F4" s="513"/>
      <c r="G4" s="514"/>
      <c r="H4" s="513"/>
      <c r="I4" s="513"/>
      <c r="J4" s="513"/>
      <c r="K4" s="513"/>
      <c r="L4" s="514"/>
      <c r="M4" s="514"/>
      <c r="V4" s="520" t="s">
        <v>1586</v>
      </c>
      <c r="AC4" s="521"/>
    </row>
    <row r="5" spans="2:29">
      <c r="B5" s="519"/>
      <c r="E5" s="725"/>
      <c r="F5" s="725"/>
      <c r="G5" s="515" t="s">
        <v>1582</v>
      </c>
      <c r="H5" s="726" t="s">
        <v>1583</v>
      </c>
      <c r="I5" s="727"/>
      <c r="J5" s="726" t="s">
        <v>1584</v>
      </c>
      <c r="K5" s="727"/>
      <c r="L5" s="728" t="s">
        <v>1585</v>
      </c>
      <c r="M5" s="729"/>
      <c r="V5" s="522" t="s">
        <v>1588</v>
      </c>
      <c r="W5" s="692" t="s">
        <v>1589</v>
      </c>
      <c r="X5" s="692"/>
      <c r="Y5" s="692"/>
      <c r="Z5" s="692" t="s">
        <v>1590</v>
      </c>
      <c r="AA5" s="692"/>
      <c r="AB5" s="692" t="s">
        <v>1591</v>
      </c>
      <c r="AC5" s="693"/>
    </row>
    <row r="6" spans="2:29">
      <c r="B6" s="519"/>
      <c r="E6" s="725" t="s">
        <v>1587</v>
      </c>
      <c r="F6" s="725"/>
      <c r="G6" s="515"/>
      <c r="H6" s="726"/>
      <c r="I6" s="727"/>
      <c r="J6" s="726"/>
      <c r="K6" s="727"/>
      <c r="L6" s="728"/>
      <c r="M6" s="729"/>
      <c r="V6" s="522">
        <v>1</v>
      </c>
      <c r="W6" s="692" t="s">
        <v>1593</v>
      </c>
      <c r="X6" s="692"/>
      <c r="Y6" s="692"/>
      <c r="Z6" s="692"/>
      <c r="AA6" s="692"/>
      <c r="AB6" s="692"/>
      <c r="AC6" s="693"/>
    </row>
    <row r="7" spans="2:29">
      <c r="B7" s="519"/>
      <c r="E7" s="725" t="s">
        <v>1592</v>
      </c>
      <c r="F7" s="725"/>
      <c r="G7" s="515"/>
      <c r="H7" s="726"/>
      <c r="I7" s="727"/>
      <c r="J7" s="726"/>
      <c r="K7" s="727"/>
      <c r="L7" s="728"/>
      <c r="M7" s="729"/>
      <c r="O7" s="497"/>
      <c r="V7" s="522">
        <v>2</v>
      </c>
      <c r="W7" s="692" t="s">
        <v>1594</v>
      </c>
      <c r="X7" s="692"/>
      <c r="Y7" s="692"/>
      <c r="Z7" s="692"/>
      <c r="AA7" s="692"/>
      <c r="AB7" s="692"/>
      <c r="AC7" s="693"/>
    </row>
    <row r="8" spans="2:29">
      <c r="B8" s="519"/>
      <c r="V8" s="522">
        <v>3</v>
      </c>
      <c r="W8" s="692" t="s">
        <v>1595</v>
      </c>
      <c r="X8" s="692"/>
      <c r="Y8" s="692"/>
      <c r="Z8" s="692"/>
      <c r="AA8" s="692"/>
      <c r="AB8" s="692"/>
      <c r="AC8" s="693"/>
    </row>
    <row r="9" spans="2:29">
      <c r="B9" s="519"/>
      <c r="V9" s="522">
        <v>4</v>
      </c>
      <c r="W9" s="692" t="s">
        <v>1596</v>
      </c>
      <c r="X9" s="692"/>
      <c r="Y9" s="692"/>
      <c r="Z9" s="692"/>
      <c r="AA9" s="692"/>
      <c r="AB9" s="692"/>
      <c r="AC9" s="693"/>
    </row>
    <row r="10" spans="2:29">
      <c r="B10" s="519"/>
      <c r="V10" s="522">
        <v>5</v>
      </c>
      <c r="W10" s="692" t="s">
        <v>1597</v>
      </c>
      <c r="X10" s="692"/>
      <c r="Y10" s="692"/>
      <c r="Z10" s="692"/>
      <c r="AA10" s="692"/>
      <c r="AB10" s="692"/>
      <c r="AC10" s="693"/>
    </row>
    <row r="11" spans="2:29">
      <c r="B11" s="519"/>
      <c r="V11" s="522">
        <v>6</v>
      </c>
      <c r="W11" s="692" t="s">
        <v>1598</v>
      </c>
      <c r="X11" s="692"/>
      <c r="Y11" s="692"/>
      <c r="Z11" s="692"/>
      <c r="AA11" s="692"/>
      <c r="AB11" s="692"/>
      <c r="AC11" s="693"/>
    </row>
    <row r="12" spans="2:29">
      <c r="B12" s="519"/>
      <c r="V12" s="522">
        <v>7</v>
      </c>
      <c r="W12" s="692" t="s">
        <v>1599</v>
      </c>
      <c r="X12" s="692"/>
      <c r="Y12" s="692"/>
      <c r="Z12" s="692"/>
      <c r="AA12" s="692"/>
      <c r="AB12" s="692"/>
      <c r="AC12" s="693"/>
    </row>
    <row r="13" spans="2:29" ht="12.75" customHeight="1">
      <c r="B13" s="519"/>
      <c r="V13" s="522">
        <v>8</v>
      </c>
      <c r="W13" s="692" t="s">
        <v>1600</v>
      </c>
      <c r="X13" s="692"/>
      <c r="Y13" s="692"/>
      <c r="Z13" s="692"/>
      <c r="AA13" s="692"/>
      <c r="AB13" s="692"/>
      <c r="AC13" s="693"/>
    </row>
    <row r="14" spans="2:29">
      <c r="B14" s="519"/>
      <c r="V14" s="522">
        <v>9</v>
      </c>
      <c r="W14" s="692" t="s">
        <v>1601</v>
      </c>
      <c r="X14" s="692"/>
      <c r="Y14" s="692"/>
      <c r="Z14" s="692"/>
      <c r="AA14" s="692"/>
      <c r="AB14" s="692"/>
      <c r="AC14" s="693"/>
    </row>
    <row r="15" spans="2:29">
      <c r="B15" s="519"/>
      <c r="V15" s="522">
        <v>10</v>
      </c>
      <c r="W15" s="692" t="s">
        <v>1602</v>
      </c>
      <c r="X15" s="692"/>
      <c r="Y15" s="692"/>
      <c r="Z15" s="692"/>
      <c r="AA15" s="692"/>
      <c r="AB15" s="692"/>
      <c r="AC15" s="693"/>
    </row>
    <row r="16" spans="2:29">
      <c r="B16" s="519"/>
      <c r="V16" s="522">
        <v>11</v>
      </c>
      <c r="W16" s="692" t="s">
        <v>1603</v>
      </c>
      <c r="X16" s="692"/>
      <c r="Y16" s="692"/>
      <c r="Z16" s="692"/>
      <c r="AA16" s="692"/>
      <c r="AB16" s="692"/>
      <c r="AC16" s="693"/>
    </row>
    <row r="17" spans="2:43">
      <c r="B17" s="519"/>
      <c r="V17" s="522">
        <v>12</v>
      </c>
      <c r="W17" s="692" t="s">
        <v>1604</v>
      </c>
      <c r="X17" s="692"/>
      <c r="Y17" s="692"/>
      <c r="Z17" s="692"/>
      <c r="AA17" s="692"/>
      <c r="AB17" s="692"/>
      <c r="AC17" s="693"/>
    </row>
    <row r="18" spans="2:43">
      <c r="B18" s="523"/>
      <c r="C18" s="524"/>
      <c r="D18" s="524"/>
      <c r="V18" s="522">
        <v>13</v>
      </c>
      <c r="W18" s="692"/>
      <c r="X18" s="692"/>
      <c r="Y18" s="692"/>
      <c r="Z18" s="692"/>
      <c r="AA18" s="692"/>
      <c r="AB18" s="692"/>
      <c r="AC18" s="693"/>
    </row>
    <row r="19" spans="2:43">
      <c r="B19" s="519"/>
      <c r="V19" s="525"/>
      <c r="W19" s="723"/>
      <c r="X19" s="723"/>
      <c r="Y19" s="723"/>
      <c r="Z19" s="723"/>
      <c r="AA19" s="723"/>
      <c r="AB19" s="723"/>
      <c r="AC19" s="724"/>
    </row>
    <row r="20" spans="2:43">
      <c r="B20" s="519"/>
      <c r="V20" s="715" t="s">
        <v>1605</v>
      </c>
      <c r="W20" s="716"/>
      <c r="X20" s="716"/>
      <c r="Y20" s="716"/>
      <c r="Z20" s="716"/>
      <c r="AA20" s="716"/>
      <c r="AB20" s="716"/>
      <c r="AC20" s="717"/>
    </row>
    <row r="21" spans="2:43">
      <c r="B21" s="519"/>
      <c r="V21" s="718" t="s">
        <v>1606</v>
      </c>
      <c r="W21" s="719"/>
      <c r="X21" s="719"/>
      <c r="Y21" s="720"/>
      <c r="Z21" s="710" t="s">
        <v>1607</v>
      </c>
      <c r="AA21" s="711"/>
      <c r="AB21" s="711"/>
      <c r="AC21" s="712"/>
    </row>
    <row r="22" spans="2:43">
      <c r="B22" s="519"/>
      <c r="V22" s="700"/>
      <c r="W22" s="701"/>
      <c r="X22" s="526"/>
      <c r="Y22" s="527"/>
      <c r="Z22" s="721"/>
      <c r="AA22" s="722"/>
      <c r="AB22" s="528"/>
      <c r="AC22" s="529"/>
      <c r="AQ22" s="516">
        <f>43+54+60</f>
        <v>157</v>
      </c>
    </row>
    <row r="23" spans="2:43">
      <c r="B23" s="519"/>
      <c r="V23" s="700"/>
      <c r="W23" s="701"/>
      <c r="X23" s="526"/>
      <c r="Y23" s="527"/>
      <c r="Z23" s="708"/>
      <c r="AA23" s="709"/>
      <c r="AB23" s="528"/>
      <c r="AC23" s="529"/>
    </row>
    <row r="24" spans="2:43">
      <c r="B24" s="519"/>
      <c r="V24" s="700" t="s">
        <v>1635</v>
      </c>
      <c r="W24" s="701"/>
      <c r="X24" s="526" t="s">
        <v>1029</v>
      </c>
      <c r="Y24" s="527">
        <v>1</v>
      </c>
      <c r="Z24" s="713"/>
      <c r="AA24" s="714"/>
      <c r="AB24" s="528"/>
      <c r="AC24" s="529"/>
    </row>
    <row r="25" spans="2:43">
      <c r="B25" s="519"/>
      <c r="V25" s="700" t="s">
        <v>1626</v>
      </c>
      <c r="W25" s="701"/>
      <c r="X25" s="526" t="s">
        <v>8</v>
      </c>
      <c r="Y25" s="527">
        <v>1</v>
      </c>
      <c r="Z25" s="708"/>
      <c r="AA25" s="709"/>
      <c r="AB25" s="528"/>
      <c r="AC25" s="529"/>
    </row>
    <row r="26" spans="2:43">
      <c r="B26" s="519"/>
      <c r="V26" s="700" t="s">
        <v>1636</v>
      </c>
      <c r="W26" s="701"/>
      <c r="X26" s="526" t="s">
        <v>1608</v>
      </c>
      <c r="Y26" s="527">
        <v>50</v>
      </c>
      <c r="Z26" s="708"/>
      <c r="AA26" s="709"/>
      <c r="AB26" s="528"/>
      <c r="AC26" s="529"/>
    </row>
    <row r="27" spans="2:43">
      <c r="B27" s="519"/>
      <c r="V27" s="700" t="s">
        <v>1515</v>
      </c>
      <c r="W27" s="701"/>
      <c r="X27" s="526" t="s">
        <v>1029</v>
      </c>
      <c r="Y27" s="527">
        <v>2</v>
      </c>
      <c r="Z27" s="708"/>
      <c r="AA27" s="709"/>
      <c r="AB27" s="528"/>
      <c r="AC27" s="529"/>
    </row>
    <row r="28" spans="2:43">
      <c r="B28" s="519"/>
      <c r="V28" s="700"/>
      <c r="W28" s="701"/>
      <c r="X28" s="526"/>
      <c r="Y28" s="527"/>
      <c r="Z28" s="708"/>
      <c r="AA28" s="709"/>
      <c r="AB28" s="528"/>
      <c r="AC28" s="529"/>
    </row>
    <row r="29" spans="2:43">
      <c r="B29" s="519"/>
      <c r="V29" s="700"/>
      <c r="W29" s="701"/>
      <c r="X29" s="526"/>
      <c r="Y29" s="527"/>
      <c r="Z29" s="710" t="s">
        <v>1627</v>
      </c>
      <c r="AA29" s="711"/>
      <c r="AB29" s="711"/>
      <c r="AC29" s="712"/>
    </row>
    <row r="30" spans="2:43">
      <c r="B30" s="519"/>
      <c r="V30" s="700"/>
      <c r="W30" s="701"/>
      <c r="X30" s="526"/>
      <c r="Y30" s="527"/>
      <c r="Z30" s="708"/>
      <c r="AA30" s="709"/>
      <c r="AB30" s="528"/>
      <c r="AC30" s="529"/>
    </row>
    <row r="31" spans="2:43">
      <c r="B31" s="519"/>
      <c r="T31" s="530"/>
      <c r="V31" s="700"/>
      <c r="W31" s="701"/>
      <c r="X31" s="526"/>
      <c r="Y31" s="527"/>
      <c r="Z31" s="708"/>
      <c r="AA31" s="709"/>
      <c r="AB31" s="528"/>
      <c r="AC31" s="529"/>
    </row>
    <row r="32" spans="2:43">
      <c r="B32" s="519"/>
      <c r="T32" s="530"/>
      <c r="V32" s="706"/>
      <c r="W32" s="707"/>
      <c r="X32" s="526"/>
      <c r="Y32" s="527"/>
      <c r="Z32" s="708"/>
      <c r="AA32" s="709"/>
      <c r="AB32" s="528"/>
      <c r="AC32" s="529"/>
    </row>
    <row r="33" spans="2:29">
      <c r="B33" s="519"/>
      <c r="V33" s="706"/>
      <c r="W33" s="707"/>
      <c r="X33" s="526"/>
      <c r="Y33" s="527"/>
      <c r="Z33" s="708"/>
      <c r="AA33" s="709"/>
      <c r="AB33" s="528"/>
      <c r="AC33" s="529"/>
    </row>
    <row r="34" spans="2:29">
      <c r="B34" s="519"/>
      <c r="V34" s="706"/>
      <c r="W34" s="707"/>
      <c r="X34" s="526"/>
      <c r="Y34" s="527"/>
      <c r="Z34" s="708"/>
      <c r="AA34" s="709"/>
      <c r="AB34" s="528"/>
      <c r="AC34" s="529"/>
    </row>
    <row r="35" spans="2:29">
      <c r="B35" s="519"/>
      <c r="V35" s="706"/>
      <c r="W35" s="707"/>
      <c r="X35" s="526"/>
      <c r="Y35" s="527"/>
      <c r="Z35" s="708"/>
      <c r="AA35" s="709"/>
      <c r="AB35" s="528"/>
      <c r="AC35" s="529"/>
    </row>
    <row r="36" spans="2:29">
      <c r="B36" s="519"/>
      <c r="V36" s="706"/>
      <c r="W36" s="707"/>
      <c r="X36" s="526"/>
      <c r="Y36" s="527"/>
      <c r="Z36" s="708"/>
      <c r="AA36" s="709"/>
      <c r="AB36" s="528"/>
      <c r="AC36" s="529"/>
    </row>
    <row r="37" spans="2:29" ht="12.75" customHeight="1">
      <c r="B37" s="519"/>
      <c r="V37" s="706"/>
      <c r="W37" s="707"/>
      <c r="X37" s="531"/>
      <c r="Y37" s="527"/>
      <c r="Z37" s="708"/>
      <c r="AA37" s="709"/>
      <c r="AB37" s="532"/>
      <c r="AC37" s="533"/>
    </row>
    <row r="38" spans="2:29" ht="12.75" customHeight="1">
      <c r="B38" s="519"/>
      <c r="V38" s="706"/>
      <c r="W38" s="707"/>
      <c r="X38" s="526"/>
      <c r="Y38" s="527"/>
      <c r="Z38" s="708"/>
      <c r="AA38" s="709"/>
      <c r="AB38" s="532"/>
      <c r="AC38" s="533"/>
    </row>
    <row r="39" spans="2:29" ht="12" customHeight="1">
      <c r="B39" s="519"/>
      <c r="V39" s="700"/>
      <c r="W39" s="701"/>
      <c r="X39" s="531"/>
      <c r="Y39" s="534"/>
      <c r="Z39" s="702"/>
      <c r="AA39" s="703"/>
      <c r="AB39" s="532"/>
      <c r="AC39" s="533"/>
    </row>
    <row r="40" spans="2:29" ht="12" customHeight="1">
      <c r="B40" s="519"/>
      <c r="V40" s="700"/>
      <c r="W40" s="701"/>
      <c r="X40" s="531"/>
      <c r="Y40" s="534"/>
      <c r="Z40" s="535"/>
      <c r="AA40" s="536"/>
      <c r="AB40" s="532"/>
      <c r="AC40" s="533"/>
    </row>
    <row r="41" spans="2:29" ht="12" customHeight="1">
      <c r="B41" s="519"/>
      <c r="V41" s="700"/>
      <c r="W41" s="701"/>
      <c r="X41" s="531"/>
      <c r="Y41" s="534"/>
      <c r="Z41" s="702"/>
      <c r="AA41" s="703"/>
      <c r="AB41" s="532"/>
      <c r="AC41" s="533"/>
    </row>
    <row r="42" spans="2:29" ht="12" customHeight="1">
      <c r="B42" s="519"/>
      <c r="V42" s="704" t="s">
        <v>1628</v>
      </c>
      <c r="W42" s="705"/>
      <c r="X42" s="705"/>
      <c r="Y42" s="705"/>
      <c r="Z42" s="537" t="s">
        <v>1637</v>
      </c>
      <c r="AA42" s="538"/>
      <c r="AB42" s="538"/>
      <c r="AC42" s="539"/>
    </row>
    <row r="43" spans="2:29" ht="12" customHeight="1">
      <c r="B43" s="519"/>
      <c r="U43" s="540"/>
      <c r="V43" s="541"/>
      <c r="W43" s="542"/>
      <c r="X43" s="542"/>
      <c r="Y43" s="542"/>
      <c r="Z43" s="542"/>
      <c r="AA43" s="542"/>
      <c r="AB43" s="542"/>
      <c r="AC43" s="543"/>
    </row>
    <row r="44" spans="2:29">
      <c r="B44" s="544"/>
      <c r="C44" s="545"/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545"/>
      <c r="P44" s="545"/>
      <c r="Q44" s="545"/>
      <c r="R44" s="545"/>
      <c r="S44" s="545"/>
      <c r="T44" s="545"/>
      <c r="U44" s="540"/>
      <c r="V44" s="690" t="s">
        <v>1609</v>
      </c>
      <c r="W44" s="691"/>
      <c r="X44" s="692" t="s">
        <v>1629</v>
      </c>
      <c r="Y44" s="692"/>
      <c r="Z44" s="692"/>
      <c r="AA44" s="692"/>
      <c r="AB44" s="692"/>
      <c r="AC44" s="693"/>
    </row>
    <row r="45" spans="2:29">
      <c r="B45" s="544"/>
      <c r="C45" s="545"/>
      <c r="D45" s="545"/>
      <c r="E45" s="545"/>
      <c r="F45" s="545"/>
      <c r="G45" s="545"/>
      <c r="H45" s="545"/>
      <c r="I45" s="545"/>
      <c r="J45" s="545"/>
      <c r="K45" s="545"/>
      <c r="L45" s="545"/>
      <c r="M45" s="545"/>
      <c r="N45" s="545"/>
      <c r="O45" s="545"/>
      <c r="P45" s="545"/>
      <c r="Q45" s="545"/>
      <c r="R45" s="545"/>
      <c r="S45" s="545"/>
      <c r="T45" s="545"/>
      <c r="U45" s="540"/>
      <c r="V45" s="690" t="s">
        <v>1610</v>
      </c>
      <c r="W45" s="691"/>
      <c r="X45" s="692">
        <v>1</v>
      </c>
      <c r="Y45" s="692"/>
      <c r="Z45" s="692"/>
      <c r="AA45" s="692" t="s">
        <v>1611</v>
      </c>
      <c r="AB45" s="692"/>
      <c r="AC45" s="546" t="s">
        <v>1612</v>
      </c>
    </row>
    <row r="46" spans="2:29">
      <c r="B46" s="544"/>
      <c r="C46" s="545"/>
      <c r="D46" s="545"/>
      <c r="E46" s="545"/>
      <c r="F46" s="545"/>
      <c r="G46" s="545"/>
      <c r="H46" s="545"/>
      <c r="I46" s="545"/>
      <c r="J46" s="545"/>
      <c r="K46" s="545"/>
      <c r="L46" s="545"/>
      <c r="M46" s="545"/>
      <c r="N46" s="545"/>
      <c r="O46" s="545"/>
      <c r="P46" s="545"/>
      <c r="Q46" s="545"/>
      <c r="R46" s="545"/>
      <c r="S46" s="545"/>
      <c r="T46" s="545"/>
      <c r="U46" s="540"/>
      <c r="V46" s="690" t="s">
        <v>1613</v>
      </c>
      <c r="W46" s="691"/>
      <c r="X46" s="699"/>
      <c r="Y46" s="699"/>
      <c r="Z46" s="699"/>
      <c r="AA46" s="692" t="s">
        <v>1614</v>
      </c>
      <c r="AB46" s="692"/>
      <c r="AC46" s="547"/>
    </row>
    <row r="47" spans="2:29">
      <c r="B47" s="544"/>
      <c r="C47" s="545"/>
      <c r="D47" s="545"/>
      <c r="E47" s="545"/>
      <c r="F47" s="545"/>
      <c r="G47" s="545"/>
      <c r="H47" s="545"/>
      <c r="I47" s="545"/>
      <c r="J47" s="545"/>
      <c r="K47" s="545"/>
      <c r="L47" s="545"/>
      <c r="M47" s="545"/>
      <c r="N47" s="545"/>
      <c r="O47" s="545"/>
      <c r="P47" s="545"/>
      <c r="Q47" s="545"/>
      <c r="R47" s="545"/>
      <c r="S47" s="545"/>
      <c r="T47" s="545"/>
      <c r="U47" s="540"/>
      <c r="V47" s="694" t="s">
        <v>1615</v>
      </c>
      <c r="W47" s="694"/>
      <c r="X47" s="694"/>
      <c r="Y47" s="694"/>
      <c r="Z47" s="694"/>
      <c r="AA47" s="694"/>
      <c r="AB47" s="694"/>
      <c r="AC47" s="695"/>
    </row>
    <row r="48" spans="2:29" ht="12.75" customHeight="1">
      <c r="B48" s="544"/>
      <c r="C48" s="545"/>
      <c r="D48" s="545"/>
      <c r="E48" s="545"/>
      <c r="F48" s="545"/>
      <c r="G48" s="545"/>
      <c r="H48" s="545"/>
      <c r="I48" s="545"/>
      <c r="J48" s="545"/>
      <c r="K48" s="545"/>
      <c r="L48" s="545"/>
      <c r="M48" s="545"/>
      <c r="N48" s="545"/>
      <c r="O48" s="545"/>
      <c r="P48" s="545"/>
      <c r="Q48" s="545"/>
      <c r="R48" s="545"/>
      <c r="S48" s="545"/>
      <c r="T48" s="545"/>
      <c r="U48" s="540"/>
      <c r="V48" s="696" t="s">
        <v>1638</v>
      </c>
      <c r="W48" s="697"/>
      <c r="X48" s="697"/>
      <c r="Y48" s="697"/>
      <c r="Z48" s="697"/>
      <c r="AA48" s="697"/>
      <c r="AB48" s="697"/>
      <c r="AC48" s="698"/>
    </row>
    <row r="49" spans="2:29" ht="12.75" customHeight="1">
      <c r="B49" s="544"/>
      <c r="C49" s="545"/>
      <c r="D49" s="545"/>
      <c r="E49" s="545"/>
      <c r="F49" s="545"/>
      <c r="G49" s="545"/>
      <c r="H49" s="545"/>
      <c r="I49" s="545"/>
      <c r="J49" s="545"/>
      <c r="K49" s="545"/>
      <c r="L49" s="545"/>
      <c r="M49" s="545"/>
      <c r="N49" s="545"/>
      <c r="O49" s="545"/>
      <c r="P49" s="545"/>
      <c r="Q49" s="545"/>
      <c r="R49" s="545"/>
      <c r="S49" s="545"/>
      <c r="T49" s="545"/>
      <c r="U49" s="540"/>
      <c r="V49" s="696" t="s">
        <v>1634</v>
      </c>
      <c r="W49" s="697"/>
      <c r="X49" s="697"/>
      <c r="Y49" s="697"/>
      <c r="Z49" s="697"/>
      <c r="AA49" s="697"/>
      <c r="AB49" s="697"/>
      <c r="AC49" s="698"/>
    </row>
    <row r="50" spans="2:29">
      <c r="B50" s="544"/>
      <c r="C50" s="545"/>
      <c r="D50" s="545"/>
      <c r="E50" s="545"/>
      <c r="F50" s="545"/>
      <c r="G50" s="545"/>
      <c r="H50" s="545"/>
      <c r="I50" s="545"/>
      <c r="J50" s="545"/>
      <c r="K50" s="545"/>
      <c r="L50" s="545"/>
      <c r="M50" s="545"/>
      <c r="N50" s="545"/>
      <c r="O50" s="545"/>
      <c r="P50" s="545"/>
      <c r="Q50" s="545"/>
      <c r="R50" s="545"/>
      <c r="S50" s="545"/>
      <c r="T50" s="545"/>
      <c r="U50" s="548"/>
      <c r="V50" s="549"/>
      <c r="W50" s="549"/>
      <c r="X50" s="549"/>
      <c r="Y50" s="549"/>
      <c r="Z50" s="549"/>
      <c r="AA50" s="549"/>
      <c r="AB50" s="549"/>
      <c r="AC50" s="550"/>
    </row>
    <row r="51" spans="2:29">
      <c r="B51" s="544"/>
      <c r="C51" s="545"/>
      <c r="D51" s="545"/>
      <c r="E51" s="545"/>
      <c r="F51" s="545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T51" s="545"/>
      <c r="U51" s="540"/>
      <c r="V51" s="690" t="s">
        <v>1616</v>
      </c>
      <c r="W51" s="691"/>
      <c r="X51" s="692" t="s">
        <v>1630</v>
      </c>
      <c r="Y51" s="692"/>
      <c r="Z51" s="692"/>
      <c r="AA51" s="692"/>
      <c r="AB51" s="692"/>
      <c r="AC51" s="693"/>
    </row>
    <row r="52" spans="2:29">
      <c r="B52" s="544"/>
      <c r="C52" s="545"/>
      <c r="D52" s="545"/>
      <c r="E52" s="545"/>
      <c r="F52" s="545"/>
      <c r="G52" s="545"/>
      <c r="H52" s="545"/>
      <c r="I52" s="545"/>
      <c r="J52" s="545"/>
      <c r="K52" s="545"/>
      <c r="L52" s="545"/>
      <c r="M52" s="545"/>
      <c r="N52" s="545"/>
      <c r="O52" s="545"/>
      <c r="P52" s="545"/>
      <c r="Q52" s="545"/>
      <c r="R52" s="545"/>
      <c r="S52" s="545"/>
      <c r="U52" s="540"/>
      <c r="V52" s="690" t="s">
        <v>1617</v>
      </c>
      <c r="W52" s="691"/>
      <c r="X52" s="692" t="s">
        <v>1639</v>
      </c>
      <c r="Y52" s="692"/>
      <c r="Z52" s="692"/>
      <c r="AA52" s="692"/>
      <c r="AB52" s="692"/>
      <c r="AC52" s="693"/>
    </row>
    <row r="53" spans="2:29">
      <c r="B53" s="544"/>
      <c r="C53" s="545"/>
      <c r="D53" s="545"/>
      <c r="E53" s="545"/>
      <c r="F53" s="545"/>
      <c r="G53" s="545"/>
      <c r="H53" s="545"/>
      <c r="I53" s="545"/>
      <c r="J53" s="545"/>
      <c r="K53" s="545"/>
      <c r="L53" s="545"/>
      <c r="M53" s="545"/>
      <c r="N53" s="545"/>
      <c r="O53" s="545"/>
      <c r="P53" s="545"/>
      <c r="Q53" s="545"/>
      <c r="R53" s="545"/>
      <c r="S53" s="545"/>
      <c r="U53" s="540"/>
      <c r="V53" s="690" t="s">
        <v>1618</v>
      </c>
      <c r="W53" s="691"/>
      <c r="X53" s="692" t="s">
        <v>1631</v>
      </c>
      <c r="Y53" s="692"/>
      <c r="Z53" s="692"/>
      <c r="AA53" s="692"/>
      <c r="AB53" s="692"/>
      <c r="AC53" s="693"/>
    </row>
    <row r="54" spans="2:29" ht="12.75" thickBot="1">
      <c r="B54" s="551"/>
      <c r="C54" s="552"/>
      <c r="D54" s="552"/>
      <c r="E54" s="552"/>
      <c r="F54" s="552"/>
      <c r="G54" s="552"/>
      <c r="H54" s="552"/>
      <c r="I54" s="552"/>
      <c r="J54" s="552"/>
      <c r="K54" s="552"/>
      <c r="L54" s="552"/>
      <c r="M54" s="552"/>
      <c r="N54" s="552"/>
      <c r="O54" s="552"/>
      <c r="P54" s="552"/>
      <c r="Q54" s="552"/>
      <c r="R54" s="552"/>
      <c r="S54" s="552"/>
      <c r="T54" s="553"/>
      <c r="U54" s="554"/>
      <c r="V54" s="686" t="s">
        <v>1619</v>
      </c>
      <c r="W54" s="687"/>
      <c r="X54" s="688" t="s">
        <v>1632</v>
      </c>
      <c r="Y54" s="688"/>
      <c r="Z54" s="688"/>
      <c r="AA54" s="688"/>
      <c r="AB54" s="688"/>
      <c r="AC54" s="689"/>
    </row>
  </sheetData>
  <mergeCells count="124">
    <mergeCell ref="V2:AC3"/>
    <mergeCell ref="E5:F5"/>
    <mergeCell ref="H5:I5"/>
    <mergeCell ref="J5:K5"/>
    <mergeCell ref="L5:M5"/>
    <mergeCell ref="W5:Y5"/>
    <mergeCell ref="Z5:AA5"/>
    <mergeCell ref="AB5:AC5"/>
    <mergeCell ref="W8:Y8"/>
    <mergeCell ref="Z8:AA8"/>
    <mergeCell ref="AB8:AC8"/>
    <mergeCell ref="W9:Y9"/>
    <mergeCell ref="Z9:AA9"/>
    <mergeCell ref="AB9:AC9"/>
    <mergeCell ref="AB6:AC6"/>
    <mergeCell ref="E7:F7"/>
    <mergeCell ref="H7:I7"/>
    <mergeCell ref="J7:K7"/>
    <mergeCell ref="L7:M7"/>
    <mergeCell ref="W7:Y7"/>
    <mergeCell ref="Z7:AA7"/>
    <mergeCell ref="AB7:AC7"/>
    <mergeCell ref="E6:F6"/>
    <mergeCell ref="H6:I6"/>
    <mergeCell ref="J6:K6"/>
    <mergeCell ref="L6:M6"/>
    <mergeCell ref="W6:Y6"/>
    <mergeCell ref="Z6:AA6"/>
    <mergeCell ref="W12:Y12"/>
    <mergeCell ref="Z12:AA12"/>
    <mergeCell ref="AB12:AC12"/>
    <mergeCell ref="W13:Y13"/>
    <mergeCell ref="Z13:AA13"/>
    <mergeCell ref="AB13:AC13"/>
    <mergeCell ref="W10:Y10"/>
    <mergeCell ref="Z10:AA10"/>
    <mergeCell ref="AB10:AC10"/>
    <mergeCell ref="W11:Y11"/>
    <mergeCell ref="Z11:AA11"/>
    <mergeCell ref="AB11:AC11"/>
    <mergeCell ref="W16:Y16"/>
    <mergeCell ref="Z16:AA16"/>
    <mergeCell ref="AB16:AC16"/>
    <mergeCell ref="W17:Y17"/>
    <mergeCell ref="Z17:AA17"/>
    <mergeCell ref="AB17:AC17"/>
    <mergeCell ref="W14:Y14"/>
    <mergeCell ref="Z14:AA14"/>
    <mergeCell ref="AB14:AC14"/>
    <mergeCell ref="W15:Y15"/>
    <mergeCell ref="Z15:AA15"/>
    <mergeCell ref="AB15:AC15"/>
    <mergeCell ref="V20:AC20"/>
    <mergeCell ref="V21:Y21"/>
    <mergeCell ref="Z21:AC21"/>
    <mergeCell ref="V22:W22"/>
    <mergeCell ref="Z22:AA22"/>
    <mergeCell ref="V23:W23"/>
    <mergeCell ref="Z23:AA23"/>
    <mergeCell ref="W18:Y18"/>
    <mergeCell ref="Z18:AA18"/>
    <mergeCell ref="AB18:AC18"/>
    <mergeCell ref="W19:Y19"/>
    <mergeCell ref="Z19:AA19"/>
    <mergeCell ref="AB19:AC19"/>
    <mergeCell ref="V27:W27"/>
    <mergeCell ref="Z27:AA27"/>
    <mergeCell ref="V28:W28"/>
    <mergeCell ref="Z28:AA28"/>
    <mergeCell ref="V29:W29"/>
    <mergeCell ref="Z29:AC29"/>
    <mergeCell ref="V24:W24"/>
    <mergeCell ref="Z24:AA24"/>
    <mergeCell ref="V25:W25"/>
    <mergeCell ref="Z25:AA25"/>
    <mergeCell ref="V26:W26"/>
    <mergeCell ref="Z26:AA26"/>
    <mergeCell ref="V33:W33"/>
    <mergeCell ref="Z33:AA33"/>
    <mergeCell ref="V34:W34"/>
    <mergeCell ref="Z34:AA34"/>
    <mergeCell ref="V35:W35"/>
    <mergeCell ref="Z35:AA35"/>
    <mergeCell ref="V30:W30"/>
    <mergeCell ref="Z30:AA30"/>
    <mergeCell ref="V31:W31"/>
    <mergeCell ref="Z31:AA31"/>
    <mergeCell ref="V32:W32"/>
    <mergeCell ref="Z32:AA32"/>
    <mergeCell ref="V39:W39"/>
    <mergeCell ref="Z39:AA39"/>
    <mergeCell ref="V40:W40"/>
    <mergeCell ref="V41:W41"/>
    <mergeCell ref="Z41:AA41"/>
    <mergeCell ref="V42:Y42"/>
    <mergeCell ref="V36:W36"/>
    <mergeCell ref="Z36:AA36"/>
    <mergeCell ref="V37:W37"/>
    <mergeCell ref="Z37:AA37"/>
    <mergeCell ref="V38:W38"/>
    <mergeCell ref="Z38:AA38"/>
    <mergeCell ref="V47:AC47"/>
    <mergeCell ref="V48:AC48"/>
    <mergeCell ref="V49:AC49"/>
    <mergeCell ref="V51:W51"/>
    <mergeCell ref="X51:Z51"/>
    <mergeCell ref="AA51:AC51"/>
    <mergeCell ref="V44:W44"/>
    <mergeCell ref="X44:AC44"/>
    <mergeCell ref="V45:W45"/>
    <mergeCell ref="X45:Z45"/>
    <mergeCell ref="AA45:AB45"/>
    <mergeCell ref="V46:W46"/>
    <mergeCell ref="X46:Z46"/>
    <mergeCell ref="AA46:AB46"/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S6" sqref="S6"/>
    </sheetView>
  </sheetViews>
  <sheetFormatPr defaultColWidth="9.140625" defaultRowHeight="12.75"/>
  <cols>
    <col min="1" max="1" width="1.7109375" style="499" customWidth="1"/>
    <col min="2" max="2" width="10.7109375" style="499" customWidth="1"/>
    <col min="3" max="3" width="2.5703125" style="499" customWidth="1"/>
    <col min="4" max="20" width="9.140625" style="499"/>
    <col min="21" max="21" width="14.5703125" style="499" customWidth="1"/>
    <col min="22" max="22" width="3.140625" style="499" customWidth="1"/>
    <col min="23" max="26" width="9.140625" style="499"/>
    <col min="27" max="27" width="2.85546875" style="499" customWidth="1"/>
    <col min="28" max="30" width="4.7109375" style="499" customWidth="1"/>
    <col min="31" max="31" width="1.7109375" style="499" customWidth="1"/>
    <col min="32" max="16384" width="9.140625" style="499"/>
  </cols>
  <sheetData>
    <row r="1" spans="1:29">
      <c r="A1" s="462"/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4"/>
    </row>
    <row r="2" spans="1:29">
      <c r="A2" s="465"/>
      <c r="W2" s="466"/>
    </row>
    <row r="3" spans="1:29" ht="12.75" customHeight="1">
      <c r="A3" s="465"/>
      <c r="C3" s="736" t="s">
        <v>1620</v>
      </c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466"/>
      <c r="X3" s="510"/>
      <c r="Y3" s="510"/>
      <c r="Z3" s="510"/>
      <c r="AA3" s="510"/>
      <c r="AB3" s="510"/>
      <c r="AC3" s="500"/>
    </row>
    <row r="4" spans="1:29" ht="18.75" customHeight="1">
      <c r="A4" s="465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466"/>
      <c r="X4" s="510"/>
      <c r="Y4" s="510"/>
      <c r="Z4" s="510"/>
      <c r="AA4" s="510"/>
      <c r="AB4" s="510"/>
      <c r="AC4" s="500"/>
    </row>
    <row r="5" spans="1:29" ht="12.75" customHeight="1">
      <c r="A5" s="465"/>
      <c r="C5" s="501"/>
      <c r="W5" s="466"/>
    </row>
    <row r="6" spans="1:29" ht="12.75" customHeight="1">
      <c r="A6" s="465"/>
      <c r="C6" s="737" t="s">
        <v>1640</v>
      </c>
      <c r="D6" s="737"/>
      <c r="E6" s="737"/>
      <c r="F6" s="737"/>
      <c r="G6" s="737"/>
      <c r="H6" s="737"/>
      <c r="I6" s="737"/>
      <c r="J6" s="737"/>
      <c r="K6" s="737"/>
      <c r="L6" s="737"/>
      <c r="M6" s="737"/>
      <c r="W6" s="466"/>
      <c r="Y6" s="502"/>
      <c r="Z6" s="502"/>
      <c r="AA6" s="502"/>
      <c r="AB6" s="503"/>
      <c r="AC6" s="503"/>
    </row>
    <row r="7" spans="1:29" ht="18" customHeight="1">
      <c r="A7" s="465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W7" s="466"/>
      <c r="Y7" s="502"/>
      <c r="Z7" s="502"/>
      <c r="AA7" s="502"/>
      <c r="AB7" s="503"/>
      <c r="AC7" s="503"/>
    </row>
    <row r="8" spans="1:29">
      <c r="A8" s="465"/>
      <c r="W8" s="466"/>
    </row>
    <row r="9" spans="1:29">
      <c r="A9" s="465"/>
      <c r="W9" s="466"/>
    </row>
    <row r="10" spans="1:29">
      <c r="A10" s="465"/>
      <c r="W10" s="466"/>
    </row>
    <row r="11" spans="1:29">
      <c r="A11" s="465"/>
      <c r="W11" s="466"/>
    </row>
    <row r="12" spans="1:29">
      <c r="A12" s="465"/>
      <c r="D12" s="504"/>
      <c r="W12" s="466"/>
    </row>
    <row r="13" spans="1:29">
      <c r="A13" s="465"/>
      <c r="W13" s="466"/>
    </row>
    <row r="14" spans="1:29">
      <c r="A14" s="465"/>
      <c r="W14" s="466"/>
    </row>
    <row r="15" spans="1:29">
      <c r="A15" s="465"/>
      <c r="W15" s="466"/>
    </row>
    <row r="16" spans="1:29">
      <c r="A16" s="465"/>
      <c r="W16" s="466"/>
    </row>
    <row r="17" spans="1:23">
      <c r="A17" s="465"/>
      <c r="W17" s="466"/>
    </row>
    <row r="18" spans="1:23">
      <c r="A18" s="465"/>
      <c r="W18" s="466"/>
    </row>
    <row r="19" spans="1:23">
      <c r="A19" s="465"/>
      <c r="W19" s="466"/>
    </row>
    <row r="20" spans="1:23">
      <c r="A20" s="465"/>
      <c r="W20" s="466"/>
    </row>
    <row r="21" spans="1:23">
      <c r="A21" s="465"/>
      <c r="W21" s="466"/>
    </row>
    <row r="22" spans="1:23">
      <c r="A22" s="465"/>
      <c r="W22" s="466"/>
    </row>
    <row r="23" spans="1:23">
      <c r="A23" s="465"/>
      <c r="W23" s="466"/>
    </row>
    <row r="24" spans="1:23">
      <c r="A24" s="465"/>
      <c r="W24" s="466"/>
    </row>
    <row r="25" spans="1:23">
      <c r="A25" s="465"/>
      <c r="W25" s="466"/>
    </row>
    <row r="26" spans="1:23">
      <c r="A26" s="465"/>
      <c r="W26" s="466"/>
    </row>
    <row r="27" spans="1:23">
      <c r="A27" s="465"/>
      <c r="W27" s="466"/>
    </row>
    <row r="28" spans="1:23">
      <c r="A28" s="465"/>
      <c r="W28" s="466"/>
    </row>
    <row r="29" spans="1:23">
      <c r="A29" s="465"/>
      <c r="W29" s="466"/>
    </row>
    <row r="30" spans="1:23">
      <c r="A30" s="465"/>
      <c r="W30" s="466"/>
    </row>
    <row r="31" spans="1:23">
      <c r="A31" s="465"/>
      <c r="W31" s="466"/>
    </row>
    <row r="32" spans="1:23">
      <c r="A32" s="465"/>
      <c r="W32" s="466"/>
    </row>
    <row r="33" spans="1:23">
      <c r="A33" s="465"/>
      <c r="W33" s="466"/>
    </row>
    <row r="34" spans="1:23">
      <c r="A34" s="465"/>
      <c r="W34" s="466"/>
    </row>
    <row r="35" spans="1:23">
      <c r="A35" s="465"/>
      <c r="W35" s="466"/>
    </row>
    <row r="36" spans="1:23">
      <c r="A36" s="465"/>
      <c r="W36" s="466"/>
    </row>
    <row r="37" spans="1:23">
      <c r="A37" s="465"/>
      <c r="W37" s="466"/>
    </row>
    <row r="38" spans="1:23">
      <c r="A38" s="465"/>
      <c r="W38" s="466"/>
    </row>
    <row r="39" spans="1:23">
      <c r="A39" s="465"/>
      <c r="W39" s="466"/>
    </row>
    <row r="40" spans="1:23">
      <c r="A40" s="465"/>
      <c r="W40" s="466"/>
    </row>
    <row r="41" spans="1:23">
      <c r="A41" s="465"/>
      <c r="W41" s="466"/>
    </row>
    <row r="42" spans="1:23">
      <c r="A42" s="465"/>
      <c r="W42" s="466"/>
    </row>
    <row r="43" spans="1:23">
      <c r="A43" s="465"/>
      <c r="W43" s="466"/>
    </row>
    <row r="44" spans="1:23">
      <c r="A44" s="465"/>
      <c r="W44" s="466"/>
    </row>
    <row r="45" spans="1:23">
      <c r="A45" s="465"/>
      <c r="W45" s="466"/>
    </row>
    <row r="46" spans="1:23">
      <c r="A46" s="465"/>
      <c r="W46" s="466"/>
    </row>
    <row r="47" spans="1:23">
      <c r="A47" s="465"/>
      <c r="W47" s="466"/>
    </row>
    <row r="48" spans="1:23">
      <c r="A48" s="465"/>
      <c r="W48" s="466"/>
    </row>
    <row r="49" spans="1:30">
      <c r="A49" s="465"/>
      <c r="W49" s="466"/>
    </row>
    <row r="50" spans="1:30">
      <c r="A50" s="465"/>
      <c r="W50" s="466"/>
    </row>
    <row r="51" spans="1:30">
      <c r="A51" s="465"/>
      <c r="W51" s="466"/>
    </row>
    <row r="52" spans="1:30">
      <c r="A52" s="465"/>
      <c r="W52" s="466"/>
    </row>
    <row r="53" spans="1:30">
      <c r="A53" s="465"/>
      <c r="W53" s="466"/>
    </row>
    <row r="54" spans="1:30">
      <c r="A54" s="465"/>
      <c r="R54" s="505"/>
      <c r="S54" s="505"/>
      <c r="T54" s="505"/>
      <c r="U54" s="506"/>
      <c r="V54" s="506"/>
      <c r="W54" s="467"/>
      <c r="X54" s="506"/>
      <c r="Y54" s="506"/>
      <c r="Z54" s="506"/>
      <c r="AA54" s="506"/>
      <c r="AB54" s="506"/>
      <c r="AC54" s="506"/>
      <c r="AD54" s="506"/>
    </row>
    <row r="55" spans="1:30" ht="13.5" thickBot="1">
      <c r="A55" s="468"/>
      <c r="B55" s="469"/>
      <c r="C55" s="469"/>
      <c r="D55" s="469"/>
      <c r="E55" s="469"/>
      <c r="F55" s="469"/>
      <c r="G55" s="469"/>
      <c r="H55" s="469"/>
      <c r="I55" s="469"/>
      <c r="J55" s="469"/>
      <c r="K55" s="469"/>
      <c r="L55" s="469"/>
      <c r="M55" s="469"/>
      <c r="N55" s="469"/>
      <c r="O55" s="469"/>
      <c r="P55" s="469"/>
      <c r="Q55" s="469"/>
      <c r="R55" s="511"/>
      <c r="S55" s="512"/>
      <c r="T55" s="512"/>
      <c r="U55" s="470"/>
      <c r="V55" s="471"/>
      <c r="W55" s="472"/>
      <c r="X55" s="506"/>
      <c r="Y55" s="506"/>
      <c r="Z55" s="506"/>
      <c r="AA55" s="507"/>
      <c r="AB55" s="507"/>
      <c r="AC55" s="507"/>
      <c r="AD55" s="507"/>
    </row>
    <row r="56" spans="1:30">
      <c r="U56" s="506"/>
      <c r="V56" s="507"/>
      <c r="W56" s="506"/>
      <c r="X56" s="506"/>
      <c r="Y56" s="506"/>
      <c r="Z56" s="506"/>
      <c r="AA56" s="507"/>
      <c r="AB56" s="506"/>
      <c r="AC56" s="506"/>
      <c r="AD56" s="506"/>
    </row>
    <row r="57" spans="1:30">
      <c r="U57" s="506"/>
      <c r="V57" s="507"/>
      <c r="W57" s="506"/>
      <c r="X57" s="506"/>
      <c r="Y57" s="506"/>
      <c r="Z57" s="506"/>
      <c r="AA57" s="506"/>
      <c r="AB57" s="506"/>
      <c r="AC57" s="506"/>
      <c r="AD57" s="506"/>
    </row>
    <row r="58" spans="1:30">
      <c r="U58" s="506"/>
      <c r="V58" s="507"/>
      <c r="W58" s="506"/>
      <c r="X58" s="506"/>
      <c r="Y58" s="506"/>
      <c r="Z58" s="506"/>
      <c r="AA58" s="506"/>
      <c r="AB58" s="506"/>
      <c r="AC58" s="506"/>
      <c r="AD58" s="506"/>
    </row>
    <row r="59" spans="1:30">
      <c r="U59" s="506"/>
      <c r="V59" s="507"/>
      <c r="W59" s="506"/>
      <c r="X59" s="506"/>
      <c r="Y59" s="506"/>
      <c r="Z59" s="506"/>
      <c r="AA59" s="506"/>
      <c r="AB59" s="506"/>
      <c r="AC59" s="506"/>
      <c r="AD59" s="506"/>
    </row>
    <row r="60" spans="1:30">
      <c r="U60" s="506"/>
      <c r="V60" s="507"/>
      <c r="W60" s="506"/>
      <c r="X60" s="506"/>
      <c r="Y60" s="506"/>
      <c r="Z60" s="506"/>
      <c r="AA60" s="507"/>
      <c r="AB60" s="506"/>
      <c r="AC60" s="506"/>
      <c r="AD60" s="506"/>
    </row>
    <row r="61" spans="1:30">
      <c r="U61" s="506"/>
      <c r="V61" s="507"/>
      <c r="W61" s="506"/>
      <c r="X61" s="506"/>
      <c r="Y61" s="506"/>
      <c r="Z61" s="506"/>
      <c r="AA61" s="506"/>
      <c r="AB61" s="506"/>
      <c r="AC61" s="506"/>
      <c r="AD61" s="506"/>
    </row>
    <row r="62" spans="1:30">
      <c r="U62" s="506"/>
      <c r="V62" s="507"/>
      <c r="W62" s="506"/>
      <c r="X62" s="506"/>
      <c r="Y62" s="506"/>
      <c r="Z62" s="506"/>
      <c r="AA62" s="506"/>
      <c r="AB62" s="506"/>
      <c r="AC62" s="506"/>
      <c r="AD62" s="506"/>
    </row>
    <row r="63" spans="1:30">
      <c r="U63" s="506"/>
      <c r="V63" s="507"/>
      <c r="W63" s="506"/>
      <c r="X63" s="506"/>
      <c r="Y63" s="506"/>
      <c r="Z63" s="506"/>
      <c r="AA63" s="506"/>
      <c r="AB63" s="506"/>
      <c r="AC63" s="506"/>
      <c r="AD63" s="506"/>
    </row>
    <row r="64" spans="1:30">
      <c r="U64" s="506"/>
      <c r="V64" s="507"/>
      <c r="W64" s="506"/>
      <c r="X64" s="506"/>
      <c r="Y64" s="506"/>
      <c r="Z64" s="506"/>
      <c r="AA64" s="506"/>
      <c r="AB64" s="506"/>
      <c r="AC64" s="506"/>
      <c r="AD64" s="506"/>
    </row>
    <row r="65" spans="5:30">
      <c r="U65" s="506"/>
      <c r="V65" s="507"/>
      <c r="W65" s="506"/>
      <c r="X65" s="506"/>
      <c r="Y65" s="506"/>
      <c r="Z65" s="506"/>
      <c r="AA65" s="506"/>
      <c r="AB65" s="506"/>
      <c r="AC65" s="506"/>
      <c r="AD65" s="506"/>
    </row>
    <row r="66" spans="5:30" ht="6" customHeight="1"/>
    <row r="73" spans="5:30">
      <c r="M73" s="508"/>
    </row>
    <row r="74" spans="5:30" ht="15" customHeight="1">
      <c r="E74" s="509"/>
      <c r="M74" s="508"/>
    </row>
    <row r="75" spans="5:30" ht="15" customHeight="1">
      <c r="E75" s="509"/>
      <c r="M75" s="508"/>
    </row>
    <row r="76" spans="5:30" ht="15" customHeight="1">
      <c r="E76" s="509"/>
      <c r="M76" s="508"/>
    </row>
    <row r="77" spans="5:30" ht="15" customHeight="1">
      <c r="E77" s="509"/>
      <c r="M77" s="508"/>
    </row>
    <row r="78" spans="5:30" ht="15" customHeight="1">
      <c r="E78" s="509"/>
      <c r="M78" s="508"/>
    </row>
    <row r="79" spans="5:30" ht="15" customHeight="1">
      <c r="E79" s="509"/>
      <c r="M79" s="508"/>
    </row>
    <row r="80" spans="5:30" ht="15" customHeight="1">
      <c r="E80" s="509"/>
      <c r="M80" s="508"/>
    </row>
    <row r="81" spans="5:13" ht="15" customHeight="1">
      <c r="E81" s="509"/>
      <c r="M81" s="508"/>
    </row>
    <row r="82" spans="5:13" ht="15" customHeight="1">
      <c r="E82" s="509"/>
      <c r="M82" s="508"/>
    </row>
    <row r="83" spans="5:13" ht="15" customHeight="1">
      <c r="E83" s="509"/>
      <c r="M83" s="508"/>
    </row>
    <row r="84" spans="5:13" ht="15" customHeight="1">
      <c r="E84" s="509"/>
      <c r="M84" s="508"/>
    </row>
    <row r="85" spans="5:13" ht="15" customHeight="1">
      <c r="E85" s="509"/>
      <c r="M85" s="508"/>
    </row>
    <row r="86" spans="5:13" ht="15" customHeight="1">
      <c r="E86" s="509"/>
      <c r="M86" s="508"/>
    </row>
    <row r="87" spans="5:13" ht="15" customHeight="1">
      <c r="E87" s="509"/>
      <c r="M87" s="508"/>
    </row>
    <row r="88" spans="5:13" ht="15" customHeight="1">
      <c r="E88" s="509"/>
      <c r="M88" s="508"/>
    </row>
    <row r="89" spans="5:13" ht="15" customHeight="1">
      <c r="E89" s="509"/>
      <c r="M89" s="508"/>
    </row>
    <row r="90" spans="5:13" ht="15" customHeight="1">
      <c r="E90" s="509"/>
      <c r="M90" s="508"/>
    </row>
    <row r="91" spans="5:13" ht="15" customHeight="1">
      <c r="E91" s="509"/>
      <c r="M91" s="508"/>
    </row>
    <row r="92" spans="5:13" ht="15" customHeight="1">
      <c r="E92" s="509"/>
      <c r="M92" s="508"/>
    </row>
    <row r="93" spans="5:13" ht="15" customHeight="1">
      <c r="E93" s="509"/>
      <c r="M93" s="508"/>
    </row>
    <row r="94" spans="5:13" ht="15" customHeight="1">
      <c r="E94" s="509"/>
      <c r="M94" s="508"/>
    </row>
    <row r="95" spans="5:13" ht="15" customHeight="1">
      <c r="E95" s="509"/>
      <c r="M95" s="508"/>
    </row>
    <row r="96" spans="5:13" ht="15" customHeight="1">
      <c r="E96" s="509"/>
    </row>
    <row r="97" spans="5:5" ht="15" customHeight="1">
      <c r="E97" s="509"/>
    </row>
    <row r="98" spans="5:5" ht="15" customHeight="1">
      <c r="E98" s="509"/>
    </row>
    <row r="99" spans="5:5" ht="15" customHeight="1">
      <c r="E99" s="509"/>
    </row>
    <row r="100" spans="5:5" ht="15" customHeight="1">
      <c r="E100" s="509"/>
    </row>
    <row r="101" spans="5:5" ht="15" customHeight="1">
      <c r="E101" s="509"/>
    </row>
    <row r="102" spans="5:5" ht="15" customHeight="1">
      <c r="E102" s="509"/>
    </row>
    <row r="103" spans="5:5" ht="15" customHeight="1">
      <c r="E103" s="509"/>
    </row>
    <row r="104" spans="5:5" ht="15" customHeight="1">
      <c r="E104" s="509"/>
    </row>
    <row r="105" spans="5:5" ht="15" customHeight="1">
      <c r="E105" s="509"/>
    </row>
    <row r="106" spans="5:5" ht="15" customHeight="1">
      <c r="E106" s="509"/>
    </row>
    <row r="107" spans="5:5" ht="15" customHeight="1">
      <c r="E107" s="509"/>
    </row>
    <row r="108" spans="5:5" ht="15" customHeight="1">
      <c r="E108" s="509"/>
    </row>
    <row r="109" spans="5:5" ht="15" customHeight="1">
      <c r="E109" s="509"/>
    </row>
    <row r="110" spans="5:5" ht="15" customHeight="1">
      <c r="E110" s="509"/>
    </row>
    <row r="111" spans="5:5" ht="15" customHeight="1">
      <c r="E111" s="509"/>
    </row>
    <row r="112" spans="5:5" ht="15" customHeight="1">
      <c r="E112" s="509"/>
    </row>
    <row r="113" spans="5:5" ht="15" customHeight="1">
      <c r="E113" s="509"/>
    </row>
    <row r="114" spans="5:5" ht="15" customHeight="1">
      <c r="E114" s="509"/>
    </row>
    <row r="115" spans="5:5" ht="15" customHeight="1">
      <c r="E115" s="509"/>
    </row>
    <row r="116" spans="5:5" ht="15" customHeight="1">
      <c r="E116" s="509"/>
    </row>
    <row r="117" spans="5:5" ht="15" customHeight="1">
      <c r="E117" s="509"/>
    </row>
    <row r="118" spans="5:5" ht="15" customHeight="1">
      <c r="E118" s="509"/>
    </row>
    <row r="119" spans="5:5" ht="15" customHeight="1">
      <c r="E119" s="509"/>
    </row>
    <row r="120" spans="5:5">
      <c r="E120" s="509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13" zoomScale="55" zoomScaleNormal="55" zoomScaleSheetLayoutView="55" workbookViewId="0">
      <selection activeCell="AJ50" sqref="AJ50"/>
    </sheetView>
  </sheetViews>
  <sheetFormatPr defaultColWidth="9.140625" defaultRowHeight="12.75"/>
  <cols>
    <col min="1" max="1" width="1.7109375" style="473" customWidth="1"/>
    <col min="2" max="2" width="1.5703125" style="473" customWidth="1"/>
    <col min="3" max="3" width="10.7109375" style="473" customWidth="1"/>
    <col min="4" max="4" width="2.5703125" style="473" customWidth="1"/>
    <col min="5" max="21" width="9.140625" style="473"/>
    <col min="22" max="22" width="14.5703125" style="473" customWidth="1"/>
    <col min="23" max="23" width="3.140625" style="473" customWidth="1"/>
    <col min="24" max="27" width="9.140625" style="473"/>
    <col min="28" max="28" width="2.85546875" style="473" customWidth="1"/>
    <col min="29" max="31" width="4.7109375" style="473" customWidth="1"/>
    <col min="32" max="32" width="1.7109375" style="473" customWidth="1"/>
    <col min="33" max="16384" width="9.140625" style="473"/>
  </cols>
  <sheetData>
    <row r="1" spans="2:32" ht="13.5" thickBot="1"/>
    <row r="2" spans="2:32" ht="6" customHeight="1" thickBot="1">
      <c r="B2" s="474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5"/>
      <c r="P2" s="475"/>
      <c r="Q2" s="475"/>
      <c r="R2" s="475"/>
      <c r="S2" s="475"/>
      <c r="T2" s="475"/>
      <c r="U2" s="475"/>
      <c r="V2" s="475"/>
      <c r="W2" s="475"/>
      <c r="X2" s="475"/>
      <c r="Y2" s="475"/>
      <c r="Z2" s="475"/>
      <c r="AA2" s="475"/>
      <c r="AB2" s="475"/>
      <c r="AC2" s="475"/>
      <c r="AD2" s="475"/>
      <c r="AE2" s="475"/>
      <c r="AF2" s="476"/>
    </row>
    <row r="3" spans="2:32" ht="13.5" thickBot="1">
      <c r="B3" s="477"/>
      <c r="C3" s="474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475"/>
      <c r="Z3" s="475"/>
      <c r="AA3" s="475"/>
      <c r="AB3" s="475"/>
      <c r="AC3" s="475"/>
      <c r="AD3" s="475"/>
      <c r="AE3" s="476"/>
      <c r="AF3" s="478"/>
    </row>
    <row r="4" spans="2:32" ht="12.75" customHeight="1">
      <c r="B4" s="477"/>
      <c r="C4" s="477"/>
      <c r="D4" s="738" t="s">
        <v>1621</v>
      </c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40"/>
      <c r="AD4" s="479"/>
      <c r="AE4" s="478"/>
      <c r="AF4" s="478"/>
    </row>
    <row r="5" spans="2:32" ht="13.5" customHeight="1">
      <c r="B5" s="477"/>
      <c r="C5" s="477"/>
      <c r="D5" s="741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42"/>
      <c r="AD5" s="479"/>
      <c r="AE5" s="478"/>
      <c r="AF5" s="478"/>
    </row>
    <row r="6" spans="2:32" ht="12.75" customHeight="1">
      <c r="B6" s="477"/>
      <c r="C6" s="477"/>
      <c r="D6" s="741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42"/>
      <c r="AE6" s="478"/>
      <c r="AF6" s="478"/>
    </row>
    <row r="7" spans="2:32" ht="12.75" customHeight="1" thickBot="1">
      <c r="B7" s="477"/>
      <c r="C7" s="477"/>
      <c r="D7" s="743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  <c r="P7" s="744"/>
      <c r="Q7" s="744"/>
      <c r="R7" s="744"/>
      <c r="S7" s="744"/>
      <c r="T7" s="744"/>
      <c r="U7" s="744"/>
      <c r="V7" s="744"/>
      <c r="W7" s="744"/>
      <c r="X7" s="744"/>
      <c r="Y7" s="744"/>
      <c r="Z7" s="744"/>
      <c r="AA7" s="744"/>
      <c r="AB7" s="744"/>
      <c r="AC7" s="745"/>
      <c r="AD7" s="481"/>
      <c r="AE7" s="478"/>
      <c r="AF7" s="478"/>
    </row>
    <row r="8" spans="2:32" ht="12.75" customHeight="1">
      <c r="B8" s="477"/>
      <c r="C8" s="477"/>
      <c r="Z8" s="480"/>
      <c r="AA8" s="480"/>
      <c r="AB8" s="480"/>
      <c r="AC8" s="481"/>
      <c r="AD8" s="481"/>
      <c r="AE8" s="478"/>
      <c r="AF8" s="478"/>
    </row>
    <row r="9" spans="2:32" ht="12.75" customHeight="1">
      <c r="B9" s="477"/>
      <c r="C9" s="477"/>
      <c r="AE9" s="478"/>
      <c r="AF9" s="478"/>
    </row>
    <row r="10" spans="2:32" ht="12.75" customHeight="1">
      <c r="B10" s="477"/>
      <c r="C10" s="477"/>
      <c r="AE10" s="478"/>
      <c r="AF10" s="478"/>
    </row>
    <row r="11" spans="2:32">
      <c r="B11" s="477"/>
      <c r="C11" s="477"/>
      <c r="AE11" s="478"/>
      <c r="AF11" s="478"/>
    </row>
    <row r="12" spans="2:32">
      <c r="B12" s="477"/>
      <c r="C12" s="477"/>
      <c r="AE12" s="478"/>
      <c r="AF12" s="478"/>
    </row>
    <row r="13" spans="2:32">
      <c r="B13" s="477"/>
      <c r="C13" s="477"/>
      <c r="AE13" s="478"/>
      <c r="AF13" s="478"/>
    </row>
    <row r="14" spans="2:32">
      <c r="B14" s="477"/>
      <c r="C14" s="477"/>
      <c r="AE14" s="478"/>
      <c r="AF14" s="478"/>
    </row>
    <row r="15" spans="2:32">
      <c r="B15" s="477"/>
      <c r="C15" s="477"/>
      <c r="E15" s="482"/>
      <c r="AE15" s="478"/>
      <c r="AF15" s="478"/>
    </row>
    <row r="16" spans="2:32">
      <c r="B16" s="477"/>
      <c r="C16" s="477"/>
      <c r="AE16" s="478"/>
      <c r="AF16" s="478"/>
    </row>
    <row r="17" spans="2:32">
      <c r="B17" s="477"/>
      <c r="C17" s="477"/>
      <c r="AE17" s="478"/>
      <c r="AF17" s="478"/>
    </row>
    <row r="18" spans="2:32">
      <c r="B18" s="477"/>
      <c r="C18" s="477"/>
      <c r="AE18" s="478"/>
      <c r="AF18" s="478"/>
    </row>
    <row r="19" spans="2:32">
      <c r="B19" s="477"/>
      <c r="C19" s="477"/>
      <c r="AE19" s="478"/>
      <c r="AF19" s="478"/>
    </row>
    <row r="20" spans="2:32">
      <c r="B20" s="477"/>
      <c r="C20" s="477"/>
      <c r="AE20" s="478"/>
      <c r="AF20" s="478"/>
    </row>
    <row r="21" spans="2:32">
      <c r="B21" s="477"/>
      <c r="C21" s="477"/>
      <c r="AE21" s="478"/>
      <c r="AF21" s="478"/>
    </row>
    <row r="22" spans="2:32">
      <c r="B22" s="477"/>
      <c r="C22" s="477"/>
      <c r="AE22" s="478"/>
      <c r="AF22" s="478"/>
    </row>
    <row r="23" spans="2:32">
      <c r="B23" s="477"/>
      <c r="C23" s="477"/>
      <c r="AE23" s="478"/>
      <c r="AF23" s="478"/>
    </row>
    <row r="24" spans="2:32">
      <c r="B24" s="477"/>
      <c r="C24" s="477"/>
      <c r="AE24" s="478"/>
      <c r="AF24" s="478"/>
    </row>
    <row r="25" spans="2:32">
      <c r="B25" s="477"/>
      <c r="C25" s="477"/>
      <c r="AE25" s="478"/>
      <c r="AF25" s="478"/>
    </row>
    <row r="26" spans="2:32">
      <c r="B26" s="477"/>
      <c r="C26" s="477"/>
      <c r="AE26" s="478"/>
      <c r="AF26" s="478"/>
    </row>
    <row r="27" spans="2:32">
      <c r="B27" s="477"/>
      <c r="C27" s="477"/>
      <c r="AE27" s="478"/>
      <c r="AF27" s="478"/>
    </row>
    <row r="28" spans="2:32">
      <c r="B28" s="477"/>
      <c r="C28" s="477"/>
      <c r="AE28" s="478"/>
      <c r="AF28" s="478"/>
    </row>
    <row r="29" spans="2:32">
      <c r="B29" s="477"/>
      <c r="C29" s="477"/>
      <c r="AE29" s="478"/>
      <c r="AF29" s="478"/>
    </row>
    <row r="30" spans="2:32">
      <c r="B30" s="477"/>
      <c r="C30" s="477"/>
      <c r="AE30" s="478"/>
      <c r="AF30" s="478"/>
    </row>
    <row r="31" spans="2:32">
      <c r="B31" s="477"/>
      <c r="C31" s="477"/>
      <c r="AE31" s="478"/>
      <c r="AF31" s="478"/>
    </row>
    <row r="32" spans="2:32">
      <c r="B32" s="477"/>
      <c r="C32" s="477"/>
      <c r="AE32" s="478"/>
      <c r="AF32" s="478"/>
    </row>
    <row r="33" spans="2:32">
      <c r="B33" s="477"/>
      <c r="C33" s="477"/>
      <c r="AE33" s="478"/>
      <c r="AF33" s="478"/>
    </row>
    <row r="34" spans="2:32">
      <c r="B34" s="477"/>
      <c r="C34" s="477"/>
      <c r="AE34" s="478"/>
      <c r="AF34" s="478"/>
    </row>
    <row r="35" spans="2:32">
      <c r="B35" s="477"/>
      <c r="C35" s="477"/>
      <c r="AE35" s="478"/>
      <c r="AF35" s="478"/>
    </row>
    <row r="36" spans="2:32">
      <c r="B36" s="477"/>
      <c r="C36" s="477"/>
      <c r="AE36" s="478"/>
      <c r="AF36" s="478"/>
    </row>
    <row r="37" spans="2:32">
      <c r="B37" s="477"/>
      <c r="C37" s="477"/>
      <c r="AE37" s="478"/>
      <c r="AF37" s="478"/>
    </row>
    <row r="38" spans="2:32">
      <c r="B38" s="477"/>
      <c r="C38" s="477"/>
      <c r="AE38" s="478"/>
      <c r="AF38" s="478"/>
    </row>
    <row r="39" spans="2:32">
      <c r="B39" s="477"/>
      <c r="C39" s="477"/>
      <c r="AE39" s="478"/>
      <c r="AF39" s="478"/>
    </row>
    <row r="40" spans="2:32">
      <c r="B40" s="477"/>
      <c r="C40" s="477"/>
      <c r="AE40" s="478"/>
      <c r="AF40" s="478"/>
    </row>
    <row r="41" spans="2:32">
      <c r="B41" s="477"/>
      <c r="C41" s="477"/>
      <c r="AE41" s="478"/>
      <c r="AF41" s="478"/>
    </row>
    <row r="42" spans="2:32">
      <c r="B42" s="477"/>
      <c r="C42" s="477"/>
      <c r="AE42" s="478"/>
      <c r="AF42" s="478"/>
    </row>
    <row r="43" spans="2:32">
      <c r="B43" s="477"/>
      <c r="C43" s="477"/>
      <c r="AE43" s="478"/>
      <c r="AF43" s="478"/>
    </row>
    <row r="44" spans="2:32">
      <c r="B44" s="477"/>
      <c r="C44" s="477"/>
      <c r="AE44" s="478"/>
      <c r="AF44" s="478"/>
    </row>
    <row r="45" spans="2:32">
      <c r="B45" s="477"/>
      <c r="C45" s="477"/>
      <c r="AE45" s="478"/>
      <c r="AF45" s="478"/>
    </row>
    <row r="46" spans="2:32">
      <c r="B46" s="477"/>
      <c r="C46" s="477"/>
      <c r="AE46" s="478"/>
      <c r="AF46" s="478"/>
    </row>
    <row r="47" spans="2:32">
      <c r="B47" s="477"/>
      <c r="C47" s="477"/>
      <c r="AE47" s="478"/>
      <c r="AF47" s="478"/>
    </row>
    <row r="48" spans="2:32">
      <c r="B48" s="477"/>
      <c r="C48" s="477"/>
      <c r="AE48" s="478"/>
      <c r="AF48" s="478"/>
    </row>
    <row r="49" spans="2:32">
      <c r="B49" s="477"/>
      <c r="C49" s="477"/>
      <c r="AE49" s="478"/>
      <c r="AF49" s="478"/>
    </row>
    <row r="50" spans="2:32">
      <c r="B50" s="477"/>
      <c r="C50" s="477"/>
      <c r="AE50" s="478"/>
      <c r="AF50" s="478"/>
    </row>
    <row r="51" spans="2:32">
      <c r="B51" s="477"/>
      <c r="C51" s="477"/>
      <c r="AE51" s="478"/>
      <c r="AF51" s="478"/>
    </row>
    <row r="52" spans="2:32">
      <c r="B52" s="477"/>
      <c r="C52" s="477"/>
      <c r="AE52" s="478"/>
      <c r="AF52" s="478"/>
    </row>
    <row r="53" spans="2:32">
      <c r="B53" s="477"/>
      <c r="C53" s="477"/>
      <c r="AE53" s="478"/>
      <c r="AF53" s="478"/>
    </row>
    <row r="54" spans="2:32">
      <c r="B54" s="477"/>
      <c r="C54" s="477"/>
      <c r="AE54" s="478"/>
      <c r="AF54" s="478"/>
    </row>
    <row r="55" spans="2:32">
      <c r="B55" s="477"/>
      <c r="C55" s="477"/>
      <c r="AE55" s="478"/>
      <c r="AF55" s="478"/>
    </row>
    <row r="56" spans="2:32">
      <c r="B56" s="477"/>
      <c r="C56" s="477"/>
      <c r="AE56" s="478"/>
      <c r="AF56" s="478"/>
    </row>
    <row r="57" spans="2:32">
      <c r="B57" s="477"/>
      <c r="C57" s="477"/>
      <c r="S57" s="483"/>
      <c r="T57" s="483"/>
      <c r="U57" s="483"/>
      <c r="V57" s="484"/>
      <c r="W57" s="484"/>
      <c r="X57" s="484"/>
      <c r="Y57" s="484"/>
      <c r="Z57" s="484"/>
      <c r="AA57" s="484"/>
      <c r="AB57" s="484"/>
      <c r="AC57" s="484"/>
      <c r="AD57" s="484"/>
      <c r="AE57" s="485"/>
      <c r="AF57" s="478"/>
    </row>
    <row r="58" spans="2:32">
      <c r="B58" s="477"/>
      <c r="C58" s="477"/>
      <c r="S58" s="486"/>
      <c r="T58" s="483"/>
      <c r="U58" s="483"/>
      <c r="V58" s="484"/>
      <c r="W58" s="487"/>
      <c r="X58" s="484"/>
      <c r="Y58" s="484"/>
      <c r="Z58" s="484"/>
      <c r="AA58" s="484"/>
      <c r="AB58" s="487"/>
      <c r="AC58" s="487"/>
      <c r="AD58" s="487"/>
      <c r="AE58" s="488"/>
      <c r="AF58" s="478"/>
    </row>
    <row r="59" spans="2:32">
      <c r="B59" s="477"/>
      <c r="C59" s="477"/>
      <c r="V59" s="484"/>
      <c r="W59" s="487"/>
      <c r="X59" s="484"/>
      <c r="Y59" s="484"/>
      <c r="Z59" s="484"/>
      <c r="AA59" s="484"/>
      <c r="AB59" s="487"/>
      <c r="AC59" s="484"/>
      <c r="AD59" s="484"/>
      <c r="AE59" s="485"/>
      <c r="AF59" s="478"/>
    </row>
    <row r="60" spans="2:32">
      <c r="B60" s="477"/>
      <c r="C60" s="477"/>
      <c r="V60" s="484"/>
      <c r="W60" s="487"/>
      <c r="X60" s="484"/>
      <c r="Y60" s="484"/>
      <c r="Z60" s="484"/>
      <c r="AA60" s="484"/>
      <c r="AB60" s="484"/>
      <c r="AC60" s="484"/>
      <c r="AD60" s="484"/>
      <c r="AE60" s="485"/>
      <c r="AF60" s="478"/>
    </row>
    <row r="61" spans="2:32">
      <c r="B61" s="477"/>
      <c r="C61" s="477"/>
      <c r="V61" s="489"/>
      <c r="W61" s="489"/>
      <c r="X61" s="489"/>
      <c r="Y61" s="489"/>
      <c r="Z61" s="489"/>
      <c r="AA61" s="489"/>
      <c r="AB61" s="489"/>
      <c r="AC61" s="489"/>
      <c r="AD61" s="489"/>
      <c r="AE61" s="490"/>
      <c r="AF61" s="478"/>
    </row>
    <row r="62" spans="2:32">
      <c r="B62" s="477"/>
      <c r="C62" s="477"/>
      <c r="V62" s="484"/>
      <c r="W62" s="484"/>
      <c r="X62" s="484"/>
      <c r="Y62" s="484"/>
      <c r="Z62" s="484"/>
      <c r="AA62" s="484"/>
      <c r="AB62" s="484"/>
      <c r="AC62" s="484"/>
      <c r="AD62" s="484"/>
      <c r="AE62" s="485"/>
      <c r="AF62" s="478"/>
    </row>
    <row r="63" spans="2:32">
      <c r="B63" s="477"/>
      <c r="C63" s="477"/>
      <c r="V63" s="484"/>
      <c r="W63" s="487"/>
      <c r="X63" s="484"/>
      <c r="Y63" s="484"/>
      <c r="Z63" s="484"/>
      <c r="AA63" s="484"/>
      <c r="AB63" s="484"/>
      <c r="AC63" s="484"/>
      <c r="AD63" s="484"/>
      <c r="AE63" s="485"/>
      <c r="AF63" s="478"/>
    </row>
    <row r="64" spans="2:32">
      <c r="B64" s="477"/>
      <c r="C64" s="477"/>
      <c r="V64" s="484"/>
      <c r="W64" s="487"/>
      <c r="X64" s="484"/>
      <c r="Y64" s="484"/>
      <c r="Z64" s="484"/>
      <c r="AA64" s="484"/>
      <c r="AB64" s="484"/>
      <c r="AC64" s="484"/>
      <c r="AD64" s="484"/>
      <c r="AE64" s="485"/>
      <c r="AF64" s="478"/>
    </row>
    <row r="65" spans="2:32">
      <c r="B65" s="477"/>
      <c r="C65" s="477"/>
      <c r="V65" s="484"/>
      <c r="W65" s="487"/>
      <c r="X65" s="484"/>
      <c r="Y65" s="484"/>
      <c r="Z65" s="484"/>
      <c r="AA65" s="484"/>
      <c r="AB65" s="484"/>
      <c r="AC65" s="484"/>
      <c r="AD65" s="484"/>
      <c r="AE65" s="485"/>
      <c r="AF65" s="478"/>
    </row>
    <row r="66" spans="2:32">
      <c r="B66" s="477"/>
      <c r="C66" s="477"/>
      <c r="V66" s="484"/>
      <c r="W66" s="487"/>
      <c r="X66" s="484"/>
      <c r="Y66" s="484"/>
      <c r="Z66" s="484"/>
      <c r="AA66" s="484"/>
      <c r="AB66" s="484"/>
      <c r="AC66" s="484"/>
      <c r="AD66" s="484"/>
      <c r="AE66" s="485"/>
      <c r="AF66" s="478"/>
    </row>
    <row r="67" spans="2:32" ht="13.5" thickBot="1">
      <c r="B67" s="477"/>
      <c r="C67" s="491"/>
      <c r="D67" s="492"/>
      <c r="E67" s="492"/>
      <c r="F67" s="492"/>
      <c r="G67" s="492"/>
      <c r="H67" s="492"/>
      <c r="I67" s="492"/>
      <c r="J67" s="492"/>
      <c r="K67" s="492"/>
      <c r="L67" s="492"/>
      <c r="M67" s="492"/>
      <c r="N67" s="492"/>
      <c r="O67" s="492"/>
      <c r="P67" s="492"/>
      <c r="Q67" s="492"/>
      <c r="R67" s="492"/>
      <c r="S67" s="492"/>
      <c r="T67" s="492"/>
      <c r="U67" s="492"/>
      <c r="V67" s="493"/>
      <c r="W67" s="494"/>
      <c r="X67" s="493"/>
      <c r="Y67" s="493"/>
      <c r="Z67" s="493"/>
      <c r="AA67" s="493"/>
      <c r="AB67" s="493"/>
      <c r="AC67" s="493"/>
      <c r="AD67" s="493"/>
      <c r="AE67" s="495"/>
      <c r="AF67" s="478"/>
    </row>
    <row r="68" spans="2:32" ht="6" customHeight="1" thickBot="1">
      <c r="B68" s="491"/>
      <c r="C68" s="492"/>
      <c r="D68" s="492"/>
      <c r="E68" s="492"/>
      <c r="F68" s="492"/>
      <c r="G68" s="492"/>
      <c r="H68" s="492"/>
      <c r="I68" s="492"/>
      <c r="J68" s="492"/>
      <c r="K68" s="492"/>
      <c r="L68" s="492"/>
      <c r="M68" s="492"/>
      <c r="N68" s="492"/>
      <c r="O68" s="492"/>
      <c r="P68" s="492"/>
      <c r="Q68" s="492"/>
      <c r="R68" s="492"/>
      <c r="S68" s="492"/>
      <c r="T68" s="492"/>
      <c r="U68" s="492"/>
      <c r="V68" s="492"/>
      <c r="W68" s="492"/>
      <c r="X68" s="492"/>
      <c r="Y68" s="492"/>
      <c r="Z68" s="492"/>
      <c r="AA68" s="492"/>
      <c r="AB68" s="492"/>
      <c r="AC68" s="492"/>
      <c r="AD68" s="492"/>
      <c r="AE68" s="492"/>
      <c r="AF68" s="496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7">
        <v>1</v>
      </c>
    </row>
    <row r="2" spans="1:11" ht="48" customHeight="1">
      <c r="A2" s="367">
        <v>3</v>
      </c>
    </row>
    <row r="4" spans="1:11" ht="48" customHeight="1">
      <c r="C4" s="367">
        <v>1</v>
      </c>
    </row>
    <row r="5" spans="1:11" ht="48" customHeight="1">
      <c r="C5" s="367">
        <v>3</v>
      </c>
    </row>
    <row r="7" spans="1:11" ht="48" customHeight="1">
      <c r="E7" s="367">
        <v>1</v>
      </c>
    </row>
    <row r="8" spans="1:11" ht="48" customHeight="1">
      <c r="E8" s="367">
        <v>3</v>
      </c>
    </row>
    <row r="10" spans="1:11" ht="48" customHeight="1">
      <c r="G10" s="367">
        <v>3</v>
      </c>
    </row>
    <row r="11" spans="1:11" ht="48" customHeight="1">
      <c r="G11" s="367">
        <v>1</v>
      </c>
    </row>
    <row r="13" spans="1:11" ht="48" customHeight="1">
      <c r="I13" s="367">
        <v>3</v>
      </c>
    </row>
    <row r="14" spans="1:11" ht="48" customHeight="1">
      <c r="I14" s="367">
        <v>1</v>
      </c>
    </row>
    <row r="16" spans="1:11" ht="48" customHeight="1">
      <c r="K16" s="367">
        <v>3</v>
      </c>
    </row>
    <row r="17" spans="11:21" ht="48" customHeight="1">
      <c r="K17" s="367">
        <v>1</v>
      </c>
    </row>
    <row r="19" spans="11:21" ht="48" customHeight="1">
      <c r="M19" s="367">
        <v>3</v>
      </c>
    </row>
    <row r="20" spans="11:21" ht="48" customHeight="1">
      <c r="M20" s="367">
        <v>1</v>
      </c>
    </row>
    <row r="22" spans="11:21" ht="48" customHeight="1">
      <c r="O22" s="367">
        <v>3</v>
      </c>
    </row>
    <row r="23" spans="11:21" ht="48" customHeight="1">
      <c r="O23" s="367">
        <v>1</v>
      </c>
    </row>
    <row r="25" spans="11:21" ht="57" customHeight="1">
      <c r="Q25" s="367">
        <v>3</v>
      </c>
    </row>
    <row r="26" spans="11:21" ht="57" customHeight="1">
      <c r="Q26" s="367">
        <v>1</v>
      </c>
    </row>
    <row r="28" spans="11:21" ht="57" customHeight="1">
      <c r="S28" s="367">
        <v>3</v>
      </c>
    </row>
    <row r="29" spans="11:21" ht="57" customHeight="1">
      <c r="S29" s="367">
        <v>1</v>
      </c>
    </row>
    <row r="31" spans="11:21" ht="57" customHeight="1">
      <c r="U31" s="367">
        <v>3</v>
      </c>
    </row>
    <row r="32" spans="11:21" ht="57" customHeight="1">
      <c r="U32" s="36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Intan Yuliyani</cp:lastModifiedBy>
  <cp:lastPrinted>2023-02-27T08:00:50Z</cp:lastPrinted>
  <dcterms:created xsi:type="dcterms:W3CDTF">2011-02-06T11:57:38Z</dcterms:created>
  <dcterms:modified xsi:type="dcterms:W3CDTF">2023-09-15T07:24:20Z</dcterms:modified>
</cp:coreProperties>
</file>