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junjun.baheransyah\Downloads\"/>
    </mc:Choice>
  </mc:AlternateContent>
  <xr:revisionPtr revIDLastSave="0" documentId="13_ncr:1_{0142D8FE-3D6C-4579-B246-13710C5E8D32}" xr6:coauthVersionLast="47" xr6:coauthVersionMax="47" xr10:uidLastSave="{00000000-0000-0000-0000-000000000000}"/>
  <bookViews>
    <workbookView xWindow="-120" yWindow="-120" windowWidth="24240" windowHeight="13140" tabRatio="859" activeTab="7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 " sheetId="88" r:id="rId10"/>
    <sheet name="PETA" sheetId="89" r:id="rId11"/>
    <sheet name="SLD " sheetId="90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hidden="1">[13]graf2!$D$12:$L$12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hidden="1">[13]graf2!$D$10:$L$10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hidden="1">[13]graf2!$D$14:$L$14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hidden="1">[13]graf2!$D$8:$L$8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hidden="1">[13]graf2!$D$12:$L$12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hidden="1">[13]graf2!$D$14:$L$14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hidden="1">[13]graf2!$D$10:$L$10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hidden="1">[13]graf2!$D$8:$L$8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hidden="1">[13]graf2!$D$10:$L$10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hidden="1">[13]graf2!$D$12:$L$12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hidden="1">[13]graf2!$D$12:$L$12</definedName>
    <definedName name="_6__123Graph_CCHART_2" localSheetId="9" hidden="1">[12]graf2!$D$14:$L$14</definedName>
    <definedName name="_6__123Graph_CCHART_2" hidden="1">[13]graf2!$D$14:$L$14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hidden="1">[13]graf2!$D$10:$L$10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hidden="1">[13]graf2!$D$14:$L$14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[14]JAN07!#REF!</definedName>
    <definedName name="a" localSheetId="9">#REF!</definedName>
    <definedName name="a" localSheetId="7">[14]JAN07!#REF!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[15]x!$H$9:$H$47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[15]x!$B$100:$B$101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[16]MEMO!$A$1:$B$65536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[17]JAN09!#REF!</definedName>
    <definedName name="ad" localSheetId="7">[17]JAN09!#REF!</definedName>
    <definedName name="ad">[17]JAN09!#REF!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'[18]AHS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[17]JAN09!#REF!</definedName>
    <definedName name="an" localSheetId="7">[17]JAN09!#REF!</definedName>
    <definedName name="an">[17]JAN09!#REF!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'[18]AHS - Personel'!$G$10</definedName>
    <definedName name="AnalisHari">#N/A</definedName>
    <definedName name="and" localSheetId="6">[19]JAN09!#REF!</definedName>
    <definedName name="and" localSheetId="9">[19]JAN09!#REF!</definedName>
    <definedName name="and" localSheetId="7">[19]JAN09!#REF!</definedName>
    <definedName name="and" localSheetId="10">[19]JAN09!#REF!</definedName>
    <definedName name="and" localSheetId="11">[19]JAN09!#REF!</definedName>
    <definedName name="and">[19]JAN09!#REF!</definedName>
    <definedName name="andrea" localSheetId="6">[17]JAN09!#REF!</definedName>
    <definedName name="andrea" localSheetId="7">[17]JAN09!#REF!</definedName>
    <definedName name="andrea">[17]JAN09!#REF!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[20]Area_Data!$C$7:$Y$29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OFFSET('[20]Working Page'!$K$8,0,0,COUNTA('[20]Working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[21]Usulan!#REF!</definedName>
    <definedName name="ba" localSheetId="7">[21]Usulan!#REF!</definedName>
    <definedName name="ba" localSheetId="5">[21]Usulan!#REF!</definedName>
    <definedName name="ba">[21]Usulan!#REF!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'[22]FORM-B'!#REF!</definedName>
    <definedName name="BAR" localSheetId="7">'[22]FORM-B'!#REF!</definedName>
    <definedName name="BAR">'[22]FORM-B'!#REF!</definedName>
    <definedName name="BAR_19" localSheetId="6">'[22]FORM-B'!#REF!</definedName>
    <definedName name="BAR_19" localSheetId="7">'[22]FORM-B'!#REF!</definedName>
    <definedName name="BAR_19">'[22]FORM-B'!#REF!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'[22]FORM-B'!#REF!</definedName>
    <definedName name="Baru_19" localSheetId="7">'[22]FORM-B'!#REF!</definedName>
    <definedName name="Baru_19" localSheetId="5">'[22]FORM-B'!#REF!</definedName>
    <definedName name="Baru_19">'[22]FORM-B'!#REF!</definedName>
    <definedName name="Bases_of_absorption">OFFSET('[20]Working Page'!$J$8,0,0,COUNTA('[20]Working Page'!$J$8:$J$31),1)</definedName>
    <definedName name="Basis_of_absorption_Area_Overheads">'[20]Regional Overhead Allocation_WJ'!$C$381:$U$404</definedName>
    <definedName name="Basket">[23]Kamus!$D$2:$D$8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'[24]BBaku(12C3)'!$B$1:$S$46</definedName>
    <definedName name="BBakuTRWII">'[24]BBaku(12C3)'!$B$47:$S$93</definedName>
    <definedName name="BBakuTRWIII">'[24]BBaku(12C3)'!$B$94:$S$140</definedName>
    <definedName name="BBakuTRWIV">'[24]BBaku(12C3)'!$B$141:$S$187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'[25]BBMJenis(12B1)'!$B$1:$K$38</definedName>
    <definedName name="BBMJenisTRWII">'[25]BBMJenis(12B1)'!$B$40:$K$77</definedName>
    <definedName name="BBMJenisTRWIII">'[25]BBMJenis(12B1)'!$B$79:$K$116</definedName>
    <definedName name="BBMJenisTRWIV">'[25]BBMJenis(12B1)'!$B$118:$K$155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'[24]BiLuOp(14)'!$B$1:$G$49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'[24]Bipeg-U(12D2)'!$B$1:$G$53</definedName>
    <definedName name="BiPinjamin">'[25]BiPinjamin(15)'!$B$1:$G$49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[26]Uraian!#REF!</definedName>
    <definedName name="bkimia4v" localSheetId="7">[26]Uraian!#REF!</definedName>
    <definedName name="bkimia4v">[26]Uraian!#REF!</definedName>
    <definedName name="BlanksRange">'[20]Working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'[24]BOLain(12E2)'!$B$1:$G$43</definedName>
    <definedName name="BoLainTRWI">'[24]BOLain(12E2)'!$B$1:$L$44</definedName>
    <definedName name="BoLainTRWII">'[24]BOLain(12E2)'!$B$45:$L$88</definedName>
    <definedName name="BoLainTRWIII">'[24]BOLain(12E2)'!$B$89:$L$132</definedName>
    <definedName name="BoLainTRWIV">'[24]BOLain(12E2)'!$B$133:$L$175</definedName>
    <definedName name="bp">[15]x!$H$9:$H$47</definedName>
    <definedName name="BPegFTRWI">'[24]BPeg-F(12D1)'!$B$1:$H$45</definedName>
    <definedName name="BPegFTRWII">'[24]BPeg-F(12D1)'!$B$47:$H$92</definedName>
    <definedName name="BPegFTRWIII">'[24]BPeg-F(12D1)'!$B$93:$H$138</definedName>
    <definedName name="BPegFTRWIV">'[24]BPeg-F(12D1)'!$B$139:$H$184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[27]MENU1!$D$4:$T$15</definedName>
    <definedName name="BULAN" localSheetId="5">[27]MENU1!$D$4:$T$15</definedName>
    <definedName name="BULAN">[27]MENU1!$D$4:$T$15</definedName>
    <definedName name="Bulan_Ke" localSheetId="9">[28]CashFlow!$H$46</definedName>
    <definedName name="Bulan_Ke">#N/A</definedName>
    <definedName name="Business_Revenue">'[20]Service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'[20]Central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OFFSET('[20]Working Page'!$C$115,0,0,33-COUNTIF('[20]Working Page'!$C$115:$C$147,"=#N/A"),1)</definedName>
    <definedName name="Chart1_data">OFFSET('[20]Working Page'!$N$115,0,0,33-COUNTIF('[20]Working Page'!$C$115:$C$147,"=#N/A"),1)</definedName>
    <definedName name="Chart2_data">OFFSET('[20]Working Page'!$G$151,0,0,33-COUNTIF('[20]Working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'[20]Service Mapping'!$C$46:$Y$79</definedName>
    <definedName name="COPY">'[29]REAL-LR'!$G$17:$G$54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[28]CashFlow!$I$56:$J$57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[17]JAN09!#REF!</definedName>
    <definedName name="csa" localSheetId="7">[17]JAN09!#REF!</definedName>
    <definedName name="csa">[17]JAN09!#REF!</definedName>
    <definedName name="csDesignMode">1</definedName>
    <definedName name="Customer_data">'[20]Service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[30]item!$C$2:$C$550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[31]Sheet5!#REF!</definedName>
    <definedName name="DAWDFAFD" localSheetId="7">[31]Sheet5!#REF!</definedName>
    <definedName name="DAWDFAFD">[31]Sheet5!#REF!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[32]Asumsi!$S$10</definedName>
    <definedName name="DBSend_2">[33]Asumsi!$T$4</definedName>
    <definedName name="DBSend_3">[34]Asumsi!$U$4</definedName>
    <definedName name="dc" localSheetId="6">[35]JAN07!#REF!</definedName>
    <definedName name="dc" localSheetId="7">[35]JAN07!#REF!</definedName>
    <definedName name="dc" localSheetId="5">[36]JAN07!#REF!</definedName>
    <definedName name="dc">[36]JAN07!#REF!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[37]DENPASAR!$A$5:$AG$436</definedName>
    <definedName name="deviasi">[38]DeVIASI!$A$4:$AC$20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[39]MENU!$H$17:$H$35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'[18]AHS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'[20]Service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'[40]O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[14]JAN07!#REF!</definedName>
    <definedName name="FEEDERGGNKDS" localSheetId="7">[14]JAN07!#REF!</definedName>
    <definedName name="FEEDERGGNKDS">[41]JAN07!#REF!</definedName>
    <definedName name="FEEDERGGNSLG" localSheetId="6">[14]JAN07!#REF!</definedName>
    <definedName name="FEEDERGGNSLG" localSheetId="7">[14]JAN07!#REF!</definedName>
    <definedName name="FEEDERGGNSLG">[41]JAN07!#REF!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'[42]Resource Plan (2)'!$H$120</definedName>
    <definedName name="fp">[15]x!$G$9:$G$47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[43]Smg!$I$1:$I$863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[39]MENU!$M$11:$M$124</definedName>
    <definedName name="GANGGUAN">#N/A</definedName>
    <definedName name="GARDU" localSheetId="9">[39]PARAMETER!$A$11:$A$1059</definedName>
    <definedName name="GARDU">#N/A</definedName>
    <definedName name="GARDU1" localSheetId="9">[39]MENU!$A$11:$A$110</definedName>
    <definedName name="GARDU1">#N/A</definedName>
    <definedName name="GBR" localSheetId="9">INDEX([44]KKO!#REF!,MATCH([44]KKO!#REF!:[44]KKO!#REF!,0)*2)</definedName>
    <definedName name="GBR" localSheetId="10">INDEX([45]KKO!#REF!,MATCH([45]KKO!#REF!:[45]KKO!#REF!,0)*2)</definedName>
    <definedName name="GBR" localSheetId="11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>[48]Format!$AA$1:$AG$1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'[49]MATERIAL juni 05'!$A$1:$AH$65536</definedName>
    <definedName name="HMRIEL">'[49]UPDATE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'[25]IkhtisarBiop(12.0)'!$B$1:$M$49</definedName>
    <definedName name="IkhtBiopTRWII">'[25]IkhtisarBiop(12.0)'!$B$51:$M$99</definedName>
    <definedName name="IkhtBiopTRWIII">'[25]IkhtisarBiop(12.0)'!$B$101:$M$149</definedName>
    <definedName name="IkhtBiopTRWIV">'[25]IkhtisarBiop(12.0)'!$B$151:$M$199</definedName>
    <definedName name="INDEX_KODE" localSheetId="9">[39]MENU!$O$11:$O$124</definedName>
    <definedName name="INDEX_KODE">#N/A</definedName>
    <definedName name="INDEX1" localSheetId="9">[39]MENU!$C$11:$C$110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[50]DTU!$B$2:$D$48</definedName>
    <definedName name="input" localSheetId="6">'[51]Neraca seAPJ'!#REF!</definedName>
    <definedName name="input" localSheetId="7">'[51]Neraca seAPJ'!#REF!</definedName>
    <definedName name="input" localSheetId="5">'[51]Neraca seAPJ'!#REF!</definedName>
    <definedName name="input">'[51]Neraca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[17]JAN09!#REF!</definedName>
    <definedName name="ips" localSheetId="5">[17]JAN09!#REF!</definedName>
    <definedName name="ips">[17]JAN09!#REF!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'[52]W-NAD'!#REF!</definedName>
    <definedName name="JAJA" localSheetId="7">'[52]W-NAD'!#REF!</definedName>
    <definedName name="JAJA">'[52]W-NAD'!#REF!</definedName>
    <definedName name="jamkerja">'[53]D2. ANALISA HS INSHAR'!$D$2</definedName>
    <definedName name="JamKerja01">'[54]E3. ANALISA HS HAR TEK SUTM'!$D$2</definedName>
    <definedName name="jamkerjaentri" localSheetId="6">'[53]D2. ANALISA HS INSHAR'!#REF!</definedName>
    <definedName name="jamkerjaentri" localSheetId="7">'[53]D2. ANALISA HS INSHAR'!#REF!</definedName>
    <definedName name="jamkerjaentri" localSheetId="5">'[53]D2. ANALISA HS INSHAR'!#REF!</definedName>
    <definedName name="jamkerjaentri">'[53]D2. ANALISA HS INSHAR'!#REF!</definedName>
    <definedName name="jamkerjahar">'[54]E6.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[55]Jasa!$B$1:$F$65536</definedName>
    <definedName name="jasa.">[55]Jasa!$B$1:$F$65536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[56]data!$F$2:$F$4</definedName>
    <definedName name="jenis_pph">[56]data!$E$2:$E$7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'[25]JualGTarif(11A)'!$B$1:$I$59</definedName>
    <definedName name="JualGTarifTRWII">'[25]JualGTarif(11A)'!$B$61:$I$119</definedName>
    <definedName name="JualGTarifTRWIII">'[25]JualGTarif(11A)'!$B$121:$I$178</definedName>
    <definedName name="JualGTarifTRWIV">'[25]JualGTarif(11A)'!$B$180:$I$237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[19]JAN09!#REF!</definedName>
    <definedName name="kal" localSheetId="7">[19]JAN09!#REF!</definedName>
    <definedName name="kal">[19]JAN09!#REF!</definedName>
    <definedName name="KALIKDS" localSheetId="6">[14]JAN07!#REF!</definedName>
    <definedName name="KALIKDS" localSheetId="7">[14]JAN07!#REF!</definedName>
    <definedName name="KALIKDS">[41]JAN07!#REF!</definedName>
    <definedName name="KALISLG" localSheetId="6">[14]JAN07!#REF!</definedName>
    <definedName name="KALISLG" localSheetId="7">[14]JAN07!#REF!</definedName>
    <definedName name="KALISLG">[41]JAN07!#REF!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[21]Usulan!#REF!</definedName>
    <definedName name="KK" localSheetId="7">[21]Usulan!#REF!</definedName>
    <definedName name="KK">[21]Usulan!#REF!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[39]MENU!$N$11:$N$124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[39]PARAMETER!$D$11:$D$1059</definedName>
    <definedName name="KODE_OUTGOING">#N/A</definedName>
    <definedName name="KODE1" localSheetId="9">[39]MENU!$B$11:$B$110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[38]KoMposisi!$A$6:$BV$22</definedName>
    <definedName name="KomunikasiBulan" localSheetId="9">'[18]AHS - Non Personel'!$D$22</definedName>
    <definedName name="KomunikasiBulan">#N/A</definedName>
    <definedName name="KomunikasiHari" localSheetId="9">'[18]AHS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'[18]AHS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'[18]AHS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[57]Cover!$C$5</definedName>
    <definedName name="KursUSD">[58]Asumsi!$E$9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9">INDEX([44]PDL!$B$1:$B$3,IFERROR(MATCH([44]KKO!$D$16,[44]PDL!$A$1:$A$2,),3))</definedName>
    <definedName name="Kutools_PDL0_1" localSheetId="10">INDEX([45]PDL!$B$1:$B$3,IFERROR(MATCH([45]KKO!$D$16,[45]PDL!$A$1:$A$2,),3))</definedName>
    <definedName name="Kutools_PDL0_1" localSheetId="11">INDEX([45]PDL!$B$1:$B$3,IFERROR(MATCH([45]KKO!$D$16,[45]PDL!$A$1:$A$2,),3))</definedName>
    <definedName name="Kutools_PDL0_1">INDEX(PDL!$B$1:$B$3,IFERROR(MATCH(KKO!$D$15,PDL!$A$1:$A$2,),3))</definedName>
    <definedName name="Kutools_PDL1_1" localSheetId="9">INDEX([44]PDL!$D$4:$D$6,IFERROR(MATCH([44]KKO!$D$16,[44]PDL!$C$4:$C$5,),3))</definedName>
    <definedName name="Kutools_PDL1_1" localSheetId="10">INDEX([45]PDL!$D$4:$D$6,IFERROR(MATCH([45]KKO!$D$16,[45]PDL!$C$4:$C$5,),3))</definedName>
    <definedName name="Kutools_PDL1_1" localSheetId="11">INDEX([45]PDL!$D$4:$D$6,IFERROR(MATCH([45]KKO!$D$16,[45]PDL!$C$4:$C$5,),3))</definedName>
    <definedName name="Kutools_PDL1_1">INDEX(PDL!$D$4:$D$6,IFERROR(MATCH(KKO!$D$15,PDL!$C$4:$C$5,),3))</definedName>
    <definedName name="Kutools_PDL10_1" localSheetId="9">INDEX([44]PDL!$V$31:$V$33,IFERROR(MATCH([44]KKO!$K$16,[44]PDL!$U$31:$U$32,),3))</definedName>
    <definedName name="Kutools_PDL10_1" localSheetId="10">INDEX([45]PDL!$V$31:$V$33,IFERROR(MATCH([45]KKO!$K$16,[45]PDL!$U$31:$U$32,),3))</definedName>
    <definedName name="Kutools_PDL10_1" localSheetId="11">INDEX([45]PDL!$V$31:$V$33,IFERROR(MATCH([45]KKO!$K$16,[45]PDL!$U$31:$U$32,),3))</definedName>
    <definedName name="Kutools_PDL10_1">INDEX(PDL!$V$31:$V$33,IFERROR(MATCH(KKO!$K$15,PDL!$U$31:$U$32,),3))</definedName>
    <definedName name="Kutools_PDL2_1" localSheetId="9">INDEX([44]PDL!$F$7:$F$9,IFERROR(MATCH([44]KKO!$K$16,[44]PDL!$E$7:$E$8,),3))</definedName>
    <definedName name="Kutools_PDL2_1" localSheetId="10">INDEX([45]PDL!$F$7:$F$9,IFERROR(MATCH([45]KKO!$K$16,[45]PDL!$E$7:$E$8,),3))</definedName>
    <definedName name="Kutools_PDL2_1" localSheetId="11">INDEX([45]PDL!$F$7:$F$9,IFERROR(MATCH([45]KKO!$K$16,[45]PDL!$E$7:$E$8,),3))</definedName>
    <definedName name="Kutools_PDL2_1">INDEX(PDL!$F$7:$F$9,IFERROR(MATCH(KKO!$K$15,PDL!$E$7:$E$8,),3))</definedName>
    <definedName name="Kutools_PDL3_1" localSheetId="9">INDEX([44]PDL!$H$10:$H$12,IFERROR(MATCH([44]KKO!$D$16,[44]PDL!$G$10:$G$11,),3))</definedName>
    <definedName name="Kutools_PDL3_1" localSheetId="10">INDEX([45]PDL!$H$10:$H$12,IFERROR(MATCH([45]KKO!$D$16,[45]PDL!$G$10:$G$11,),3))</definedName>
    <definedName name="Kutools_PDL3_1" localSheetId="11">INDEX([45]PDL!$H$10:$H$12,IFERROR(MATCH([45]KKO!$D$16,[45]PDL!$G$10:$G$11,),3))</definedName>
    <definedName name="Kutools_PDL3_1">INDEX(PDL!$H$10:$H$12,IFERROR(MATCH(KKO!$D$15,PDL!$G$10:$G$11,),3))</definedName>
    <definedName name="Kutools_PDL4_1" localSheetId="9">INDEX([44]PDL!$J$13:$J$15,IFERROR(MATCH([44]KKO!$D$16,[44]PDL!$I$13:$I$14,),3))</definedName>
    <definedName name="Kutools_PDL4_1" localSheetId="10">INDEX([45]PDL!$J$13:$J$15,IFERROR(MATCH([45]KKO!$D$16,[45]PDL!$I$13:$I$14,),3))</definedName>
    <definedName name="Kutools_PDL4_1" localSheetId="11">INDEX([45]PDL!$J$13:$J$15,IFERROR(MATCH([45]KKO!$D$16,[45]PDL!$I$13:$I$14,),3))</definedName>
    <definedName name="Kutools_PDL4_1">INDEX(PDL!$J$13:$J$15,IFERROR(MATCH(KKO!$D$15,PDL!$I$13:$I$14,),3))</definedName>
    <definedName name="Kutools_PDL5_1" localSheetId="9">INDEX([44]PDL!$L$16:$L$18,IFERROR(MATCH([44]KKO!$K$16,[44]PDL!$K$16:$K$17,),3))</definedName>
    <definedName name="Kutools_PDL5_1" localSheetId="10">INDEX([45]PDL!$L$16:$L$18,IFERROR(MATCH([45]KKO!$K$16,[45]PDL!$K$16:$K$17,),3))</definedName>
    <definedName name="Kutools_PDL5_1" localSheetId="11">INDEX([45]PDL!$L$16:$L$18,IFERROR(MATCH([45]KKO!$K$16,[45]PDL!$K$16:$K$17,),3))</definedName>
    <definedName name="Kutools_PDL5_1">INDEX(PDL!$L$16:$L$18,IFERROR(MATCH(KKO!$K$15,PDL!$K$16:$K$17,),3))</definedName>
    <definedName name="Kutools_PDL6_1" localSheetId="9">INDEX([44]PDL!$N$19:$N$21,IFERROR(MATCH([44]KKO!$D$16,[44]PDL!$M$19:$M$20,),3))</definedName>
    <definedName name="Kutools_PDL6_1" localSheetId="10">INDEX([45]PDL!$N$19:$N$21,IFERROR(MATCH([45]KKO!$D$16,[45]PDL!$M$19:$M$20,),3))</definedName>
    <definedName name="Kutools_PDL6_1" localSheetId="11">INDEX([45]PDL!$N$19:$N$21,IFERROR(MATCH([45]KKO!$D$16,[45]PDL!$M$19:$M$20,),3))</definedName>
    <definedName name="Kutools_PDL6_1">INDEX(PDL!$N$19:$N$21,IFERROR(MATCH(KKO!$D$15,PDL!$M$19:$M$20,),3))</definedName>
    <definedName name="Kutools_PDL7_1" localSheetId="9">INDEX([44]PDL!$P$22:$P$24,IFERROR(MATCH([44]KKO!$D$16,[44]PDL!$O$22:$O$23,),3))</definedName>
    <definedName name="Kutools_PDL7_1" localSheetId="10">INDEX([45]PDL!$P$22:$P$24,IFERROR(MATCH([45]KKO!$D$16,[45]PDL!$O$22:$O$23,),3))</definedName>
    <definedName name="Kutools_PDL7_1" localSheetId="11">INDEX([45]PDL!$P$22:$P$24,IFERROR(MATCH([45]KKO!$D$16,[45]PDL!$O$22:$O$23,),3))</definedName>
    <definedName name="Kutools_PDL7_1">INDEX(PDL!$P$22:$P$24,IFERROR(MATCH(KKO!$D$15,PDL!$O$22:$O$23,),3))</definedName>
    <definedName name="Kutools_PDL8_1" localSheetId="9">INDEX([44]PDL!$R$25:$R$27,IFERROR(MATCH([44]KKO!$D$16,[44]PDL!$Q$25:$Q$26,),3))</definedName>
    <definedName name="Kutools_PDL8_1" localSheetId="10">INDEX([45]PDL!$R$25:$R$27,IFERROR(MATCH([45]KKO!$D$16,[45]PDL!$Q$25:$Q$26,),3))</definedName>
    <definedName name="Kutools_PDL8_1" localSheetId="11">INDEX([45]PDL!$R$25:$R$27,IFERROR(MATCH([45]KKO!$D$16,[45]PDL!$Q$25:$Q$26,),3))</definedName>
    <definedName name="Kutools_PDL8_1">INDEX(PDL!$R$25:$R$27,IFERROR(MATCH(KKO!$D$15,PDL!$Q$25:$Q$26,),3))</definedName>
    <definedName name="Kutools_PDL9_1" localSheetId="9">INDEX([44]PDL!$T$28:$T$30,IFERROR(MATCH([44]KKO!$D$16,[44]PDL!$S$28:$S$29,),3))</definedName>
    <definedName name="Kutools_PDL9_1" localSheetId="10">INDEX([45]PDL!$T$28:$T$30,IFERROR(MATCH([45]KKO!$D$16,[45]PDL!$S$28:$S$29,),3))</definedName>
    <definedName name="Kutools_PDL9_1" localSheetId="11">INDEX([45]PDL!$T$28:$T$30,IFERROR(MATCH([45]KKO!$D$16,[45]PDL!$S$28:$S$29,),3))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[59]PMT!#REF!</definedName>
    <definedName name="l" localSheetId="7">[59]PMT!#REF!</definedName>
    <definedName name="l">[59]PMT!#REF!</definedName>
    <definedName name="L_19" localSheetId="6">'[60]FORM-B'!#REF!</definedName>
    <definedName name="L_19" localSheetId="7">'[60]FORM-B'!#REF!</definedName>
    <definedName name="L_19">'[60]FORM-B'!#REF!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'[25]LabaRugi Fungsi'!$B$1:$J$60</definedName>
    <definedName name="LabaRugiFungsi2004">'[25]LabaRugi Fungsi2004(21B)'!$B$1:$E$46</definedName>
    <definedName name="LabaRugiLainnya">'[25]LabaRugi Lainnya 2005(20)'!$B$1:$G$30</definedName>
    <definedName name="LabaRugiUnsur2004">'[25]LabaRugi Unsur2004(21A)'!$D$1:$G$91</definedName>
    <definedName name="LABARUGIYR">[61]Asumsi!$V$2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[62]INPBA!$F$2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INDIRECT("Areas_"&amp;'[20]Working Page'!$B$47)</definedName>
    <definedName name="Listrik">'[63]AHS - Non Personel'!$D$33</definedName>
    <definedName name="lk" localSheetId="6">[17]JAN09!#REF!</definedName>
    <definedName name="lk" localSheetId="9">[17]JAN09!#REF!</definedName>
    <definedName name="lk" localSheetId="5">[17]JAN09!#REF!</definedName>
    <definedName name="lk" localSheetId="10">[17]JAN09!#REF!</definedName>
    <definedName name="lk" localSheetId="11">[17]JAN09!#REF!</definedName>
    <definedName name="lk">[17]JAN09!#REF!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'[60]FORM-B'!#REF!</definedName>
    <definedName name="M_19" localSheetId="7">'[60]FORM-B'!#REF!</definedName>
    <definedName name="M_19">'[60]FORM-B'!#REF!</definedName>
    <definedName name="MANBUNG" localSheetId="6">[31]Sheet5!#REF!</definedName>
    <definedName name="MANBUNG" localSheetId="7">[31]Sheet5!#REF!</definedName>
    <definedName name="MANBUNG">[31]Sheet5!#REF!</definedName>
    <definedName name="ManProBln" localSheetId="9">'[18]AHS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[55]Mat!$B$1:$L$65536</definedName>
    <definedName name="mat.">[55]Mat!$B$1:$L$65536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[64]aruskas!$A$110:$T$180</definedName>
    <definedName name="MD_19">[65]aruskas!$A$110:$T$180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[39]MENU!$D$11:$D$110</definedName>
    <definedName name="MENU_GARDU">#N/A</definedName>
    <definedName name="MENU_PENYULANG" localSheetId="9">[39]MENU!$F$11:$F$40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'[66]Standar Konstruksi'!$G$29:$G$29</definedName>
    <definedName name="MmExcelLinker_56E02BF7_1622_44A2_A1B4_91C09D796B1E" localSheetId="7">KKF!RAB-PER '[66]Standar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[67]Cover!$B$7</definedName>
    <definedName name="NEGO" localSheetId="6">[21]Usulan!#REF!</definedName>
    <definedName name="NEGO" localSheetId="7">[21]Usulan!#REF!</definedName>
    <definedName name="NEGO" localSheetId="5">[21]Usulan!#REF!</definedName>
    <definedName name="NEGO">[21]Usulan!#REF!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[15]x!$A$9:$A$47</definedName>
    <definedName name="NO_KODE" localSheetId="6">#N/A</definedName>
    <definedName name="NO_KODE" localSheetId="9">[39]MENU!#REF!</definedName>
    <definedName name="NO_KODE" localSheetId="7">#N/A</definedName>
    <definedName name="NO_KODE">#N/A</definedName>
    <definedName name="NoBlanksRange">OFFSET('[20]Working Page'!$G$53,0,0,SUMPRODUCT(--(TRIM('[20]Working Page'!$G$53:$G$85)&lt;&gt;"")),1)</definedName>
    <definedName name="nop">[15]x!$A$100:$A$101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'[18]AHS - Personel'!$G$19</definedName>
    <definedName name="Opr_Hari">#N/A</definedName>
    <definedName name="opv">[68]Valuation!$I$53</definedName>
    <definedName name="OUTGOING" localSheetId="9">[39]PARAMETER!$B$11:$B$1059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[15]x!$B$100:$B$101</definedName>
    <definedName name="PembelianiTRWI">'[25]PembelianiTL(12A1'!$B$1:$S$55</definedName>
    <definedName name="PembelianiTRWII">'[25]PembelianiTL(12A1'!$B$56:$S$110</definedName>
    <definedName name="PembelianiTRWIII">'[25]PembelianiTL(12A1'!$B$111:$S$165</definedName>
    <definedName name="PembelianiTRWIV">'[25]PembelianiTL(12A1'!$B$166:$S$220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'[24]PendaLuOp(13)'!$B$1:$G$58</definedName>
    <definedName name="PendOpLain">'[25]PendOpLain(11B)'!$B$1:$G$33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'[24]PenjTL(18)'!$B$1:$J$39</definedName>
    <definedName name="PenjTLTRWII">'[24]PenjTL(18)'!$B$41:$J$79</definedName>
    <definedName name="PenjTLTRWIII">'[24]PenjTL(18)'!$B$81:$J$119</definedName>
    <definedName name="PenjTLTRWIV">'[24]PenjTL(18)'!$B$121:$J$159</definedName>
    <definedName name="PENYULANG">[69]TABEL!$A$2:$A$81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9">[44]KKO!#REF!</definedName>
    <definedName name="pict" localSheetId="10">[45]KKO!#REF!</definedName>
    <definedName name="pict" localSheetId="11">[45]KKO!#REF!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[59]PMT!$D$12:$D$55</definedName>
    <definedName name="poi" localSheetId="6">[17]JAN09!#REF!</definedName>
    <definedName name="poi" localSheetId="9">[17]JAN09!#REF!</definedName>
    <definedName name="poi" localSheetId="5">[17]JAN09!#REF!</definedName>
    <definedName name="poi" localSheetId="10">[17]JAN09!#REF!</definedName>
    <definedName name="poi" localSheetId="11">[17]JAN09!#REF!</definedName>
    <definedName name="poi">[17]JAN09!#REF!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[56]data!$G$2:$G$54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[31]Sheet5!#REF!</definedName>
    <definedName name="PRINT_AR01" localSheetId="7">[31]Sheet5!#REF!</definedName>
    <definedName name="PRINT_AR01">[31]Sheet5!#REF!</definedName>
    <definedName name="_xlnm.Print_Area" localSheetId="9">'GAMBAR '!$A$1:$AD$55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0">PETA!$A$1:$W$55</definedName>
    <definedName name="_xlnm.Print_Area" localSheetId="8">RAB!$A$1:$K$69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'SLD '!$A$1:$AF$68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[31]Sheet5!#REF!</definedName>
    <definedName name="PRINT2" localSheetId="7">[31]Sheet5!#REF!</definedName>
    <definedName name="PRINT2">[31]Sheet5!#REF!</definedName>
    <definedName name="ProduksiTRWI">'[25]ProduksiTL(12B2)'!$B$1:$W$38</definedName>
    <definedName name="ProduksiTRWII">'[25]ProduksiTL(12B2)'!$B$41:$W$78</definedName>
    <definedName name="ProduksiTRWIII">'[25]ProduksiTL(12B2)'!$B$81:$W$118</definedName>
    <definedName name="ProduksiTRWIV">'[25]ProduksiTL(12B2)'!$B$121:$W$158</definedName>
    <definedName name="ProgGISBln" localSheetId="9">'[18]AHS - Personel'!$F$11</definedName>
    <definedName name="ProgGISBln">#N/A</definedName>
    <definedName name="ProgGISHari" localSheetId="9">'[18]AHS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[70]JURNAL!#REF!</definedName>
    <definedName name="PUR" localSheetId="7">[70]JURNAL!#REF!</definedName>
    <definedName name="PUR">[70]JURNAL!#REF!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[17]JAN09!#REF!</definedName>
    <definedName name="rafi" localSheetId="7">[17]JAN09!#REF!</definedName>
    <definedName name="rafi" localSheetId="5">[17]JAN09!#REF!</definedName>
    <definedName name="rafi">[17]JAN09!#REF!</definedName>
    <definedName name="raja" localSheetId="6">[17]JAN09!#REF!</definedName>
    <definedName name="raja" localSheetId="7">[17]JAN09!#REF!</definedName>
    <definedName name="raja">[17]JAN09!#REF!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OFFSET('[20]Central Overhead Allocation'!$C$281,0,0,COUNTA('[20]Central Overhead Allocation'!$C$281:$C$297),3)</definedName>
    <definedName name="Rate_of_absorption_EJ_C2A_options">OFFSET('[20]Central Overhead Allocation'!$C$183,0,0,COUNTA('[20]Central Overhead Allocation'!$C$183:$C$199),7)</definedName>
    <definedName name="Rate_of_absorption_JKT_C2A_options">OFFSET('[20]Central Overhead Allocation'!$C$330,0,0,COUNTA('[20]Central Overhead Allocation'!$C$330:$C$346),4)</definedName>
    <definedName name="Rate_of_absorption_Region_options">OFFSET('[20]Central Overhead Allocation'!$C$53,0,0,COUNTA('[20]Central Overhead Allocation'!$C$53:$C$69),8)</definedName>
    <definedName name="Rate_of_Absorption_WJ_A2IS_Options" localSheetId="6">OFFSET('[20]Regional Overhead Allocation_WJ'!#REF!,0,0,COUNTA('[20]Regional Overhead Allocation_WJ'!#REF!),35)</definedName>
    <definedName name="Rate_of_Absorption_WJ_A2IS_Options" localSheetId="9">OFFSET('[20]Regional Overhead Allocation_WJ'!#REF!,0,0,COUNTA('[20]Regional Overhead Allocation_WJ'!#REF!),35)</definedName>
    <definedName name="Rate_of_Absorption_WJ_A2IS_Options" localSheetId="7">OFFSET('[20]Regional Overhead Allocation_WJ'!#REF!,0,0,COUNTA('[20]Regional Overhead Allocation_WJ'!#REF!),35)</definedName>
    <definedName name="Rate_of_Absorption_WJ_A2IS_Options" localSheetId="5">OFFSET('[20]Regional Overhead Allocation_WJ'!#REF!,0,0,COUNTA('[20]Regional Overhead Allocation_WJ'!#REF!),35)</definedName>
    <definedName name="Rate_of_Absorption_WJ_A2IS_Options">OFFSET('[20]Regional Overhead Allocation_WJ'!#REF!,0,0,COUNTA('[20]Regional Overhead Allocation_WJ'!#REF!),35)</definedName>
    <definedName name="Rate_of_absorption_WJ_C2A_options">OFFSET('[20]Central Overhead Allocation'!$C$232,0,0,COUNTA('[20]Central Overhead Allocation'!$C$232:$C$248),14)</definedName>
    <definedName name="Rate_of_absorption_WS_C2A_Options">OFFSET('[20]Central Overhead Allocation'!$C$134,0,0,COUNTA('[20]Central Overhead Allocation'!$C$134:$C$150),3)</definedName>
    <definedName name="rcps" localSheetId="6">[17]JAN09!#REF!</definedName>
    <definedName name="rcps" localSheetId="9">[17]JAN09!#REF!</definedName>
    <definedName name="rcps" localSheetId="5">[17]JAN09!#REF!</definedName>
    <definedName name="rcps" localSheetId="10">[17]JAN09!#REF!</definedName>
    <definedName name="rcps" localSheetId="11">[17]JAN09!#REF!</definedName>
    <definedName name="rcps">[17]JAN09!#REF!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'[70]BB PUSAT'!$A$1:$C$65536</definedName>
    <definedName name="Regions">OFFSET('[20]Working Page'!$B$8,0,0,COUNTA('[20]Working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[39]MENU!$J$17:$J$24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[71]JAN07!#REF!</definedName>
    <definedName name="rtyu" localSheetId="7">[71]JAN07!#REF!</definedName>
    <definedName name="rtyu">[72]JAN07!#REF!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[20]Salary!$D$7:$AJ$38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[73]PICKUP!$D$12</definedName>
    <definedName name="SAPBEXwbID" hidden="1">"41NCAAE5PJZ8D7N0HEXL0B90R"</definedName>
    <definedName name="sasa" localSheetId="6">[17]JAN09!#REF!</definedName>
    <definedName name="sasa" localSheetId="7">[17]JAN09!#REF!</definedName>
    <definedName name="sasa" localSheetId="5">[17]JAN09!#REF!</definedName>
    <definedName name="sasa">[17]JAN09!#REF!</definedName>
    <definedName name="SATUAN" localSheetId="9">'[74]Rekap PMG.'!$A$10:$E$51</definedName>
    <definedName name="SATUAN">'[74]Rekap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[75]x!$G$9:$G$47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[50]DTU!$B$2:$D$48</definedName>
    <definedName name="sdffA" localSheetId="6">[17]JAN09!#REF!</definedName>
    <definedName name="sdffA" localSheetId="7">[17]JAN09!#REF!</definedName>
    <definedName name="sdffA" localSheetId="5">[17]JAN09!#REF!</definedName>
    <definedName name="sdffA">[17]JAN09!#REF!</definedName>
    <definedName name="sds">'[76]master rab'!$B$1:$H$65536</definedName>
    <definedName name="seapj">'[51]Neraca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[39]MENU!$J$11:$J$13</definedName>
    <definedName name="SEBUTAN">#N/A</definedName>
    <definedName name="sejut">[77]LAIN2!$Z$7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[77]LAIN2!$Z$5</definedName>
    <definedName name="serib">[77]LAIN2!$Z$6</definedName>
    <definedName name="Service_Mapping">'[20]Service Mapping'!$C$6:$Y$39</definedName>
    <definedName name="sewadetektorkabel_har">'[63]AHS - Non Personel'!$D$31</definedName>
    <definedName name="SewaDisTRWI">'[25]SewaPemb(12A2)'!$B$1:$T$36</definedName>
    <definedName name="SewaDisTRWII">'[25]SewaPemb(12A2)'!$B$39:$T$75</definedName>
    <definedName name="SewaDisTRWIII">'[25]SewaPemb(12A2)'!$B$77:$T$113</definedName>
    <definedName name="SewaDisTRWIV">'[25]SewaPemb(12A2)'!$B$115:$T$151</definedName>
    <definedName name="sewaGPS">'[63]AHS - Non Personel'!$D$27</definedName>
    <definedName name="SewaKantorBulan">'[63]AHS - Non Personel'!$D$23</definedName>
    <definedName name="SewaKomHari" localSheetId="9">'[18]AHS - Non Personel'!$D$15</definedName>
    <definedName name="SewaKomHari">#N/A</definedName>
    <definedName name="SewaLaptopBln" localSheetId="9">'[18]AHS - Non Personel'!$D$12</definedName>
    <definedName name="SewaLaptopBln">#N/A</definedName>
    <definedName name="SewaMejaKursi">'[63]AHS - Non Personel'!$D$32</definedName>
    <definedName name="SewaMobil" localSheetId="9">'[18]AHS - Non Personel'!$D$8</definedName>
    <definedName name="SewaMobil">#N/A</definedName>
    <definedName name="sewamobilbak_hari">'[63]AHS - Non Personel'!$D$29</definedName>
    <definedName name="SewaMotorBln" localSheetId="9">'[18]AHS - Non Personel'!$D$10</definedName>
    <definedName name="SewaMotorBln">#N/A</definedName>
    <definedName name="SewaMotorHari" localSheetId="9">'[18]AHS - Non Personel'!$D$11</definedName>
    <definedName name="SewaMotorHari">#N/A</definedName>
    <definedName name="SewaRumahBulan">'[63]AHS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[78]Sensitivitas!$D$26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[39]PARAMETER!$C$11:$C$1059</definedName>
    <definedName name="STATUS_REMOTE">#N/A</definedName>
    <definedName name="std">[79]HB2!$A$1:$L$65536</definedName>
    <definedName name="stdpln">'[80]HB BARU'!$A$1:$J$780</definedName>
    <definedName name="stok">[70]DTstok!$A$1:$B$65536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'[81]master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[82]SuMBER!$N$3:$FO$21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'[18]AHS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[71]JAN07!#REF!</definedName>
    <definedName name="swed" localSheetId="7">[71]JAN07!#REF!</definedName>
    <definedName name="swed">[72]JAN07!#REF!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[28]CashFlow!$A$8:$J$37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[83]Sheet1!$E$2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'[20]Working Page'!$C$92:$AK$101</definedName>
    <definedName name="Table2">'[20]Working Page'!$C$114:$N$147</definedName>
    <definedName name="Tahun" localSheetId="9">[84]bantu!$M$5:$X$5</definedName>
    <definedName name="Tahun">[85]bantu!$M$5:$X$5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[62]INPBA!$F$2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'[18]AHS - Personel'!$F$15</definedName>
    <definedName name="TechBulan">#N/A</definedName>
    <definedName name="TechHari" localSheetId="9">'[18]AHS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'[18]AHS - Personel'!$G$14</definedName>
    <definedName name="TesterHari">#N/A</definedName>
    <definedName name="TextRefCopyRangeCount" hidden="1">1</definedName>
    <definedName name="TIARA" localSheetId="6">[17]JAN09!#REF!</definedName>
    <definedName name="TIARA" localSheetId="9">[17]JAN09!#REF!</definedName>
    <definedName name="TIARA" localSheetId="7">[17]JAN09!#REF!</definedName>
    <definedName name="TIARA" localSheetId="10">[17]JAN09!#REF!</definedName>
    <definedName name="TIARA" localSheetId="11">[17]JAN09!#REF!</definedName>
    <definedName name="TIARA">[17]JAN09!#REF!</definedName>
    <definedName name="Tiket" localSheetId="9">'[18]AHS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'[18]Analisa Struktur Data'!#REF!</definedName>
    <definedName name="ToolsMigrasi" localSheetId="7">#N/A</definedName>
    <definedName name="ToolsMigrasi">#N/A</definedName>
    <definedName name="tril">[77]LAIN2!$Z$10</definedName>
    <definedName name="trp">[15]x!$B$9:$B$47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[68]Valuation!$I$61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[23]Kamus!$L$1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'[86]Rekap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[87]Usulan!#REF!</definedName>
    <definedName name="usul" localSheetId="7">[87]Usulan!#REF!</definedName>
    <definedName name="usul" localSheetId="5">[87]Usulan!#REF!</definedName>
    <definedName name="usul">[87]Usulan!#REF!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[19]JAN09!#REF!</definedName>
    <definedName name="WATES" localSheetId="7">[19]JAN09!#REF!</definedName>
    <definedName name="WATES">[19]JAN09!#REF!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[23]Kamus!$A$2:$A$29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[71]JAN07!#REF!</definedName>
    <definedName name="x" localSheetId="7">[71]JAN07!#REF!</definedName>
    <definedName name="x">[72]JAN07!#REF!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[71]JAN07!#REF!</definedName>
    <definedName name="xs" localSheetId="7">[71]JAN07!#REF!</definedName>
    <definedName name="xs" localSheetId="5">[72]JAN07!#REF!</definedName>
    <definedName name="xs">[72]JAN07!#REF!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('[88]Submission Form'!$A$4:$C$5,'[88]Submission Form'!$D$7,'[88]Submission Form'!$D$10:$D$11,'[88]Submission Form'!$D$17:$D$26,'[88]Submission Form'!$D$33)</definedName>
    <definedName name="zz">'[64]Hal-1'!$M$33:$M$33</definedName>
    <definedName name="zz_19">'[65]Hal-1'!$M$33:$M$33</definedName>
    <definedName name="zzz">[64]aruskas!$A$110:$T$180</definedName>
    <definedName name="zzz_19">[65]aruskas!$A$110:$T$180</definedName>
  </definedNames>
  <calcPr calcId="191028"/>
</workbook>
</file>

<file path=xl/calcChain.xml><?xml version="1.0" encoding="utf-8"?>
<calcChain xmlns="http://schemas.openxmlformats.org/spreadsheetml/2006/main">
  <c r="D16" i="11" l="1"/>
  <c r="D17" i="11"/>
  <c r="G19" i="11"/>
  <c r="E19" i="11"/>
  <c r="D19" i="11"/>
  <c r="J19" i="11" s="1"/>
  <c r="A19" i="11"/>
  <c r="G18" i="11"/>
  <c r="E18" i="11"/>
  <c r="D18" i="11"/>
  <c r="A18" i="11"/>
  <c r="G20" i="11"/>
  <c r="E20" i="11"/>
  <c r="D20" i="11"/>
  <c r="J20" i="11" s="1"/>
  <c r="A20" i="11"/>
  <c r="F27" i="11"/>
  <c r="F26" i="11"/>
  <c r="F25" i="11"/>
  <c r="F24" i="11"/>
  <c r="F23" i="11"/>
  <c r="G25" i="11"/>
  <c r="E25" i="11"/>
  <c r="D25" i="11"/>
  <c r="J25" i="11" s="1"/>
  <c r="A25" i="11"/>
  <c r="G24" i="11"/>
  <c r="E24" i="11"/>
  <c r="D24" i="11"/>
  <c r="J24" i="11" s="1"/>
  <c r="G23" i="11"/>
  <c r="E23" i="11"/>
  <c r="D23" i="11"/>
  <c r="J23" i="11" s="1"/>
  <c r="A23" i="11"/>
  <c r="G22" i="11"/>
  <c r="E22" i="11"/>
  <c r="D22" i="11"/>
  <c r="J22" i="11" s="1"/>
  <c r="G27" i="11"/>
  <c r="E27" i="11"/>
  <c r="D27" i="11"/>
  <c r="A27" i="11"/>
  <c r="G26" i="11"/>
  <c r="E26" i="11"/>
  <c r="D26" i="11"/>
  <c r="J26" i="11" s="1"/>
  <c r="G38" i="11"/>
  <c r="D38" i="11"/>
  <c r="H38" i="11" s="1"/>
  <c r="E38" i="11"/>
  <c r="F38" i="11"/>
  <c r="F37" i="11"/>
  <c r="F36" i="11"/>
  <c r="F35" i="11"/>
  <c r="J18" i="11" l="1"/>
  <c r="H19" i="11"/>
  <c r="I19" i="11"/>
  <c r="H18" i="11"/>
  <c r="K18" i="11" s="1"/>
  <c r="I18" i="11"/>
  <c r="H20" i="11"/>
  <c r="I20" i="11"/>
  <c r="J27" i="11"/>
  <c r="H24" i="11"/>
  <c r="H25" i="11"/>
  <c r="H22" i="11"/>
  <c r="H23" i="11"/>
  <c r="I24" i="11"/>
  <c r="I25" i="11"/>
  <c r="I22" i="11"/>
  <c r="I23" i="11"/>
  <c r="H26" i="11"/>
  <c r="H27" i="11"/>
  <c r="I26" i="11"/>
  <c r="I27" i="11"/>
  <c r="J38" i="11"/>
  <c r="I38" i="11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G44" i="11"/>
  <c r="E44" i="11"/>
  <c r="D44" i="11"/>
  <c r="J44" i="11" s="1"/>
  <c r="A44" i="11"/>
  <c r="E43" i="11"/>
  <c r="D43" i="11"/>
  <c r="A43" i="11"/>
  <c r="E42" i="11"/>
  <c r="D42" i="11"/>
  <c r="H42" i="11" s="1"/>
  <c r="E41" i="11"/>
  <c r="D41" i="11"/>
  <c r="H41" i="11" s="1"/>
  <c r="A41" i="11"/>
  <c r="E40" i="11"/>
  <c r="D40" i="11"/>
  <c r="H40" i="11" s="1"/>
  <c r="G39" i="11"/>
  <c r="E39" i="11"/>
  <c r="D39" i="11"/>
  <c r="A39" i="11"/>
  <c r="E37" i="11"/>
  <c r="D37" i="11"/>
  <c r="A37" i="11"/>
  <c r="E36" i="11"/>
  <c r="D36" i="11"/>
  <c r="J36" i="11" s="1"/>
  <c r="A36" i="11"/>
  <c r="E35" i="11"/>
  <c r="D35" i="11"/>
  <c r="E34" i="11"/>
  <c r="D34" i="11"/>
  <c r="A34" i="11"/>
  <c r="E33" i="11"/>
  <c r="D33" i="11"/>
  <c r="G32" i="11"/>
  <c r="E32" i="11"/>
  <c r="D32" i="11"/>
  <c r="J32" i="11" s="1"/>
  <c r="A32" i="11"/>
  <c r="E31" i="11"/>
  <c r="D31" i="11"/>
  <c r="A31" i="11"/>
  <c r="E30" i="11"/>
  <c r="D30" i="11"/>
  <c r="H30" i="11" s="1"/>
  <c r="E29" i="11"/>
  <c r="D29" i="11"/>
  <c r="H29" i="11" s="1"/>
  <c r="A29" i="11"/>
  <c r="D47" i="11"/>
  <c r="J47" i="11" s="1"/>
  <c r="T7" i="54"/>
  <c r="K6" i="60"/>
  <c r="D19" i="60"/>
  <c r="D22" i="59"/>
  <c r="K8" i="60" s="1"/>
  <c r="D19" i="59"/>
  <c r="D8" i="60" s="1"/>
  <c r="D18" i="59"/>
  <c r="D7" i="60" s="1"/>
  <c r="D21" i="59"/>
  <c r="K7" i="60" s="1"/>
  <c r="K19" i="60"/>
  <c r="K18" i="60"/>
  <c r="K17" i="60"/>
  <c r="D17" i="60"/>
  <c r="D18" i="60"/>
  <c r="D20" i="60" s="1"/>
  <c r="D6" i="60"/>
  <c r="E46" i="11"/>
  <c r="D46" i="11"/>
  <c r="A46" i="11"/>
  <c r="G45" i="11"/>
  <c r="E45" i="11"/>
  <c r="D45" i="11"/>
  <c r="G47" i="11"/>
  <c r="E47" i="11"/>
  <c r="E16" i="11"/>
  <c r="J16" i="11"/>
  <c r="A16" i="11"/>
  <c r="G28" i="11"/>
  <c r="E28" i="11"/>
  <c r="D28" i="11"/>
  <c r="D5" i="60"/>
  <c r="K5" i="60" s="1"/>
  <c r="F3" i="54"/>
  <c r="D8" i="59"/>
  <c r="D9" i="59" s="1"/>
  <c r="K7" i="54" s="1"/>
  <c r="G15" i="11"/>
  <c r="E15" i="11"/>
  <c r="D15" i="11"/>
  <c r="J15" i="11" s="1"/>
  <c r="A15" i="11"/>
  <c r="E17" i="11"/>
  <c r="A17" i="11"/>
  <c r="D21" i="11"/>
  <c r="H21" i="11" s="1"/>
  <c r="E21" i="11"/>
  <c r="D49" i="1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/>
  <c r="B10" i="54"/>
  <c r="B11" i="54"/>
  <c r="B12" i="54"/>
  <c r="B13" i="54"/>
  <c r="B14" i="54"/>
  <c r="B15" i="54"/>
  <c r="B16" i="54"/>
  <c r="B17" i="54"/>
  <c r="B18" i="54"/>
  <c r="B19" i="54"/>
  <c r="B20" i="54"/>
  <c r="B21" i="54"/>
  <c r="B22" i="54"/>
  <c r="B23" i="54"/>
  <c r="B24" i="54"/>
  <c r="B25" i="54"/>
  <c r="B26" i="54"/>
  <c r="B27" i="54"/>
  <c r="B28" i="54"/>
  <c r="B29" i="54"/>
  <c r="B30" i="54"/>
  <c r="A8" i="54"/>
  <c r="O8" i="54"/>
  <c r="A9" i="54"/>
  <c r="A10" i="54"/>
  <c r="A21" i="11"/>
  <c r="G48" i="11"/>
  <c r="E48" i="11"/>
  <c r="D48" i="11"/>
  <c r="H48" i="11" s="1"/>
  <c r="E49" i="11"/>
  <c r="D50" i="11"/>
  <c r="H50" i="11" s="1"/>
  <c r="E50" i="11"/>
  <c r="O107" i="10"/>
  <c r="P107" i="10"/>
  <c r="J107" i="10"/>
  <c r="L107" i="10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/>
  <c r="O8" i="10"/>
  <c r="P8" i="10"/>
  <c r="J9" i="10"/>
  <c r="K9" i="10"/>
  <c r="M9" i="10"/>
  <c r="O9" i="10"/>
  <c r="P9" i="10"/>
  <c r="J10" i="10"/>
  <c r="L10" i="10"/>
  <c r="K10" i="10"/>
  <c r="O10" i="10"/>
  <c r="J11" i="10"/>
  <c r="K11" i="10"/>
  <c r="M11" i="10"/>
  <c r="O11" i="10"/>
  <c r="P11" i="10"/>
  <c r="J12" i="10"/>
  <c r="K12" i="10"/>
  <c r="M12" i="10"/>
  <c r="O12" i="10"/>
  <c r="P12" i="10"/>
  <c r="J13" i="10"/>
  <c r="K13" i="10"/>
  <c r="M13" i="10"/>
  <c r="O13" i="10"/>
  <c r="J14" i="10"/>
  <c r="K14" i="10"/>
  <c r="M14" i="10"/>
  <c r="O14" i="10"/>
  <c r="P14" i="10"/>
  <c r="J15" i="10"/>
  <c r="K15" i="10"/>
  <c r="M15" i="10"/>
  <c r="O15" i="10"/>
  <c r="P15" i="10"/>
  <c r="J16" i="10"/>
  <c r="K16" i="10"/>
  <c r="M16" i="10"/>
  <c r="O16" i="10"/>
  <c r="P16" i="10"/>
  <c r="J17" i="10"/>
  <c r="L17" i="10"/>
  <c r="K17" i="10"/>
  <c r="O17" i="10"/>
  <c r="P17" i="10"/>
  <c r="J18" i="10"/>
  <c r="K18" i="10"/>
  <c r="M18" i="10"/>
  <c r="O18" i="10"/>
  <c r="P18" i="10"/>
  <c r="J19" i="10"/>
  <c r="K19" i="10"/>
  <c r="M19" i="10"/>
  <c r="O19" i="10"/>
  <c r="P19" i="10"/>
  <c r="J20" i="10"/>
  <c r="K20" i="10"/>
  <c r="M20" i="10"/>
  <c r="O20" i="10"/>
  <c r="P20" i="10"/>
  <c r="J21" i="10"/>
  <c r="K21" i="10"/>
  <c r="M21" i="10"/>
  <c r="O21" i="10"/>
  <c r="P21" i="10"/>
  <c r="J22" i="10"/>
  <c r="K22" i="10"/>
  <c r="M22" i="10"/>
  <c r="O22" i="10"/>
  <c r="P22" i="10"/>
  <c r="J23" i="10"/>
  <c r="K23" i="10"/>
  <c r="M23" i="10"/>
  <c r="O23" i="10"/>
  <c r="P23" i="10"/>
  <c r="J24" i="10"/>
  <c r="K24" i="10"/>
  <c r="M24" i="10"/>
  <c r="O24" i="10"/>
  <c r="P24" i="10"/>
  <c r="J25" i="10"/>
  <c r="K25" i="10"/>
  <c r="M25" i="10"/>
  <c r="O25" i="10"/>
  <c r="P25" i="10"/>
  <c r="J26" i="10"/>
  <c r="K26" i="10"/>
  <c r="M26" i="10"/>
  <c r="O26" i="10"/>
  <c r="P26" i="10"/>
  <c r="J27" i="10"/>
  <c r="K27" i="10"/>
  <c r="M27" i="10"/>
  <c r="O27" i="10"/>
  <c r="P27" i="10"/>
  <c r="J28" i="10"/>
  <c r="K28" i="10"/>
  <c r="M28" i="10"/>
  <c r="O28" i="10"/>
  <c r="P28" i="10"/>
  <c r="J29" i="10"/>
  <c r="K29" i="10"/>
  <c r="M29" i="10"/>
  <c r="O29" i="10"/>
  <c r="P29" i="10"/>
  <c r="J30" i="10"/>
  <c r="K30" i="10"/>
  <c r="M30" i="10"/>
  <c r="O30" i="10"/>
  <c r="P30" i="10"/>
  <c r="J31" i="10"/>
  <c r="K31" i="10"/>
  <c r="M31" i="10"/>
  <c r="O31" i="10"/>
  <c r="P31" i="10"/>
  <c r="J32" i="10"/>
  <c r="L32" i="10"/>
  <c r="K32" i="10"/>
  <c r="O32" i="10"/>
  <c r="P32" i="10"/>
  <c r="J33" i="10"/>
  <c r="L33" i="10"/>
  <c r="K33" i="10"/>
  <c r="O33" i="10"/>
  <c r="P33" i="10"/>
  <c r="J34" i="10"/>
  <c r="L34" i="10"/>
  <c r="K34" i="10"/>
  <c r="O34" i="10"/>
  <c r="P34" i="10"/>
  <c r="J35" i="10"/>
  <c r="L35" i="10"/>
  <c r="K35" i="10"/>
  <c r="O35" i="10"/>
  <c r="P35" i="10"/>
  <c r="J36" i="10"/>
  <c r="L36" i="10"/>
  <c r="K36" i="10"/>
  <c r="O36" i="10"/>
  <c r="P36" i="10"/>
  <c r="J37" i="10"/>
  <c r="L37" i="10"/>
  <c r="K37" i="10"/>
  <c r="O37" i="10"/>
  <c r="P37" i="10"/>
  <c r="J38" i="10"/>
  <c r="K38" i="10"/>
  <c r="O38" i="10"/>
  <c r="P38" i="10"/>
  <c r="J39" i="10"/>
  <c r="K39" i="10"/>
  <c r="O39" i="10"/>
  <c r="P39" i="10"/>
  <c r="J40" i="10"/>
  <c r="K40" i="10"/>
  <c r="O40" i="10"/>
  <c r="P40" i="10"/>
  <c r="J41" i="10"/>
  <c r="K41" i="10"/>
  <c r="O41" i="10"/>
  <c r="P41" i="10"/>
  <c r="J42" i="10"/>
  <c r="K42" i="10"/>
  <c r="O42" i="10"/>
  <c r="P42" i="10"/>
  <c r="J43" i="10"/>
  <c r="K43" i="10"/>
  <c r="O43" i="10"/>
  <c r="P43" i="10"/>
  <c r="J44" i="10"/>
  <c r="K44" i="10"/>
  <c r="O44" i="10"/>
  <c r="P44" i="10"/>
  <c r="J45" i="10"/>
  <c r="K45" i="10"/>
  <c r="O45" i="10"/>
  <c r="P45" i="10"/>
  <c r="J46" i="10"/>
  <c r="K46" i="10"/>
  <c r="M46" i="10"/>
  <c r="O46" i="10"/>
  <c r="P46" i="10"/>
  <c r="J47" i="10"/>
  <c r="K47" i="10"/>
  <c r="M47" i="10"/>
  <c r="O47" i="10"/>
  <c r="P47" i="10"/>
  <c r="J48" i="10"/>
  <c r="J7" i="10"/>
  <c r="L48" i="10"/>
  <c r="N48" i="10"/>
  <c r="K48" i="10"/>
  <c r="M48" i="10"/>
  <c r="O48" i="10"/>
  <c r="P48" i="10"/>
  <c r="J49" i="10"/>
  <c r="L49" i="10"/>
  <c r="N49" i="10"/>
  <c r="K49" i="10"/>
  <c r="M49" i="10"/>
  <c r="O49" i="10"/>
  <c r="P49" i="10"/>
  <c r="J50" i="10"/>
  <c r="K50" i="10"/>
  <c r="M50" i="10"/>
  <c r="O50" i="10"/>
  <c r="P50" i="10"/>
  <c r="J51" i="10"/>
  <c r="K51" i="10"/>
  <c r="M51" i="10"/>
  <c r="O51" i="10"/>
  <c r="P51" i="10"/>
  <c r="J52" i="10"/>
  <c r="K52" i="10"/>
  <c r="M52" i="10"/>
  <c r="O52" i="10"/>
  <c r="P52" i="10"/>
  <c r="J53" i="10"/>
  <c r="K53" i="10"/>
  <c r="M53" i="10"/>
  <c r="O53" i="10"/>
  <c r="P53" i="10"/>
  <c r="J54" i="10"/>
  <c r="K54" i="10"/>
  <c r="M54" i="10"/>
  <c r="O54" i="10"/>
  <c r="P54" i="10"/>
  <c r="J55" i="10"/>
  <c r="K55" i="10"/>
  <c r="M55" i="10"/>
  <c r="O55" i="10"/>
  <c r="P55" i="10"/>
  <c r="J56" i="10"/>
  <c r="K56" i="10"/>
  <c r="M56" i="10"/>
  <c r="O56" i="10"/>
  <c r="P56" i="10"/>
  <c r="J57" i="10"/>
  <c r="K57" i="10"/>
  <c r="M57" i="10"/>
  <c r="O57" i="10"/>
  <c r="P57" i="10"/>
  <c r="J58" i="10"/>
  <c r="K58" i="10"/>
  <c r="M58" i="10"/>
  <c r="O58" i="10"/>
  <c r="P58" i="10"/>
  <c r="J59" i="10"/>
  <c r="K59" i="10"/>
  <c r="M59" i="10"/>
  <c r="O59" i="10"/>
  <c r="P59" i="10"/>
  <c r="J60" i="10"/>
  <c r="K60" i="10"/>
  <c r="M60" i="10"/>
  <c r="O60" i="10"/>
  <c r="P60" i="10"/>
  <c r="J61" i="10"/>
  <c r="K61" i="10"/>
  <c r="M61" i="10"/>
  <c r="O61" i="10"/>
  <c r="P61" i="10"/>
  <c r="J62" i="10"/>
  <c r="K62" i="10"/>
  <c r="M62" i="10"/>
  <c r="O62" i="10"/>
  <c r="P62" i="10"/>
  <c r="J63" i="10"/>
  <c r="K63" i="10"/>
  <c r="M63" i="10"/>
  <c r="O63" i="10"/>
  <c r="P63" i="10"/>
  <c r="J64" i="10"/>
  <c r="L64" i="10"/>
  <c r="N64" i="10"/>
  <c r="K64" i="10"/>
  <c r="M64" i="10"/>
  <c r="O64" i="10"/>
  <c r="P64" i="10"/>
  <c r="J65" i="10"/>
  <c r="L65" i="10"/>
  <c r="N65" i="10"/>
  <c r="K65" i="10"/>
  <c r="M65" i="10"/>
  <c r="O65" i="10"/>
  <c r="P65" i="10"/>
  <c r="J66" i="10"/>
  <c r="K66" i="10"/>
  <c r="M66" i="10"/>
  <c r="O66" i="10"/>
  <c r="P66" i="10"/>
  <c r="J67" i="10"/>
  <c r="K67" i="10"/>
  <c r="M67" i="10"/>
  <c r="O67" i="10"/>
  <c r="P67" i="10"/>
  <c r="J68" i="10"/>
  <c r="K68" i="10"/>
  <c r="M68" i="10"/>
  <c r="O68" i="10"/>
  <c r="P68" i="10"/>
  <c r="J69" i="10"/>
  <c r="K69" i="10"/>
  <c r="M69" i="10"/>
  <c r="O69" i="10"/>
  <c r="P69" i="10"/>
  <c r="J70" i="10"/>
  <c r="K70" i="10"/>
  <c r="M70" i="10"/>
  <c r="O70" i="10"/>
  <c r="P70" i="10"/>
  <c r="J71" i="10"/>
  <c r="K71" i="10"/>
  <c r="M71" i="10"/>
  <c r="O71" i="10"/>
  <c r="P71" i="10"/>
  <c r="J72" i="10"/>
  <c r="K72" i="10"/>
  <c r="M72" i="10"/>
  <c r="O72" i="10"/>
  <c r="P72" i="10"/>
  <c r="J73" i="10"/>
  <c r="K73" i="10"/>
  <c r="M73" i="10"/>
  <c r="O73" i="10"/>
  <c r="P73" i="10"/>
  <c r="J74" i="10"/>
  <c r="K74" i="10"/>
  <c r="M74" i="10"/>
  <c r="O74" i="10"/>
  <c r="P74" i="10"/>
  <c r="J75" i="10"/>
  <c r="K75" i="10"/>
  <c r="M75" i="10"/>
  <c r="O75" i="10"/>
  <c r="P75" i="10"/>
  <c r="J76" i="10"/>
  <c r="K76" i="10"/>
  <c r="M76" i="10"/>
  <c r="O76" i="10"/>
  <c r="P76" i="10"/>
  <c r="J77" i="10"/>
  <c r="K77" i="10"/>
  <c r="M77" i="10"/>
  <c r="O77" i="10"/>
  <c r="P77" i="10"/>
  <c r="J78" i="10"/>
  <c r="K78" i="10"/>
  <c r="M78" i="10"/>
  <c r="O78" i="10"/>
  <c r="P78" i="10"/>
  <c r="J79" i="10"/>
  <c r="L79" i="10"/>
  <c r="N79" i="10"/>
  <c r="K79" i="10"/>
  <c r="M79" i="10"/>
  <c r="O79" i="10"/>
  <c r="P79" i="10"/>
  <c r="J80" i="10"/>
  <c r="M80" i="10"/>
  <c r="O80" i="10"/>
  <c r="J81" i="10"/>
  <c r="M81" i="10"/>
  <c r="O81" i="10"/>
  <c r="P81" i="10"/>
  <c r="J82" i="10"/>
  <c r="M82" i="10"/>
  <c r="O82" i="10"/>
  <c r="P82" i="10"/>
  <c r="J83" i="10"/>
  <c r="M83" i="10"/>
  <c r="O83" i="10"/>
  <c r="P83" i="10"/>
  <c r="J84" i="10"/>
  <c r="M84" i="10"/>
  <c r="O84" i="10"/>
  <c r="P84" i="10"/>
  <c r="J85" i="10"/>
  <c r="M85" i="10"/>
  <c r="O85" i="10"/>
  <c r="P85" i="10"/>
  <c r="J86" i="10"/>
  <c r="M86" i="10"/>
  <c r="O86" i="10"/>
  <c r="P86" i="10"/>
  <c r="J87" i="10"/>
  <c r="M87" i="10"/>
  <c r="O87" i="10"/>
  <c r="P87" i="10"/>
  <c r="J88" i="10"/>
  <c r="M88" i="10"/>
  <c r="O88" i="10"/>
  <c r="P88" i="10"/>
  <c r="J89" i="10"/>
  <c r="M89" i="10"/>
  <c r="O89" i="10"/>
  <c r="P89" i="10"/>
  <c r="J90" i="10"/>
  <c r="M90" i="10"/>
  <c r="O90" i="10"/>
  <c r="P90" i="10"/>
  <c r="J91" i="10"/>
  <c r="M91" i="10"/>
  <c r="O91" i="10"/>
  <c r="P91" i="10"/>
  <c r="J92" i="10"/>
  <c r="M92" i="10"/>
  <c r="O92" i="10"/>
  <c r="P92" i="10"/>
  <c r="J93" i="10"/>
  <c r="M93" i="10"/>
  <c r="O93" i="10"/>
  <c r="P93" i="10"/>
  <c r="J94" i="10"/>
  <c r="M94" i="10"/>
  <c r="O94" i="10"/>
  <c r="P94" i="10"/>
  <c r="J95" i="10"/>
  <c r="M95" i="10"/>
  <c r="O95" i="10"/>
  <c r="P95" i="10"/>
  <c r="J96" i="10"/>
  <c r="M96" i="10"/>
  <c r="O96" i="10"/>
  <c r="P96" i="10"/>
  <c r="J97" i="10"/>
  <c r="O97" i="10"/>
  <c r="P97" i="10"/>
  <c r="J98" i="10"/>
  <c r="O98" i="10"/>
  <c r="P98" i="10"/>
  <c r="J99" i="10"/>
  <c r="L99" i="10"/>
  <c r="N99" i="10"/>
  <c r="O99" i="10"/>
  <c r="P99" i="10"/>
  <c r="J100" i="10"/>
  <c r="O100" i="10"/>
  <c r="P100" i="10"/>
  <c r="J101" i="10"/>
  <c r="L101" i="10"/>
  <c r="O101" i="10"/>
  <c r="P101" i="10"/>
  <c r="J102" i="10"/>
  <c r="L102" i="10"/>
  <c r="O102" i="10"/>
  <c r="P102" i="10"/>
  <c r="J103" i="10"/>
  <c r="O103" i="10"/>
  <c r="P103" i="10"/>
  <c r="J104" i="10"/>
  <c r="O104" i="10"/>
  <c r="P104" i="10"/>
  <c r="J105" i="10"/>
  <c r="L105" i="10"/>
  <c r="O105" i="10"/>
  <c r="P105" i="10"/>
  <c r="J106" i="10"/>
  <c r="L106" i="10"/>
  <c r="O106" i="10"/>
  <c r="P106" i="10"/>
  <c r="J108" i="10"/>
  <c r="O108" i="10"/>
  <c r="P108" i="10"/>
  <c r="J109" i="10"/>
  <c r="K109" i="10"/>
  <c r="O109" i="10"/>
  <c r="P109" i="10"/>
  <c r="J110" i="10"/>
  <c r="L110" i="10"/>
  <c r="K110" i="10"/>
  <c r="O110" i="10"/>
  <c r="P110" i="10"/>
  <c r="J111" i="10"/>
  <c r="K111" i="10"/>
  <c r="O111" i="10"/>
  <c r="P111" i="10"/>
  <c r="J112" i="10"/>
  <c r="K112" i="10"/>
  <c r="O112" i="10"/>
  <c r="P112" i="10"/>
  <c r="J113" i="10"/>
  <c r="K113" i="10"/>
  <c r="M113" i="10"/>
  <c r="O113" i="10"/>
  <c r="P113" i="10"/>
  <c r="J114" i="10"/>
  <c r="K114" i="10"/>
  <c r="M114" i="10"/>
  <c r="O114" i="10"/>
  <c r="P114" i="10"/>
  <c r="J115" i="10"/>
  <c r="K115" i="10"/>
  <c r="O115" i="10"/>
  <c r="P115" i="10"/>
  <c r="J116" i="10"/>
  <c r="K116" i="10"/>
  <c r="M116" i="10"/>
  <c r="O116" i="10"/>
  <c r="P116" i="10"/>
  <c r="J117" i="10"/>
  <c r="K117" i="10"/>
  <c r="M117" i="10"/>
  <c r="O117" i="10"/>
  <c r="P117" i="10"/>
  <c r="J118" i="10"/>
  <c r="K118" i="10"/>
  <c r="O118" i="10"/>
  <c r="P118" i="10"/>
  <c r="J119" i="10"/>
  <c r="L119" i="10"/>
  <c r="K119" i="10"/>
  <c r="O119" i="10"/>
  <c r="P119" i="10"/>
  <c r="J120" i="10"/>
  <c r="K120" i="10"/>
  <c r="O120" i="10"/>
  <c r="P120" i="10"/>
  <c r="J121" i="10"/>
  <c r="K121" i="10"/>
  <c r="M121" i="10"/>
  <c r="O121" i="10"/>
  <c r="P121" i="10"/>
  <c r="J122" i="10"/>
  <c r="L122" i="10"/>
  <c r="K122" i="10"/>
  <c r="M122" i="10"/>
  <c r="O122" i="10"/>
  <c r="P122" i="10"/>
  <c r="J123" i="10"/>
  <c r="K123" i="10"/>
  <c r="M123" i="10"/>
  <c r="O123" i="10"/>
  <c r="P123" i="10"/>
  <c r="J124" i="10"/>
  <c r="K124" i="10"/>
  <c r="M124" i="10"/>
  <c r="O124" i="10"/>
  <c r="P124" i="10"/>
  <c r="J125" i="10"/>
  <c r="L125" i="10"/>
  <c r="K125" i="10"/>
  <c r="M125" i="10"/>
  <c r="N125" i="10"/>
  <c r="O125" i="10"/>
  <c r="P125" i="10"/>
  <c r="J126" i="10"/>
  <c r="K126" i="10"/>
  <c r="O126" i="10"/>
  <c r="P126" i="10"/>
  <c r="J127" i="10"/>
  <c r="K127" i="10"/>
  <c r="O127" i="10"/>
  <c r="P127" i="10"/>
  <c r="J128" i="10"/>
  <c r="K128" i="10"/>
  <c r="O128" i="10"/>
  <c r="P128" i="10"/>
  <c r="J129" i="10"/>
  <c r="K129" i="10"/>
  <c r="O129" i="10"/>
  <c r="P129" i="10"/>
  <c r="J130" i="10"/>
  <c r="L130" i="10"/>
  <c r="K130" i="10"/>
  <c r="O130" i="10"/>
  <c r="P130" i="10"/>
  <c r="J131" i="10"/>
  <c r="K131" i="10"/>
  <c r="O131" i="10"/>
  <c r="P131" i="10"/>
  <c r="J132" i="10"/>
  <c r="K132" i="10"/>
  <c r="M132" i="10"/>
  <c r="O132" i="10"/>
  <c r="P132" i="10"/>
  <c r="J133" i="10"/>
  <c r="K133" i="10"/>
  <c r="M133" i="10"/>
  <c r="O133" i="10"/>
  <c r="P133" i="10"/>
  <c r="J134" i="10"/>
  <c r="K134" i="10"/>
  <c r="M134" i="10"/>
  <c r="O134" i="10"/>
  <c r="P134" i="10"/>
  <c r="J135" i="10"/>
  <c r="K135" i="10"/>
  <c r="M135" i="10"/>
  <c r="O135" i="10"/>
  <c r="P135" i="10"/>
  <c r="J136" i="10"/>
  <c r="K136" i="10"/>
  <c r="M136" i="10"/>
  <c r="O136" i="10"/>
  <c r="P136" i="10"/>
  <c r="J137" i="10"/>
  <c r="K137" i="10"/>
  <c r="M137" i="10"/>
  <c r="O137" i="10"/>
  <c r="P137" i="10"/>
  <c r="J138" i="10"/>
  <c r="L138" i="10"/>
  <c r="N138" i="10"/>
  <c r="K138" i="10"/>
  <c r="M138" i="10"/>
  <c r="O138" i="10"/>
  <c r="P138" i="10"/>
  <c r="J139" i="10"/>
  <c r="K139" i="10"/>
  <c r="M139" i="10"/>
  <c r="O139" i="10"/>
  <c r="P139" i="10"/>
  <c r="J140" i="10"/>
  <c r="K140" i="10"/>
  <c r="O140" i="10"/>
  <c r="P140" i="10"/>
  <c r="J141" i="10"/>
  <c r="K141" i="10"/>
  <c r="O141" i="10"/>
  <c r="P141" i="10"/>
  <c r="J142" i="10"/>
  <c r="L142" i="10"/>
  <c r="N142" i="10"/>
  <c r="K142" i="10"/>
  <c r="O142" i="10"/>
  <c r="P142" i="10"/>
  <c r="J143" i="10"/>
  <c r="K143" i="10"/>
  <c r="M143" i="10"/>
  <c r="O143" i="10"/>
  <c r="P143" i="10"/>
  <c r="J144" i="10"/>
  <c r="K144" i="10"/>
  <c r="O144" i="10"/>
  <c r="P144" i="10"/>
  <c r="J145" i="10"/>
  <c r="L145" i="10"/>
  <c r="K145" i="10"/>
  <c r="O145" i="10"/>
  <c r="P145" i="10"/>
  <c r="J146" i="10"/>
  <c r="K146" i="10"/>
  <c r="O146" i="10"/>
  <c r="P146" i="10"/>
  <c r="J147" i="10"/>
  <c r="K147" i="10"/>
  <c r="O147" i="10"/>
  <c r="P147" i="10"/>
  <c r="J148" i="10"/>
  <c r="L148" i="10"/>
  <c r="K148" i="10"/>
  <c r="O148" i="10"/>
  <c r="P148" i="10"/>
  <c r="J149" i="10"/>
  <c r="L149" i="10"/>
  <c r="K149" i="10"/>
  <c r="O149" i="10"/>
  <c r="P149" i="10"/>
  <c r="J150" i="10"/>
  <c r="L150" i="10"/>
  <c r="K150" i="10"/>
  <c r="O150" i="10"/>
  <c r="P150" i="10"/>
  <c r="J151" i="10"/>
  <c r="L151" i="10"/>
  <c r="K151" i="10"/>
  <c r="O151" i="10"/>
  <c r="P151" i="10"/>
  <c r="J152" i="10"/>
  <c r="L152" i="10"/>
  <c r="K152" i="10"/>
  <c r="O152" i="10"/>
  <c r="P152" i="10"/>
  <c r="J153" i="10"/>
  <c r="L153" i="10"/>
  <c r="K153" i="10"/>
  <c r="O153" i="10"/>
  <c r="P153" i="10"/>
  <c r="J154" i="10"/>
  <c r="L154" i="10"/>
  <c r="K154" i="10"/>
  <c r="O154" i="10"/>
  <c r="P154" i="10"/>
  <c r="J155" i="10"/>
  <c r="L155" i="10"/>
  <c r="K155" i="10"/>
  <c r="O155" i="10"/>
  <c r="P155" i="10"/>
  <c r="J156" i="10"/>
  <c r="L156" i="10"/>
  <c r="K156" i="10"/>
  <c r="O156" i="10"/>
  <c r="P156" i="10"/>
  <c r="J157" i="10"/>
  <c r="L157" i="10"/>
  <c r="K157" i="10"/>
  <c r="O157" i="10"/>
  <c r="P157" i="10"/>
  <c r="J158" i="10"/>
  <c r="L158" i="10"/>
  <c r="K158" i="10"/>
  <c r="O158" i="10"/>
  <c r="P158" i="10"/>
  <c r="J159" i="10"/>
  <c r="L159" i="10"/>
  <c r="K159" i="10"/>
  <c r="O159" i="10"/>
  <c r="P159" i="10"/>
  <c r="J160" i="10"/>
  <c r="L160" i="10"/>
  <c r="K160" i="10"/>
  <c r="O160" i="10"/>
  <c r="P160" i="10"/>
  <c r="J161" i="10"/>
  <c r="L161" i="10"/>
  <c r="K161" i="10"/>
  <c r="O161" i="10"/>
  <c r="P161" i="10"/>
  <c r="J162" i="10"/>
  <c r="L162" i="10"/>
  <c r="K162" i="10"/>
  <c r="O162" i="10"/>
  <c r="P162" i="10"/>
  <c r="J163" i="10"/>
  <c r="L163" i="10"/>
  <c r="K163" i="10"/>
  <c r="O163" i="10"/>
  <c r="P163" i="10"/>
  <c r="J164" i="10"/>
  <c r="L164" i="10"/>
  <c r="K164" i="10"/>
  <c r="O164" i="10"/>
  <c r="P164" i="10"/>
  <c r="J165" i="10"/>
  <c r="L165" i="10"/>
  <c r="K165" i="10"/>
  <c r="O165" i="10"/>
  <c r="P165" i="10"/>
  <c r="J166" i="10"/>
  <c r="L166" i="10"/>
  <c r="K166" i="10"/>
  <c r="O166" i="10"/>
  <c r="P166" i="10"/>
  <c r="J167" i="10"/>
  <c r="L167" i="10"/>
  <c r="K167" i="10"/>
  <c r="O167" i="10"/>
  <c r="P167" i="10"/>
  <c r="J168" i="10"/>
  <c r="L168" i="10"/>
  <c r="K168" i="10"/>
  <c r="O168" i="10"/>
  <c r="P168" i="10"/>
  <c r="J169" i="10"/>
  <c r="L169" i="10"/>
  <c r="K169" i="10"/>
  <c r="O169" i="10"/>
  <c r="P169" i="10"/>
  <c r="J170" i="10"/>
  <c r="L170" i="10"/>
  <c r="K170" i="10"/>
  <c r="O170" i="10"/>
  <c r="P170" i="10"/>
  <c r="J171" i="10"/>
  <c r="K171" i="10"/>
  <c r="O171" i="10"/>
  <c r="P171" i="10"/>
  <c r="J172" i="10"/>
  <c r="K172" i="10"/>
  <c r="O172" i="10"/>
  <c r="P172" i="10"/>
  <c r="J173" i="10"/>
  <c r="L173" i="10"/>
  <c r="K173" i="10"/>
  <c r="O173" i="10"/>
  <c r="P173" i="10"/>
  <c r="J174" i="10"/>
  <c r="L174" i="10"/>
  <c r="K174" i="10"/>
  <c r="O174" i="10"/>
  <c r="P174" i="10"/>
  <c r="J175" i="10"/>
  <c r="L175" i="10"/>
  <c r="K175" i="10"/>
  <c r="O175" i="10"/>
  <c r="P175" i="10"/>
  <c r="J176" i="10"/>
  <c r="K176" i="10"/>
  <c r="O176" i="10"/>
  <c r="P176" i="10"/>
  <c r="J177" i="10"/>
  <c r="K177" i="10"/>
  <c r="O177" i="10"/>
  <c r="P177" i="10"/>
  <c r="J178" i="10"/>
  <c r="L178" i="10"/>
  <c r="K178" i="10"/>
  <c r="O178" i="10"/>
  <c r="P178" i="10"/>
  <c r="J179" i="10"/>
  <c r="L179" i="10"/>
  <c r="K179" i="10"/>
  <c r="O179" i="10"/>
  <c r="P179" i="10"/>
  <c r="J180" i="10"/>
  <c r="L180" i="10"/>
  <c r="K180" i="10"/>
  <c r="O180" i="10"/>
  <c r="P180" i="10"/>
  <c r="J181" i="10"/>
  <c r="K181" i="10"/>
  <c r="O181" i="10"/>
  <c r="P181" i="10"/>
  <c r="J182" i="10"/>
  <c r="K182" i="10"/>
  <c r="O182" i="10"/>
  <c r="P182" i="10"/>
  <c r="J183" i="10"/>
  <c r="K183" i="10"/>
  <c r="O183" i="10"/>
  <c r="P183" i="10"/>
  <c r="J184" i="10"/>
  <c r="L184" i="10"/>
  <c r="K184" i="10"/>
  <c r="O184" i="10"/>
  <c r="J185" i="10"/>
  <c r="L185" i="10"/>
  <c r="K185" i="10"/>
  <c r="O185" i="10"/>
  <c r="P185" i="10"/>
  <c r="J186" i="10"/>
  <c r="K186" i="10"/>
  <c r="M186" i="10"/>
  <c r="O186" i="10"/>
  <c r="P186" i="10"/>
  <c r="J187" i="10"/>
  <c r="K187" i="10"/>
  <c r="M187" i="10"/>
  <c r="O187" i="10"/>
  <c r="P187" i="10"/>
  <c r="J188" i="10"/>
  <c r="K188" i="10"/>
  <c r="O188" i="10"/>
  <c r="J189" i="10"/>
  <c r="K189" i="10"/>
  <c r="O189" i="10"/>
  <c r="J190" i="10"/>
  <c r="L190" i="10"/>
  <c r="K190" i="10"/>
  <c r="O190" i="10"/>
  <c r="J191" i="10"/>
  <c r="L191" i="10"/>
  <c r="K191" i="10"/>
  <c r="O191" i="10"/>
  <c r="J192" i="10"/>
  <c r="K192" i="10"/>
  <c r="O192" i="10"/>
  <c r="J193" i="10"/>
  <c r="K193" i="10"/>
  <c r="O193" i="10"/>
  <c r="J194" i="10"/>
  <c r="L194" i="10"/>
  <c r="K194" i="10"/>
  <c r="O194" i="10"/>
  <c r="J195" i="10"/>
  <c r="L195" i="10"/>
  <c r="K195" i="10"/>
  <c r="O195" i="10"/>
  <c r="J196" i="10"/>
  <c r="L196" i="10"/>
  <c r="K196" i="10"/>
  <c r="O196" i="10"/>
  <c r="P196" i="10"/>
  <c r="J197" i="10"/>
  <c r="L197" i="10"/>
  <c r="K197" i="10"/>
  <c r="O197" i="10"/>
  <c r="P197" i="10"/>
  <c r="J198" i="10"/>
  <c r="L198" i="10"/>
  <c r="K198" i="10"/>
  <c r="O198" i="10"/>
  <c r="J199" i="10"/>
  <c r="L199" i="10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O7" i="10"/>
  <c r="P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/>
  <c r="O210" i="10"/>
  <c r="P210" i="10"/>
  <c r="J211" i="10"/>
  <c r="K211" i="10"/>
  <c r="O211" i="10"/>
  <c r="P211" i="10"/>
  <c r="J212" i="10"/>
  <c r="K212" i="10"/>
  <c r="M212" i="10"/>
  <c r="O212" i="10"/>
  <c r="P212" i="10"/>
  <c r="J213" i="10"/>
  <c r="K213" i="10"/>
  <c r="M213" i="10"/>
  <c r="O213" i="10"/>
  <c r="P213" i="10"/>
  <c r="J214" i="10"/>
  <c r="K214" i="10"/>
  <c r="M214" i="10"/>
  <c r="O214" i="10"/>
  <c r="P214" i="10"/>
  <c r="J215" i="10"/>
  <c r="K215" i="10"/>
  <c r="M215" i="10"/>
  <c r="O215" i="10"/>
  <c r="P215" i="10"/>
  <c r="J216" i="10"/>
  <c r="K216" i="10"/>
  <c r="M216" i="10"/>
  <c r="O216" i="10"/>
  <c r="P216" i="10"/>
  <c r="J217" i="10"/>
  <c r="K217" i="10"/>
  <c r="M217" i="10"/>
  <c r="O217" i="10"/>
  <c r="P217" i="10"/>
  <c r="J218" i="10"/>
  <c r="K218" i="10"/>
  <c r="M218" i="10"/>
  <c r="O218" i="10"/>
  <c r="P218" i="10"/>
  <c r="J219" i="10"/>
  <c r="K219" i="10"/>
  <c r="M219" i="10"/>
  <c r="O219" i="10"/>
  <c r="P219" i="10"/>
  <c r="J220" i="10"/>
  <c r="K220" i="10"/>
  <c r="M220" i="10"/>
  <c r="O220" i="10"/>
  <c r="P220" i="10"/>
  <c r="J221" i="10"/>
  <c r="K221" i="10"/>
  <c r="M221" i="10"/>
  <c r="O221" i="10"/>
  <c r="P221" i="10"/>
  <c r="J222" i="10"/>
  <c r="K222" i="10"/>
  <c r="O222" i="10"/>
  <c r="P222" i="10"/>
  <c r="J223" i="10"/>
  <c r="K223" i="10"/>
  <c r="O223" i="10"/>
  <c r="P223" i="10"/>
  <c r="J224" i="10"/>
  <c r="K224" i="10"/>
  <c r="M224" i="10"/>
  <c r="O224" i="10"/>
  <c r="P224" i="10"/>
  <c r="J225" i="10"/>
  <c r="K225" i="10"/>
  <c r="O225" i="10"/>
  <c r="P225" i="10"/>
  <c r="J226" i="10"/>
  <c r="K226" i="10"/>
  <c r="M226" i="10"/>
  <c r="O226" i="10"/>
  <c r="P226" i="10"/>
  <c r="J227" i="10"/>
  <c r="K227" i="10"/>
  <c r="O227" i="10"/>
  <c r="P227" i="10"/>
  <c r="J228" i="10"/>
  <c r="K228" i="10"/>
  <c r="O228" i="10"/>
  <c r="P228" i="10"/>
  <c r="J229" i="10"/>
  <c r="K229" i="10"/>
  <c r="O229" i="10"/>
  <c r="P229" i="10"/>
  <c r="J230" i="10"/>
  <c r="K230" i="10"/>
  <c r="O230" i="10"/>
  <c r="P230" i="10"/>
  <c r="J231" i="10"/>
  <c r="K231" i="10"/>
  <c r="O231" i="10"/>
  <c r="P231" i="10"/>
  <c r="J232" i="10"/>
  <c r="K232" i="10"/>
  <c r="O232" i="10"/>
  <c r="P232" i="10"/>
  <c r="J233" i="10"/>
  <c r="K233" i="10"/>
  <c r="O233" i="10"/>
  <c r="P233" i="10"/>
  <c r="J234" i="10"/>
  <c r="K234" i="10"/>
  <c r="O234" i="10"/>
  <c r="P234" i="10"/>
  <c r="J235" i="10"/>
  <c r="K235" i="10"/>
  <c r="O235" i="10"/>
  <c r="P235" i="10"/>
  <c r="J236" i="10"/>
  <c r="K236" i="10"/>
  <c r="O236" i="10"/>
  <c r="P236" i="10"/>
  <c r="J237" i="10"/>
  <c r="K237" i="10"/>
  <c r="O237" i="10"/>
  <c r="P237" i="10"/>
  <c r="J238" i="10"/>
  <c r="L238" i="10"/>
  <c r="K238" i="10"/>
  <c r="O238" i="10"/>
  <c r="P238" i="10"/>
  <c r="J239" i="10"/>
  <c r="L239" i="10"/>
  <c r="K239" i="10"/>
  <c r="O239" i="10"/>
  <c r="P239" i="10"/>
  <c r="J240" i="10"/>
  <c r="K240" i="10"/>
  <c r="O240" i="10"/>
  <c r="P240" i="10"/>
  <c r="J241" i="10"/>
  <c r="K241" i="10"/>
  <c r="O241" i="10"/>
  <c r="P241" i="10"/>
  <c r="J242" i="10"/>
  <c r="K242" i="10"/>
  <c r="O242" i="10"/>
  <c r="P242" i="10"/>
  <c r="J243" i="10"/>
  <c r="K243" i="10"/>
  <c r="O243" i="10"/>
  <c r="P243" i="10"/>
  <c r="J244" i="10"/>
  <c r="K244" i="10"/>
  <c r="O244" i="10"/>
  <c r="P244" i="10"/>
  <c r="J245" i="10"/>
  <c r="K245" i="10"/>
  <c r="O245" i="10"/>
  <c r="P245" i="10"/>
  <c r="J246" i="10"/>
  <c r="K246" i="10"/>
  <c r="O246" i="10"/>
  <c r="P246" i="10"/>
  <c r="J247" i="10"/>
  <c r="K247" i="10"/>
  <c r="O247" i="10"/>
  <c r="P247" i="10"/>
  <c r="J248" i="10"/>
  <c r="K248" i="10"/>
  <c r="O248" i="10"/>
  <c r="P248" i="10"/>
  <c r="J249" i="10"/>
  <c r="K249" i="10"/>
  <c r="O249" i="10"/>
  <c r="P249" i="10"/>
  <c r="J250" i="10"/>
  <c r="L250" i="10"/>
  <c r="K250" i="10"/>
  <c r="O250" i="10"/>
  <c r="P250" i="10"/>
  <c r="J251" i="10"/>
  <c r="L251" i="10"/>
  <c r="K251" i="10"/>
  <c r="O251" i="10"/>
  <c r="P251" i="10"/>
  <c r="J252" i="10"/>
  <c r="L252" i="10"/>
  <c r="K252" i="10"/>
  <c r="O252" i="10"/>
  <c r="P252" i="10"/>
  <c r="J253" i="10"/>
  <c r="L253" i="10"/>
  <c r="K253" i="10"/>
  <c r="O253" i="10"/>
  <c r="P253" i="10"/>
  <c r="J254" i="10"/>
  <c r="L254" i="10"/>
  <c r="K254" i="10"/>
  <c r="O254" i="10"/>
  <c r="P254" i="10"/>
  <c r="J255" i="10"/>
  <c r="L255" i="10"/>
  <c r="K255" i="10"/>
  <c r="O255" i="10"/>
  <c r="P255" i="10"/>
  <c r="J256" i="10"/>
  <c r="K256" i="10"/>
  <c r="O256" i="10"/>
  <c r="P256" i="10"/>
  <c r="J257" i="10"/>
  <c r="K257" i="10"/>
  <c r="O257" i="10"/>
  <c r="P257" i="10"/>
  <c r="J258" i="10"/>
  <c r="K258" i="10"/>
  <c r="O258" i="10"/>
  <c r="P258" i="10"/>
  <c r="J259" i="10"/>
  <c r="K259" i="10"/>
  <c r="O259" i="10"/>
  <c r="P259" i="10"/>
  <c r="J260" i="10"/>
  <c r="K260" i="10"/>
  <c r="O260" i="10"/>
  <c r="P260" i="10"/>
  <c r="J261" i="10"/>
  <c r="K261" i="10"/>
  <c r="O261" i="10"/>
  <c r="P261" i="10"/>
  <c r="J262" i="10"/>
  <c r="L262" i="10"/>
  <c r="K262" i="10"/>
  <c r="O262" i="10"/>
  <c r="P262" i="10"/>
  <c r="J263" i="10"/>
  <c r="L263" i="10"/>
  <c r="K263" i="10"/>
  <c r="O263" i="10"/>
  <c r="P263" i="10"/>
  <c r="J264" i="10"/>
  <c r="L264" i="10"/>
  <c r="K264" i="10"/>
  <c r="O264" i="10"/>
  <c r="P264" i="10"/>
  <c r="J265" i="10"/>
  <c r="L265" i="10"/>
  <c r="K265" i="10"/>
  <c r="O265" i="10"/>
  <c r="P265" i="10"/>
  <c r="J266" i="10"/>
  <c r="L266" i="10"/>
  <c r="K266" i="10"/>
  <c r="O266" i="10"/>
  <c r="P266" i="10"/>
  <c r="J267" i="10"/>
  <c r="L267" i="10"/>
  <c r="K267" i="10"/>
  <c r="O267" i="10"/>
  <c r="P267" i="10"/>
  <c r="J268" i="10"/>
  <c r="K268" i="10"/>
  <c r="O268" i="10"/>
  <c r="P268" i="10"/>
  <c r="J269" i="10"/>
  <c r="K269" i="10"/>
  <c r="O269" i="10"/>
  <c r="P269" i="10"/>
  <c r="J270" i="10"/>
  <c r="K270" i="10"/>
  <c r="O270" i="10"/>
  <c r="P270" i="10"/>
  <c r="J271" i="10"/>
  <c r="K271" i="10"/>
  <c r="O271" i="10"/>
  <c r="P271" i="10"/>
  <c r="J272" i="10"/>
  <c r="L272" i="10"/>
  <c r="K272" i="10"/>
  <c r="O272" i="10"/>
  <c r="P272" i="10"/>
  <c r="J273" i="10"/>
  <c r="L273" i="10"/>
  <c r="K273" i="10"/>
  <c r="O273" i="10"/>
  <c r="P273" i="10"/>
  <c r="J274" i="10"/>
  <c r="L274" i="10"/>
  <c r="K274" i="10"/>
  <c r="O274" i="10"/>
  <c r="P274" i="10"/>
  <c r="J275" i="10"/>
  <c r="L275" i="10"/>
  <c r="K275" i="10"/>
  <c r="O275" i="10"/>
  <c r="P275" i="10"/>
  <c r="J276" i="10"/>
  <c r="L276" i="10"/>
  <c r="K276" i="10"/>
  <c r="O276" i="10"/>
  <c r="P276" i="10"/>
  <c r="J277" i="10"/>
  <c r="L277" i="10"/>
  <c r="K277" i="10"/>
  <c r="O277" i="10"/>
  <c r="P277" i="10"/>
  <c r="J278" i="10"/>
  <c r="L278" i="10"/>
  <c r="K278" i="10"/>
  <c r="O278" i="10"/>
  <c r="P278" i="10"/>
  <c r="J279" i="10"/>
  <c r="L279" i="10"/>
  <c r="K279" i="10"/>
  <c r="O279" i="10"/>
  <c r="P279" i="10"/>
  <c r="J280" i="10"/>
  <c r="L280" i="10"/>
  <c r="K280" i="10"/>
  <c r="O280" i="10"/>
  <c r="P280" i="10"/>
  <c r="J281" i="10"/>
  <c r="L281" i="10"/>
  <c r="K281" i="10"/>
  <c r="O281" i="10"/>
  <c r="P281" i="10"/>
  <c r="J282" i="10"/>
  <c r="L282" i="10"/>
  <c r="K282" i="10"/>
  <c r="O282" i="10"/>
  <c r="P282" i="10"/>
  <c r="J283" i="10"/>
  <c r="L283" i="10"/>
  <c r="K283" i="10"/>
  <c r="O283" i="10"/>
  <c r="P283" i="10"/>
  <c r="J284" i="10"/>
  <c r="L284" i="10"/>
  <c r="K284" i="10"/>
  <c r="O284" i="10"/>
  <c r="P284" i="10"/>
  <c r="J285" i="10"/>
  <c r="L285" i="10"/>
  <c r="K285" i="10"/>
  <c r="O285" i="10"/>
  <c r="P285" i="10"/>
  <c r="J286" i="10"/>
  <c r="L286" i="10"/>
  <c r="K286" i="10"/>
  <c r="O286" i="10"/>
  <c r="P286" i="10"/>
  <c r="J287" i="10"/>
  <c r="L287" i="10"/>
  <c r="K287" i="10"/>
  <c r="O287" i="10"/>
  <c r="P287" i="10"/>
  <c r="J288" i="10"/>
  <c r="L288" i="10"/>
  <c r="K288" i="10"/>
  <c r="O288" i="10"/>
  <c r="P288" i="10"/>
  <c r="J289" i="10"/>
  <c r="L289" i="10"/>
  <c r="K289" i="10"/>
  <c r="O289" i="10"/>
  <c r="P289" i="10"/>
  <c r="J290" i="10"/>
  <c r="L290" i="10"/>
  <c r="K290" i="10"/>
  <c r="O290" i="10"/>
  <c r="P290" i="10"/>
  <c r="J291" i="10"/>
  <c r="L291" i="10"/>
  <c r="K291" i="10"/>
  <c r="O291" i="10"/>
  <c r="P291" i="10"/>
  <c r="J292" i="10"/>
  <c r="L292" i="10"/>
  <c r="K292" i="10"/>
  <c r="O292" i="10"/>
  <c r="P292" i="10"/>
  <c r="J293" i="10"/>
  <c r="L293" i="10"/>
  <c r="K293" i="10"/>
  <c r="O293" i="10"/>
  <c r="P293" i="10"/>
  <c r="J294" i="10"/>
  <c r="L294" i="10"/>
  <c r="K294" i="10"/>
  <c r="O294" i="10"/>
  <c r="P294" i="10"/>
  <c r="J295" i="10"/>
  <c r="L295" i="10"/>
  <c r="K295" i="10"/>
  <c r="O295" i="10"/>
  <c r="P295" i="10"/>
  <c r="J296" i="10"/>
  <c r="L296" i="10"/>
  <c r="K296" i="10"/>
  <c r="O296" i="10"/>
  <c r="P296" i="10"/>
  <c r="J297" i="10"/>
  <c r="L297" i="10"/>
  <c r="K297" i="10"/>
  <c r="O297" i="10"/>
  <c r="P297" i="10"/>
  <c r="J298" i="10"/>
  <c r="L298" i="10"/>
  <c r="K298" i="10"/>
  <c r="O298" i="10"/>
  <c r="P298" i="10"/>
  <c r="J299" i="10"/>
  <c r="L299" i="10"/>
  <c r="K299" i="10"/>
  <c r="O299" i="10"/>
  <c r="P299" i="10"/>
  <c r="J300" i="10"/>
  <c r="L300" i="10"/>
  <c r="K300" i="10"/>
  <c r="O300" i="10"/>
  <c r="P300" i="10"/>
  <c r="J301" i="10"/>
  <c r="L301" i="10"/>
  <c r="K301" i="10"/>
  <c r="O301" i="10"/>
  <c r="P301" i="10"/>
  <c r="J302" i="10"/>
  <c r="L302" i="10"/>
  <c r="K302" i="10"/>
  <c r="O302" i="10"/>
  <c r="P302" i="10"/>
  <c r="J303" i="10"/>
  <c r="L303" i="10"/>
  <c r="K303" i="10"/>
  <c r="O303" i="10"/>
  <c r="P303" i="10"/>
  <c r="J304" i="10"/>
  <c r="L304" i="10"/>
  <c r="K304" i="10"/>
  <c r="O304" i="10"/>
  <c r="P304" i="10"/>
  <c r="J305" i="10"/>
  <c r="L305" i="10"/>
  <c r="K305" i="10"/>
  <c r="O305" i="10"/>
  <c r="P305" i="10"/>
  <c r="J306" i="10"/>
  <c r="L306" i="10"/>
  <c r="K306" i="10"/>
  <c r="O306" i="10"/>
  <c r="P306" i="10"/>
  <c r="J307" i="10"/>
  <c r="L307" i="10"/>
  <c r="K307" i="10"/>
  <c r="O307" i="10"/>
  <c r="P307" i="10"/>
  <c r="J308" i="10"/>
  <c r="L308" i="10"/>
  <c r="K308" i="10"/>
  <c r="O308" i="10"/>
  <c r="P308" i="10"/>
  <c r="J309" i="10"/>
  <c r="L309" i="10"/>
  <c r="K309" i="10"/>
  <c r="O309" i="10"/>
  <c r="P309" i="10"/>
  <c r="J310" i="10"/>
  <c r="L310" i="10"/>
  <c r="K310" i="10"/>
  <c r="O310" i="10"/>
  <c r="P310" i="10"/>
  <c r="J311" i="10"/>
  <c r="L311" i="10"/>
  <c r="K311" i="10"/>
  <c r="O311" i="10"/>
  <c r="P311" i="10"/>
  <c r="J312" i="10"/>
  <c r="L312" i="10"/>
  <c r="K312" i="10"/>
  <c r="O312" i="10"/>
  <c r="P312" i="10"/>
  <c r="J313" i="10"/>
  <c r="L313" i="10"/>
  <c r="K313" i="10"/>
  <c r="O313" i="10"/>
  <c r="P313" i="10"/>
  <c r="J314" i="10"/>
  <c r="L314" i="10"/>
  <c r="K314" i="10"/>
  <c r="O314" i="10"/>
  <c r="P314" i="10"/>
  <c r="J315" i="10"/>
  <c r="L315" i="10"/>
  <c r="K315" i="10"/>
  <c r="O315" i="10"/>
  <c r="P315" i="10"/>
  <c r="J316" i="10"/>
  <c r="L316" i="10"/>
  <c r="K316" i="10"/>
  <c r="O316" i="10"/>
  <c r="P316" i="10"/>
  <c r="J317" i="10"/>
  <c r="L317" i="10"/>
  <c r="K317" i="10"/>
  <c r="O317" i="10"/>
  <c r="P317" i="10"/>
  <c r="J318" i="10"/>
  <c r="L318" i="10"/>
  <c r="K318" i="10"/>
  <c r="O318" i="10"/>
  <c r="P318" i="10"/>
  <c r="J319" i="10"/>
  <c r="L319" i="10"/>
  <c r="K319" i="10"/>
  <c r="O319" i="10"/>
  <c r="P319" i="10"/>
  <c r="J320" i="10"/>
  <c r="L320" i="10"/>
  <c r="K320" i="10"/>
  <c r="O320" i="10"/>
  <c r="P320" i="10"/>
  <c r="J321" i="10"/>
  <c r="L321" i="10"/>
  <c r="K321" i="10"/>
  <c r="O321" i="10"/>
  <c r="P321" i="10"/>
  <c r="J322" i="10"/>
  <c r="L322" i="10"/>
  <c r="K322" i="10"/>
  <c r="O322" i="10"/>
  <c r="P322" i="10"/>
  <c r="J323" i="10"/>
  <c r="L323" i="10"/>
  <c r="K323" i="10"/>
  <c r="O323" i="10"/>
  <c r="P323" i="10"/>
  <c r="J324" i="10"/>
  <c r="L324" i="10"/>
  <c r="K324" i="10"/>
  <c r="O324" i="10"/>
  <c r="P324" i="10"/>
  <c r="J325" i="10"/>
  <c r="L325" i="10"/>
  <c r="K325" i="10"/>
  <c r="O325" i="10"/>
  <c r="P325" i="10"/>
  <c r="J326" i="10"/>
  <c r="L326" i="10"/>
  <c r="K326" i="10"/>
  <c r="O326" i="10"/>
  <c r="P326" i="10"/>
  <c r="J327" i="10"/>
  <c r="L327" i="10"/>
  <c r="K327" i="10"/>
  <c r="O327" i="10"/>
  <c r="P327" i="10"/>
  <c r="J328" i="10"/>
  <c r="L328" i="10"/>
  <c r="K328" i="10"/>
  <c r="O328" i="10"/>
  <c r="P328" i="10"/>
  <c r="J329" i="10"/>
  <c r="L329" i="10"/>
  <c r="K329" i="10"/>
  <c r="O329" i="10"/>
  <c r="P329" i="10"/>
  <c r="J330" i="10"/>
  <c r="L330" i="10"/>
  <c r="K330" i="10"/>
  <c r="O330" i="10"/>
  <c r="P330" i="10"/>
  <c r="J331" i="10"/>
  <c r="L331" i="10"/>
  <c r="K331" i="10"/>
  <c r="O331" i="10"/>
  <c r="P331" i="10"/>
  <c r="J332" i="10"/>
  <c r="L332" i="10"/>
  <c r="K332" i="10"/>
  <c r="O332" i="10"/>
  <c r="P332" i="10"/>
  <c r="J333" i="10"/>
  <c r="L333" i="10"/>
  <c r="K333" i="10"/>
  <c r="O333" i="10"/>
  <c r="P333" i="10"/>
  <c r="J334" i="10"/>
  <c r="L334" i="10"/>
  <c r="K334" i="10"/>
  <c r="O334" i="10"/>
  <c r="P334" i="10"/>
  <c r="J335" i="10"/>
  <c r="L335" i="10"/>
  <c r="K335" i="10"/>
  <c r="O335" i="10"/>
  <c r="P335" i="10"/>
  <c r="J336" i="10"/>
  <c r="L336" i="10"/>
  <c r="K336" i="10"/>
  <c r="O336" i="10"/>
  <c r="P336" i="10"/>
  <c r="J337" i="10"/>
  <c r="L337" i="10"/>
  <c r="K337" i="10"/>
  <c r="O337" i="10"/>
  <c r="P337" i="10"/>
  <c r="J338" i="10"/>
  <c r="L338" i="10"/>
  <c r="K338" i="10"/>
  <c r="O338" i="10"/>
  <c r="P338" i="10"/>
  <c r="J339" i="10"/>
  <c r="L339" i="10"/>
  <c r="K339" i="10"/>
  <c r="O339" i="10"/>
  <c r="P339" i="10"/>
  <c r="J340" i="10"/>
  <c r="L340" i="10"/>
  <c r="K340" i="10"/>
  <c r="O340" i="10"/>
  <c r="P340" i="10"/>
  <c r="J341" i="10"/>
  <c r="L341" i="10"/>
  <c r="K341" i="10"/>
  <c r="O341" i="10"/>
  <c r="P341" i="10"/>
  <c r="J342" i="10"/>
  <c r="L342" i="10"/>
  <c r="K342" i="10"/>
  <c r="O342" i="10"/>
  <c r="P342" i="10"/>
  <c r="J343" i="10"/>
  <c r="L343" i="10"/>
  <c r="K343" i="10"/>
  <c r="O343" i="10"/>
  <c r="P343" i="10"/>
  <c r="J344" i="10"/>
  <c r="L344" i="10"/>
  <c r="K344" i="10"/>
  <c r="O344" i="10"/>
  <c r="P344" i="10"/>
  <c r="J345" i="10"/>
  <c r="L345" i="10"/>
  <c r="K345" i="10"/>
  <c r="O345" i="10"/>
  <c r="P345" i="10"/>
  <c r="J346" i="10"/>
  <c r="L346" i="10"/>
  <c r="K346" i="10"/>
  <c r="O346" i="10"/>
  <c r="P346" i="10"/>
  <c r="J347" i="10"/>
  <c r="L347" i="10"/>
  <c r="K347" i="10"/>
  <c r="O347" i="10"/>
  <c r="P347" i="10"/>
  <c r="J348" i="10"/>
  <c r="L348" i="10"/>
  <c r="K348" i="10"/>
  <c r="O348" i="10"/>
  <c r="P348" i="10"/>
  <c r="J349" i="10"/>
  <c r="L349" i="10"/>
  <c r="K349" i="10"/>
  <c r="O349" i="10"/>
  <c r="P349" i="10"/>
  <c r="J350" i="10"/>
  <c r="L350" i="10"/>
  <c r="K350" i="10"/>
  <c r="O350" i="10"/>
  <c r="P350" i="10"/>
  <c r="J351" i="10"/>
  <c r="L351" i="10"/>
  <c r="K351" i="10"/>
  <c r="O351" i="10"/>
  <c r="P351" i="10"/>
  <c r="J352" i="10"/>
  <c r="L352" i="10"/>
  <c r="K352" i="10"/>
  <c r="O352" i="10"/>
  <c r="P352" i="10"/>
  <c r="J353" i="10"/>
  <c r="L353" i="10"/>
  <c r="K353" i="10"/>
  <c r="O353" i="10"/>
  <c r="P353" i="10"/>
  <c r="J354" i="10"/>
  <c r="L354" i="10"/>
  <c r="K354" i="10"/>
  <c r="O354" i="10"/>
  <c r="P354" i="10"/>
  <c r="J355" i="10"/>
  <c r="L355" i="10"/>
  <c r="K355" i="10"/>
  <c r="O355" i="10"/>
  <c r="P355" i="10"/>
  <c r="J356" i="10"/>
  <c r="L356" i="10"/>
  <c r="K356" i="10"/>
  <c r="O356" i="10"/>
  <c r="P356" i="10"/>
  <c r="J357" i="10"/>
  <c r="L357" i="10"/>
  <c r="K357" i="10"/>
  <c r="O357" i="10"/>
  <c r="P357" i="10"/>
  <c r="J358" i="10"/>
  <c r="L358" i="10"/>
  <c r="K358" i="10"/>
  <c r="O358" i="10"/>
  <c r="P358" i="10"/>
  <c r="J359" i="10"/>
  <c r="L359" i="10"/>
  <c r="K359" i="10"/>
  <c r="O359" i="10"/>
  <c r="P359" i="10"/>
  <c r="J360" i="10"/>
  <c r="L360" i="10"/>
  <c r="K360" i="10"/>
  <c r="O360" i="10"/>
  <c r="P360" i="10"/>
  <c r="J361" i="10"/>
  <c r="L361" i="10"/>
  <c r="K361" i="10"/>
  <c r="O361" i="10"/>
  <c r="P361" i="10"/>
  <c r="J362" i="10"/>
  <c r="L362" i="10"/>
  <c r="K362" i="10"/>
  <c r="O362" i="10"/>
  <c r="P362" i="10"/>
  <c r="J363" i="10"/>
  <c r="L363" i="10"/>
  <c r="K363" i="10"/>
  <c r="O363" i="10"/>
  <c r="P363" i="10"/>
  <c r="J364" i="10"/>
  <c r="L364" i="10"/>
  <c r="K364" i="10"/>
  <c r="O364" i="10"/>
  <c r="P364" i="10"/>
  <c r="J365" i="10"/>
  <c r="L365" i="10"/>
  <c r="K365" i="10"/>
  <c r="O365" i="10"/>
  <c r="P365" i="10"/>
  <c r="J366" i="10"/>
  <c r="L366" i="10"/>
  <c r="K366" i="10"/>
  <c r="O366" i="10"/>
  <c r="P366" i="10"/>
  <c r="J367" i="10"/>
  <c r="L367" i="10"/>
  <c r="K367" i="10"/>
  <c r="O367" i="10"/>
  <c r="P367" i="10"/>
  <c r="J368" i="10"/>
  <c r="L368" i="10"/>
  <c r="K368" i="10"/>
  <c r="O368" i="10"/>
  <c r="P368" i="10"/>
  <c r="J369" i="10"/>
  <c r="L369" i="10"/>
  <c r="K369" i="10"/>
  <c r="O369" i="10"/>
  <c r="P369" i="10"/>
  <c r="J370" i="10"/>
  <c r="L370" i="10"/>
  <c r="K370" i="10"/>
  <c r="O370" i="10"/>
  <c r="P370" i="10"/>
  <c r="J371" i="10"/>
  <c r="L371" i="10"/>
  <c r="K371" i="10"/>
  <c r="O371" i="10"/>
  <c r="P371" i="10"/>
  <c r="J372" i="10"/>
  <c r="L372" i="10"/>
  <c r="K372" i="10"/>
  <c r="O372" i="10"/>
  <c r="P372" i="10"/>
  <c r="J373" i="10"/>
  <c r="L373" i="10"/>
  <c r="K373" i="10"/>
  <c r="O373" i="10"/>
  <c r="P373" i="10"/>
  <c r="J374" i="10"/>
  <c r="L374" i="10"/>
  <c r="K374" i="10"/>
  <c r="O374" i="10"/>
  <c r="P374" i="10"/>
  <c r="J375" i="10"/>
  <c r="L375" i="10"/>
  <c r="K375" i="10"/>
  <c r="O375" i="10"/>
  <c r="P375" i="10"/>
  <c r="J376" i="10"/>
  <c r="L376" i="10"/>
  <c r="K376" i="10"/>
  <c r="O376" i="10"/>
  <c r="P376" i="10"/>
  <c r="J377" i="10"/>
  <c r="L377" i="10"/>
  <c r="K377" i="10"/>
  <c r="O377" i="10"/>
  <c r="P377" i="10"/>
  <c r="J378" i="10"/>
  <c r="L378" i="10"/>
  <c r="K378" i="10"/>
  <c r="O378" i="10"/>
  <c r="P378" i="10"/>
  <c r="J379" i="10"/>
  <c r="L379" i="10"/>
  <c r="K379" i="10"/>
  <c r="O379" i="10"/>
  <c r="P379" i="10"/>
  <c r="J380" i="10"/>
  <c r="L380" i="10"/>
  <c r="K380" i="10"/>
  <c r="O380" i="10"/>
  <c r="P380" i="10"/>
  <c r="J381" i="10"/>
  <c r="L381" i="10"/>
  <c r="K381" i="10"/>
  <c r="O381" i="10"/>
  <c r="P381" i="10"/>
  <c r="J382" i="10"/>
  <c r="L382" i="10"/>
  <c r="K382" i="10"/>
  <c r="O382" i="10"/>
  <c r="P382" i="10"/>
  <c r="J383" i="10"/>
  <c r="L383" i="10"/>
  <c r="K383" i="10"/>
  <c r="O383" i="10"/>
  <c r="P383" i="10"/>
  <c r="J384" i="10"/>
  <c r="L384" i="10"/>
  <c r="K384" i="10"/>
  <c r="O384" i="10"/>
  <c r="P384" i="10"/>
  <c r="J385" i="10"/>
  <c r="L385" i="10"/>
  <c r="K385" i="10"/>
  <c r="O385" i="10"/>
  <c r="P385" i="10"/>
  <c r="J386" i="10"/>
  <c r="L386" i="10"/>
  <c r="K386" i="10"/>
  <c r="O386" i="10"/>
  <c r="P386" i="10"/>
  <c r="J387" i="10"/>
  <c r="L387" i="10"/>
  <c r="K387" i="10"/>
  <c r="O387" i="10"/>
  <c r="P387" i="10"/>
  <c r="J388" i="10"/>
  <c r="L388" i="10"/>
  <c r="K388" i="10"/>
  <c r="O388" i="10"/>
  <c r="P388" i="10"/>
  <c r="J389" i="10"/>
  <c r="L389" i="10"/>
  <c r="K389" i="10"/>
  <c r="O389" i="10"/>
  <c r="P389" i="10"/>
  <c r="J390" i="10"/>
  <c r="L390" i="10"/>
  <c r="K390" i="10"/>
  <c r="O390" i="10"/>
  <c r="P390" i="10"/>
  <c r="J391" i="10"/>
  <c r="L391" i="10"/>
  <c r="K391" i="10"/>
  <c r="O391" i="10"/>
  <c r="P391" i="10"/>
  <c r="J392" i="10"/>
  <c r="L392" i="10"/>
  <c r="K392" i="10"/>
  <c r="O392" i="10"/>
  <c r="P392" i="10"/>
  <c r="J393" i="10"/>
  <c r="L393" i="10"/>
  <c r="K393" i="10"/>
  <c r="O393" i="10"/>
  <c r="P393" i="10"/>
  <c r="J394" i="10"/>
  <c r="L394" i="10"/>
  <c r="K394" i="10"/>
  <c r="O394" i="10"/>
  <c r="P394" i="10"/>
  <c r="J395" i="10"/>
  <c r="L395" i="10"/>
  <c r="K395" i="10"/>
  <c r="O395" i="10"/>
  <c r="P395" i="10"/>
  <c r="J396" i="10"/>
  <c r="L396" i="10"/>
  <c r="K396" i="10"/>
  <c r="O396" i="10"/>
  <c r="P396" i="10"/>
  <c r="J397" i="10"/>
  <c r="L397" i="10"/>
  <c r="K397" i="10"/>
  <c r="O397" i="10"/>
  <c r="P397" i="10"/>
  <c r="J398" i="10"/>
  <c r="L398" i="10"/>
  <c r="K398" i="10"/>
  <c r="O398" i="10"/>
  <c r="P398" i="10"/>
  <c r="J399" i="10"/>
  <c r="L399" i="10"/>
  <c r="K399" i="10"/>
  <c r="O399" i="10"/>
  <c r="P399" i="10"/>
  <c r="J400" i="10"/>
  <c r="L400" i="10"/>
  <c r="K400" i="10"/>
  <c r="O400" i="10"/>
  <c r="P400" i="10"/>
  <c r="J401" i="10"/>
  <c r="L401" i="10"/>
  <c r="K401" i="10"/>
  <c r="O401" i="10"/>
  <c r="P401" i="10"/>
  <c r="J402" i="10"/>
  <c r="L402" i="10"/>
  <c r="K402" i="10"/>
  <c r="O402" i="10"/>
  <c r="P402" i="10"/>
  <c r="J403" i="10"/>
  <c r="L403" i="10"/>
  <c r="K403" i="10"/>
  <c r="O403" i="10"/>
  <c r="P403" i="10"/>
  <c r="J404" i="10"/>
  <c r="L404" i="10"/>
  <c r="K404" i="10"/>
  <c r="O404" i="10"/>
  <c r="P404" i="10"/>
  <c r="J405" i="10"/>
  <c r="L405" i="10"/>
  <c r="K405" i="10"/>
  <c r="O405" i="10"/>
  <c r="P405" i="10"/>
  <c r="J406" i="10"/>
  <c r="L406" i="10"/>
  <c r="K406" i="10"/>
  <c r="O406" i="10"/>
  <c r="P406" i="10"/>
  <c r="J407" i="10"/>
  <c r="L407" i="10"/>
  <c r="K407" i="10"/>
  <c r="O407" i="10"/>
  <c r="P407" i="10"/>
  <c r="J408" i="10"/>
  <c r="L408" i="10"/>
  <c r="K408" i="10"/>
  <c r="O408" i="10"/>
  <c r="P408" i="10"/>
  <c r="J409" i="10"/>
  <c r="L409" i="10"/>
  <c r="K409" i="10"/>
  <c r="O409" i="10"/>
  <c r="P409" i="10"/>
  <c r="J410" i="10"/>
  <c r="L410" i="10"/>
  <c r="K410" i="10"/>
  <c r="O410" i="10"/>
  <c r="P410" i="10"/>
  <c r="J411" i="10"/>
  <c r="L411" i="10"/>
  <c r="K411" i="10"/>
  <c r="O411" i="10"/>
  <c r="P411" i="10"/>
  <c r="J412" i="10"/>
  <c r="L412" i="10"/>
  <c r="K412" i="10"/>
  <c r="O412" i="10"/>
  <c r="P412" i="10"/>
  <c r="J413" i="10"/>
  <c r="L413" i="10"/>
  <c r="K413" i="10"/>
  <c r="O413" i="10"/>
  <c r="P413" i="10"/>
  <c r="J414" i="10"/>
  <c r="L414" i="10"/>
  <c r="K414" i="10"/>
  <c r="O414" i="10"/>
  <c r="P414" i="10"/>
  <c r="J415" i="10"/>
  <c r="L415" i="10"/>
  <c r="K415" i="10"/>
  <c r="O415" i="10"/>
  <c r="P415" i="10"/>
  <c r="J416" i="10"/>
  <c r="L416" i="10"/>
  <c r="K416" i="10"/>
  <c r="O416" i="10"/>
  <c r="P416" i="10"/>
  <c r="J417" i="10"/>
  <c r="L417" i="10"/>
  <c r="K417" i="10"/>
  <c r="O417" i="10"/>
  <c r="P417" i="10"/>
  <c r="J418" i="10"/>
  <c r="L418" i="10"/>
  <c r="K418" i="10"/>
  <c r="O418" i="10"/>
  <c r="P418" i="10"/>
  <c r="J419" i="10"/>
  <c r="L419" i="10"/>
  <c r="K419" i="10"/>
  <c r="O419" i="10"/>
  <c r="P419" i="10"/>
  <c r="J420" i="10"/>
  <c r="L420" i="10"/>
  <c r="K420" i="10"/>
  <c r="O420" i="10"/>
  <c r="P420" i="10"/>
  <c r="J421" i="10"/>
  <c r="L421" i="10"/>
  <c r="K421" i="10"/>
  <c r="O421" i="10"/>
  <c r="P421" i="10"/>
  <c r="J422" i="10"/>
  <c r="L422" i="10"/>
  <c r="K422" i="10"/>
  <c r="O422" i="10"/>
  <c r="P422" i="10"/>
  <c r="J423" i="10"/>
  <c r="L423" i="10"/>
  <c r="K423" i="10"/>
  <c r="O423" i="10"/>
  <c r="P423" i="10"/>
  <c r="J424" i="10"/>
  <c r="L424" i="10"/>
  <c r="K424" i="10"/>
  <c r="O424" i="10"/>
  <c r="P424" i="10"/>
  <c r="J425" i="10"/>
  <c r="L425" i="10"/>
  <c r="K425" i="10"/>
  <c r="O425" i="10"/>
  <c r="P425" i="10"/>
  <c r="J426" i="10"/>
  <c r="L426" i="10"/>
  <c r="K426" i="10"/>
  <c r="O426" i="10"/>
  <c r="P426" i="10"/>
  <c r="J427" i="10"/>
  <c r="L427" i="10"/>
  <c r="K427" i="10"/>
  <c r="O427" i="10"/>
  <c r="P427" i="10"/>
  <c r="J428" i="10"/>
  <c r="L428" i="10"/>
  <c r="K428" i="10"/>
  <c r="O428" i="10"/>
  <c r="P428" i="10"/>
  <c r="J429" i="10"/>
  <c r="L429" i="10"/>
  <c r="K429" i="10"/>
  <c r="O429" i="10"/>
  <c r="P429" i="10"/>
  <c r="J430" i="10"/>
  <c r="L430" i="10"/>
  <c r="K430" i="10"/>
  <c r="O430" i="10"/>
  <c r="P430" i="10"/>
  <c r="J431" i="10"/>
  <c r="L431" i="10"/>
  <c r="K431" i="10"/>
  <c r="O431" i="10"/>
  <c r="P431" i="10"/>
  <c r="J432" i="10"/>
  <c r="L432" i="10"/>
  <c r="K432" i="10"/>
  <c r="O432" i="10"/>
  <c r="P432" i="10"/>
  <c r="J433" i="10"/>
  <c r="L433" i="10"/>
  <c r="K433" i="10"/>
  <c r="O433" i="10"/>
  <c r="P433" i="10"/>
  <c r="J434" i="10"/>
  <c r="L434" i="10"/>
  <c r="K434" i="10"/>
  <c r="O434" i="10"/>
  <c r="P434" i="10"/>
  <c r="J435" i="10"/>
  <c r="L435" i="10"/>
  <c r="K435" i="10"/>
  <c r="O435" i="10"/>
  <c r="P435" i="10"/>
  <c r="J436" i="10"/>
  <c r="L436" i="10"/>
  <c r="K436" i="10"/>
  <c r="O436" i="10"/>
  <c r="P436" i="10"/>
  <c r="J437" i="10"/>
  <c r="L437" i="10"/>
  <c r="K437" i="10"/>
  <c r="O437" i="10"/>
  <c r="P437" i="10"/>
  <c r="J438" i="10"/>
  <c r="L438" i="10"/>
  <c r="K438" i="10"/>
  <c r="O438" i="10"/>
  <c r="P438" i="10"/>
  <c r="J439" i="10"/>
  <c r="L439" i="10"/>
  <c r="K439" i="10"/>
  <c r="O439" i="10"/>
  <c r="P439" i="10"/>
  <c r="J440" i="10"/>
  <c r="L440" i="10"/>
  <c r="K440" i="10"/>
  <c r="O440" i="10"/>
  <c r="P440" i="10"/>
  <c r="J441" i="10"/>
  <c r="L441" i="10"/>
  <c r="K441" i="10"/>
  <c r="O441" i="10"/>
  <c r="P441" i="10"/>
  <c r="J442" i="10"/>
  <c r="L442" i="10"/>
  <c r="K442" i="10"/>
  <c r="O442" i="10"/>
  <c r="P442" i="10"/>
  <c r="J443" i="10"/>
  <c r="L443" i="10"/>
  <c r="K443" i="10"/>
  <c r="O443" i="10"/>
  <c r="P443" i="10"/>
  <c r="J444" i="10"/>
  <c r="L444" i="10"/>
  <c r="K444" i="10"/>
  <c r="O444" i="10"/>
  <c r="P444" i="10"/>
  <c r="J445" i="10"/>
  <c r="L445" i="10"/>
  <c r="K445" i="10"/>
  <c r="O445" i="10"/>
  <c r="P445" i="10"/>
  <c r="J446" i="10"/>
  <c r="L446" i="10"/>
  <c r="K446" i="10"/>
  <c r="O446" i="10"/>
  <c r="P446" i="10"/>
  <c r="J447" i="10"/>
  <c r="L447" i="10"/>
  <c r="K447" i="10"/>
  <c r="O447" i="10"/>
  <c r="P447" i="10"/>
  <c r="J448" i="10"/>
  <c r="L448" i="10"/>
  <c r="K448" i="10"/>
  <c r="O448" i="10"/>
  <c r="P448" i="10"/>
  <c r="J449" i="10"/>
  <c r="L449" i="10"/>
  <c r="K449" i="10"/>
  <c r="O449" i="10"/>
  <c r="P449" i="10"/>
  <c r="J450" i="10"/>
  <c r="L450" i="10"/>
  <c r="K450" i="10"/>
  <c r="O450" i="10"/>
  <c r="P450" i="10"/>
  <c r="J451" i="10"/>
  <c r="L451" i="10"/>
  <c r="K451" i="10"/>
  <c r="O451" i="10"/>
  <c r="P451" i="10"/>
  <c r="J452" i="10"/>
  <c r="L452" i="10"/>
  <c r="K452" i="10"/>
  <c r="O452" i="10"/>
  <c r="P452" i="10"/>
  <c r="J453" i="10"/>
  <c r="L453" i="10"/>
  <c r="K453" i="10"/>
  <c r="O453" i="10"/>
  <c r="P453" i="10"/>
  <c r="J454" i="10"/>
  <c r="L454" i="10"/>
  <c r="K454" i="10"/>
  <c r="O454" i="10"/>
  <c r="P454" i="10"/>
  <c r="J455" i="10"/>
  <c r="L455" i="10"/>
  <c r="K455" i="10"/>
  <c r="O455" i="10"/>
  <c r="P455" i="10"/>
  <c r="J456" i="10"/>
  <c r="L456" i="10"/>
  <c r="K456" i="10"/>
  <c r="O456" i="10"/>
  <c r="P456" i="10"/>
  <c r="J457" i="10"/>
  <c r="L457" i="10"/>
  <c r="K457" i="10"/>
  <c r="O457" i="10"/>
  <c r="P457" i="10"/>
  <c r="J458" i="10"/>
  <c r="L458" i="10"/>
  <c r="K458" i="10"/>
  <c r="O458" i="10"/>
  <c r="P458" i="10"/>
  <c r="J459" i="10"/>
  <c r="L459" i="10"/>
  <c r="K459" i="10"/>
  <c r="O459" i="10"/>
  <c r="P459" i="10"/>
  <c r="J460" i="10"/>
  <c r="L460" i="10"/>
  <c r="K460" i="10"/>
  <c r="O460" i="10"/>
  <c r="P460" i="10"/>
  <c r="J461" i="10"/>
  <c r="L461" i="10"/>
  <c r="K461" i="10"/>
  <c r="O461" i="10"/>
  <c r="P461" i="10"/>
  <c r="J462" i="10"/>
  <c r="L462" i="10"/>
  <c r="K462" i="10"/>
  <c r="O462" i="10"/>
  <c r="P462" i="10"/>
  <c r="J463" i="10"/>
  <c r="L463" i="10"/>
  <c r="K463" i="10"/>
  <c r="O463" i="10"/>
  <c r="P463" i="10"/>
  <c r="J464" i="10"/>
  <c r="L464" i="10"/>
  <c r="K464" i="10"/>
  <c r="O464" i="10"/>
  <c r="P464" i="10"/>
  <c r="J465" i="10"/>
  <c r="L465" i="10"/>
  <c r="K465" i="10"/>
  <c r="O465" i="10"/>
  <c r="P465" i="10"/>
  <c r="J466" i="10"/>
  <c r="L466" i="10"/>
  <c r="K466" i="10"/>
  <c r="O466" i="10"/>
  <c r="P466" i="10"/>
  <c r="J467" i="10"/>
  <c r="L467" i="10"/>
  <c r="K467" i="10"/>
  <c r="O467" i="10"/>
  <c r="P467" i="10"/>
  <c r="J468" i="10"/>
  <c r="L468" i="10"/>
  <c r="K468" i="10"/>
  <c r="O468" i="10"/>
  <c r="P468" i="10"/>
  <c r="J469" i="10"/>
  <c r="L469" i="10"/>
  <c r="K469" i="10"/>
  <c r="O469" i="10"/>
  <c r="P469" i="10"/>
  <c r="J470" i="10"/>
  <c r="L470" i="10"/>
  <c r="K470" i="10"/>
  <c r="O470" i="10"/>
  <c r="P470" i="10"/>
  <c r="J471" i="10"/>
  <c r="L471" i="10"/>
  <c r="K471" i="10"/>
  <c r="O471" i="10"/>
  <c r="P471" i="10"/>
  <c r="J472" i="10"/>
  <c r="L472" i="10"/>
  <c r="K472" i="10"/>
  <c r="O472" i="10"/>
  <c r="P472" i="10"/>
  <c r="J473" i="10"/>
  <c r="L473" i="10"/>
  <c r="K473" i="10"/>
  <c r="O473" i="10"/>
  <c r="P473" i="10"/>
  <c r="J474" i="10"/>
  <c r="L474" i="10"/>
  <c r="K474" i="10"/>
  <c r="O474" i="10"/>
  <c r="P474" i="10"/>
  <c r="J475" i="10"/>
  <c r="L475" i="10"/>
  <c r="K475" i="10"/>
  <c r="O475" i="10"/>
  <c r="P475" i="10"/>
  <c r="J476" i="10"/>
  <c r="L476" i="10"/>
  <c r="K476" i="10"/>
  <c r="O476" i="10"/>
  <c r="P476" i="10"/>
  <c r="J477" i="10"/>
  <c r="L477" i="10"/>
  <c r="K477" i="10"/>
  <c r="O477" i="10"/>
  <c r="P477" i="10"/>
  <c r="J478" i="10"/>
  <c r="L478" i="10"/>
  <c r="K478" i="10"/>
  <c r="O478" i="10"/>
  <c r="P478" i="10"/>
  <c r="J479" i="10"/>
  <c r="L479" i="10"/>
  <c r="K479" i="10"/>
  <c r="O479" i="10"/>
  <c r="P479" i="10"/>
  <c r="J480" i="10"/>
  <c r="L480" i="10"/>
  <c r="K480" i="10"/>
  <c r="O480" i="10"/>
  <c r="P480" i="10"/>
  <c r="J481" i="10"/>
  <c r="L481" i="10"/>
  <c r="K481" i="10"/>
  <c r="O481" i="10"/>
  <c r="P481" i="10"/>
  <c r="J482" i="10"/>
  <c r="L482" i="10"/>
  <c r="K482" i="10"/>
  <c r="O482" i="10"/>
  <c r="P482" i="10"/>
  <c r="J483" i="10"/>
  <c r="L483" i="10"/>
  <c r="K483" i="10"/>
  <c r="O483" i="10"/>
  <c r="P483" i="10"/>
  <c r="J484" i="10"/>
  <c r="L484" i="10"/>
  <c r="K484" i="10"/>
  <c r="O484" i="10"/>
  <c r="P484" i="10"/>
  <c r="J485" i="10"/>
  <c r="L485" i="10"/>
  <c r="K485" i="10"/>
  <c r="O485" i="10"/>
  <c r="P485" i="10"/>
  <c r="J486" i="10"/>
  <c r="L486" i="10"/>
  <c r="K486" i="10"/>
  <c r="O486" i="10"/>
  <c r="P486" i="10"/>
  <c r="J487" i="10"/>
  <c r="L487" i="10"/>
  <c r="K487" i="10"/>
  <c r="O487" i="10"/>
  <c r="P487" i="10"/>
  <c r="J488" i="10"/>
  <c r="L488" i="10"/>
  <c r="K488" i="10"/>
  <c r="O488" i="10"/>
  <c r="P488" i="10"/>
  <c r="J489" i="10"/>
  <c r="L489" i="10"/>
  <c r="K489" i="10"/>
  <c r="O489" i="10"/>
  <c r="P489" i="10"/>
  <c r="J490" i="10"/>
  <c r="L490" i="10"/>
  <c r="K490" i="10"/>
  <c r="O490" i="10"/>
  <c r="P490" i="10"/>
  <c r="J491" i="10"/>
  <c r="L491" i="10"/>
  <c r="K491" i="10"/>
  <c r="O491" i="10"/>
  <c r="P491" i="10"/>
  <c r="J492" i="10"/>
  <c r="L492" i="10"/>
  <c r="K492" i="10"/>
  <c r="O492" i="10"/>
  <c r="P492" i="10"/>
  <c r="J493" i="10"/>
  <c r="L493" i="10"/>
  <c r="K493" i="10"/>
  <c r="O493" i="10"/>
  <c r="P493" i="10"/>
  <c r="J494" i="10"/>
  <c r="L494" i="10"/>
  <c r="K494" i="10"/>
  <c r="O494" i="10"/>
  <c r="P494" i="10"/>
  <c r="J495" i="10"/>
  <c r="L495" i="10"/>
  <c r="K495" i="10"/>
  <c r="O495" i="10"/>
  <c r="P495" i="10"/>
  <c r="J496" i="10"/>
  <c r="L496" i="10"/>
  <c r="K496" i="10"/>
  <c r="O496" i="10"/>
  <c r="P496" i="10"/>
  <c r="J497" i="10"/>
  <c r="L497" i="10"/>
  <c r="K497" i="10"/>
  <c r="O497" i="10"/>
  <c r="P497" i="10"/>
  <c r="J498" i="10"/>
  <c r="L498" i="10"/>
  <c r="K498" i="10"/>
  <c r="O498" i="10"/>
  <c r="P498" i="10"/>
  <c r="J499" i="10"/>
  <c r="L499" i="10"/>
  <c r="K499" i="10"/>
  <c r="O499" i="10"/>
  <c r="P499" i="10"/>
  <c r="J500" i="10"/>
  <c r="L500" i="10"/>
  <c r="K500" i="10"/>
  <c r="O500" i="10"/>
  <c r="P500" i="10"/>
  <c r="J501" i="10"/>
  <c r="L501" i="10"/>
  <c r="K501" i="10"/>
  <c r="O501" i="10"/>
  <c r="P501" i="10"/>
  <c r="J502" i="10"/>
  <c r="L502" i="10"/>
  <c r="K502" i="10"/>
  <c r="O502" i="10"/>
  <c r="P502" i="10"/>
  <c r="J503" i="10"/>
  <c r="L503" i="10"/>
  <c r="K503" i="10"/>
  <c r="O503" i="10"/>
  <c r="P503" i="10"/>
  <c r="J504" i="10"/>
  <c r="L504" i="10"/>
  <c r="K504" i="10"/>
  <c r="O504" i="10"/>
  <c r="P504" i="10"/>
  <c r="J505" i="10"/>
  <c r="L505" i="10"/>
  <c r="K505" i="10"/>
  <c r="O505" i="10"/>
  <c r="P505" i="10"/>
  <c r="J506" i="10"/>
  <c r="L506" i="10"/>
  <c r="K506" i="10"/>
  <c r="O506" i="10"/>
  <c r="P506" i="10"/>
  <c r="J507" i="10"/>
  <c r="L507" i="10"/>
  <c r="K507" i="10"/>
  <c r="O507" i="10"/>
  <c r="P507" i="10"/>
  <c r="J508" i="10"/>
  <c r="L508" i="10"/>
  <c r="K508" i="10"/>
  <c r="O508" i="10"/>
  <c r="P508" i="10"/>
  <c r="J509" i="10"/>
  <c r="L509" i="10"/>
  <c r="K509" i="10"/>
  <c r="O509" i="10"/>
  <c r="P509" i="10"/>
  <c r="J510" i="10"/>
  <c r="L510" i="10"/>
  <c r="K510" i="10"/>
  <c r="O510" i="10"/>
  <c r="P510" i="10"/>
  <c r="J511" i="10"/>
  <c r="L511" i="10"/>
  <c r="K511" i="10"/>
  <c r="O511" i="10"/>
  <c r="P511" i="10"/>
  <c r="J512" i="10"/>
  <c r="L512" i="10"/>
  <c r="K512" i="10"/>
  <c r="O512" i="10"/>
  <c r="P512" i="10"/>
  <c r="J513" i="10"/>
  <c r="L513" i="10"/>
  <c r="K513" i="10"/>
  <c r="O513" i="10"/>
  <c r="P513" i="10"/>
  <c r="J514" i="10"/>
  <c r="L514" i="10"/>
  <c r="K514" i="10"/>
  <c r="O514" i="10"/>
  <c r="P514" i="10"/>
  <c r="J515" i="10"/>
  <c r="L515" i="10"/>
  <c r="K515" i="10"/>
  <c r="O515" i="10"/>
  <c r="P515" i="10"/>
  <c r="J516" i="10"/>
  <c r="L516" i="10"/>
  <c r="K516" i="10"/>
  <c r="O516" i="10"/>
  <c r="P516" i="10"/>
  <c r="J517" i="10"/>
  <c r="L517" i="10"/>
  <c r="K517" i="10"/>
  <c r="O517" i="10"/>
  <c r="P517" i="10"/>
  <c r="J518" i="10"/>
  <c r="L518" i="10"/>
  <c r="K518" i="10"/>
  <c r="O518" i="10"/>
  <c r="P518" i="10"/>
  <c r="J519" i="10"/>
  <c r="L519" i="10"/>
  <c r="K519" i="10"/>
  <c r="O519" i="10"/>
  <c r="P519" i="10"/>
  <c r="J520" i="10"/>
  <c r="L520" i="10"/>
  <c r="K520" i="10"/>
  <c r="O520" i="10"/>
  <c r="P520" i="10"/>
  <c r="J521" i="10"/>
  <c r="L521" i="10"/>
  <c r="K521" i="10"/>
  <c r="O521" i="10"/>
  <c r="P521" i="10"/>
  <c r="J522" i="10"/>
  <c r="L522" i="10"/>
  <c r="K522" i="10"/>
  <c r="O522" i="10"/>
  <c r="P522" i="10"/>
  <c r="J523" i="10"/>
  <c r="L523" i="10"/>
  <c r="K523" i="10"/>
  <c r="O523" i="10"/>
  <c r="P523" i="10"/>
  <c r="J524" i="10"/>
  <c r="L524" i="10"/>
  <c r="K524" i="10"/>
  <c r="O524" i="10"/>
  <c r="P524" i="10"/>
  <c r="J525" i="10"/>
  <c r="L525" i="10"/>
  <c r="K525" i="10"/>
  <c r="O525" i="10"/>
  <c r="P525" i="10"/>
  <c r="J526" i="10"/>
  <c r="L526" i="10"/>
  <c r="K526" i="10"/>
  <c r="O526" i="10"/>
  <c r="P526" i="10"/>
  <c r="J527" i="10"/>
  <c r="L527" i="10"/>
  <c r="K527" i="10"/>
  <c r="O527" i="10"/>
  <c r="P527" i="10"/>
  <c r="J528" i="10"/>
  <c r="L528" i="10"/>
  <c r="K528" i="10"/>
  <c r="O528" i="10"/>
  <c r="P528" i="10"/>
  <c r="J529" i="10"/>
  <c r="L529" i="10"/>
  <c r="K529" i="10"/>
  <c r="O529" i="10"/>
  <c r="P529" i="10"/>
  <c r="J530" i="10"/>
  <c r="L530" i="10"/>
  <c r="K530" i="10"/>
  <c r="O530" i="10"/>
  <c r="P530" i="10"/>
  <c r="J531" i="10"/>
  <c r="L531" i="10"/>
  <c r="K531" i="10"/>
  <c r="O531" i="10"/>
  <c r="P531" i="10"/>
  <c r="J532" i="10"/>
  <c r="L532" i="10"/>
  <c r="K532" i="10"/>
  <c r="O532" i="10"/>
  <c r="P532" i="10"/>
  <c r="J533" i="10"/>
  <c r="L533" i="10"/>
  <c r="K533" i="10"/>
  <c r="O533" i="10"/>
  <c r="P533" i="10"/>
  <c r="J534" i="10"/>
  <c r="L534" i="10"/>
  <c r="K534" i="10"/>
  <c r="O534" i="10"/>
  <c r="P534" i="10"/>
  <c r="J535" i="10"/>
  <c r="L535" i="10"/>
  <c r="K535" i="10"/>
  <c r="O535" i="10"/>
  <c r="P535" i="10"/>
  <c r="J536" i="10"/>
  <c r="L536" i="10"/>
  <c r="K536" i="10"/>
  <c r="O536" i="10"/>
  <c r="P536" i="10"/>
  <c r="J537" i="10"/>
  <c r="L537" i="10"/>
  <c r="K537" i="10"/>
  <c r="O537" i="10"/>
  <c r="P537" i="10"/>
  <c r="J538" i="10"/>
  <c r="L538" i="10"/>
  <c r="K538" i="10"/>
  <c r="O538" i="10"/>
  <c r="P538" i="10"/>
  <c r="J539" i="10"/>
  <c r="L539" i="10"/>
  <c r="K539" i="10"/>
  <c r="O539" i="10"/>
  <c r="P539" i="10"/>
  <c r="J540" i="10"/>
  <c r="L540" i="10"/>
  <c r="K540" i="10"/>
  <c r="O540" i="10"/>
  <c r="P540" i="10"/>
  <c r="J541" i="10"/>
  <c r="L541" i="10"/>
  <c r="K541" i="10"/>
  <c r="O541" i="10"/>
  <c r="P541" i="10"/>
  <c r="J542" i="10"/>
  <c r="L542" i="10"/>
  <c r="K542" i="10"/>
  <c r="O542" i="10"/>
  <c r="P542" i="10"/>
  <c r="J543" i="10"/>
  <c r="L543" i="10"/>
  <c r="K543" i="10"/>
  <c r="O543" i="10"/>
  <c r="P543" i="10"/>
  <c r="J544" i="10"/>
  <c r="L544" i="10"/>
  <c r="K544" i="10"/>
  <c r="O544" i="10"/>
  <c r="P544" i="10"/>
  <c r="J545" i="10"/>
  <c r="L545" i="10"/>
  <c r="K545" i="10"/>
  <c r="O545" i="10"/>
  <c r="P545" i="10"/>
  <c r="J546" i="10"/>
  <c r="L546" i="10"/>
  <c r="K546" i="10"/>
  <c r="O546" i="10"/>
  <c r="P546" i="10"/>
  <c r="J547" i="10"/>
  <c r="L547" i="10"/>
  <c r="K547" i="10"/>
  <c r="O547" i="10"/>
  <c r="P547" i="10"/>
  <c r="J548" i="10"/>
  <c r="L548" i="10"/>
  <c r="K548" i="10"/>
  <c r="O548" i="10"/>
  <c r="P548" i="10"/>
  <c r="J549" i="10"/>
  <c r="L549" i="10"/>
  <c r="K549" i="10"/>
  <c r="O549" i="10"/>
  <c r="P549" i="10"/>
  <c r="J550" i="10"/>
  <c r="L550" i="10"/>
  <c r="K550" i="10"/>
  <c r="O550" i="10"/>
  <c r="P550" i="10"/>
  <c r="J551" i="10"/>
  <c r="L551" i="10"/>
  <c r="K551" i="10"/>
  <c r="O551" i="10"/>
  <c r="P551" i="10"/>
  <c r="J552" i="10"/>
  <c r="L552" i="10"/>
  <c r="K552" i="10"/>
  <c r="O552" i="10"/>
  <c r="P552" i="10"/>
  <c r="J553" i="10"/>
  <c r="L553" i="10"/>
  <c r="K553" i="10"/>
  <c r="O553" i="10"/>
  <c r="P553" i="10"/>
  <c r="J554" i="10"/>
  <c r="L554" i="10"/>
  <c r="K554" i="10"/>
  <c r="O554" i="10"/>
  <c r="P554" i="10"/>
  <c r="J555" i="10"/>
  <c r="L555" i="10"/>
  <c r="K555" i="10"/>
  <c r="O555" i="10"/>
  <c r="P555" i="10"/>
  <c r="J556" i="10"/>
  <c r="L556" i="10"/>
  <c r="K556" i="10"/>
  <c r="O556" i="10"/>
  <c r="P556" i="10"/>
  <c r="J557" i="10"/>
  <c r="L557" i="10"/>
  <c r="K557" i="10"/>
  <c r="O557" i="10"/>
  <c r="P557" i="10"/>
  <c r="J558" i="10"/>
  <c r="L558" i="10"/>
  <c r="K558" i="10"/>
  <c r="O558" i="10"/>
  <c r="P558" i="10"/>
  <c r="J559" i="10"/>
  <c r="L559" i="10"/>
  <c r="K559" i="10"/>
  <c r="O559" i="10"/>
  <c r="P559" i="10"/>
  <c r="J560" i="10"/>
  <c r="L560" i="10"/>
  <c r="K560" i="10"/>
  <c r="O560" i="10"/>
  <c r="P560" i="10"/>
  <c r="J561" i="10"/>
  <c r="L561" i="10"/>
  <c r="K561" i="10"/>
  <c r="O561" i="10"/>
  <c r="P561" i="10"/>
  <c r="J562" i="10"/>
  <c r="L562" i="10"/>
  <c r="K562" i="10"/>
  <c r="O562" i="10"/>
  <c r="P562" i="10"/>
  <c r="J563" i="10"/>
  <c r="L563" i="10"/>
  <c r="K563" i="10"/>
  <c r="O563" i="10"/>
  <c r="P563" i="10"/>
  <c r="J564" i="10"/>
  <c r="L564" i="10"/>
  <c r="K564" i="10"/>
  <c r="O564" i="10"/>
  <c r="P564" i="10"/>
  <c r="J565" i="10"/>
  <c r="L565" i="10"/>
  <c r="K565" i="10"/>
  <c r="O565" i="10"/>
  <c r="P565" i="10"/>
  <c r="J566" i="10"/>
  <c r="L566" i="10"/>
  <c r="K566" i="10"/>
  <c r="O566" i="10"/>
  <c r="P566" i="10"/>
  <c r="J567" i="10"/>
  <c r="L567" i="10"/>
  <c r="K567" i="10"/>
  <c r="O567" i="10"/>
  <c r="P567" i="10"/>
  <c r="J568" i="10"/>
  <c r="L568" i="10"/>
  <c r="K568" i="10"/>
  <c r="O568" i="10"/>
  <c r="P568" i="10"/>
  <c r="J569" i="10"/>
  <c r="L569" i="10"/>
  <c r="K569" i="10"/>
  <c r="O569" i="10"/>
  <c r="P569" i="10"/>
  <c r="J570" i="10"/>
  <c r="L570" i="10"/>
  <c r="K570" i="10"/>
  <c r="O570" i="10"/>
  <c r="P570" i="10"/>
  <c r="J571" i="10"/>
  <c r="L571" i="10"/>
  <c r="K571" i="10"/>
  <c r="O571" i="10"/>
  <c r="P571" i="10"/>
  <c r="J572" i="10"/>
  <c r="L572" i="10"/>
  <c r="K572" i="10"/>
  <c r="O572" i="10"/>
  <c r="P572" i="10"/>
  <c r="J573" i="10"/>
  <c r="L573" i="10"/>
  <c r="K573" i="10"/>
  <c r="O573" i="10"/>
  <c r="P573" i="10"/>
  <c r="J574" i="10"/>
  <c r="L574" i="10"/>
  <c r="K574" i="10"/>
  <c r="O574" i="10"/>
  <c r="P574" i="10"/>
  <c r="J575" i="10"/>
  <c r="L575" i="10"/>
  <c r="K575" i="10"/>
  <c r="O575" i="10"/>
  <c r="P575" i="10"/>
  <c r="J576" i="10"/>
  <c r="L576" i="10"/>
  <c r="K576" i="10"/>
  <c r="O576" i="10"/>
  <c r="P576" i="10"/>
  <c r="J577" i="10"/>
  <c r="L577" i="10"/>
  <c r="K577" i="10"/>
  <c r="O577" i="10"/>
  <c r="P577" i="10"/>
  <c r="J578" i="10"/>
  <c r="L578" i="10"/>
  <c r="K578" i="10"/>
  <c r="O578" i="10"/>
  <c r="P578" i="10"/>
  <c r="J579" i="10"/>
  <c r="L579" i="10"/>
  <c r="K579" i="10"/>
  <c r="O579" i="10"/>
  <c r="P579" i="10"/>
  <c r="J580" i="10"/>
  <c r="L580" i="10"/>
  <c r="K580" i="10"/>
  <c r="O580" i="10"/>
  <c r="P580" i="10"/>
  <c r="J581" i="10"/>
  <c r="L581" i="10"/>
  <c r="K581" i="10"/>
  <c r="O581" i="10"/>
  <c r="P581" i="10"/>
  <c r="J582" i="10"/>
  <c r="L582" i="10"/>
  <c r="K582" i="10"/>
  <c r="O582" i="10"/>
  <c r="P582" i="10"/>
  <c r="J583" i="10"/>
  <c r="L583" i="10"/>
  <c r="K583" i="10"/>
  <c r="O583" i="10"/>
  <c r="P583" i="10"/>
  <c r="J584" i="10"/>
  <c r="L584" i="10"/>
  <c r="K584" i="10"/>
  <c r="O584" i="10"/>
  <c r="P584" i="10"/>
  <c r="J585" i="10"/>
  <c r="L585" i="10"/>
  <c r="K585" i="10"/>
  <c r="O585" i="10"/>
  <c r="P585" i="10"/>
  <c r="J586" i="10"/>
  <c r="L586" i="10"/>
  <c r="K586" i="10"/>
  <c r="O586" i="10"/>
  <c r="P586" i="10"/>
  <c r="J587" i="10"/>
  <c r="L587" i="10"/>
  <c r="K587" i="10"/>
  <c r="O587" i="10"/>
  <c r="P587" i="10"/>
  <c r="J588" i="10"/>
  <c r="L588" i="10"/>
  <c r="K588" i="10"/>
  <c r="O588" i="10"/>
  <c r="P588" i="10"/>
  <c r="J589" i="10"/>
  <c r="L589" i="10"/>
  <c r="K589" i="10"/>
  <c r="O589" i="10"/>
  <c r="P589" i="10"/>
  <c r="J590" i="10"/>
  <c r="L590" i="10"/>
  <c r="K590" i="10"/>
  <c r="O590" i="10"/>
  <c r="P590" i="10"/>
  <c r="J591" i="10"/>
  <c r="L591" i="10"/>
  <c r="K591" i="10"/>
  <c r="O591" i="10"/>
  <c r="P591" i="10"/>
  <c r="J592" i="10"/>
  <c r="L592" i="10"/>
  <c r="K592" i="10"/>
  <c r="O592" i="10"/>
  <c r="P592" i="10"/>
  <c r="J593" i="10"/>
  <c r="L593" i="10"/>
  <c r="K593" i="10"/>
  <c r="O593" i="10"/>
  <c r="P593" i="10"/>
  <c r="J594" i="10"/>
  <c r="L594" i="10"/>
  <c r="K594" i="10"/>
  <c r="O594" i="10"/>
  <c r="P594" i="10"/>
  <c r="J595" i="10"/>
  <c r="L595" i="10"/>
  <c r="K595" i="10"/>
  <c r="O595" i="10"/>
  <c r="P595" i="10"/>
  <c r="J596" i="10"/>
  <c r="L596" i="10"/>
  <c r="K596" i="10"/>
  <c r="O596" i="10"/>
  <c r="P596" i="10"/>
  <c r="J597" i="10"/>
  <c r="L597" i="10"/>
  <c r="K597" i="10"/>
  <c r="O597" i="10"/>
  <c r="P597" i="10"/>
  <c r="J598" i="10"/>
  <c r="L598" i="10"/>
  <c r="K598" i="10"/>
  <c r="O598" i="10"/>
  <c r="P598" i="10"/>
  <c r="J599" i="10"/>
  <c r="L599" i="10"/>
  <c r="K599" i="10"/>
  <c r="O599" i="10"/>
  <c r="P599" i="10"/>
  <c r="J600" i="10"/>
  <c r="L600" i="10"/>
  <c r="K600" i="10"/>
  <c r="O600" i="10"/>
  <c r="P600" i="10"/>
  <c r="J601" i="10"/>
  <c r="L601" i="10"/>
  <c r="K601" i="10"/>
  <c r="O601" i="10"/>
  <c r="P601" i="10"/>
  <c r="J602" i="10"/>
  <c r="L602" i="10"/>
  <c r="K602" i="10"/>
  <c r="O602" i="10"/>
  <c r="P602" i="10"/>
  <c r="J603" i="10"/>
  <c r="L603" i="10"/>
  <c r="K603" i="10"/>
  <c r="O603" i="10"/>
  <c r="P603" i="10"/>
  <c r="J604" i="10"/>
  <c r="L604" i="10"/>
  <c r="K604" i="10"/>
  <c r="O604" i="10"/>
  <c r="P604" i="10"/>
  <c r="J605" i="10"/>
  <c r="L605" i="10"/>
  <c r="K605" i="10"/>
  <c r="O605" i="10"/>
  <c r="P605" i="10"/>
  <c r="J606" i="10"/>
  <c r="L606" i="10"/>
  <c r="K606" i="10"/>
  <c r="O606" i="10"/>
  <c r="P606" i="10"/>
  <c r="J607" i="10"/>
  <c r="L607" i="10"/>
  <c r="K607" i="10"/>
  <c r="O607" i="10"/>
  <c r="P607" i="10"/>
  <c r="J608" i="10"/>
  <c r="L608" i="10"/>
  <c r="K608" i="10"/>
  <c r="O608" i="10"/>
  <c r="P608" i="10"/>
  <c r="J609" i="10"/>
  <c r="L609" i="10"/>
  <c r="K609" i="10"/>
  <c r="O609" i="10"/>
  <c r="P609" i="10"/>
  <c r="J610" i="10"/>
  <c r="L610" i="10"/>
  <c r="K610" i="10"/>
  <c r="O610" i="10"/>
  <c r="P610" i="10"/>
  <c r="J611" i="10"/>
  <c r="L611" i="10"/>
  <c r="K611" i="10"/>
  <c r="O611" i="10"/>
  <c r="P611" i="10"/>
  <c r="J612" i="10"/>
  <c r="L612" i="10"/>
  <c r="K612" i="10"/>
  <c r="O612" i="10"/>
  <c r="P612" i="10"/>
  <c r="J613" i="10"/>
  <c r="L613" i="10"/>
  <c r="K613" i="10"/>
  <c r="O613" i="10"/>
  <c r="P613" i="10"/>
  <c r="J614" i="10"/>
  <c r="L614" i="10"/>
  <c r="K614" i="10"/>
  <c r="O614" i="10"/>
  <c r="P614" i="10"/>
  <c r="J615" i="10"/>
  <c r="L615" i="10"/>
  <c r="K615" i="10"/>
  <c r="O615" i="10"/>
  <c r="P615" i="10"/>
  <c r="J616" i="10"/>
  <c r="L616" i="10"/>
  <c r="K616" i="10"/>
  <c r="O616" i="10"/>
  <c r="P616" i="10"/>
  <c r="J617" i="10"/>
  <c r="L617" i="10"/>
  <c r="K617" i="10"/>
  <c r="O617" i="10"/>
  <c r="P617" i="10"/>
  <c r="J618" i="10"/>
  <c r="L618" i="10"/>
  <c r="K618" i="10"/>
  <c r="O618" i="10"/>
  <c r="P618" i="10"/>
  <c r="J619" i="10"/>
  <c r="L619" i="10"/>
  <c r="K619" i="10"/>
  <c r="O619" i="10"/>
  <c r="P619" i="10"/>
  <c r="J620" i="10"/>
  <c r="L620" i="10"/>
  <c r="K620" i="10"/>
  <c r="O620" i="10"/>
  <c r="P620" i="10"/>
  <c r="J621" i="10"/>
  <c r="L621" i="10"/>
  <c r="K621" i="10"/>
  <c r="O621" i="10"/>
  <c r="P621" i="10"/>
  <c r="J622" i="10"/>
  <c r="L622" i="10"/>
  <c r="K622" i="10"/>
  <c r="O622" i="10"/>
  <c r="P622" i="10"/>
  <c r="J623" i="10"/>
  <c r="L623" i="10"/>
  <c r="K623" i="10"/>
  <c r="O623" i="10"/>
  <c r="P623" i="10"/>
  <c r="J624" i="10"/>
  <c r="L624" i="10"/>
  <c r="K624" i="10"/>
  <c r="O624" i="10"/>
  <c r="P624" i="10"/>
  <c r="J625" i="10"/>
  <c r="L625" i="10"/>
  <c r="K625" i="10"/>
  <c r="O625" i="10"/>
  <c r="P625" i="10"/>
  <c r="J626" i="10"/>
  <c r="L626" i="10"/>
  <c r="K626" i="10"/>
  <c r="O626" i="10"/>
  <c r="P626" i="10"/>
  <c r="J627" i="10"/>
  <c r="L627" i="10"/>
  <c r="K627" i="10"/>
  <c r="O627" i="10"/>
  <c r="P627" i="10"/>
  <c r="J628" i="10"/>
  <c r="L628" i="10"/>
  <c r="K628" i="10"/>
  <c r="O628" i="10"/>
  <c r="P628" i="10"/>
  <c r="J629" i="10"/>
  <c r="L629" i="10"/>
  <c r="K629" i="10"/>
  <c r="O629" i="10"/>
  <c r="P629" i="10"/>
  <c r="J630" i="10"/>
  <c r="L630" i="10"/>
  <c r="K630" i="10"/>
  <c r="O630" i="10"/>
  <c r="P630" i="10"/>
  <c r="J631" i="10"/>
  <c r="L631" i="10"/>
  <c r="K631" i="10"/>
  <c r="O631" i="10"/>
  <c r="P631" i="10"/>
  <c r="J632" i="10"/>
  <c r="L632" i="10"/>
  <c r="K632" i="10"/>
  <c r="O632" i="10"/>
  <c r="P632" i="10"/>
  <c r="J633" i="10"/>
  <c r="L633" i="10"/>
  <c r="K633" i="10"/>
  <c r="M633" i="10"/>
  <c r="O633" i="10"/>
  <c r="P633" i="10"/>
  <c r="J634" i="10"/>
  <c r="L634" i="10"/>
  <c r="K634" i="10"/>
  <c r="M634" i="10"/>
  <c r="O634" i="10"/>
  <c r="P634" i="10"/>
  <c r="J635" i="10"/>
  <c r="L635" i="10"/>
  <c r="K635" i="10"/>
  <c r="M635" i="10"/>
  <c r="O635" i="10"/>
  <c r="P635" i="10"/>
  <c r="J636" i="10"/>
  <c r="L636" i="10"/>
  <c r="K636" i="10"/>
  <c r="M636" i="10"/>
  <c r="N636" i="10"/>
  <c r="O636" i="10"/>
  <c r="P636" i="10"/>
  <c r="J637" i="10"/>
  <c r="L637" i="10"/>
  <c r="K637" i="10"/>
  <c r="M637" i="10"/>
  <c r="N637" i="10"/>
  <c r="O637" i="10"/>
  <c r="P637" i="10"/>
  <c r="J638" i="10"/>
  <c r="L638" i="10"/>
  <c r="K638" i="10"/>
  <c r="M638" i="10"/>
  <c r="O638" i="10"/>
  <c r="P638" i="10"/>
  <c r="J639" i="10"/>
  <c r="L639" i="10"/>
  <c r="K639" i="10"/>
  <c r="O639" i="10"/>
  <c r="P639" i="10"/>
  <c r="J640" i="10"/>
  <c r="L640" i="10"/>
  <c r="K640" i="10"/>
  <c r="O640" i="10"/>
  <c r="P640" i="10"/>
  <c r="J641" i="10"/>
  <c r="L641" i="10"/>
  <c r="K641" i="10"/>
  <c r="O641" i="10"/>
  <c r="P641" i="10"/>
  <c r="J642" i="10"/>
  <c r="L642" i="10"/>
  <c r="K642" i="10"/>
  <c r="O642" i="10"/>
  <c r="P642" i="10"/>
  <c r="J643" i="10"/>
  <c r="L643" i="10"/>
  <c r="K643" i="10"/>
  <c r="O643" i="10"/>
  <c r="P643" i="10"/>
  <c r="J644" i="10"/>
  <c r="L644" i="10"/>
  <c r="K644" i="10"/>
  <c r="O644" i="10"/>
  <c r="P644" i="10"/>
  <c r="J645" i="10"/>
  <c r="L645" i="10"/>
  <c r="K645" i="10"/>
  <c r="M645" i="10"/>
  <c r="O645" i="10"/>
  <c r="P645" i="10"/>
  <c r="J646" i="10"/>
  <c r="L646" i="10"/>
  <c r="K646" i="10"/>
  <c r="M646" i="10"/>
  <c r="O646" i="10"/>
  <c r="P646" i="10"/>
  <c r="J647" i="10"/>
  <c r="L647" i="10"/>
  <c r="K647" i="10"/>
  <c r="M647" i="10"/>
  <c r="O647" i="10"/>
  <c r="P647" i="10"/>
  <c r="J648" i="10"/>
  <c r="L648" i="10"/>
  <c r="K648" i="10"/>
  <c r="M648" i="10"/>
  <c r="O648" i="10"/>
  <c r="P648" i="10"/>
  <c r="J649" i="10"/>
  <c r="L649" i="10"/>
  <c r="K649" i="10"/>
  <c r="M649" i="10"/>
  <c r="O649" i="10"/>
  <c r="P649" i="10"/>
  <c r="J650" i="10"/>
  <c r="L650" i="10"/>
  <c r="K650" i="10"/>
  <c r="M650" i="10"/>
  <c r="O650" i="10"/>
  <c r="P650" i="10"/>
  <c r="J651" i="10"/>
  <c r="L651" i="10"/>
  <c r="K651" i="10"/>
  <c r="M651" i="10"/>
  <c r="O651" i="10"/>
  <c r="P651" i="10"/>
  <c r="J652" i="10"/>
  <c r="L652" i="10"/>
  <c r="K652" i="10"/>
  <c r="M652" i="10"/>
  <c r="N652" i="10"/>
  <c r="O652" i="10"/>
  <c r="P652" i="10"/>
  <c r="J653" i="10"/>
  <c r="L653" i="10"/>
  <c r="K653" i="10"/>
  <c r="O653" i="10"/>
  <c r="P653" i="10"/>
  <c r="J654" i="10"/>
  <c r="L654" i="10"/>
  <c r="K654" i="10"/>
  <c r="M654" i="10"/>
  <c r="O654" i="10"/>
  <c r="P654" i="10"/>
  <c r="J655" i="10"/>
  <c r="L655" i="10"/>
  <c r="K655" i="10"/>
  <c r="M655" i="10"/>
  <c r="O655" i="10"/>
  <c r="P655" i="10"/>
  <c r="J656" i="10"/>
  <c r="L656" i="10"/>
  <c r="K656" i="10"/>
  <c r="M656" i="10"/>
  <c r="O656" i="10"/>
  <c r="P656" i="10"/>
  <c r="J657" i="10"/>
  <c r="L657" i="10"/>
  <c r="K657" i="10"/>
  <c r="M657" i="10"/>
  <c r="O657" i="10"/>
  <c r="P657" i="10"/>
  <c r="J658" i="10"/>
  <c r="L658" i="10"/>
  <c r="K658" i="10"/>
  <c r="M658" i="10"/>
  <c r="O658" i="10"/>
  <c r="P658" i="10"/>
  <c r="J659" i="10"/>
  <c r="L659" i="10"/>
  <c r="K659" i="10"/>
  <c r="M659" i="10"/>
  <c r="N659" i="10"/>
  <c r="O659" i="10"/>
  <c r="P659" i="10"/>
  <c r="J660" i="10"/>
  <c r="L660" i="10"/>
  <c r="K660" i="10"/>
  <c r="M660" i="10"/>
  <c r="O660" i="10"/>
  <c r="P660" i="10"/>
  <c r="J661" i="10"/>
  <c r="L661" i="10"/>
  <c r="K661" i="10"/>
  <c r="M661" i="10"/>
  <c r="O661" i="10"/>
  <c r="P661" i="10"/>
  <c r="J662" i="10"/>
  <c r="L662" i="10"/>
  <c r="K662" i="10"/>
  <c r="M662" i="10"/>
  <c r="O662" i="10"/>
  <c r="P662" i="10"/>
  <c r="J663" i="10"/>
  <c r="L663" i="10"/>
  <c r="K663" i="10"/>
  <c r="M663" i="10"/>
  <c r="O663" i="10"/>
  <c r="P663" i="10"/>
  <c r="J664" i="10"/>
  <c r="L664" i="10"/>
  <c r="K664" i="10"/>
  <c r="M664" i="10"/>
  <c r="O664" i="10"/>
  <c r="P664" i="10"/>
  <c r="J665" i="10"/>
  <c r="L665" i="10"/>
  <c r="K665" i="10"/>
  <c r="M665" i="10"/>
  <c r="N665" i="10"/>
  <c r="O665" i="10"/>
  <c r="P665" i="10"/>
  <c r="J666" i="10"/>
  <c r="L666" i="10"/>
  <c r="K666" i="10"/>
  <c r="M666" i="10"/>
  <c r="O666" i="10"/>
  <c r="P666" i="10"/>
  <c r="J667" i="10"/>
  <c r="L667" i="10"/>
  <c r="K667" i="10"/>
  <c r="M667" i="10"/>
  <c r="O667" i="10"/>
  <c r="P667" i="10"/>
  <c r="J668" i="10"/>
  <c r="L668" i="10"/>
  <c r="K668" i="10"/>
  <c r="M668" i="10"/>
  <c r="O668" i="10"/>
  <c r="P668" i="10"/>
  <c r="J669" i="10"/>
  <c r="L669" i="10"/>
  <c r="K669" i="10"/>
  <c r="M669" i="10"/>
  <c r="O669" i="10"/>
  <c r="P669" i="10"/>
  <c r="J670" i="10"/>
  <c r="L670" i="10"/>
  <c r="K670" i="10"/>
  <c r="M670" i="10"/>
  <c r="O670" i="10"/>
  <c r="P670" i="10"/>
  <c r="J671" i="10"/>
  <c r="L671" i="10"/>
  <c r="K671" i="10"/>
  <c r="M671" i="10"/>
  <c r="O671" i="10"/>
  <c r="P671" i="10"/>
  <c r="J672" i="10"/>
  <c r="L672" i="10"/>
  <c r="K672" i="10"/>
  <c r="M672" i="10"/>
  <c r="O672" i="10"/>
  <c r="P672" i="10"/>
  <c r="J673" i="10"/>
  <c r="L673" i="10"/>
  <c r="K673" i="10"/>
  <c r="M673" i="10"/>
  <c r="O673" i="10"/>
  <c r="P673" i="10"/>
  <c r="J674" i="10"/>
  <c r="L674" i="10"/>
  <c r="K674" i="10"/>
  <c r="M674" i="10"/>
  <c r="N674" i="10"/>
  <c r="O674" i="10"/>
  <c r="P674" i="10"/>
  <c r="J675" i="10"/>
  <c r="L675" i="10"/>
  <c r="K675" i="10"/>
  <c r="M675" i="10"/>
  <c r="O675" i="10"/>
  <c r="P675" i="10"/>
  <c r="J676" i="10"/>
  <c r="L676" i="10"/>
  <c r="K676" i="10"/>
  <c r="M676" i="10"/>
  <c r="O676" i="10"/>
  <c r="P676" i="10"/>
  <c r="J677" i="10"/>
  <c r="L677" i="10"/>
  <c r="K677" i="10"/>
  <c r="M677" i="10"/>
  <c r="O677" i="10"/>
  <c r="P677" i="10"/>
  <c r="J678" i="10"/>
  <c r="L678" i="10"/>
  <c r="K678" i="10"/>
  <c r="M678" i="10"/>
  <c r="O678" i="10"/>
  <c r="P678" i="10"/>
  <c r="J679" i="10"/>
  <c r="L679" i="10"/>
  <c r="K679" i="10"/>
  <c r="M679" i="10"/>
  <c r="O679" i="10"/>
  <c r="P679" i="10"/>
  <c r="J680" i="10"/>
  <c r="L680" i="10"/>
  <c r="K680" i="10"/>
  <c r="M680" i="10"/>
  <c r="O680" i="10"/>
  <c r="P680" i="10"/>
  <c r="J681" i="10"/>
  <c r="L681" i="10"/>
  <c r="K681" i="10"/>
  <c r="M681" i="10"/>
  <c r="O681" i="10"/>
  <c r="P681" i="10"/>
  <c r="J682" i="10"/>
  <c r="L682" i="10"/>
  <c r="K682" i="10"/>
  <c r="M682" i="10"/>
  <c r="O682" i="10"/>
  <c r="P682" i="10"/>
  <c r="J683" i="10"/>
  <c r="L683" i="10"/>
  <c r="K683" i="10"/>
  <c r="M683" i="10"/>
  <c r="O683" i="10"/>
  <c r="P683" i="10"/>
  <c r="J684" i="10"/>
  <c r="L684" i="10"/>
  <c r="K684" i="10"/>
  <c r="M684" i="10"/>
  <c r="O684" i="10"/>
  <c r="P684" i="10"/>
  <c r="J685" i="10"/>
  <c r="L685" i="10"/>
  <c r="K685" i="10"/>
  <c r="M685" i="10"/>
  <c r="N685" i="10"/>
  <c r="O685" i="10"/>
  <c r="P685" i="10"/>
  <c r="J686" i="10"/>
  <c r="L686" i="10"/>
  <c r="K686" i="10"/>
  <c r="M686" i="10"/>
  <c r="O686" i="10"/>
  <c r="P686" i="10"/>
  <c r="J687" i="10"/>
  <c r="L687" i="10"/>
  <c r="K687" i="10"/>
  <c r="M687" i="10"/>
  <c r="O687" i="10"/>
  <c r="P687" i="10"/>
  <c r="J688" i="10"/>
  <c r="L688" i="10"/>
  <c r="K688" i="10"/>
  <c r="M688" i="10"/>
  <c r="O688" i="10"/>
  <c r="P688" i="10"/>
  <c r="J689" i="10"/>
  <c r="L689" i="10"/>
  <c r="K689" i="10"/>
  <c r="M689" i="10"/>
  <c r="O689" i="10"/>
  <c r="P689" i="10"/>
  <c r="J690" i="10"/>
  <c r="L690" i="10"/>
  <c r="K690" i="10"/>
  <c r="M690" i="10"/>
  <c r="O690" i="10"/>
  <c r="P690" i="10"/>
  <c r="J691" i="10"/>
  <c r="L691" i="10"/>
  <c r="K691" i="10"/>
  <c r="M691" i="10"/>
  <c r="N691" i="10"/>
  <c r="O691" i="10"/>
  <c r="P691" i="10"/>
  <c r="J692" i="10"/>
  <c r="L692" i="10"/>
  <c r="K692" i="10"/>
  <c r="M692" i="10"/>
  <c r="O692" i="10"/>
  <c r="P692" i="10"/>
  <c r="J693" i="10"/>
  <c r="L693" i="10"/>
  <c r="K693" i="10"/>
  <c r="M693" i="10"/>
  <c r="O693" i="10"/>
  <c r="P693" i="10"/>
  <c r="J694" i="10"/>
  <c r="L694" i="10"/>
  <c r="K694" i="10"/>
  <c r="M694" i="10"/>
  <c r="O694" i="10"/>
  <c r="P694" i="10"/>
  <c r="J695" i="10"/>
  <c r="L695" i="10"/>
  <c r="K695" i="10"/>
  <c r="M695" i="10"/>
  <c r="O695" i="10"/>
  <c r="P695" i="10"/>
  <c r="J696" i="10"/>
  <c r="L696" i="10"/>
  <c r="K696" i="10"/>
  <c r="M696" i="10"/>
  <c r="O696" i="10"/>
  <c r="P696" i="10"/>
  <c r="J697" i="10"/>
  <c r="L697" i="10"/>
  <c r="K697" i="10"/>
  <c r="M697" i="10"/>
  <c r="O697" i="10"/>
  <c r="P697" i="10"/>
  <c r="J698" i="10"/>
  <c r="L698" i="10"/>
  <c r="K698" i="10"/>
  <c r="M698" i="10"/>
  <c r="O698" i="10"/>
  <c r="P698" i="10"/>
  <c r="J699" i="10"/>
  <c r="L699" i="10"/>
  <c r="K699" i="10"/>
  <c r="M699" i="10"/>
  <c r="O699" i="10"/>
  <c r="P699" i="10"/>
  <c r="J700" i="10"/>
  <c r="L700" i="10"/>
  <c r="K700" i="10"/>
  <c r="M700" i="10"/>
  <c r="O700" i="10"/>
  <c r="P700" i="10"/>
  <c r="J701" i="10"/>
  <c r="L701" i="10"/>
  <c r="K701" i="10"/>
  <c r="M701" i="10"/>
  <c r="O701" i="10"/>
  <c r="P701" i="10"/>
  <c r="J702" i="10"/>
  <c r="L702" i="10"/>
  <c r="K702" i="10"/>
  <c r="M702" i="10"/>
  <c r="O702" i="10"/>
  <c r="P702" i="10"/>
  <c r="J703" i="10"/>
  <c r="L703" i="10"/>
  <c r="K703" i="10"/>
  <c r="M703" i="10"/>
  <c r="O703" i="10"/>
  <c r="P703" i="10"/>
  <c r="J704" i="10"/>
  <c r="L704" i="10"/>
  <c r="K704" i="10"/>
  <c r="M704" i="10"/>
  <c r="N704" i="10"/>
  <c r="O704" i="10"/>
  <c r="P704" i="10"/>
  <c r="J705" i="10"/>
  <c r="L705" i="10"/>
  <c r="K705" i="10"/>
  <c r="M705" i="10"/>
  <c r="O705" i="10"/>
  <c r="P705" i="10"/>
  <c r="J706" i="10"/>
  <c r="L706" i="10"/>
  <c r="K706" i="10"/>
  <c r="M706" i="10"/>
  <c r="N706" i="10"/>
  <c r="O706" i="10"/>
  <c r="P706" i="10"/>
  <c r="J707" i="10"/>
  <c r="L707" i="10"/>
  <c r="K707" i="10"/>
  <c r="M707" i="10"/>
  <c r="O707" i="10"/>
  <c r="P707" i="10"/>
  <c r="J708" i="10"/>
  <c r="L708" i="10"/>
  <c r="K708" i="10"/>
  <c r="M708" i="10"/>
  <c r="O708" i="10"/>
  <c r="P708" i="10"/>
  <c r="J709" i="10"/>
  <c r="L709" i="10"/>
  <c r="K709" i="10"/>
  <c r="M709" i="10"/>
  <c r="O709" i="10"/>
  <c r="P709" i="10"/>
  <c r="J710" i="10"/>
  <c r="L710" i="10"/>
  <c r="K710" i="10"/>
  <c r="M710" i="10"/>
  <c r="O710" i="10"/>
  <c r="P710" i="10"/>
  <c r="J711" i="10"/>
  <c r="L711" i="10"/>
  <c r="K711" i="10"/>
  <c r="M711" i="10"/>
  <c r="N711" i="10"/>
  <c r="O711" i="10"/>
  <c r="P711" i="10"/>
  <c r="J712" i="10"/>
  <c r="L712" i="10"/>
  <c r="K712" i="10"/>
  <c r="M712" i="10"/>
  <c r="O712" i="10"/>
  <c r="P712" i="10"/>
  <c r="J713" i="10"/>
  <c r="L713" i="10"/>
  <c r="K713" i="10"/>
  <c r="M713" i="10"/>
  <c r="O713" i="10"/>
  <c r="P713" i="10"/>
  <c r="J714" i="10"/>
  <c r="L714" i="10"/>
  <c r="K714" i="10"/>
  <c r="M714" i="10"/>
  <c r="O714" i="10"/>
  <c r="P714" i="10"/>
  <c r="J715" i="10"/>
  <c r="L715" i="10"/>
  <c r="K715" i="10"/>
  <c r="M715" i="10"/>
  <c r="O715" i="10"/>
  <c r="P715" i="10"/>
  <c r="J716" i="10"/>
  <c r="L716" i="10"/>
  <c r="K716" i="10"/>
  <c r="M716" i="10"/>
  <c r="N716" i="10"/>
  <c r="O716" i="10"/>
  <c r="P716" i="10"/>
  <c r="J717" i="10"/>
  <c r="L717" i="10"/>
  <c r="K717" i="10"/>
  <c r="M717" i="10"/>
  <c r="O717" i="10"/>
  <c r="P717" i="10"/>
  <c r="J718" i="10"/>
  <c r="L718" i="10"/>
  <c r="K718" i="10"/>
  <c r="M718" i="10"/>
  <c r="O718" i="10"/>
  <c r="P718" i="10"/>
  <c r="J719" i="10"/>
  <c r="L719" i="10"/>
  <c r="K719" i="10"/>
  <c r="M719" i="10"/>
  <c r="O719" i="10"/>
  <c r="P719" i="10"/>
  <c r="J720" i="10"/>
  <c r="L720" i="10"/>
  <c r="K720" i="10"/>
  <c r="M720" i="10"/>
  <c r="O720" i="10"/>
  <c r="P720" i="10"/>
  <c r="J721" i="10"/>
  <c r="L721" i="10"/>
  <c r="K721" i="10"/>
  <c r="M721" i="10"/>
  <c r="O721" i="10"/>
  <c r="P721" i="10"/>
  <c r="J722" i="10"/>
  <c r="L722" i="10"/>
  <c r="K722" i="10"/>
  <c r="M722" i="10"/>
  <c r="N722" i="10"/>
  <c r="O722" i="10"/>
  <c r="P722" i="10"/>
  <c r="J723" i="10"/>
  <c r="L723" i="10"/>
  <c r="K723" i="10"/>
  <c r="M723" i="10"/>
  <c r="O723" i="10"/>
  <c r="P723" i="10"/>
  <c r="J724" i="10"/>
  <c r="L724" i="10"/>
  <c r="K724" i="10"/>
  <c r="M724" i="10"/>
  <c r="O724" i="10"/>
  <c r="P724" i="10"/>
  <c r="J725" i="10"/>
  <c r="L725" i="10"/>
  <c r="K725" i="10"/>
  <c r="M725" i="10"/>
  <c r="O725" i="10"/>
  <c r="P725" i="10"/>
  <c r="J726" i="10"/>
  <c r="L726" i="10"/>
  <c r="K726" i="10"/>
  <c r="M726" i="10"/>
  <c r="O726" i="10"/>
  <c r="P726" i="10"/>
  <c r="J727" i="10"/>
  <c r="L727" i="10"/>
  <c r="K727" i="10"/>
  <c r="M727" i="10"/>
  <c r="O727" i="10"/>
  <c r="P727" i="10"/>
  <c r="J728" i="10"/>
  <c r="L728" i="10"/>
  <c r="K728" i="10"/>
  <c r="M728" i="10"/>
  <c r="O728" i="10"/>
  <c r="P728" i="10"/>
  <c r="J729" i="10"/>
  <c r="L729" i="10"/>
  <c r="K729" i="10"/>
  <c r="M729" i="10"/>
  <c r="O729" i="10"/>
  <c r="P729" i="10"/>
  <c r="J730" i="10"/>
  <c r="L730" i="10"/>
  <c r="K730" i="10"/>
  <c r="M730" i="10"/>
  <c r="O730" i="10"/>
  <c r="P730" i="10"/>
  <c r="J731" i="10"/>
  <c r="L731" i="10"/>
  <c r="K731" i="10"/>
  <c r="M731" i="10"/>
  <c r="O731" i="10"/>
  <c r="P731" i="10"/>
  <c r="J732" i="10"/>
  <c r="L732" i="10"/>
  <c r="K732" i="10"/>
  <c r="M732" i="10"/>
  <c r="O732" i="10"/>
  <c r="P732" i="10"/>
  <c r="J733" i="10"/>
  <c r="L733" i="10"/>
  <c r="K733" i="10"/>
  <c r="M733" i="10"/>
  <c r="O733" i="10"/>
  <c r="P733" i="10"/>
  <c r="J734" i="10"/>
  <c r="L734" i="10"/>
  <c r="K734" i="10"/>
  <c r="M734" i="10"/>
  <c r="O734" i="10"/>
  <c r="P734" i="10"/>
  <c r="J735" i="10"/>
  <c r="L735" i="10"/>
  <c r="K735" i="10"/>
  <c r="M735" i="10"/>
  <c r="O735" i="10"/>
  <c r="P735" i="10"/>
  <c r="J736" i="10"/>
  <c r="L736" i="10"/>
  <c r="K736" i="10"/>
  <c r="M736" i="10"/>
  <c r="O736" i="10"/>
  <c r="P736" i="10"/>
  <c r="J737" i="10"/>
  <c r="L737" i="10"/>
  <c r="K737" i="10"/>
  <c r="M737" i="10"/>
  <c r="O737" i="10"/>
  <c r="P737" i="10"/>
  <c r="J738" i="10"/>
  <c r="L738" i="10"/>
  <c r="K738" i="10"/>
  <c r="M738" i="10"/>
  <c r="O738" i="10"/>
  <c r="P738" i="10"/>
  <c r="J739" i="10"/>
  <c r="L739" i="10"/>
  <c r="K739" i="10"/>
  <c r="M739" i="10"/>
  <c r="O739" i="10"/>
  <c r="P739" i="10"/>
  <c r="J740" i="10"/>
  <c r="L740" i="10"/>
  <c r="K740" i="10"/>
  <c r="M740" i="10"/>
  <c r="O740" i="10"/>
  <c r="P740" i="10"/>
  <c r="J741" i="10"/>
  <c r="L741" i="10"/>
  <c r="K741" i="10"/>
  <c r="M741" i="10"/>
  <c r="O741" i="10"/>
  <c r="P741" i="10"/>
  <c r="J742" i="10"/>
  <c r="L742" i="10"/>
  <c r="K742" i="10"/>
  <c r="M742" i="10"/>
  <c r="O742" i="10"/>
  <c r="P742" i="10"/>
  <c r="J743" i="10"/>
  <c r="L743" i="10"/>
  <c r="K743" i="10"/>
  <c r="M743" i="10"/>
  <c r="O743" i="10"/>
  <c r="P743" i="10"/>
  <c r="J744" i="10"/>
  <c r="L744" i="10"/>
  <c r="K744" i="10"/>
  <c r="M744" i="10"/>
  <c r="O744" i="10"/>
  <c r="P744" i="10"/>
  <c r="J745" i="10"/>
  <c r="L745" i="10"/>
  <c r="K745" i="10"/>
  <c r="M745" i="10"/>
  <c r="N745" i="10"/>
  <c r="O745" i="10"/>
  <c r="P745" i="10"/>
  <c r="J746" i="10"/>
  <c r="L746" i="10"/>
  <c r="K746" i="10"/>
  <c r="M746" i="10"/>
  <c r="O746" i="10"/>
  <c r="P746" i="10"/>
  <c r="J747" i="10"/>
  <c r="L747" i="10"/>
  <c r="K747" i="10"/>
  <c r="M747" i="10"/>
  <c r="O747" i="10"/>
  <c r="P747" i="10"/>
  <c r="J748" i="10"/>
  <c r="L748" i="10"/>
  <c r="K748" i="10"/>
  <c r="M748" i="10"/>
  <c r="O748" i="10"/>
  <c r="P748" i="10"/>
  <c r="J749" i="10"/>
  <c r="L749" i="10"/>
  <c r="K749" i="10"/>
  <c r="M749" i="10"/>
  <c r="O749" i="10"/>
  <c r="P749" i="10"/>
  <c r="J750" i="10"/>
  <c r="L750" i="10"/>
  <c r="K750" i="10"/>
  <c r="M750" i="10"/>
  <c r="O750" i="10"/>
  <c r="P750" i="10"/>
  <c r="J751" i="10"/>
  <c r="L751" i="10"/>
  <c r="K751" i="10"/>
  <c r="M751" i="10"/>
  <c r="O751" i="10"/>
  <c r="P751" i="10"/>
  <c r="J752" i="10"/>
  <c r="L752" i="10"/>
  <c r="K752" i="10"/>
  <c r="M752" i="10"/>
  <c r="O752" i="10"/>
  <c r="P752" i="10"/>
  <c r="J753" i="10"/>
  <c r="L753" i="10"/>
  <c r="K753" i="10"/>
  <c r="M753" i="10"/>
  <c r="O753" i="10"/>
  <c r="P753" i="10"/>
  <c r="J754" i="10"/>
  <c r="L754" i="10"/>
  <c r="K754" i="10"/>
  <c r="M754" i="10"/>
  <c r="O754" i="10"/>
  <c r="P754" i="10"/>
  <c r="J755" i="10"/>
  <c r="L755" i="10"/>
  <c r="K755" i="10"/>
  <c r="M755" i="10"/>
  <c r="O755" i="10"/>
  <c r="P755" i="10"/>
  <c r="J756" i="10"/>
  <c r="L756" i="10"/>
  <c r="K756" i="10"/>
  <c r="M756" i="10"/>
  <c r="O756" i="10"/>
  <c r="P756" i="10"/>
  <c r="J757" i="10"/>
  <c r="L757" i="10"/>
  <c r="K757" i="10"/>
  <c r="M757" i="10"/>
  <c r="N757" i="10"/>
  <c r="O757" i="10"/>
  <c r="P757" i="10"/>
  <c r="J758" i="10"/>
  <c r="L758" i="10"/>
  <c r="K758" i="10"/>
  <c r="M758" i="10"/>
  <c r="O758" i="10"/>
  <c r="P758" i="10"/>
  <c r="J759" i="10"/>
  <c r="L759" i="10"/>
  <c r="K759" i="10"/>
  <c r="M759" i="10"/>
  <c r="O759" i="10"/>
  <c r="P759" i="10"/>
  <c r="J760" i="10"/>
  <c r="L760" i="10"/>
  <c r="K760" i="10"/>
  <c r="M760" i="10"/>
  <c r="O760" i="10"/>
  <c r="P760" i="10"/>
  <c r="J761" i="10"/>
  <c r="L761" i="10"/>
  <c r="K761" i="10"/>
  <c r="M761" i="10"/>
  <c r="N761" i="10"/>
  <c r="O761" i="10"/>
  <c r="P761" i="10"/>
  <c r="J762" i="10"/>
  <c r="L762" i="10"/>
  <c r="K762" i="10"/>
  <c r="M762" i="10"/>
  <c r="O762" i="10"/>
  <c r="P762" i="10"/>
  <c r="J763" i="10"/>
  <c r="L763" i="10"/>
  <c r="K763" i="10"/>
  <c r="M763" i="10"/>
  <c r="O763" i="10"/>
  <c r="P763" i="10"/>
  <c r="J764" i="10"/>
  <c r="L764" i="10"/>
  <c r="K764" i="10"/>
  <c r="M764" i="10"/>
  <c r="O764" i="10"/>
  <c r="P764" i="10"/>
  <c r="J765" i="10"/>
  <c r="L765" i="10"/>
  <c r="K765" i="10"/>
  <c r="M765" i="10"/>
  <c r="N765" i="10"/>
  <c r="O765" i="10"/>
  <c r="P765" i="10"/>
  <c r="J766" i="10"/>
  <c r="L766" i="10"/>
  <c r="K766" i="10"/>
  <c r="M766" i="10"/>
  <c r="O766" i="10"/>
  <c r="P766" i="10"/>
  <c r="J767" i="10"/>
  <c r="L767" i="10"/>
  <c r="K767" i="10"/>
  <c r="M767" i="10"/>
  <c r="O767" i="10"/>
  <c r="P767" i="10"/>
  <c r="J768" i="10"/>
  <c r="L768" i="10"/>
  <c r="K768" i="10"/>
  <c r="M768" i="10"/>
  <c r="O768" i="10"/>
  <c r="P768" i="10"/>
  <c r="J769" i="10"/>
  <c r="L769" i="10"/>
  <c r="K769" i="10"/>
  <c r="M769" i="10"/>
  <c r="O769" i="10"/>
  <c r="P769" i="10"/>
  <c r="J770" i="10"/>
  <c r="L770" i="10"/>
  <c r="K770" i="10"/>
  <c r="M770" i="10"/>
  <c r="O770" i="10"/>
  <c r="P770" i="10"/>
  <c r="J771" i="10"/>
  <c r="L771" i="10"/>
  <c r="K771" i="10"/>
  <c r="M771" i="10"/>
  <c r="O771" i="10"/>
  <c r="P771" i="10"/>
  <c r="J772" i="10"/>
  <c r="L772" i="10"/>
  <c r="K772" i="10"/>
  <c r="M772" i="10"/>
  <c r="O772" i="10"/>
  <c r="P772" i="10"/>
  <c r="J773" i="10"/>
  <c r="L773" i="10"/>
  <c r="K773" i="10"/>
  <c r="M773" i="10"/>
  <c r="O773" i="10"/>
  <c r="P773" i="10"/>
  <c r="J774" i="10"/>
  <c r="L774" i="10"/>
  <c r="K774" i="10"/>
  <c r="M774" i="10"/>
  <c r="O774" i="10"/>
  <c r="P774" i="10"/>
  <c r="J775" i="10"/>
  <c r="L775" i="10"/>
  <c r="K775" i="10"/>
  <c r="M775" i="10"/>
  <c r="O775" i="10"/>
  <c r="P775" i="10"/>
  <c r="J776" i="10"/>
  <c r="L776" i="10"/>
  <c r="K776" i="10"/>
  <c r="M776" i="10"/>
  <c r="O776" i="10"/>
  <c r="P776" i="10"/>
  <c r="J777" i="10"/>
  <c r="L777" i="10"/>
  <c r="K777" i="10"/>
  <c r="M777" i="10"/>
  <c r="O777" i="10"/>
  <c r="P777" i="10"/>
  <c r="J778" i="10"/>
  <c r="L778" i="10"/>
  <c r="K778" i="10"/>
  <c r="M778" i="10"/>
  <c r="O778" i="10"/>
  <c r="P778" i="10"/>
  <c r="J779" i="10"/>
  <c r="L779" i="10"/>
  <c r="K779" i="10"/>
  <c r="M779" i="10"/>
  <c r="O779" i="10"/>
  <c r="P779" i="10"/>
  <c r="J780" i="10"/>
  <c r="L780" i="10"/>
  <c r="K780" i="10"/>
  <c r="M780" i="10"/>
  <c r="O780" i="10"/>
  <c r="P780" i="10"/>
  <c r="J781" i="10"/>
  <c r="L781" i="10"/>
  <c r="K781" i="10"/>
  <c r="M781" i="10"/>
  <c r="O781" i="10"/>
  <c r="P781" i="10"/>
  <c r="J782" i="10"/>
  <c r="L782" i="10"/>
  <c r="K782" i="10"/>
  <c r="M782" i="10"/>
  <c r="O782" i="10"/>
  <c r="P782" i="10"/>
  <c r="J783" i="10"/>
  <c r="L783" i="10"/>
  <c r="K783" i="10"/>
  <c r="M783" i="10"/>
  <c r="O783" i="10"/>
  <c r="P783" i="10"/>
  <c r="J784" i="10"/>
  <c r="L784" i="10"/>
  <c r="K784" i="10"/>
  <c r="M784" i="10"/>
  <c r="O784" i="10"/>
  <c r="P784" i="10"/>
  <c r="J785" i="10"/>
  <c r="L785" i="10"/>
  <c r="K785" i="10"/>
  <c r="M785" i="10"/>
  <c r="O785" i="10"/>
  <c r="P785" i="10"/>
  <c r="J786" i="10"/>
  <c r="L786" i="10"/>
  <c r="K786" i="10"/>
  <c r="M786" i="10"/>
  <c r="O786" i="10"/>
  <c r="P786" i="10"/>
  <c r="J787" i="10"/>
  <c r="L787" i="10"/>
  <c r="K787" i="10"/>
  <c r="M787" i="10"/>
  <c r="O787" i="10"/>
  <c r="P787" i="10"/>
  <c r="J788" i="10"/>
  <c r="L788" i="10"/>
  <c r="K788" i="10"/>
  <c r="M788" i="10"/>
  <c r="O788" i="10"/>
  <c r="P788" i="10"/>
  <c r="J789" i="10"/>
  <c r="L789" i="10"/>
  <c r="K789" i="10"/>
  <c r="M789" i="10"/>
  <c r="O789" i="10"/>
  <c r="P789" i="10"/>
  <c r="J790" i="10"/>
  <c r="L790" i="10"/>
  <c r="K790" i="10"/>
  <c r="M790" i="10"/>
  <c r="O790" i="10"/>
  <c r="P790" i="10"/>
  <c r="J791" i="10"/>
  <c r="L791" i="10"/>
  <c r="K791" i="10"/>
  <c r="M791" i="10"/>
  <c r="N791" i="10"/>
  <c r="O791" i="10"/>
  <c r="P791" i="10"/>
  <c r="J792" i="10"/>
  <c r="L792" i="10"/>
  <c r="K792" i="10"/>
  <c r="M792" i="10"/>
  <c r="O792" i="10"/>
  <c r="P792" i="10"/>
  <c r="J793" i="10"/>
  <c r="L793" i="10"/>
  <c r="K793" i="10"/>
  <c r="M793" i="10"/>
  <c r="O793" i="10"/>
  <c r="P793" i="10"/>
  <c r="J794" i="10"/>
  <c r="L794" i="10"/>
  <c r="K794" i="10"/>
  <c r="M794" i="10"/>
  <c r="O794" i="10"/>
  <c r="P794" i="10"/>
  <c r="J795" i="10"/>
  <c r="L795" i="10"/>
  <c r="K795" i="10"/>
  <c r="M795" i="10"/>
  <c r="O795" i="10"/>
  <c r="P795" i="10"/>
  <c r="J796" i="10"/>
  <c r="L796" i="10"/>
  <c r="K796" i="10"/>
  <c r="M796" i="10"/>
  <c r="O796" i="10"/>
  <c r="P796" i="10"/>
  <c r="J797" i="10"/>
  <c r="L797" i="10"/>
  <c r="K797" i="10"/>
  <c r="M797" i="10"/>
  <c r="O797" i="10"/>
  <c r="P797" i="10"/>
  <c r="J798" i="10"/>
  <c r="L798" i="10"/>
  <c r="K798" i="10"/>
  <c r="M798" i="10"/>
  <c r="O798" i="10"/>
  <c r="P798" i="10"/>
  <c r="J799" i="10"/>
  <c r="L799" i="10"/>
  <c r="K799" i="10"/>
  <c r="M799" i="10"/>
  <c r="N799" i="10"/>
  <c r="O799" i="10"/>
  <c r="P799" i="10"/>
  <c r="J800" i="10"/>
  <c r="L800" i="10"/>
  <c r="K800" i="10"/>
  <c r="M800" i="10"/>
  <c r="O800" i="10"/>
  <c r="P800" i="10"/>
  <c r="J801" i="10"/>
  <c r="L801" i="10"/>
  <c r="K801" i="10"/>
  <c r="M801" i="10"/>
  <c r="O801" i="10"/>
  <c r="P801" i="10"/>
  <c r="J802" i="10"/>
  <c r="L802" i="10"/>
  <c r="K802" i="10"/>
  <c r="M802" i="10"/>
  <c r="O802" i="10"/>
  <c r="P802" i="10"/>
  <c r="J803" i="10"/>
  <c r="L803" i="10"/>
  <c r="K803" i="10"/>
  <c r="M803" i="10"/>
  <c r="O803" i="10"/>
  <c r="P803" i="10"/>
  <c r="J804" i="10"/>
  <c r="L804" i="10"/>
  <c r="K804" i="10"/>
  <c r="M804" i="10"/>
  <c r="O804" i="10"/>
  <c r="P804" i="10"/>
  <c r="J805" i="10"/>
  <c r="L805" i="10"/>
  <c r="K805" i="10"/>
  <c r="M805" i="10"/>
  <c r="O805" i="10"/>
  <c r="P805" i="10"/>
  <c r="J806" i="10"/>
  <c r="L806" i="10"/>
  <c r="K806" i="10"/>
  <c r="M806" i="10"/>
  <c r="N806" i="10"/>
  <c r="O806" i="10"/>
  <c r="P806" i="10"/>
  <c r="J807" i="10"/>
  <c r="L807" i="10"/>
  <c r="K807" i="10"/>
  <c r="M807" i="10"/>
  <c r="N807" i="10"/>
  <c r="O807" i="10"/>
  <c r="P807" i="10"/>
  <c r="J808" i="10"/>
  <c r="L808" i="10"/>
  <c r="K808" i="10"/>
  <c r="M808" i="10"/>
  <c r="N808" i="10"/>
  <c r="O808" i="10"/>
  <c r="P808" i="10"/>
  <c r="J809" i="10"/>
  <c r="L809" i="10"/>
  <c r="K809" i="10"/>
  <c r="M809" i="10"/>
  <c r="O809" i="10"/>
  <c r="P809" i="10"/>
  <c r="J810" i="10"/>
  <c r="L810" i="10"/>
  <c r="K810" i="10"/>
  <c r="M810" i="10"/>
  <c r="N810" i="10"/>
  <c r="O810" i="10"/>
  <c r="P810" i="10"/>
  <c r="J811" i="10"/>
  <c r="L811" i="10"/>
  <c r="K811" i="10"/>
  <c r="M811" i="10"/>
  <c r="O811" i="10"/>
  <c r="P811" i="10"/>
  <c r="J812" i="10"/>
  <c r="L812" i="10"/>
  <c r="K812" i="10"/>
  <c r="M812" i="10"/>
  <c r="O812" i="10"/>
  <c r="P812" i="10"/>
  <c r="J813" i="10"/>
  <c r="L813" i="10"/>
  <c r="K813" i="10"/>
  <c r="M813" i="10"/>
  <c r="O813" i="10"/>
  <c r="P813" i="10"/>
  <c r="J814" i="10"/>
  <c r="L814" i="10"/>
  <c r="K814" i="10"/>
  <c r="M814" i="10"/>
  <c r="O814" i="10"/>
  <c r="P814" i="10"/>
  <c r="J815" i="10"/>
  <c r="L815" i="10"/>
  <c r="K815" i="10"/>
  <c r="M815" i="10"/>
  <c r="O815" i="10"/>
  <c r="P815" i="10"/>
  <c r="J816" i="10"/>
  <c r="L816" i="10"/>
  <c r="K816" i="10"/>
  <c r="M816" i="10"/>
  <c r="O816" i="10"/>
  <c r="P816" i="10"/>
  <c r="J817" i="10"/>
  <c r="L817" i="10"/>
  <c r="K817" i="10"/>
  <c r="M817" i="10"/>
  <c r="O817" i="10"/>
  <c r="P817" i="10"/>
  <c r="J818" i="10"/>
  <c r="L818" i="10"/>
  <c r="K818" i="10"/>
  <c r="M818" i="10"/>
  <c r="O818" i="10"/>
  <c r="P818" i="10"/>
  <c r="J819" i="10"/>
  <c r="L819" i="10"/>
  <c r="K819" i="10"/>
  <c r="M819" i="10"/>
  <c r="O819" i="10"/>
  <c r="P819" i="10"/>
  <c r="J820" i="10"/>
  <c r="L820" i="10"/>
  <c r="K820" i="10"/>
  <c r="M820" i="10"/>
  <c r="O820" i="10"/>
  <c r="P820" i="10"/>
  <c r="J821" i="10"/>
  <c r="L821" i="10"/>
  <c r="K821" i="10"/>
  <c r="M821" i="10"/>
  <c r="O821" i="10"/>
  <c r="P821" i="10"/>
  <c r="J822" i="10"/>
  <c r="L822" i="10"/>
  <c r="K822" i="10"/>
  <c r="M822" i="10"/>
  <c r="O822" i="10"/>
  <c r="P822" i="10"/>
  <c r="J823" i="10"/>
  <c r="L823" i="10"/>
  <c r="K823" i="10"/>
  <c r="M823" i="10"/>
  <c r="N823" i="10"/>
  <c r="O823" i="10"/>
  <c r="P823" i="10"/>
  <c r="J824" i="10"/>
  <c r="L824" i="10"/>
  <c r="K824" i="10"/>
  <c r="M824" i="10"/>
  <c r="O824" i="10"/>
  <c r="P824" i="10"/>
  <c r="J825" i="10"/>
  <c r="L825" i="10"/>
  <c r="K825" i="10"/>
  <c r="M825" i="10"/>
  <c r="O825" i="10"/>
  <c r="P825" i="10"/>
  <c r="J826" i="10"/>
  <c r="L826" i="10"/>
  <c r="K826" i="10"/>
  <c r="M826" i="10"/>
  <c r="O826" i="10"/>
  <c r="P826" i="10"/>
  <c r="J827" i="10"/>
  <c r="L827" i="10"/>
  <c r="K827" i="10"/>
  <c r="M827" i="10"/>
  <c r="O827" i="10"/>
  <c r="P827" i="10"/>
  <c r="J828" i="10"/>
  <c r="L828" i="10"/>
  <c r="K828" i="10"/>
  <c r="M828" i="10"/>
  <c r="O828" i="10"/>
  <c r="P828" i="10"/>
  <c r="J829" i="10"/>
  <c r="L829" i="10"/>
  <c r="K829" i="10"/>
  <c r="M829" i="10"/>
  <c r="O829" i="10"/>
  <c r="P829" i="10"/>
  <c r="J830" i="10"/>
  <c r="L830" i="10"/>
  <c r="K830" i="10"/>
  <c r="M830" i="10"/>
  <c r="O830" i="10"/>
  <c r="P830" i="10"/>
  <c r="J831" i="10"/>
  <c r="L831" i="10"/>
  <c r="K831" i="10"/>
  <c r="M831" i="10"/>
  <c r="O831" i="10"/>
  <c r="P831" i="10"/>
  <c r="J832" i="10"/>
  <c r="L832" i="10"/>
  <c r="K832" i="10"/>
  <c r="M832" i="10"/>
  <c r="O832" i="10"/>
  <c r="P832" i="10"/>
  <c r="J833" i="10"/>
  <c r="L833" i="10"/>
  <c r="K833" i="10"/>
  <c r="M833" i="10"/>
  <c r="O833" i="10"/>
  <c r="P833" i="10"/>
  <c r="J834" i="10"/>
  <c r="L834" i="10"/>
  <c r="K834" i="10"/>
  <c r="M834" i="10"/>
  <c r="O834" i="10"/>
  <c r="P834" i="10"/>
  <c r="J835" i="10"/>
  <c r="L835" i="10"/>
  <c r="K835" i="10"/>
  <c r="M835" i="10"/>
  <c r="O835" i="10"/>
  <c r="P835" i="10"/>
  <c r="J836" i="10"/>
  <c r="L836" i="10"/>
  <c r="K836" i="10"/>
  <c r="M836" i="10"/>
  <c r="O836" i="10"/>
  <c r="P836" i="10"/>
  <c r="J837" i="10"/>
  <c r="L837" i="10"/>
  <c r="K837" i="10"/>
  <c r="M837" i="10"/>
  <c r="N837" i="10"/>
  <c r="O837" i="10"/>
  <c r="P837" i="10"/>
  <c r="J838" i="10"/>
  <c r="L838" i="10"/>
  <c r="K838" i="10"/>
  <c r="M838" i="10"/>
  <c r="O838" i="10"/>
  <c r="P838" i="10"/>
  <c r="J839" i="10"/>
  <c r="L839" i="10"/>
  <c r="K839" i="10"/>
  <c r="M839" i="10"/>
  <c r="O839" i="10"/>
  <c r="P839" i="10"/>
  <c r="J840" i="10"/>
  <c r="L840" i="10"/>
  <c r="K840" i="10"/>
  <c r="M840" i="10"/>
  <c r="O840" i="10"/>
  <c r="P840" i="10"/>
  <c r="J841" i="10"/>
  <c r="L841" i="10"/>
  <c r="K841" i="10"/>
  <c r="M841" i="10"/>
  <c r="O841" i="10"/>
  <c r="P841" i="10"/>
  <c r="J842" i="10"/>
  <c r="L842" i="10"/>
  <c r="K842" i="10"/>
  <c r="M842" i="10"/>
  <c r="O842" i="10"/>
  <c r="P842" i="10"/>
  <c r="J843" i="10"/>
  <c r="L843" i="10"/>
  <c r="K843" i="10"/>
  <c r="M843" i="10"/>
  <c r="O843" i="10"/>
  <c r="P843" i="10"/>
  <c r="J844" i="10"/>
  <c r="L844" i="10"/>
  <c r="K844" i="10"/>
  <c r="M844" i="10"/>
  <c r="O844" i="10"/>
  <c r="P844" i="10"/>
  <c r="J845" i="10"/>
  <c r="L845" i="10"/>
  <c r="K845" i="10"/>
  <c r="M845" i="10"/>
  <c r="O845" i="10"/>
  <c r="P845" i="10"/>
  <c r="J846" i="10"/>
  <c r="L846" i="10"/>
  <c r="K846" i="10"/>
  <c r="M846" i="10"/>
  <c r="N846" i="10"/>
  <c r="O846" i="10"/>
  <c r="P846" i="10"/>
  <c r="J847" i="10"/>
  <c r="L847" i="10"/>
  <c r="K847" i="10"/>
  <c r="M847" i="10"/>
  <c r="O847" i="10"/>
  <c r="P847" i="10"/>
  <c r="J848" i="10"/>
  <c r="L848" i="10"/>
  <c r="K848" i="10"/>
  <c r="M848" i="10"/>
  <c r="O848" i="10"/>
  <c r="P848" i="10"/>
  <c r="J849" i="10"/>
  <c r="L849" i="10"/>
  <c r="K849" i="10"/>
  <c r="M849" i="10"/>
  <c r="O849" i="10"/>
  <c r="P849" i="10"/>
  <c r="J850" i="10"/>
  <c r="L850" i="10"/>
  <c r="K850" i="10"/>
  <c r="M850" i="10"/>
  <c r="O850" i="10"/>
  <c r="P850" i="10"/>
  <c r="J851" i="10"/>
  <c r="L851" i="10"/>
  <c r="K851" i="10"/>
  <c r="M851" i="10"/>
  <c r="O851" i="10"/>
  <c r="P851" i="10"/>
  <c r="J852" i="10"/>
  <c r="L852" i="10"/>
  <c r="K852" i="10"/>
  <c r="M852" i="10"/>
  <c r="O852" i="10"/>
  <c r="P852" i="10"/>
  <c r="J853" i="10"/>
  <c r="L853" i="10"/>
  <c r="K853" i="10"/>
  <c r="M853" i="10"/>
  <c r="N853" i="10"/>
  <c r="O853" i="10"/>
  <c r="P853" i="10"/>
  <c r="J854" i="10"/>
  <c r="L854" i="10"/>
  <c r="K854" i="10"/>
  <c r="M854" i="10"/>
  <c r="N854" i="10"/>
  <c r="O854" i="10"/>
  <c r="P854" i="10"/>
  <c r="J855" i="10"/>
  <c r="L855" i="10"/>
  <c r="K855" i="10"/>
  <c r="M855" i="10"/>
  <c r="O855" i="10"/>
  <c r="P855" i="10"/>
  <c r="J856" i="10"/>
  <c r="L856" i="10"/>
  <c r="K856" i="10"/>
  <c r="M856" i="10"/>
  <c r="O856" i="10"/>
  <c r="P856" i="10"/>
  <c r="J857" i="10"/>
  <c r="L857" i="10"/>
  <c r="K857" i="10"/>
  <c r="M857" i="10"/>
  <c r="O857" i="10"/>
  <c r="P857" i="10"/>
  <c r="J858" i="10"/>
  <c r="L858" i="10"/>
  <c r="K858" i="10"/>
  <c r="M858" i="10"/>
  <c r="O858" i="10"/>
  <c r="P858" i="10"/>
  <c r="J859" i="10"/>
  <c r="L859" i="10"/>
  <c r="K859" i="10"/>
  <c r="M859" i="10"/>
  <c r="O859" i="10"/>
  <c r="P859" i="10"/>
  <c r="J860" i="10"/>
  <c r="L860" i="10"/>
  <c r="K860" i="10"/>
  <c r="M860" i="10"/>
  <c r="O860" i="10"/>
  <c r="P860" i="10"/>
  <c r="J861" i="10"/>
  <c r="L861" i="10"/>
  <c r="K861" i="10"/>
  <c r="M861" i="10"/>
  <c r="O861" i="10"/>
  <c r="P861" i="10"/>
  <c r="J862" i="10"/>
  <c r="L862" i="10"/>
  <c r="K862" i="10"/>
  <c r="M862" i="10"/>
  <c r="O862" i="10"/>
  <c r="P862" i="10"/>
  <c r="J863" i="10"/>
  <c r="L863" i="10"/>
  <c r="K863" i="10"/>
  <c r="M863" i="10"/>
  <c r="O863" i="10"/>
  <c r="P863" i="10"/>
  <c r="J864" i="10"/>
  <c r="L864" i="10"/>
  <c r="K864" i="10"/>
  <c r="M864" i="10"/>
  <c r="O864" i="10"/>
  <c r="P864" i="10"/>
  <c r="J865" i="10"/>
  <c r="L865" i="10"/>
  <c r="K865" i="10"/>
  <c r="M865" i="10"/>
  <c r="O865" i="10"/>
  <c r="P865" i="10"/>
  <c r="J866" i="10"/>
  <c r="L866" i="10"/>
  <c r="K866" i="10"/>
  <c r="M866" i="10"/>
  <c r="O866" i="10"/>
  <c r="P866" i="10"/>
  <c r="J867" i="10"/>
  <c r="L867" i="10"/>
  <c r="K867" i="10"/>
  <c r="M867" i="10"/>
  <c r="O867" i="10"/>
  <c r="P867" i="10"/>
  <c r="J868" i="10"/>
  <c r="L868" i="10"/>
  <c r="K868" i="10"/>
  <c r="M868" i="10"/>
  <c r="O868" i="10"/>
  <c r="P868" i="10"/>
  <c r="J869" i="10"/>
  <c r="L869" i="10"/>
  <c r="K869" i="10"/>
  <c r="M869" i="10"/>
  <c r="O869" i="10"/>
  <c r="P869" i="10"/>
  <c r="J870" i="10"/>
  <c r="L870" i="10"/>
  <c r="K870" i="10"/>
  <c r="M870" i="10"/>
  <c r="O870" i="10"/>
  <c r="P870" i="10"/>
  <c r="J871" i="10"/>
  <c r="L871" i="10"/>
  <c r="K871" i="10"/>
  <c r="M871" i="10"/>
  <c r="O871" i="10"/>
  <c r="P871" i="10"/>
  <c r="J872" i="10"/>
  <c r="L872" i="10"/>
  <c r="K872" i="10"/>
  <c r="M872" i="10"/>
  <c r="O872" i="10"/>
  <c r="P872" i="10"/>
  <c r="J873" i="10"/>
  <c r="L873" i="10"/>
  <c r="K873" i="10"/>
  <c r="M873" i="10"/>
  <c r="O873" i="10"/>
  <c r="P873" i="10"/>
  <c r="J874" i="10"/>
  <c r="L874" i="10"/>
  <c r="K874" i="10"/>
  <c r="M874" i="10"/>
  <c r="O874" i="10"/>
  <c r="P874" i="10"/>
  <c r="J875" i="10"/>
  <c r="L875" i="10"/>
  <c r="K875" i="10"/>
  <c r="M875" i="10"/>
  <c r="O875" i="10"/>
  <c r="P875" i="10"/>
  <c r="J876" i="10"/>
  <c r="L876" i="10"/>
  <c r="K876" i="10"/>
  <c r="M876" i="10"/>
  <c r="O876" i="10"/>
  <c r="P876" i="10"/>
  <c r="J877" i="10"/>
  <c r="L877" i="10"/>
  <c r="K877" i="10"/>
  <c r="M877" i="10"/>
  <c r="O877" i="10"/>
  <c r="P877" i="10"/>
  <c r="J878" i="10"/>
  <c r="L878" i="10"/>
  <c r="K878" i="10"/>
  <c r="M878" i="10"/>
  <c r="O878" i="10"/>
  <c r="P878" i="10"/>
  <c r="J879" i="10"/>
  <c r="L879" i="10"/>
  <c r="K879" i="10"/>
  <c r="M879" i="10"/>
  <c r="O879" i="10"/>
  <c r="P879" i="10"/>
  <c r="J880" i="10"/>
  <c r="L880" i="10"/>
  <c r="K880" i="10"/>
  <c r="M880" i="10"/>
  <c r="O880" i="10"/>
  <c r="P880" i="10"/>
  <c r="J881" i="10"/>
  <c r="L881" i="10"/>
  <c r="K881" i="10"/>
  <c r="M881" i="10"/>
  <c r="O881" i="10"/>
  <c r="P881" i="10"/>
  <c r="J882" i="10"/>
  <c r="L882" i="10"/>
  <c r="K882" i="10"/>
  <c r="M882" i="10"/>
  <c r="O882" i="10"/>
  <c r="P882" i="10"/>
  <c r="J883" i="10"/>
  <c r="L883" i="10"/>
  <c r="K883" i="10"/>
  <c r="M883" i="10"/>
  <c r="O883" i="10"/>
  <c r="P883" i="10"/>
  <c r="J884" i="10"/>
  <c r="L884" i="10"/>
  <c r="K884" i="10"/>
  <c r="M884" i="10"/>
  <c r="O884" i="10"/>
  <c r="P884" i="10"/>
  <c r="J885" i="10"/>
  <c r="L885" i="10"/>
  <c r="K885" i="10"/>
  <c r="M885" i="10"/>
  <c r="O885" i="10"/>
  <c r="P885" i="10"/>
  <c r="J886" i="10"/>
  <c r="L886" i="10"/>
  <c r="K886" i="10"/>
  <c r="M886" i="10"/>
  <c r="O886" i="10"/>
  <c r="P886" i="10"/>
  <c r="J887" i="10"/>
  <c r="L887" i="10"/>
  <c r="K887" i="10"/>
  <c r="M887" i="10"/>
  <c r="O887" i="10"/>
  <c r="P887" i="10"/>
  <c r="J888" i="10"/>
  <c r="L888" i="10"/>
  <c r="K888" i="10"/>
  <c r="M888" i="10"/>
  <c r="N888" i="10"/>
  <c r="O888" i="10"/>
  <c r="P888" i="10"/>
  <c r="J889" i="10"/>
  <c r="L889" i="10"/>
  <c r="K889" i="10"/>
  <c r="M889" i="10"/>
  <c r="O889" i="10"/>
  <c r="P889" i="10"/>
  <c r="J890" i="10"/>
  <c r="L890" i="10"/>
  <c r="K890" i="10"/>
  <c r="M890" i="10"/>
  <c r="O890" i="10"/>
  <c r="P890" i="10"/>
  <c r="J891" i="10"/>
  <c r="L891" i="10"/>
  <c r="K891" i="10"/>
  <c r="M891" i="10"/>
  <c r="N891" i="10"/>
  <c r="O891" i="10"/>
  <c r="P891" i="10"/>
  <c r="J892" i="10"/>
  <c r="L892" i="10"/>
  <c r="K892" i="10"/>
  <c r="M892" i="10"/>
  <c r="O892" i="10"/>
  <c r="P892" i="10"/>
  <c r="J893" i="10"/>
  <c r="L893" i="10"/>
  <c r="K893" i="10"/>
  <c r="M893" i="10"/>
  <c r="O893" i="10"/>
  <c r="P893" i="10"/>
  <c r="J894" i="10"/>
  <c r="L894" i="10"/>
  <c r="K894" i="10"/>
  <c r="M894" i="10"/>
  <c r="O894" i="10"/>
  <c r="P894" i="10"/>
  <c r="J895" i="10"/>
  <c r="L895" i="10"/>
  <c r="K895" i="10"/>
  <c r="M895" i="10"/>
  <c r="O895" i="10"/>
  <c r="P895" i="10"/>
  <c r="J896" i="10"/>
  <c r="L896" i="10"/>
  <c r="K896" i="10"/>
  <c r="M896" i="10"/>
  <c r="O896" i="10"/>
  <c r="P896" i="10"/>
  <c r="J897" i="10"/>
  <c r="L897" i="10"/>
  <c r="K897" i="10"/>
  <c r="M897" i="10"/>
  <c r="O897" i="10"/>
  <c r="P897" i="10"/>
  <c r="J898" i="10"/>
  <c r="L898" i="10"/>
  <c r="K898" i="10"/>
  <c r="M898" i="10"/>
  <c r="N898" i="10"/>
  <c r="O898" i="10"/>
  <c r="P898" i="10"/>
  <c r="J899" i="10"/>
  <c r="L899" i="10"/>
  <c r="K899" i="10"/>
  <c r="M899" i="10"/>
  <c r="O899" i="10"/>
  <c r="P899" i="10"/>
  <c r="J900" i="10"/>
  <c r="L900" i="10"/>
  <c r="K900" i="10"/>
  <c r="M900" i="10"/>
  <c r="N900" i="10"/>
  <c r="O900" i="10"/>
  <c r="P900" i="10"/>
  <c r="J901" i="10"/>
  <c r="L901" i="10"/>
  <c r="K901" i="10"/>
  <c r="M901" i="10"/>
  <c r="O901" i="10"/>
  <c r="P901" i="10"/>
  <c r="J902" i="10"/>
  <c r="L902" i="10"/>
  <c r="K902" i="10"/>
  <c r="M902" i="10"/>
  <c r="O902" i="10"/>
  <c r="P902" i="10"/>
  <c r="J903" i="10"/>
  <c r="L903" i="10"/>
  <c r="K903" i="10"/>
  <c r="M903" i="10"/>
  <c r="O903" i="10"/>
  <c r="P903" i="10"/>
  <c r="J904" i="10"/>
  <c r="L904" i="10"/>
  <c r="K904" i="10"/>
  <c r="M904" i="10"/>
  <c r="O904" i="10"/>
  <c r="P904" i="10"/>
  <c r="J905" i="10"/>
  <c r="L905" i="10"/>
  <c r="K905" i="10"/>
  <c r="M905" i="10"/>
  <c r="O905" i="10"/>
  <c r="P905" i="10"/>
  <c r="J906" i="10"/>
  <c r="L906" i="10"/>
  <c r="K906" i="10"/>
  <c r="M906" i="10"/>
  <c r="O906" i="10"/>
  <c r="P906" i="10"/>
  <c r="J907" i="10"/>
  <c r="L907" i="10"/>
  <c r="K907" i="10"/>
  <c r="M907" i="10"/>
  <c r="N907" i="10"/>
  <c r="O907" i="10"/>
  <c r="P907" i="10"/>
  <c r="J908" i="10"/>
  <c r="L908" i="10"/>
  <c r="K908" i="10"/>
  <c r="M908" i="10"/>
  <c r="O908" i="10"/>
  <c r="P908" i="10"/>
  <c r="J909" i="10"/>
  <c r="L909" i="10"/>
  <c r="K909" i="10"/>
  <c r="M909" i="10"/>
  <c r="O909" i="10"/>
  <c r="P909" i="10"/>
  <c r="J910" i="10"/>
  <c r="L910" i="10"/>
  <c r="K910" i="10"/>
  <c r="M910" i="10"/>
  <c r="O910" i="10"/>
  <c r="P910" i="10"/>
  <c r="J911" i="10"/>
  <c r="L911" i="10"/>
  <c r="K911" i="10"/>
  <c r="M911" i="10"/>
  <c r="O911" i="10"/>
  <c r="P911" i="10"/>
  <c r="J912" i="10"/>
  <c r="L912" i="10"/>
  <c r="K912" i="10"/>
  <c r="M912" i="10"/>
  <c r="O912" i="10"/>
  <c r="P912" i="10"/>
  <c r="J913" i="10"/>
  <c r="L913" i="10"/>
  <c r="K913" i="10"/>
  <c r="M913" i="10"/>
  <c r="O913" i="10"/>
  <c r="P913" i="10"/>
  <c r="J914" i="10"/>
  <c r="L914" i="10"/>
  <c r="K914" i="10"/>
  <c r="M914" i="10"/>
  <c r="O914" i="10"/>
  <c r="P914" i="10"/>
  <c r="J915" i="10"/>
  <c r="L915" i="10"/>
  <c r="K915" i="10"/>
  <c r="M915" i="10"/>
  <c r="O915" i="10"/>
  <c r="P915" i="10"/>
  <c r="J916" i="10"/>
  <c r="L916" i="10"/>
  <c r="K916" i="10"/>
  <c r="M916" i="10"/>
  <c r="O916" i="10"/>
  <c r="P916" i="10"/>
  <c r="J917" i="10"/>
  <c r="L917" i="10"/>
  <c r="K917" i="10"/>
  <c r="M917" i="10"/>
  <c r="O917" i="10"/>
  <c r="P917" i="10"/>
  <c r="J918" i="10"/>
  <c r="L918" i="10"/>
  <c r="K918" i="10"/>
  <c r="M918" i="10"/>
  <c r="O918" i="10"/>
  <c r="P918" i="10"/>
  <c r="J919" i="10"/>
  <c r="L919" i="10"/>
  <c r="K919" i="10"/>
  <c r="M919" i="10"/>
  <c r="N919" i="10"/>
  <c r="O919" i="10"/>
  <c r="P919" i="10"/>
  <c r="J920" i="10"/>
  <c r="L920" i="10"/>
  <c r="K920" i="10"/>
  <c r="M920" i="10"/>
  <c r="O920" i="10"/>
  <c r="P920" i="10"/>
  <c r="J921" i="10"/>
  <c r="L921" i="10"/>
  <c r="K921" i="10"/>
  <c r="M921" i="10"/>
  <c r="O921" i="10"/>
  <c r="P921" i="10"/>
  <c r="J922" i="10"/>
  <c r="L922" i="10"/>
  <c r="K922" i="10"/>
  <c r="M922" i="10"/>
  <c r="O922" i="10"/>
  <c r="P922" i="10"/>
  <c r="J923" i="10"/>
  <c r="L923" i="10"/>
  <c r="K923" i="10"/>
  <c r="M923" i="10"/>
  <c r="O923" i="10"/>
  <c r="P923" i="10"/>
  <c r="J924" i="10"/>
  <c r="L924" i="10"/>
  <c r="K924" i="10"/>
  <c r="M924" i="10"/>
  <c r="O924" i="10"/>
  <c r="P924" i="10"/>
  <c r="J925" i="10"/>
  <c r="L925" i="10"/>
  <c r="K925" i="10"/>
  <c r="M925" i="10"/>
  <c r="O925" i="10"/>
  <c r="P925" i="10"/>
  <c r="J926" i="10"/>
  <c r="L926" i="10"/>
  <c r="K926" i="10"/>
  <c r="M926" i="10"/>
  <c r="N926" i="10"/>
  <c r="O926" i="10"/>
  <c r="P926" i="10"/>
  <c r="J927" i="10"/>
  <c r="L927" i="10"/>
  <c r="K927" i="10"/>
  <c r="M927" i="10"/>
  <c r="O927" i="10"/>
  <c r="P927" i="10"/>
  <c r="J928" i="10"/>
  <c r="L928" i="10"/>
  <c r="K928" i="10"/>
  <c r="M928" i="10"/>
  <c r="O928" i="10"/>
  <c r="P928" i="10"/>
  <c r="J929" i="10"/>
  <c r="L929" i="10"/>
  <c r="K929" i="10"/>
  <c r="M929" i="10"/>
  <c r="O929" i="10"/>
  <c r="P929" i="10"/>
  <c r="J930" i="10"/>
  <c r="L930" i="10"/>
  <c r="K930" i="10"/>
  <c r="M930" i="10"/>
  <c r="O930" i="10"/>
  <c r="P930" i="10"/>
  <c r="J931" i="10"/>
  <c r="L931" i="10"/>
  <c r="K931" i="10"/>
  <c r="M931" i="10"/>
  <c r="O931" i="10"/>
  <c r="P931" i="10"/>
  <c r="J932" i="10"/>
  <c r="L932" i="10"/>
  <c r="K932" i="10"/>
  <c r="M932" i="10"/>
  <c r="O932" i="10"/>
  <c r="P932" i="10"/>
  <c r="J933" i="10"/>
  <c r="L933" i="10"/>
  <c r="K933" i="10"/>
  <c r="M933" i="10"/>
  <c r="O933" i="10"/>
  <c r="P933" i="10"/>
  <c r="J934" i="10"/>
  <c r="L934" i="10"/>
  <c r="K934" i="10"/>
  <c r="M934" i="10"/>
  <c r="O934" i="10"/>
  <c r="P934" i="10"/>
  <c r="J935" i="10"/>
  <c r="L935" i="10"/>
  <c r="K935" i="10"/>
  <c r="M935" i="10"/>
  <c r="O935" i="10"/>
  <c r="P935" i="10"/>
  <c r="J936" i="10"/>
  <c r="L936" i="10"/>
  <c r="K936" i="10"/>
  <c r="M936" i="10"/>
  <c r="O936" i="10"/>
  <c r="P936" i="10"/>
  <c r="J937" i="10"/>
  <c r="L937" i="10"/>
  <c r="K937" i="10"/>
  <c r="M937" i="10"/>
  <c r="O937" i="10"/>
  <c r="P937" i="10"/>
  <c r="J938" i="10"/>
  <c r="L938" i="10"/>
  <c r="K938" i="10"/>
  <c r="M938" i="10"/>
  <c r="O938" i="10"/>
  <c r="P938" i="10"/>
  <c r="J939" i="10"/>
  <c r="L939" i="10"/>
  <c r="K939" i="10"/>
  <c r="M939" i="10"/>
  <c r="O939" i="10"/>
  <c r="P939" i="10"/>
  <c r="J940" i="10"/>
  <c r="L940" i="10"/>
  <c r="K940" i="10"/>
  <c r="M940" i="10"/>
  <c r="O940" i="10"/>
  <c r="P940" i="10"/>
  <c r="J941" i="10"/>
  <c r="L941" i="10"/>
  <c r="K941" i="10"/>
  <c r="M941" i="10"/>
  <c r="O941" i="10"/>
  <c r="P941" i="10"/>
  <c r="J942" i="10"/>
  <c r="L942" i="10"/>
  <c r="K942" i="10"/>
  <c r="M942" i="10"/>
  <c r="O942" i="10"/>
  <c r="P942" i="10"/>
  <c r="J943" i="10"/>
  <c r="L943" i="10"/>
  <c r="K943" i="10"/>
  <c r="M943" i="10"/>
  <c r="O943" i="10"/>
  <c r="P943" i="10"/>
  <c r="J944" i="10"/>
  <c r="L944" i="10"/>
  <c r="K944" i="10"/>
  <c r="M944" i="10"/>
  <c r="O944" i="10"/>
  <c r="P944" i="10"/>
  <c r="J945" i="10"/>
  <c r="L945" i="10"/>
  <c r="K945" i="10"/>
  <c r="M945" i="10"/>
  <c r="O945" i="10"/>
  <c r="P945" i="10"/>
  <c r="J946" i="10"/>
  <c r="L946" i="10"/>
  <c r="K946" i="10"/>
  <c r="M946" i="10"/>
  <c r="O946" i="10"/>
  <c r="P946" i="10"/>
  <c r="J947" i="10"/>
  <c r="L947" i="10"/>
  <c r="K947" i="10"/>
  <c r="M947" i="10"/>
  <c r="O947" i="10"/>
  <c r="P947" i="10"/>
  <c r="J948" i="10"/>
  <c r="L948" i="10"/>
  <c r="K948" i="10"/>
  <c r="M948" i="10"/>
  <c r="O948" i="10"/>
  <c r="P948" i="10"/>
  <c r="J949" i="10"/>
  <c r="L949" i="10"/>
  <c r="K949" i="10"/>
  <c r="M949" i="10"/>
  <c r="N949" i="10"/>
  <c r="O949" i="10"/>
  <c r="P949" i="10"/>
  <c r="J950" i="10"/>
  <c r="L950" i="10"/>
  <c r="K950" i="10"/>
  <c r="M950" i="10"/>
  <c r="O950" i="10"/>
  <c r="P950" i="10"/>
  <c r="J951" i="10"/>
  <c r="L951" i="10"/>
  <c r="K951" i="10"/>
  <c r="M951" i="10"/>
  <c r="O951" i="10"/>
  <c r="P951" i="10"/>
  <c r="J952" i="10"/>
  <c r="L952" i="10"/>
  <c r="K952" i="10"/>
  <c r="M952" i="10"/>
  <c r="O952" i="10"/>
  <c r="P952" i="10"/>
  <c r="J953" i="10"/>
  <c r="L953" i="10"/>
  <c r="K953" i="10"/>
  <c r="M953" i="10"/>
  <c r="O953" i="10"/>
  <c r="P953" i="10"/>
  <c r="J954" i="10"/>
  <c r="L954" i="10"/>
  <c r="K954" i="10"/>
  <c r="M954" i="10"/>
  <c r="O954" i="10"/>
  <c r="P954" i="10"/>
  <c r="J955" i="10"/>
  <c r="L955" i="10"/>
  <c r="K955" i="10"/>
  <c r="M955" i="10"/>
  <c r="O955" i="10"/>
  <c r="P955" i="10"/>
  <c r="J956" i="10"/>
  <c r="L956" i="10"/>
  <c r="K956" i="10"/>
  <c r="M956" i="10"/>
  <c r="O956" i="10"/>
  <c r="P956" i="10"/>
  <c r="J957" i="10"/>
  <c r="L957" i="10"/>
  <c r="K957" i="10"/>
  <c r="M957" i="10"/>
  <c r="O957" i="10"/>
  <c r="P957" i="10"/>
  <c r="J958" i="10"/>
  <c r="L958" i="10"/>
  <c r="K958" i="10"/>
  <c r="M958" i="10"/>
  <c r="O958" i="10"/>
  <c r="P958" i="10"/>
  <c r="J959" i="10"/>
  <c r="L959" i="10"/>
  <c r="K959" i="10"/>
  <c r="M959" i="10"/>
  <c r="O959" i="10"/>
  <c r="P959" i="10"/>
  <c r="J960" i="10"/>
  <c r="L960" i="10"/>
  <c r="K960" i="10"/>
  <c r="M960" i="10"/>
  <c r="O960" i="10"/>
  <c r="P960" i="10"/>
  <c r="J961" i="10"/>
  <c r="L961" i="10"/>
  <c r="K961" i="10"/>
  <c r="M961" i="10"/>
  <c r="O961" i="10"/>
  <c r="P961" i="10"/>
  <c r="J962" i="10"/>
  <c r="L962" i="10"/>
  <c r="K962" i="10"/>
  <c r="M962" i="10"/>
  <c r="O962" i="10"/>
  <c r="P962" i="10"/>
  <c r="J963" i="10"/>
  <c r="L963" i="10"/>
  <c r="K963" i="10"/>
  <c r="M963" i="10"/>
  <c r="O963" i="10"/>
  <c r="P963" i="10"/>
  <c r="J964" i="10"/>
  <c r="L964" i="10"/>
  <c r="K964" i="10"/>
  <c r="M964" i="10"/>
  <c r="O964" i="10"/>
  <c r="P964" i="10"/>
  <c r="J965" i="10"/>
  <c r="L965" i="10"/>
  <c r="K965" i="10"/>
  <c r="M965" i="10"/>
  <c r="O965" i="10"/>
  <c r="P965" i="10"/>
  <c r="J966" i="10"/>
  <c r="L966" i="10"/>
  <c r="K966" i="10"/>
  <c r="M966" i="10"/>
  <c r="O966" i="10"/>
  <c r="P966" i="10"/>
  <c r="J967" i="10"/>
  <c r="L967" i="10"/>
  <c r="K967" i="10"/>
  <c r="M967" i="10"/>
  <c r="O967" i="10"/>
  <c r="P967" i="10"/>
  <c r="J968" i="10"/>
  <c r="L968" i="10"/>
  <c r="K968" i="10"/>
  <c r="M968" i="10"/>
  <c r="O968" i="10"/>
  <c r="P968" i="10"/>
  <c r="J969" i="10"/>
  <c r="L969" i="10"/>
  <c r="K969" i="10"/>
  <c r="M969" i="10"/>
  <c r="O969" i="10"/>
  <c r="P969" i="10"/>
  <c r="J970" i="10"/>
  <c r="L970" i="10"/>
  <c r="K970" i="10"/>
  <c r="M970" i="10"/>
  <c r="O970" i="10"/>
  <c r="P970" i="10"/>
  <c r="J971" i="10"/>
  <c r="L971" i="10"/>
  <c r="K971" i="10"/>
  <c r="M971" i="10"/>
  <c r="O971" i="10"/>
  <c r="P971" i="10"/>
  <c r="J972" i="10"/>
  <c r="L972" i="10"/>
  <c r="K972" i="10"/>
  <c r="M972" i="10"/>
  <c r="O972" i="10"/>
  <c r="P972" i="10"/>
  <c r="J973" i="10"/>
  <c r="L973" i="10"/>
  <c r="K973" i="10"/>
  <c r="M973" i="10"/>
  <c r="O973" i="10"/>
  <c r="P973" i="10"/>
  <c r="J974" i="10"/>
  <c r="L974" i="10"/>
  <c r="K974" i="10"/>
  <c r="M974" i="10"/>
  <c r="O974" i="10"/>
  <c r="P974" i="10"/>
  <c r="J975" i="10"/>
  <c r="L975" i="10"/>
  <c r="K975" i="10"/>
  <c r="M975" i="10"/>
  <c r="O975" i="10"/>
  <c r="P975" i="10"/>
  <c r="J976" i="10"/>
  <c r="L976" i="10"/>
  <c r="K976" i="10"/>
  <c r="M976" i="10"/>
  <c r="O976" i="10"/>
  <c r="P976" i="10"/>
  <c r="J977" i="10"/>
  <c r="L977" i="10"/>
  <c r="K977" i="10"/>
  <c r="M977" i="10"/>
  <c r="O977" i="10"/>
  <c r="P977" i="10"/>
  <c r="J978" i="10"/>
  <c r="L978" i="10"/>
  <c r="K978" i="10"/>
  <c r="M978" i="10"/>
  <c r="O978" i="10"/>
  <c r="P978" i="10"/>
  <c r="J979" i="10"/>
  <c r="L979" i="10"/>
  <c r="K979" i="10"/>
  <c r="M979" i="10"/>
  <c r="O979" i="10"/>
  <c r="P979" i="10"/>
  <c r="J980" i="10"/>
  <c r="L980" i="10"/>
  <c r="K980" i="10"/>
  <c r="M980" i="10"/>
  <c r="O980" i="10"/>
  <c r="P980" i="10"/>
  <c r="J981" i="10"/>
  <c r="L981" i="10"/>
  <c r="K981" i="10"/>
  <c r="M981" i="10"/>
  <c r="O981" i="10"/>
  <c r="P981" i="10"/>
  <c r="J982" i="10"/>
  <c r="L982" i="10"/>
  <c r="K982" i="10"/>
  <c r="M982" i="10"/>
  <c r="O982" i="10"/>
  <c r="P982" i="10"/>
  <c r="J983" i="10"/>
  <c r="L983" i="10"/>
  <c r="K983" i="10"/>
  <c r="M983" i="10"/>
  <c r="O983" i="10"/>
  <c r="P983" i="10"/>
  <c r="J984" i="10"/>
  <c r="L984" i="10"/>
  <c r="K984" i="10"/>
  <c r="M984" i="10"/>
  <c r="O984" i="10"/>
  <c r="P984" i="10"/>
  <c r="J985" i="10"/>
  <c r="L985" i="10"/>
  <c r="K985" i="10"/>
  <c r="M985" i="10"/>
  <c r="O985" i="10"/>
  <c r="P985" i="10"/>
  <c r="J986" i="10"/>
  <c r="L986" i="10"/>
  <c r="K986" i="10"/>
  <c r="M986" i="10"/>
  <c r="O986" i="10"/>
  <c r="P986" i="10"/>
  <c r="J987" i="10"/>
  <c r="L987" i="10"/>
  <c r="K987" i="10"/>
  <c r="M987" i="10"/>
  <c r="O987" i="10"/>
  <c r="P987" i="10"/>
  <c r="J988" i="10"/>
  <c r="L988" i="10"/>
  <c r="K988" i="10"/>
  <c r="M988" i="10"/>
  <c r="O988" i="10"/>
  <c r="P988" i="10"/>
  <c r="J989" i="10"/>
  <c r="L989" i="10"/>
  <c r="K989" i="10"/>
  <c r="M989" i="10"/>
  <c r="O989" i="10"/>
  <c r="P989" i="10"/>
  <c r="J990" i="10"/>
  <c r="L990" i="10"/>
  <c r="K990" i="10"/>
  <c r="M990" i="10"/>
  <c r="O990" i="10"/>
  <c r="P990" i="10"/>
  <c r="J991" i="10"/>
  <c r="L991" i="10"/>
  <c r="K991" i="10"/>
  <c r="M991" i="10"/>
  <c r="O991" i="10"/>
  <c r="P991" i="10"/>
  <c r="J992" i="10"/>
  <c r="L992" i="10"/>
  <c r="K992" i="10"/>
  <c r="M992" i="10"/>
  <c r="O992" i="10"/>
  <c r="P992" i="10"/>
  <c r="J993" i="10"/>
  <c r="L993" i="10"/>
  <c r="K993" i="10"/>
  <c r="M993" i="10"/>
  <c r="O993" i="10"/>
  <c r="P993" i="10"/>
  <c r="J994" i="10"/>
  <c r="L994" i="10"/>
  <c r="K994" i="10"/>
  <c r="M994" i="10"/>
  <c r="O994" i="10"/>
  <c r="P994" i="10"/>
  <c r="J995" i="10"/>
  <c r="L995" i="10"/>
  <c r="K995" i="10"/>
  <c r="M995" i="10"/>
  <c r="O995" i="10"/>
  <c r="P995" i="10"/>
  <c r="J996" i="10"/>
  <c r="L996" i="10"/>
  <c r="K996" i="10"/>
  <c r="M996" i="10"/>
  <c r="O996" i="10"/>
  <c r="P996" i="10"/>
  <c r="J997" i="10"/>
  <c r="L997" i="10"/>
  <c r="K997" i="10"/>
  <c r="M997" i="10"/>
  <c r="O997" i="10"/>
  <c r="P997" i="10"/>
  <c r="J998" i="10"/>
  <c r="L998" i="10"/>
  <c r="K998" i="10"/>
  <c r="M998" i="10"/>
  <c r="O998" i="10"/>
  <c r="P998" i="10"/>
  <c r="J999" i="10"/>
  <c r="L999" i="10"/>
  <c r="K999" i="10"/>
  <c r="M999" i="10"/>
  <c r="O999" i="10"/>
  <c r="P999" i="10"/>
  <c r="J1000" i="10"/>
  <c r="L1000" i="10"/>
  <c r="K1000" i="10"/>
  <c r="M1000" i="10"/>
  <c r="N1000" i="10"/>
  <c r="O1000" i="10"/>
  <c r="P1000" i="10"/>
  <c r="J1001" i="10"/>
  <c r="L1001" i="10"/>
  <c r="K1001" i="10"/>
  <c r="M1001" i="10"/>
  <c r="O1001" i="10"/>
  <c r="P1001" i="10"/>
  <c r="J1002" i="10"/>
  <c r="L1002" i="10"/>
  <c r="K1002" i="10"/>
  <c r="M1002" i="10"/>
  <c r="O1002" i="10"/>
  <c r="P1002" i="10"/>
  <c r="J1003" i="10"/>
  <c r="L1003" i="10"/>
  <c r="K1003" i="10"/>
  <c r="M1003" i="10"/>
  <c r="O1003" i="10"/>
  <c r="P1003" i="10"/>
  <c r="J1004" i="10"/>
  <c r="L1004" i="10"/>
  <c r="K1004" i="10"/>
  <c r="M1004" i="10"/>
  <c r="O1004" i="10"/>
  <c r="P1004" i="10"/>
  <c r="J1005" i="10"/>
  <c r="L1005" i="10"/>
  <c r="K1005" i="10"/>
  <c r="M1005" i="10"/>
  <c r="O1005" i="10"/>
  <c r="P1005" i="10"/>
  <c r="J1006" i="10"/>
  <c r="L1006" i="10"/>
  <c r="K1006" i="10"/>
  <c r="M1006" i="10"/>
  <c r="O1006" i="10"/>
  <c r="P1006" i="10"/>
  <c r="J1007" i="10"/>
  <c r="L1007" i="10"/>
  <c r="K1007" i="10"/>
  <c r="M1007" i="10"/>
  <c r="N1007" i="10"/>
  <c r="O1007" i="10"/>
  <c r="P1007" i="10"/>
  <c r="J1008" i="10"/>
  <c r="L1008" i="10"/>
  <c r="K1008" i="10"/>
  <c r="M1008" i="10"/>
  <c r="O1008" i="10"/>
  <c r="P1008" i="10"/>
  <c r="J1009" i="10"/>
  <c r="L1009" i="10"/>
  <c r="K1009" i="10"/>
  <c r="M1009" i="10"/>
  <c r="O1009" i="10"/>
  <c r="P1009" i="10"/>
  <c r="J1010" i="10"/>
  <c r="L1010" i="10"/>
  <c r="K1010" i="10"/>
  <c r="M1010" i="10"/>
  <c r="O1010" i="10"/>
  <c r="P1010" i="10"/>
  <c r="J1011" i="10"/>
  <c r="L1011" i="10"/>
  <c r="K1011" i="10"/>
  <c r="M1011" i="10"/>
  <c r="O1011" i="10"/>
  <c r="P1011" i="10"/>
  <c r="J1012" i="10"/>
  <c r="L1012" i="10"/>
  <c r="K1012" i="10"/>
  <c r="M1012" i="10"/>
  <c r="O1012" i="10"/>
  <c r="P1012" i="10"/>
  <c r="J1013" i="10"/>
  <c r="L1013" i="10"/>
  <c r="K1013" i="10"/>
  <c r="M1013" i="10"/>
  <c r="N1013" i="10"/>
  <c r="O1013" i="10"/>
  <c r="P1013" i="10"/>
  <c r="J1014" i="10"/>
  <c r="L1014" i="10"/>
  <c r="K1014" i="10"/>
  <c r="M1014" i="10"/>
  <c r="O1014" i="10"/>
  <c r="P1014" i="10"/>
  <c r="J1015" i="10"/>
  <c r="L1015" i="10"/>
  <c r="K1015" i="10"/>
  <c r="M1015" i="10"/>
  <c r="O1015" i="10"/>
  <c r="P1015" i="10"/>
  <c r="J1016" i="10"/>
  <c r="L1016" i="10"/>
  <c r="K1016" i="10"/>
  <c r="M1016" i="10"/>
  <c r="O1016" i="10"/>
  <c r="P1016" i="10"/>
  <c r="J1017" i="10"/>
  <c r="L1017" i="10"/>
  <c r="K1017" i="10"/>
  <c r="M1017" i="10"/>
  <c r="O1017" i="10"/>
  <c r="P1017" i="10"/>
  <c r="J1018" i="10"/>
  <c r="L1018" i="10"/>
  <c r="K1018" i="10"/>
  <c r="M1018" i="10"/>
  <c r="O1018" i="10"/>
  <c r="P1018" i="10"/>
  <c r="J1019" i="10"/>
  <c r="L1019" i="10"/>
  <c r="K1019" i="10"/>
  <c r="M1019" i="10"/>
  <c r="O1019" i="10"/>
  <c r="P1019" i="10"/>
  <c r="J1020" i="10"/>
  <c r="L1020" i="10"/>
  <c r="K1020" i="10"/>
  <c r="M1020" i="10"/>
  <c r="O1020" i="10"/>
  <c r="P1020" i="10"/>
  <c r="J1021" i="10"/>
  <c r="L1021" i="10"/>
  <c r="K1021" i="10"/>
  <c r="M1021" i="10"/>
  <c r="O1021" i="10"/>
  <c r="P1021" i="10"/>
  <c r="J1022" i="10"/>
  <c r="L1022" i="10"/>
  <c r="K1022" i="10"/>
  <c r="M1022" i="10"/>
  <c r="O1022" i="10"/>
  <c r="P1022" i="10"/>
  <c r="J1023" i="10"/>
  <c r="L1023" i="10"/>
  <c r="K1023" i="10"/>
  <c r="M1023" i="10"/>
  <c r="O1023" i="10"/>
  <c r="P1023" i="10"/>
  <c r="J1024" i="10"/>
  <c r="L1024" i="10"/>
  <c r="K1024" i="10"/>
  <c r="M1024" i="10"/>
  <c r="O1024" i="10"/>
  <c r="P1024" i="10"/>
  <c r="J1025" i="10"/>
  <c r="L1025" i="10"/>
  <c r="K1025" i="10"/>
  <c r="M1025" i="10"/>
  <c r="O1025" i="10"/>
  <c r="P1025" i="10"/>
  <c r="J1026" i="10"/>
  <c r="L1026" i="10"/>
  <c r="K1026" i="10"/>
  <c r="M1026" i="10"/>
  <c r="N1026" i="10"/>
  <c r="O1026" i="10"/>
  <c r="P1026" i="10"/>
  <c r="J1027" i="10"/>
  <c r="L1027" i="10"/>
  <c r="K1027" i="10"/>
  <c r="M1027" i="10"/>
  <c r="O1027" i="10"/>
  <c r="P1027" i="10"/>
  <c r="J1028" i="10"/>
  <c r="L1028" i="10"/>
  <c r="K1028" i="10"/>
  <c r="M1028" i="10"/>
  <c r="O1028" i="10"/>
  <c r="P1028" i="10"/>
  <c r="J1029" i="10"/>
  <c r="L1029" i="10"/>
  <c r="K1029" i="10"/>
  <c r="M1029" i="10"/>
  <c r="O1029" i="10"/>
  <c r="P1029" i="10"/>
  <c r="J1030" i="10"/>
  <c r="L1030" i="10"/>
  <c r="K1030" i="10"/>
  <c r="M1030" i="10"/>
  <c r="O1030" i="10"/>
  <c r="P1030" i="10"/>
  <c r="J1031" i="10"/>
  <c r="L1031" i="10"/>
  <c r="K1031" i="10"/>
  <c r="M1031" i="10"/>
  <c r="O1031" i="10"/>
  <c r="P1031" i="10"/>
  <c r="J1032" i="10"/>
  <c r="L1032" i="10"/>
  <c r="K1032" i="10"/>
  <c r="M1032" i="10"/>
  <c r="N1032" i="10"/>
  <c r="O1032" i="10"/>
  <c r="P1032" i="10"/>
  <c r="J1033" i="10"/>
  <c r="L1033" i="10"/>
  <c r="K1033" i="10"/>
  <c r="M1033" i="10"/>
  <c r="O1033" i="10"/>
  <c r="P1033" i="10"/>
  <c r="J1034" i="10"/>
  <c r="L1034" i="10"/>
  <c r="K1034" i="10"/>
  <c r="M1034" i="10"/>
  <c r="O1034" i="10"/>
  <c r="P1034" i="10"/>
  <c r="J1035" i="10"/>
  <c r="L1035" i="10"/>
  <c r="K1035" i="10"/>
  <c r="M1035" i="10"/>
  <c r="O1035" i="10"/>
  <c r="P1035" i="10"/>
  <c r="J1036" i="10"/>
  <c r="L1036" i="10"/>
  <c r="K1036" i="10"/>
  <c r="M1036" i="10"/>
  <c r="O1036" i="10"/>
  <c r="P1036" i="10"/>
  <c r="J1037" i="10"/>
  <c r="L1037" i="10"/>
  <c r="K1037" i="10"/>
  <c r="M1037" i="10"/>
  <c r="N1037" i="10"/>
  <c r="O1037" i="10"/>
  <c r="P1037" i="10"/>
  <c r="J1038" i="10"/>
  <c r="L1038" i="10"/>
  <c r="K1038" i="10"/>
  <c r="M1038" i="10"/>
  <c r="O1038" i="10"/>
  <c r="P1038" i="10"/>
  <c r="J1039" i="10"/>
  <c r="L1039" i="10"/>
  <c r="K1039" i="10"/>
  <c r="M1039" i="10"/>
  <c r="O1039" i="10"/>
  <c r="P1039" i="10"/>
  <c r="J1040" i="10"/>
  <c r="L1040" i="10"/>
  <c r="K1040" i="10"/>
  <c r="M1040" i="10"/>
  <c r="O1040" i="10"/>
  <c r="P1040" i="10"/>
  <c r="J1041" i="10"/>
  <c r="L1041" i="10"/>
  <c r="K1041" i="10"/>
  <c r="M1041" i="10"/>
  <c r="O1041" i="10"/>
  <c r="P1041" i="10"/>
  <c r="J1042" i="10"/>
  <c r="L1042" i="10"/>
  <c r="K1042" i="10"/>
  <c r="M1042" i="10"/>
  <c r="O1042" i="10"/>
  <c r="P1042" i="10"/>
  <c r="J1043" i="10"/>
  <c r="L1043" i="10"/>
  <c r="K1043" i="10"/>
  <c r="M1043" i="10"/>
  <c r="O1043" i="10"/>
  <c r="P1043" i="10"/>
  <c r="J1044" i="10"/>
  <c r="L1044" i="10"/>
  <c r="K1044" i="10"/>
  <c r="M1044" i="10"/>
  <c r="O1044" i="10"/>
  <c r="P1044" i="10"/>
  <c r="J1045" i="10"/>
  <c r="L1045" i="10"/>
  <c r="K1045" i="10"/>
  <c r="M1045" i="10"/>
  <c r="O1045" i="10"/>
  <c r="P1045" i="10"/>
  <c r="J1046" i="10"/>
  <c r="L1046" i="10"/>
  <c r="K1046" i="10"/>
  <c r="M1046" i="10"/>
  <c r="O1046" i="10"/>
  <c r="P1046" i="10"/>
  <c r="J1047" i="10"/>
  <c r="L1047" i="10"/>
  <c r="K1047" i="10"/>
  <c r="M1047" i="10"/>
  <c r="O1047" i="10"/>
  <c r="P1047" i="10"/>
  <c r="J1048" i="10"/>
  <c r="L1048" i="10"/>
  <c r="K1048" i="10"/>
  <c r="M1048" i="10"/>
  <c r="O1048" i="10"/>
  <c r="P1048" i="10"/>
  <c r="J1049" i="10"/>
  <c r="L1049" i="10"/>
  <c r="K1049" i="10"/>
  <c r="M1049" i="10"/>
  <c r="O1049" i="10"/>
  <c r="P1049" i="10"/>
  <c r="J1050" i="10"/>
  <c r="L1050" i="10"/>
  <c r="K1050" i="10"/>
  <c r="M1050" i="10"/>
  <c r="O1050" i="10"/>
  <c r="P1050" i="10"/>
  <c r="J1051" i="10"/>
  <c r="L1051" i="10"/>
  <c r="K1051" i="10"/>
  <c r="M1051" i="10"/>
  <c r="O1051" i="10"/>
  <c r="P1051" i="10"/>
  <c r="J1052" i="10"/>
  <c r="L1052" i="10"/>
  <c r="K1052" i="10"/>
  <c r="M1052" i="10"/>
  <c r="O1052" i="10"/>
  <c r="P1052" i="10"/>
  <c r="J1053" i="10"/>
  <c r="L1053" i="10"/>
  <c r="K1053" i="10"/>
  <c r="M1053" i="10"/>
  <c r="O1053" i="10"/>
  <c r="P1053" i="10"/>
  <c r="J1054" i="10"/>
  <c r="L1054" i="10"/>
  <c r="K1054" i="10"/>
  <c r="M1054" i="10"/>
  <c r="O1054" i="10"/>
  <c r="P1054" i="10"/>
  <c r="J1055" i="10"/>
  <c r="L1055" i="10"/>
  <c r="K1055" i="10"/>
  <c r="M1055" i="10"/>
  <c r="O1055" i="10"/>
  <c r="P1055" i="10"/>
  <c r="J1056" i="10"/>
  <c r="L1056" i="10"/>
  <c r="K1056" i="10"/>
  <c r="M1056" i="10"/>
  <c r="O1056" i="10"/>
  <c r="P1056" i="10"/>
  <c r="J1057" i="10"/>
  <c r="L1057" i="10"/>
  <c r="K1057" i="10"/>
  <c r="M1057" i="10"/>
  <c r="N1057" i="10"/>
  <c r="O1057" i="10"/>
  <c r="P1057" i="10"/>
  <c r="J1058" i="10"/>
  <c r="L1058" i="10"/>
  <c r="K1058" i="10"/>
  <c r="M1058" i="10"/>
  <c r="O1058" i="10"/>
  <c r="P1058" i="10"/>
  <c r="J1059" i="10"/>
  <c r="L1059" i="10"/>
  <c r="K1059" i="10"/>
  <c r="M1059" i="10"/>
  <c r="O1059" i="10"/>
  <c r="P1059" i="10"/>
  <c r="J1060" i="10"/>
  <c r="L1060" i="10"/>
  <c r="K1060" i="10"/>
  <c r="M1060" i="10"/>
  <c r="O1060" i="10"/>
  <c r="P1060" i="10"/>
  <c r="J1061" i="10"/>
  <c r="L1061" i="10"/>
  <c r="K1061" i="10"/>
  <c r="M1061" i="10"/>
  <c r="O1061" i="10"/>
  <c r="P1061" i="10"/>
  <c r="J1062" i="10"/>
  <c r="L1062" i="10"/>
  <c r="K1062" i="10"/>
  <c r="M1062" i="10"/>
  <c r="O1062" i="10"/>
  <c r="P1062" i="10"/>
  <c r="J1063" i="10"/>
  <c r="L1063" i="10"/>
  <c r="K1063" i="10"/>
  <c r="M1063" i="10"/>
  <c r="O1063" i="10"/>
  <c r="P1063" i="10"/>
  <c r="J1064" i="10"/>
  <c r="L1064" i="10"/>
  <c r="K1064" i="10"/>
  <c r="M1064" i="10"/>
  <c r="O1064" i="10"/>
  <c r="P1064" i="10"/>
  <c r="J1065" i="10"/>
  <c r="L1065" i="10"/>
  <c r="K1065" i="10"/>
  <c r="M1065" i="10"/>
  <c r="O1065" i="10"/>
  <c r="P1065" i="10"/>
  <c r="J1066" i="10"/>
  <c r="L1066" i="10"/>
  <c r="K1066" i="10"/>
  <c r="M1066" i="10"/>
  <c r="O1066" i="10"/>
  <c r="P1066" i="10"/>
  <c r="J1067" i="10"/>
  <c r="L1067" i="10"/>
  <c r="K1067" i="10"/>
  <c r="M1067" i="10"/>
  <c r="O1067" i="10"/>
  <c r="P1067" i="10"/>
  <c r="J1068" i="10"/>
  <c r="L1068" i="10"/>
  <c r="K1068" i="10"/>
  <c r="M1068" i="10"/>
  <c r="O1068" i="10"/>
  <c r="P1068" i="10"/>
  <c r="J1069" i="10"/>
  <c r="L1069" i="10"/>
  <c r="K1069" i="10"/>
  <c r="M1069" i="10"/>
  <c r="N1069" i="10"/>
  <c r="O1069" i="10"/>
  <c r="P1069" i="10"/>
  <c r="J1070" i="10"/>
  <c r="L1070" i="10"/>
  <c r="K1070" i="10"/>
  <c r="M1070" i="10"/>
  <c r="O1070" i="10"/>
  <c r="P1070" i="10"/>
  <c r="J1071" i="10"/>
  <c r="L1071" i="10"/>
  <c r="K1071" i="10"/>
  <c r="M1071" i="10"/>
  <c r="O1071" i="10"/>
  <c r="P1071" i="10"/>
  <c r="J1072" i="10"/>
  <c r="L1072" i="10"/>
  <c r="K1072" i="10"/>
  <c r="M1072" i="10"/>
  <c r="O1072" i="10"/>
  <c r="P1072" i="10"/>
  <c r="J1073" i="10"/>
  <c r="L1073" i="10"/>
  <c r="K1073" i="10"/>
  <c r="M1073" i="10"/>
  <c r="O1073" i="10"/>
  <c r="P1073" i="10"/>
  <c r="J1074" i="10"/>
  <c r="L1074" i="10"/>
  <c r="K1074" i="10"/>
  <c r="M1074" i="10"/>
  <c r="O1074" i="10"/>
  <c r="P1074" i="10"/>
  <c r="J1075" i="10"/>
  <c r="L1075" i="10"/>
  <c r="K1075" i="10"/>
  <c r="M1075" i="10"/>
  <c r="O1075" i="10"/>
  <c r="P1075" i="10"/>
  <c r="J1076" i="10"/>
  <c r="L1076" i="10"/>
  <c r="K1076" i="10"/>
  <c r="M1076" i="10"/>
  <c r="O1076" i="10"/>
  <c r="P1076" i="10"/>
  <c r="J1077" i="10"/>
  <c r="L1077" i="10"/>
  <c r="K1077" i="10"/>
  <c r="M1077" i="10"/>
  <c r="O1077" i="10"/>
  <c r="P1077" i="10"/>
  <c r="J1078" i="10"/>
  <c r="L1078" i="10"/>
  <c r="K1078" i="10"/>
  <c r="M1078" i="10"/>
  <c r="O1078" i="10"/>
  <c r="P1078" i="10"/>
  <c r="J1079" i="10"/>
  <c r="L1079" i="10"/>
  <c r="K1079" i="10"/>
  <c r="M1079" i="10"/>
  <c r="O1079" i="10"/>
  <c r="P1079" i="10"/>
  <c r="J1080" i="10"/>
  <c r="L1080" i="10"/>
  <c r="K1080" i="10"/>
  <c r="M1080" i="10"/>
  <c r="O1080" i="10"/>
  <c r="P1080" i="10"/>
  <c r="J1081" i="10"/>
  <c r="L1081" i="10"/>
  <c r="K1081" i="10"/>
  <c r="M1081" i="10"/>
  <c r="O1081" i="10"/>
  <c r="P1081" i="10"/>
  <c r="J1082" i="10"/>
  <c r="L1082" i="10"/>
  <c r="K1082" i="10"/>
  <c r="M1082" i="10"/>
  <c r="O1082" i="10"/>
  <c r="P1082" i="10"/>
  <c r="J1083" i="10"/>
  <c r="L1083" i="10"/>
  <c r="K1083" i="10"/>
  <c r="M1083" i="10"/>
  <c r="N1083" i="10"/>
  <c r="O1083" i="10"/>
  <c r="P1083" i="10"/>
  <c r="J1084" i="10"/>
  <c r="L1084" i="10"/>
  <c r="K1084" i="10"/>
  <c r="M1084" i="10"/>
  <c r="O1084" i="10"/>
  <c r="P1084" i="10"/>
  <c r="J1085" i="10"/>
  <c r="L1085" i="10"/>
  <c r="K1085" i="10"/>
  <c r="M1085" i="10"/>
  <c r="O1085" i="10"/>
  <c r="P1085" i="10"/>
  <c r="J1086" i="10"/>
  <c r="L1086" i="10"/>
  <c r="K1086" i="10"/>
  <c r="M1086" i="10"/>
  <c r="O1086" i="10"/>
  <c r="P1086" i="10"/>
  <c r="J1087" i="10"/>
  <c r="L1087" i="10"/>
  <c r="K1087" i="10"/>
  <c r="M1087" i="10"/>
  <c r="O1087" i="10"/>
  <c r="P1087" i="10"/>
  <c r="J1088" i="10"/>
  <c r="L1088" i="10"/>
  <c r="K1088" i="10"/>
  <c r="M1088" i="10"/>
  <c r="N1088" i="10"/>
  <c r="O1088" i="10"/>
  <c r="P1088" i="10"/>
  <c r="J1089" i="10"/>
  <c r="L1089" i="10"/>
  <c r="K1089" i="10"/>
  <c r="M1089" i="10"/>
  <c r="O1089" i="10"/>
  <c r="P1089" i="10"/>
  <c r="J1090" i="10"/>
  <c r="L1090" i="10"/>
  <c r="K1090" i="10"/>
  <c r="M1090" i="10"/>
  <c r="O1090" i="10"/>
  <c r="P1090" i="10"/>
  <c r="J1091" i="10"/>
  <c r="L1091" i="10"/>
  <c r="K1091" i="10"/>
  <c r="M1091" i="10"/>
  <c r="O1091" i="10"/>
  <c r="P1091" i="10"/>
  <c r="J1092" i="10"/>
  <c r="L1092" i="10"/>
  <c r="K1092" i="10"/>
  <c r="M1092" i="10"/>
  <c r="O1092" i="10"/>
  <c r="P1092" i="10"/>
  <c r="J1093" i="10"/>
  <c r="L1093" i="10"/>
  <c r="K1093" i="10"/>
  <c r="M1093" i="10"/>
  <c r="N1093" i="10"/>
  <c r="O1093" i="10"/>
  <c r="P1093" i="10"/>
  <c r="J1094" i="10"/>
  <c r="L1094" i="10"/>
  <c r="K1094" i="10"/>
  <c r="M1094" i="10"/>
  <c r="O1094" i="10"/>
  <c r="P1094" i="10"/>
  <c r="J1095" i="10"/>
  <c r="L1095" i="10"/>
  <c r="K1095" i="10"/>
  <c r="M1095" i="10"/>
  <c r="O1095" i="10"/>
  <c r="P1095" i="10"/>
  <c r="J1096" i="10"/>
  <c r="L1096" i="10"/>
  <c r="K1096" i="10"/>
  <c r="M1096" i="10"/>
  <c r="O1096" i="10"/>
  <c r="P1096" i="10"/>
  <c r="J1097" i="10"/>
  <c r="L1097" i="10"/>
  <c r="K1097" i="10"/>
  <c r="M1097" i="10"/>
  <c r="O1097" i="10"/>
  <c r="P1097" i="10"/>
  <c r="J1098" i="10"/>
  <c r="L1098" i="10"/>
  <c r="K1098" i="10"/>
  <c r="M1098" i="10"/>
  <c r="O1098" i="10"/>
  <c r="P1098" i="10"/>
  <c r="J1099" i="10"/>
  <c r="L1099" i="10"/>
  <c r="K1099" i="10"/>
  <c r="M1099" i="10"/>
  <c r="O1099" i="10"/>
  <c r="P1099" i="10"/>
  <c r="J1100" i="10"/>
  <c r="L1100" i="10"/>
  <c r="K1100" i="10"/>
  <c r="M1100" i="10"/>
  <c r="O1100" i="10"/>
  <c r="P1100" i="10"/>
  <c r="J1101" i="10"/>
  <c r="L1101" i="10"/>
  <c r="K1101" i="10"/>
  <c r="M1101" i="10"/>
  <c r="N1101" i="10"/>
  <c r="O1101" i="10"/>
  <c r="P1101" i="10"/>
  <c r="J1102" i="10"/>
  <c r="L1102" i="10"/>
  <c r="K1102" i="10"/>
  <c r="M1102" i="10"/>
  <c r="N1102" i="10"/>
  <c r="O1102" i="10"/>
  <c r="P1102" i="10"/>
  <c r="J1103" i="10"/>
  <c r="L1103" i="10"/>
  <c r="K1103" i="10"/>
  <c r="M1103" i="10"/>
  <c r="O1103" i="10"/>
  <c r="P1103" i="10"/>
  <c r="J1104" i="10"/>
  <c r="L1104" i="10"/>
  <c r="K1104" i="10"/>
  <c r="M1104" i="10"/>
  <c r="N1104" i="10"/>
  <c r="O1104" i="10"/>
  <c r="P1104" i="10"/>
  <c r="J1105" i="10"/>
  <c r="L1105" i="10"/>
  <c r="K1105" i="10"/>
  <c r="M1105" i="10"/>
  <c r="O1105" i="10"/>
  <c r="P1105" i="10"/>
  <c r="J1106" i="10"/>
  <c r="L1106" i="10"/>
  <c r="K1106" i="10"/>
  <c r="M1106" i="10"/>
  <c r="N1106" i="10"/>
  <c r="O1106" i="10"/>
  <c r="P1106" i="10"/>
  <c r="J1107" i="10"/>
  <c r="L1107" i="10"/>
  <c r="K1107" i="10"/>
  <c r="M1107" i="10"/>
  <c r="N1107" i="10"/>
  <c r="O1107" i="10"/>
  <c r="P1107" i="10"/>
  <c r="J1108" i="10"/>
  <c r="L1108" i="10"/>
  <c r="K1108" i="10"/>
  <c r="M1108" i="10"/>
  <c r="O1108" i="10"/>
  <c r="P1108" i="10"/>
  <c r="J1109" i="10"/>
  <c r="L1109" i="10"/>
  <c r="K1109" i="10"/>
  <c r="M1109" i="10"/>
  <c r="O1109" i="10"/>
  <c r="P1109" i="10"/>
  <c r="J1110" i="10"/>
  <c r="L1110" i="10"/>
  <c r="K1110" i="10"/>
  <c r="M1110" i="10"/>
  <c r="O1110" i="10"/>
  <c r="P1110" i="10"/>
  <c r="J1111" i="10"/>
  <c r="L1111" i="10"/>
  <c r="K1111" i="10"/>
  <c r="M1111" i="10"/>
  <c r="O1111" i="10"/>
  <c r="P1111" i="10"/>
  <c r="J1112" i="10"/>
  <c r="L1112" i="10"/>
  <c r="K1112" i="10"/>
  <c r="M1112" i="10"/>
  <c r="O1112" i="10"/>
  <c r="P1112" i="10"/>
  <c r="J1113" i="10"/>
  <c r="L1113" i="10"/>
  <c r="K1113" i="10"/>
  <c r="M1113" i="10"/>
  <c r="O1113" i="10"/>
  <c r="P1113" i="10"/>
  <c r="J1114" i="10"/>
  <c r="L1114" i="10"/>
  <c r="K1114" i="10"/>
  <c r="M1114" i="10"/>
  <c r="N1114" i="10"/>
  <c r="O1114" i="10"/>
  <c r="P1114" i="10"/>
  <c r="J1115" i="10"/>
  <c r="L1115" i="10"/>
  <c r="K1115" i="10"/>
  <c r="M1115" i="10"/>
  <c r="O1115" i="10"/>
  <c r="P1115" i="10"/>
  <c r="J1116" i="10"/>
  <c r="L1116" i="10"/>
  <c r="K1116" i="10"/>
  <c r="M1116" i="10"/>
  <c r="O1116" i="10"/>
  <c r="P1116" i="10"/>
  <c r="J1117" i="10"/>
  <c r="L1117" i="10"/>
  <c r="K1117" i="10"/>
  <c r="M1117" i="10"/>
  <c r="O1117" i="10"/>
  <c r="P1117" i="10"/>
  <c r="J1118" i="10"/>
  <c r="L1118" i="10"/>
  <c r="K1118" i="10"/>
  <c r="M1118" i="10"/>
  <c r="O1118" i="10"/>
  <c r="P1118" i="10"/>
  <c r="J1119" i="10"/>
  <c r="L1119" i="10"/>
  <c r="K1119" i="10"/>
  <c r="M1119" i="10"/>
  <c r="N1119" i="10"/>
  <c r="O1119" i="10"/>
  <c r="P1119" i="10"/>
  <c r="J1120" i="10"/>
  <c r="L1120" i="10"/>
  <c r="K1120" i="10"/>
  <c r="M1120" i="10"/>
  <c r="O1120" i="10"/>
  <c r="P1120" i="10"/>
  <c r="J1121" i="10"/>
  <c r="L1121" i="10"/>
  <c r="K1121" i="10"/>
  <c r="M1121" i="10"/>
  <c r="O1121" i="10"/>
  <c r="P1121" i="10"/>
  <c r="J1122" i="10"/>
  <c r="L1122" i="10"/>
  <c r="K1122" i="10"/>
  <c r="M1122" i="10"/>
  <c r="N1122" i="10"/>
  <c r="O1122" i="10"/>
  <c r="P1122" i="10"/>
  <c r="J1123" i="10"/>
  <c r="L1123" i="10"/>
  <c r="K1123" i="10"/>
  <c r="M1123" i="10"/>
  <c r="O1123" i="10"/>
  <c r="P1123" i="10"/>
  <c r="J1124" i="10"/>
  <c r="L1124" i="10"/>
  <c r="K1124" i="10"/>
  <c r="M1124" i="10"/>
  <c r="O1124" i="10"/>
  <c r="P1124" i="10"/>
  <c r="J1125" i="10"/>
  <c r="L1125" i="10"/>
  <c r="K1125" i="10"/>
  <c r="M1125" i="10"/>
  <c r="O1125" i="10"/>
  <c r="P1125" i="10"/>
  <c r="J1126" i="10"/>
  <c r="L1126" i="10"/>
  <c r="K1126" i="10"/>
  <c r="M1126" i="10"/>
  <c r="O1126" i="10"/>
  <c r="P1126" i="10"/>
  <c r="J1127" i="10"/>
  <c r="L1127" i="10"/>
  <c r="K1127" i="10"/>
  <c r="M1127" i="10"/>
  <c r="O1127" i="10"/>
  <c r="P1127" i="10"/>
  <c r="J1128" i="10"/>
  <c r="L1128" i="10"/>
  <c r="K1128" i="10"/>
  <c r="M1128" i="10"/>
  <c r="O1128" i="10"/>
  <c r="P1128" i="10"/>
  <c r="J1129" i="10"/>
  <c r="L1129" i="10"/>
  <c r="K1129" i="10"/>
  <c r="M1129" i="10"/>
  <c r="O1129" i="10"/>
  <c r="P1129" i="10"/>
  <c r="J1130" i="10"/>
  <c r="L1130" i="10"/>
  <c r="K1130" i="10"/>
  <c r="M1130" i="10"/>
  <c r="O1130" i="10"/>
  <c r="P1130" i="10"/>
  <c r="J1131" i="10"/>
  <c r="L1131" i="10"/>
  <c r="K1131" i="10"/>
  <c r="M1131" i="10"/>
  <c r="O1131" i="10"/>
  <c r="P1131" i="10"/>
  <c r="J1132" i="10"/>
  <c r="L1132" i="10"/>
  <c r="K1132" i="10"/>
  <c r="M1132" i="10"/>
  <c r="O1132" i="10"/>
  <c r="P1132" i="10"/>
  <c r="J1133" i="10"/>
  <c r="L1133" i="10"/>
  <c r="K1133" i="10"/>
  <c r="M1133" i="10"/>
  <c r="O1133" i="10"/>
  <c r="P1133" i="10"/>
  <c r="J1134" i="10"/>
  <c r="L1134" i="10"/>
  <c r="K1134" i="10"/>
  <c r="M1134" i="10"/>
  <c r="O1134" i="10"/>
  <c r="P1134" i="10"/>
  <c r="J1135" i="10"/>
  <c r="L1135" i="10"/>
  <c r="K1135" i="10"/>
  <c r="M1135" i="10"/>
  <c r="O1135" i="10"/>
  <c r="P1135" i="10"/>
  <c r="J1136" i="10"/>
  <c r="L1136" i="10"/>
  <c r="K1136" i="10"/>
  <c r="M1136" i="10"/>
  <c r="O1136" i="10"/>
  <c r="P1136" i="10"/>
  <c r="J1137" i="10"/>
  <c r="L1137" i="10"/>
  <c r="K1137" i="10"/>
  <c r="M1137" i="10"/>
  <c r="O1137" i="10"/>
  <c r="P1137" i="10"/>
  <c r="J1138" i="10"/>
  <c r="L1138" i="10"/>
  <c r="K1138" i="10"/>
  <c r="M1138" i="10"/>
  <c r="O1138" i="10"/>
  <c r="P1138" i="10"/>
  <c r="J1139" i="10"/>
  <c r="L1139" i="10"/>
  <c r="K1139" i="10"/>
  <c r="M1139" i="10"/>
  <c r="O1139" i="10"/>
  <c r="P1139" i="10"/>
  <c r="J1140" i="10"/>
  <c r="L1140" i="10"/>
  <c r="K1140" i="10"/>
  <c r="M1140" i="10"/>
  <c r="O1140" i="10"/>
  <c r="P1140" i="10"/>
  <c r="J1141" i="10"/>
  <c r="L1141" i="10"/>
  <c r="K1141" i="10"/>
  <c r="M1141" i="10"/>
  <c r="O1141" i="10"/>
  <c r="P1141" i="10"/>
  <c r="J1142" i="10"/>
  <c r="L1142" i="10"/>
  <c r="K1142" i="10"/>
  <c r="M1142" i="10"/>
  <c r="O1142" i="10"/>
  <c r="P1142" i="10"/>
  <c r="J1143" i="10"/>
  <c r="L1143" i="10"/>
  <c r="K1143" i="10"/>
  <c r="M1143" i="10"/>
  <c r="O1143" i="10"/>
  <c r="P1143" i="10"/>
  <c r="J1144" i="10"/>
  <c r="L1144" i="10"/>
  <c r="K1144" i="10"/>
  <c r="M1144" i="10"/>
  <c r="O1144" i="10"/>
  <c r="P1144" i="10"/>
  <c r="J1145" i="10"/>
  <c r="L1145" i="10"/>
  <c r="K1145" i="10"/>
  <c r="M1145" i="10"/>
  <c r="O1145" i="10"/>
  <c r="P1145" i="10"/>
  <c r="J1146" i="10"/>
  <c r="L1146" i="10"/>
  <c r="K1146" i="10"/>
  <c r="M1146" i="10"/>
  <c r="O1146" i="10"/>
  <c r="P1146" i="10"/>
  <c r="J1147" i="10"/>
  <c r="L1147" i="10"/>
  <c r="K1147" i="10"/>
  <c r="M1147" i="10"/>
  <c r="O1147" i="10"/>
  <c r="P1147" i="10"/>
  <c r="J1148" i="10"/>
  <c r="L1148" i="10"/>
  <c r="K1148" i="10"/>
  <c r="M1148" i="10"/>
  <c r="O1148" i="10"/>
  <c r="P1148" i="10"/>
  <c r="J1149" i="10"/>
  <c r="L1149" i="10"/>
  <c r="K1149" i="10"/>
  <c r="M1149" i="10"/>
  <c r="N1149" i="10"/>
  <c r="O1149" i="10"/>
  <c r="P1149" i="10"/>
  <c r="J1150" i="10"/>
  <c r="L1150" i="10"/>
  <c r="K1150" i="10"/>
  <c r="M1150" i="10"/>
  <c r="O1150" i="10"/>
  <c r="P1150" i="10"/>
  <c r="J1151" i="10"/>
  <c r="L1151" i="10"/>
  <c r="K1151" i="10"/>
  <c r="M1151" i="10"/>
  <c r="O1151" i="10"/>
  <c r="P1151" i="10"/>
  <c r="J1152" i="10"/>
  <c r="L1152" i="10"/>
  <c r="K1152" i="10"/>
  <c r="M1152" i="10"/>
  <c r="O1152" i="10"/>
  <c r="P1152" i="10"/>
  <c r="J1153" i="10"/>
  <c r="L1153" i="10"/>
  <c r="K1153" i="10"/>
  <c r="M1153" i="10"/>
  <c r="N1153" i="10"/>
  <c r="O1153" i="10"/>
  <c r="P1153" i="10"/>
  <c r="J1154" i="10"/>
  <c r="L1154" i="10"/>
  <c r="K1154" i="10"/>
  <c r="M1154" i="10"/>
  <c r="O1154" i="10"/>
  <c r="P1154" i="10"/>
  <c r="J1155" i="10"/>
  <c r="L1155" i="10"/>
  <c r="K1155" i="10"/>
  <c r="M1155" i="10"/>
  <c r="O1155" i="10"/>
  <c r="P1155" i="10"/>
  <c r="J1156" i="10"/>
  <c r="L1156" i="10"/>
  <c r="K1156" i="10"/>
  <c r="M1156" i="10"/>
  <c r="N1156" i="10"/>
  <c r="O1156" i="10"/>
  <c r="P1156" i="10"/>
  <c r="J1157" i="10"/>
  <c r="L1157" i="10"/>
  <c r="K1157" i="10"/>
  <c r="M1157" i="10"/>
  <c r="O1157" i="10"/>
  <c r="P1157" i="10"/>
  <c r="J1158" i="10"/>
  <c r="L1158" i="10"/>
  <c r="K1158" i="10"/>
  <c r="M1158" i="10"/>
  <c r="O1158" i="10"/>
  <c r="P1158" i="10"/>
  <c r="J1159" i="10"/>
  <c r="L1159" i="10"/>
  <c r="K1159" i="10"/>
  <c r="M1159" i="10"/>
  <c r="O1159" i="10"/>
  <c r="P1159" i="10"/>
  <c r="J1160" i="10"/>
  <c r="L1160" i="10"/>
  <c r="K1160" i="10"/>
  <c r="M1160" i="10"/>
  <c r="O1160" i="10"/>
  <c r="P1160" i="10"/>
  <c r="J1161" i="10"/>
  <c r="L1161" i="10"/>
  <c r="K1161" i="10"/>
  <c r="M1161" i="10"/>
  <c r="O1161" i="10"/>
  <c r="P1161" i="10"/>
  <c r="J1162" i="10"/>
  <c r="L1162" i="10"/>
  <c r="K1162" i="10"/>
  <c r="M1162" i="10"/>
  <c r="O1162" i="10"/>
  <c r="P1162" i="10"/>
  <c r="J1163" i="10"/>
  <c r="L1163" i="10"/>
  <c r="K1163" i="10"/>
  <c r="M1163" i="10"/>
  <c r="O1163" i="10"/>
  <c r="P1163" i="10"/>
  <c r="J1164" i="10"/>
  <c r="L1164" i="10"/>
  <c r="K1164" i="10"/>
  <c r="M1164" i="10"/>
  <c r="O1164" i="10"/>
  <c r="P1164" i="10"/>
  <c r="J1165" i="10"/>
  <c r="L1165" i="10"/>
  <c r="K1165" i="10"/>
  <c r="M1165" i="10"/>
  <c r="O1165" i="10"/>
  <c r="P1165" i="10"/>
  <c r="J1166" i="10"/>
  <c r="L1166" i="10"/>
  <c r="K1166" i="10"/>
  <c r="M1166" i="10"/>
  <c r="O1166" i="10"/>
  <c r="P1166" i="10"/>
  <c r="J1167" i="10"/>
  <c r="L1167" i="10"/>
  <c r="K1167" i="10"/>
  <c r="M1167" i="10"/>
  <c r="N1167" i="10"/>
  <c r="O1167" i="10"/>
  <c r="P1167" i="10"/>
  <c r="J1168" i="10"/>
  <c r="L1168" i="10"/>
  <c r="K1168" i="10"/>
  <c r="M1168" i="10"/>
  <c r="O1168" i="10"/>
  <c r="P1168" i="10"/>
  <c r="J1169" i="10"/>
  <c r="L1169" i="10"/>
  <c r="K1169" i="10"/>
  <c r="M1169" i="10"/>
  <c r="N1169" i="10"/>
  <c r="O1169" i="10"/>
  <c r="P1169" i="10"/>
  <c r="J1170" i="10"/>
  <c r="L1170" i="10"/>
  <c r="K1170" i="10"/>
  <c r="M1170" i="10"/>
  <c r="O1170" i="10"/>
  <c r="P1170" i="10"/>
  <c r="J1171" i="10"/>
  <c r="L1171" i="10"/>
  <c r="K1171" i="10"/>
  <c r="M1171" i="10"/>
  <c r="O1171" i="10"/>
  <c r="P1171" i="10"/>
  <c r="J1172" i="10"/>
  <c r="L1172" i="10"/>
  <c r="K1172" i="10"/>
  <c r="M1172" i="10"/>
  <c r="O1172" i="10"/>
  <c r="P1172" i="10"/>
  <c r="J1173" i="10"/>
  <c r="L1173" i="10"/>
  <c r="K1173" i="10"/>
  <c r="M1173" i="10"/>
  <c r="O1173" i="10"/>
  <c r="P1173" i="10"/>
  <c r="J1174" i="10"/>
  <c r="L1174" i="10"/>
  <c r="K1174" i="10"/>
  <c r="M1174" i="10"/>
  <c r="O1174" i="10"/>
  <c r="P1174" i="10"/>
  <c r="J1175" i="10"/>
  <c r="L1175" i="10"/>
  <c r="K1175" i="10"/>
  <c r="M1175" i="10"/>
  <c r="O1175" i="10"/>
  <c r="P1175" i="10"/>
  <c r="J1176" i="10"/>
  <c r="L1176" i="10"/>
  <c r="K1176" i="10"/>
  <c r="M1176" i="10"/>
  <c r="O1176" i="10"/>
  <c r="P1176" i="10"/>
  <c r="J1177" i="10"/>
  <c r="L1177" i="10"/>
  <c r="K1177" i="10"/>
  <c r="M1177" i="10"/>
  <c r="O1177" i="10"/>
  <c r="P1177" i="10"/>
  <c r="J1178" i="10"/>
  <c r="L1178" i="10"/>
  <c r="K1178" i="10"/>
  <c r="M1178" i="10"/>
  <c r="O1178" i="10"/>
  <c r="P1178" i="10"/>
  <c r="J1179" i="10"/>
  <c r="L1179" i="10"/>
  <c r="K1179" i="10"/>
  <c r="M1179" i="10"/>
  <c r="O1179" i="10"/>
  <c r="P1179" i="10"/>
  <c r="J1180" i="10"/>
  <c r="L1180" i="10"/>
  <c r="K1180" i="10"/>
  <c r="M1180" i="10"/>
  <c r="N1180" i="10"/>
  <c r="O1180" i="10"/>
  <c r="P1180" i="10"/>
  <c r="J1181" i="10"/>
  <c r="L1181" i="10"/>
  <c r="K1181" i="10"/>
  <c r="M1181" i="10"/>
  <c r="O1181" i="10"/>
  <c r="P1181" i="10"/>
  <c r="J1182" i="10"/>
  <c r="L1182" i="10"/>
  <c r="K1182" i="10"/>
  <c r="M1182" i="10"/>
  <c r="O1182" i="10"/>
  <c r="P1182" i="10"/>
  <c r="J1183" i="10"/>
  <c r="L1183" i="10"/>
  <c r="K1183" i="10"/>
  <c r="M1183" i="10"/>
  <c r="N1183" i="10"/>
  <c r="O1183" i="10"/>
  <c r="P1183" i="10"/>
  <c r="J1184" i="10"/>
  <c r="L1184" i="10"/>
  <c r="K1184" i="10"/>
  <c r="M1184" i="10"/>
  <c r="O1184" i="10"/>
  <c r="P1184" i="10"/>
  <c r="J1185" i="10"/>
  <c r="L1185" i="10"/>
  <c r="K1185" i="10"/>
  <c r="M1185" i="10"/>
  <c r="O1185" i="10"/>
  <c r="P1185" i="10"/>
  <c r="J1186" i="10"/>
  <c r="L1186" i="10"/>
  <c r="K1186" i="10"/>
  <c r="M1186" i="10"/>
  <c r="O1186" i="10"/>
  <c r="P1186" i="10"/>
  <c r="J1187" i="10"/>
  <c r="L1187" i="10"/>
  <c r="K1187" i="10"/>
  <c r="M1187" i="10"/>
  <c r="O1187" i="10"/>
  <c r="P1187" i="10"/>
  <c r="J1188" i="10"/>
  <c r="L1188" i="10"/>
  <c r="K1188" i="10"/>
  <c r="M1188" i="10"/>
  <c r="O1188" i="10"/>
  <c r="P1188" i="10"/>
  <c r="J1189" i="10"/>
  <c r="L1189" i="10"/>
  <c r="K1189" i="10"/>
  <c r="M1189" i="10"/>
  <c r="N1189" i="10"/>
  <c r="O1189" i="10"/>
  <c r="P1189" i="10"/>
  <c r="J1190" i="10"/>
  <c r="L1190" i="10"/>
  <c r="K1190" i="10"/>
  <c r="M1190" i="10"/>
  <c r="O1190" i="10"/>
  <c r="P1190" i="10"/>
  <c r="J1191" i="10"/>
  <c r="L1191" i="10"/>
  <c r="K1191" i="10"/>
  <c r="M1191" i="10"/>
  <c r="O1191" i="10"/>
  <c r="P1191" i="10"/>
  <c r="J1192" i="10"/>
  <c r="L1192" i="10"/>
  <c r="K1192" i="10"/>
  <c r="M1192" i="10"/>
  <c r="O1192" i="10"/>
  <c r="P1192" i="10"/>
  <c r="J1193" i="10"/>
  <c r="L1193" i="10"/>
  <c r="K1193" i="10"/>
  <c r="M1193" i="10"/>
  <c r="O1193" i="10"/>
  <c r="P1193" i="10"/>
  <c r="J1194" i="10"/>
  <c r="L1194" i="10"/>
  <c r="K1194" i="10"/>
  <c r="M1194" i="10"/>
  <c r="O1194" i="10"/>
  <c r="P1194" i="10"/>
  <c r="J1195" i="10"/>
  <c r="L1195" i="10"/>
  <c r="K1195" i="10"/>
  <c r="M1195" i="10"/>
  <c r="N1195" i="10"/>
  <c r="O1195" i="10"/>
  <c r="P1195" i="10"/>
  <c r="J1196" i="10"/>
  <c r="L1196" i="10"/>
  <c r="K1196" i="10"/>
  <c r="M1196" i="10"/>
  <c r="O1196" i="10"/>
  <c r="P1196" i="10"/>
  <c r="J1197" i="10"/>
  <c r="L1197" i="10"/>
  <c r="K1197" i="10"/>
  <c r="M1197" i="10"/>
  <c r="O1197" i="10"/>
  <c r="P1197" i="10"/>
  <c r="J1198" i="10"/>
  <c r="L1198" i="10"/>
  <c r="K1198" i="10"/>
  <c r="M1198" i="10"/>
  <c r="O1198" i="10"/>
  <c r="P1198" i="10"/>
  <c r="J1199" i="10"/>
  <c r="L1199" i="10"/>
  <c r="K1199" i="10"/>
  <c r="M1199" i="10"/>
  <c r="O1199" i="10"/>
  <c r="P1199" i="10"/>
  <c r="J1200" i="10"/>
  <c r="L1200" i="10"/>
  <c r="K1200" i="10"/>
  <c r="M1200" i="10"/>
  <c r="O1200" i="10"/>
  <c r="P1200" i="10"/>
  <c r="J1201" i="10"/>
  <c r="L1201" i="10"/>
  <c r="K1201" i="10"/>
  <c r="M1201" i="10"/>
  <c r="O1201" i="10"/>
  <c r="P1201" i="10"/>
  <c r="J1202" i="10"/>
  <c r="L1202" i="10"/>
  <c r="K1202" i="10"/>
  <c r="M1202" i="10"/>
  <c r="O1202" i="10"/>
  <c r="P1202" i="10"/>
  <c r="J1203" i="10"/>
  <c r="L1203" i="10"/>
  <c r="K1203" i="10"/>
  <c r="M1203" i="10"/>
  <c r="O1203" i="10"/>
  <c r="P1203" i="10"/>
  <c r="J1204" i="10"/>
  <c r="L1204" i="10"/>
  <c r="K1204" i="10"/>
  <c r="M1204" i="10"/>
  <c r="O1204" i="10"/>
  <c r="P1204" i="10"/>
  <c r="J1205" i="10"/>
  <c r="L1205" i="10"/>
  <c r="K1205" i="10"/>
  <c r="M1205" i="10"/>
  <c r="O1205" i="10"/>
  <c r="P1205" i="10"/>
  <c r="J1206" i="10"/>
  <c r="L1206" i="10"/>
  <c r="K1206" i="10"/>
  <c r="M1206" i="10"/>
  <c r="O1206" i="10"/>
  <c r="P1206" i="10"/>
  <c r="J1207" i="10"/>
  <c r="L1207" i="10"/>
  <c r="K1207" i="10"/>
  <c r="M1207" i="10"/>
  <c r="O1207" i="10"/>
  <c r="P1207" i="10"/>
  <c r="J1208" i="10"/>
  <c r="L1208" i="10"/>
  <c r="K1208" i="10"/>
  <c r="M1208" i="10"/>
  <c r="O1208" i="10"/>
  <c r="P1208" i="10"/>
  <c r="J1209" i="10"/>
  <c r="L1209" i="10"/>
  <c r="K1209" i="10"/>
  <c r="M1209" i="10"/>
  <c r="O1209" i="10"/>
  <c r="P1209" i="10"/>
  <c r="J1210" i="10"/>
  <c r="L1210" i="10"/>
  <c r="K1210" i="10"/>
  <c r="M1210" i="10"/>
  <c r="O1210" i="10"/>
  <c r="P1210" i="10"/>
  <c r="J1211" i="10"/>
  <c r="L1211" i="10"/>
  <c r="K1211" i="10"/>
  <c r="M1211" i="10"/>
  <c r="O1211" i="10"/>
  <c r="P1211" i="10"/>
  <c r="J1212" i="10"/>
  <c r="L1212" i="10"/>
  <c r="K1212" i="10"/>
  <c r="M1212" i="10"/>
  <c r="N1212" i="10"/>
  <c r="O1212" i="10"/>
  <c r="P1212" i="10"/>
  <c r="J1213" i="10"/>
  <c r="L1213" i="10"/>
  <c r="K1213" i="10"/>
  <c r="M1213" i="10"/>
  <c r="O1213" i="10"/>
  <c r="P1213" i="10"/>
  <c r="J1214" i="10"/>
  <c r="L1214" i="10"/>
  <c r="K1214" i="10"/>
  <c r="M1214" i="10"/>
  <c r="O1214" i="10"/>
  <c r="P1214" i="10"/>
  <c r="J1215" i="10"/>
  <c r="L1215" i="10"/>
  <c r="K1215" i="10"/>
  <c r="M1215" i="10"/>
  <c r="N1215" i="10"/>
  <c r="O1215" i="10"/>
  <c r="P1215" i="10"/>
  <c r="J1216" i="10"/>
  <c r="L1216" i="10"/>
  <c r="K1216" i="10"/>
  <c r="M1216" i="10"/>
  <c r="O1216" i="10"/>
  <c r="P1216" i="10"/>
  <c r="J1217" i="10"/>
  <c r="L1217" i="10"/>
  <c r="K1217" i="10"/>
  <c r="M1217" i="10"/>
  <c r="O1217" i="10"/>
  <c r="P1217" i="10"/>
  <c r="J1218" i="10"/>
  <c r="L1218" i="10"/>
  <c r="K1218" i="10"/>
  <c r="M1218" i="10"/>
  <c r="O1218" i="10"/>
  <c r="P1218" i="10"/>
  <c r="J1219" i="10"/>
  <c r="L1219" i="10"/>
  <c r="K1219" i="10"/>
  <c r="M1219" i="10"/>
  <c r="O1219" i="10"/>
  <c r="P1219" i="10"/>
  <c r="J1220" i="10"/>
  <c r="L1220" i="10"/>
  <c r="K1220" i="10"/>
  <c r="M1220" i="10"/>
  <c r="N1220" i="10"/>
  <c r="O1220" i="10"/>
  <c r="P1220" i="10"/>
  <c r="J1221" i="10"/>
  <c r="L1221" i="10"/>
  <c r="K1221" i="10"/>
  <c r="M1221" i="10"/>
  <c r="O1221" i="10"/>
  <c r="P1221" i="10"/>
  <c r="J1222" i="10"/>
  <c r="L1222" i="10"/>
  <c r="K1222" i="10"/>
  <c r="M1222" i="10"/>
  <c r="O1222" i="10"/>
  <c r="P1222" i="10"/>
  <c r="J1223" i="10"/>
  <c r="L1223" i="10"/>
  <c r="K1223" i="10"/>
  <c r="M1223" i="10"/>
  <c r="O1223" i="10"/>
  <c r="P1223" i="10"/>
  <c r="J1224" i="10"/>
  <c r="L1224" i="10"/>
  <c r="K1224" i="10"/>
  <c r="M1224" i="10"/>
  <c r="O1224" i="10"/>
  <c r="P1224" i="10"/>
  <c r="J1225" i="10"/>
  <c r="L1225" i="10"/>
  <c r="K1225" i="10"/>
  <c r="M1225" i="10"/>
  <c r="O1225" i="10"/>
  <c r="P1225" i="10"/>
  <c r="J1226" i="10"/>
  <c r="L1226" i="10"/>
  <c r="K1226" i="10"/>
  <c r="M1226" i="10"/>
  <c r="O1226" i="10"/>
  <c r="P1226" i="10"/>
  <c r="J1227" i="10"/>
  <c r="L1227" i="10"/>
  <c r="K1227" i="10"/>
  <c r="M1227" i="10"/>
  <c r="O1227" i="10"/>
  <c r="P1227" i="10"/>
  <c r="J1228" i="10"/>
  <c r="L1228" i="10"/>
  <c r="K1228" i="10"/>
  <c r="M1228" i="10"/>
  <c r="N1228" i="10"/>
  <c r="O1228" i="10"/>
  <c r="P1228" i="10"/>
  <c r="J1229" i="10"/>
  <c r="L1229" i="10"/>
  <c r="K1229" i="10"/>
  <c r="M1229" i="10"/>
  <c r="O1229" i="10"/>
  <c r="P1229" i="10"/>
  <c r="J1230" i="10"/>
  <c r="L1230" i="10"/>
  <c r="K1230" i="10"/>
  <c r="M1230" i="10"/>
  <c r="N1230" i="10"/>
  <c r="O1230" i="10"/>
  <c r="P1230" i="10"/>
  <c r="J1231" i="10"/>
  <c r="L1231" i="10"/>
  <c r="K1231" i="10"/>
  <c r="M1231" i="10"/>
  <c r="N1231" i="10"/>
  <c r="O1231" i="10"/>
  <c r="P1231" i="10"/>
  <c r="J1232" i="10"/>
  <c r="L1232" i="10"/>
  <c r="K1232" i="10"/>
  <c r="M1232" i="10"/>
  <c r="O1232" i="10"/>
  <c r="P1232" i="10"/>
  <c r="J1233" i="10"/>
  <c r="L1233" i="10"/>
  <c r="K1233" i="10"/>
  <c r="M1233" i="10"/>
  <c r="O1233" i="10"/>
  <c r="P1233" i="10"/>
  <c r="J1234" i="10"/>
  <c r="L1234" i="10"/>
  <c r="K1234" i="10"/>
  <c r="M1234" i="10"/>
  <c r="N1234" i="10"/>
  <c r="O1234" i="10"/>
  <c r="P1234" i="10"/>
  <c r="J1235" i="10"/>
  <c r="L1235" i="10"/>
  <c r="K1235" i="10"/>
  <c r="M1235" i="10"/>
  <c r="N1235" i="10"/>
  <c r="O1235" i="10"/>
  <c r="P1235" i="10"/>
  <c r="J1236" i="10"/>
  <c r="L1236" i="10"/>
  <c r="K1236" i="10"/>
  <c r="M1236" i="10"/>
  <c r="O1236" i="10"/>
  <c r="P1236" i="10"/>
  <c r="J1237" i="10"/>
  <c r="L1237" i="10"/>
  <c r="K1237" i="10"/>
  <c r="M1237" i="10"/>
  <c r="O1237" i="10"/>
  <c r="P1237" i="10"/>
  <c r="J1238" i="10"/>
  <c r="L1238" i="10"/>
  <c r="K1238" i="10"/>
  <c r="M1238" i="10"/>
  <c r="O1238" i="10"/>
  <c r="P1238" i="10"/>
  <c r="J1239" i="10"/>
  <c r="L1239" i="10"/>
  <c r="K1239" i="10"/>
  <c r="M1239" i="10"/>
  <c r="O1239" i="10"/>
  <c r="P1239" i="10"/>
  <c r="J1240" i="10"/>
  <c r="L1240" i="10"/>
  <c r="K1240" i="10"/>
  <c r="M1240" i="10"/>
  <c r="O1240" i="10"/>
  <c r="P1240" i="10"/>
  <c r="J1241" i="10"/>
  <c r="L1241" i="10"/>
  <c r="K1241" i="10"/>
  <c r="M1241" i="10"/>
  <c r="N1241" i="10"/>
  <c r="O1241" i="10"/>
  <c r="P1241" i="10"/>
  <c r="J1242" i="10"/>
  <c r="L1242" i="10"/>
  <c r="K1242" i="10"/>
  <c r="M1242" i="10"/>
  <c r="N1242" i="10"/>
  <c r="O1242" i="10"/>
  <c r="P1242" i="10"/>
  <c r="J1243" i="10"/>
  <c r="L1243" i="10"/>
  <c r="K1243" i="10"/>
  <c r="M1243" i="10"/>
  <c r="O1243" i="10"/>
  <c r="P1243" i="10"/>
  <c r="J1244" i="10"/>
  <c r="L1244" i="10"/>
  <c r="K1244" i="10"/>
  <c r="M1244" i="10"/>
  <c r="O1244" i="10"/>
  <c r="P1244" i="10"/>
  <c r="J1245" i="10"/>
  <c r="L1245" i="10"/>
  <c r="K1245" i="10"/>
  <c r="M1245" i="10"/>
  <c r="O1245" i="10"/>
  <c r="P1245" i="10"/>
  <c r="J1246" i="10"/>
  <c r="L1246" i="10"/>
  <c r="K1246" i="10"/>
  <c r="M1246" i="10"/>
  <c r="O1246" i="10"/>
  <c r="P1246" i="10"/>
  <c r="J1247" i="10"/>
  <c r="L1247" i="10"/>
  <c r="K1247" i="10"/>
  <c r="M1247" i="10"/>
  <c r="N1247" i="10"/>
  <c r="O1247" i="10"/>
  <c r="P1247" i="10"/>
  <c r="J1248" i="10"/>
  <c r="L1248" i="10"/>
  <c r="K1248" i="10"/>
  <c r="M1248" i="10"/>
  <c r="N1248" i="10"/>
  <c r="O1248" i="10"/>
  <c r="P1248" i="10"/>
  <c r="J1249" i="10"/>
  <c r="L1249" i="10"/>
  <c r="K1249" i="10"/>
  <c r="M1249" i="10"/>
  <c r="O1249" i="10"/>
  <c r="P1249" i="10"/>
  <c r="J1250" i="10"/>
  <c r="L1250" i="10"/>
  <c r="K1250" i="10"/>
  <c r="M1250" i="10"/>
  <c r="O1250" i="10"/>
  <c r="P1250" i="10"/>
  <c r="J1251" i="10"/>
  <c r="L1251" i="10"/>
  <c r="K1251" i="10"/>
  <c r="M1251" i="10"/>
  <c r="O1251" i="10"/>
  <c r="P1251" i="10"/>
  <c r="J1252" i="10"/>
  <c r="L1252" i="10"/>
  <c r="K1252" i="10"/>
  <c r="M1252" i="10"/>
  <c r="O1252" i="10"/>
  <c r="P1252" i="10"/>
  <c r="J1253" i="10"/>
  <c r="L1253" i="10"/>
  <c r="K1253" i="10"/>
  <c r="M1253" i="10"/>
  <c r="N1253" i="10"/>
  <c r="O1253" i="10"/>
  <c r="P1253" i="10"/>
  <c r="J1254" i="10"/>
  <c r="L1254" i="10"/>
  <c r="K1254" i="10"/>
  <c r="M1254" i="10"/>
  <c r="O1254" i="10"/>
  <c r="P1254" i="10"/>
  <c r="J1255" i="10"/>
  <c r="L1255" i="10"/>
  <c r="K1255" i="10"/>
  <c r="M1255" i="10"/>
  <c r="O1255" i="10"/>
  <c r="P1255" i="10"/>
  <c r="J1256" i="10"/>
  <c r="L1256" i="10"/>
  <c r="K1256" i="10"/>
  <c r="M1256" i="10"/>
  <c r="N1256" i="10"/>
  <c r="O1256" i="10"/>
  <c r="P1256" i="10"/>
  <c r="J1257" i="10"/>
  <c r="L1257" i="10"/>
  <c r="K1257" i="10"/>
  <c r="M1257" i="10"/>
  <c r="O1257" i="10"/>
  <c r="P1257" i="10"/>
  <c r="J1258" i="10"/>
  <c r="L1258" i="10"/>
  <c r="K1258" i="10"/>
  <c r="M1258" i="10"/>
  <c r="O1258" i="10"/>
  <c r="P1258" i="10"/>
  <c r="J1259" i="10"/>
  <c r="L1259" i="10"/>
  <c r="K1259" i="10"/>
  <c r="M1259" i="10"/>
  <c r="O1259" i="10"/>
  <c r="P1259" i="10"/>
  <c r="J1260" i="10"/>
  <c r="L1260" i="10"/>
  <c r="K1260" i="10"/>
  <c r="M1260" i="10"/>
  <c r="O1260" i="10"/>
  <c r="P1260" i="10"/>
  <c r="J1261" i="10"/>
  <c r="L1261" i="10"/>
  <c r="K1261" i="10"/>
  <c r="M1261" i="10"/>
  <c r="N1261" i="10"/>
  <c r="O1261" i="10"/>
  <c r="P1261" i="10"/>
  <c r="J1262" i="10"/>
  <c r="L1262" i="10"/>
  <c r="K1262" i="10"/>
  <c r="M1262" i="10"/>
  <c r="O1262" i="10"/>
  <c r="P1262" i="10"/>
  <c r="J1263" i="10"/>
  <c r="L1263" i="10"/>
  <c r="K1263" i="10"/>
  <c r="M1263" i="10"/>
  <c r="O1263" i="10"/>
  <c r="P1263" i="10"/>
  <c r="J1264" i="10"/>
  <c r="L1264" i="10"/>
  <c r="K1264" i="10"/>
  <c r="M1264" i="10"/>
  <c r="O1264" i="10"/>
  <c r="P1264" i="10"/>
  <c r="J1265" i="10"/>
  <c r="L1265" i="10"/>
  <c r="K1265" i="10"/>
  <c r="M1265" i="10"/>
  <c r="O1265" i="10"/>
  <c r="P1265" i="10"/>
  <c r="J1266" i="10"/>
  <c r="L1266" i="10"/>
  <c r="K1266" i="10"/>
  <c r="M1266" i="10"/>
  <c r="N1266" i="10"/>
  <c r="O1266" i="10"/>
  <c r="P1266" i="10"/>
  <c r="J1267" i="10"/>
  <c r="L1267" i="10"/>
  <c r="K1267" i="10"/>
  <c r="M1267" i="10"/>
  <c r="O1267" i="10"/>
  <c r="P1267" i="10"/>
  <c r="J1268" i="10"/>
  <c r="L1268" i="10"/>
  <c r="K1268" i="10"/>
  <c r="M1268" i="10"/>
  <c r="O1268" i="10"/>
  <c r="P1268" i="10"/>
  <c r="J1269" i="10"/>
  <c r="L1269" i="10"/>
  <c r="K1269" i="10"/>
  <c r="M1269" i="10"/>
  <c r="O1269" i="10"/>
  <c r="P1269" i="10"/>
  <c r="J1270" i="10"/>
  <c r="L1270" i="10"/>
  <c r="K1270" i="10"/>
  <c r="M1270" i="10"/>
  <c r="O1270" i="10"/>
  <c r="P1270" i="10"/>
  <c r="J1271" i="10"/>
  <c r="L1271" i="10"/>
  <c r="K1271" i="10"/>
  <c r="M1271" i="10"/>
  <c r="O1271" i="10"/>
  <c r="P1271" i="10"/>
  <c r="J1272" i="10"/>
  <c r="L1272" i="10"/>
  <c r="K1272" i="10"/>
  <c r="M1272" i="10"/>
  <c r="O1272" i="10"/>
  <c r="P1272" i="10"/>
  <c r="J1273" i="10"/>
  <c r="L1273" i="10"/>
  <c r="K1273" i="10"/>
  <c r="M1273" i="10"/>
  <c r="O1273" i="10"/>
  <c r="P1273" i="10"/>
  <c r="J1274" i="10"/>
  <c r="L1274" i="10"/>
  <c r="K1274" i="10"/>
  <c r="M1274" i="10"/>
  <c r="O1274" i="10"/>
  <c r="P1274" i="10"/>
  <c r="J1275" i="10"/>
  <c r="L1275" i="10"/>
  <c r="K1275" i="10"/>
  <c r="M1275" i="10"/>
  <c r="O1275" i="10"/>
  <c r="P1275" i="10"/>
  <c r="J1276" i="10"/>
  <c r="L1276" i="10"/>
  <c r="K1276" i="10"/>
  <c r="M1276" i="10"/>
  <c r="O1276" i="10"/>
  <c r="P1276" i="10"/>
  <c r="J1277" i="10"/>
  <c r="L1277" i="10"/>
  <c r="K1277" i="10"/>
  <c r="M1277" i="10"/>
  <c r="O1277" i="10"/>
  <c r="P1277" i="10"/>
  <c r="J1278" i="10"/>
  <c r="L1278" i="10"/>
  <c r="K1278" i="10"/>
  <c r="M1278" i="10"/>
  <c r="N1278" i="10"/>
  <c r="O1278" i="10"/>
  <c r="P1278" i="10"/>
  <c r="J1279" i="10"/>
  <c r="L1279" i="10"/>
  <c r="K1279" i="10"/>
  <c r="M1279" i="10"/>
  <c r="O1279" i="10"/>
  <c r="P1279" i="10"/>
  <c r="J1280" i="10"/>
  <c r="L1280" i="10"/>
  <c r="K1280" i="10"/>
  <c r="M1280" i="10"/>
  <c r="N1280" i="10"/>
  <c r="O1280" i="10"/>
  <c r="P1280" i="10"/>
  <c r="J1281" i="10"/>
  <c r="L1281" i="10"/>
  <c r="K1281" i="10"/>
  <c r="M1281" i="10"/>
  <c r="O1281" i="10"/>
  <c r="P1281" i="10"/>
  <c r="J1282" i="10"/>
  <c r="L1282" i="10"/>
  <c r="K1282" i="10"/>
  <c r="M1282" i="10"/>
  <c r="O1282" i="10"/>
  <c r="P1282" i="10"/>
  <c r="J1283" i="10"/>
  <c r="L1283" i="10"/>
  <c r="K1283" i="10"/>
  <c r="M1283" i="10"/>
  <c r="O1283" i="10"/>
  <c r="P1283" i="10"/>
  <c r="J1284" i="10"/>
  <c r="L1284" i="10"/>
  <c r="K1284" i="10"/>
  <c r="M1284" i="10"/>
  <c r="N1284" i="10"/>
  <c r="O1284" i="10"/>
  <c r="P1284" i="10"/>
  <c r="J1285" i="10"/>
  <c r="L1285" i="10"/>
  <c r="K1285" i="10"/>
  <c r="M1285" i="10"/>
  <c r="O1285" i="10"/>
  <c r="P1285" i="10"/>
  <c r="J1286" i="10"/>
  <c r="L1286" i="10"/>
  <c r="K1286" i="10"/>
  <c r="M1286" i="10"/>
  <c r="N1286" i="10"/>
  <c r="O1286" i="10"/>
  <c r="P1286" i="10"/>
  <c r="J1287" i="10"/>
  <c r="L1287" i="10"/>
  <c r="K1287" i="10"/>
  <c r="M1287" i="10"/>
  <c r="O1287" i="10"/>
  <c r="P1287" i="10"/>
  <c r="J1288" i="10"/>
  <c r="L1288" i="10"/>
  <c r="K1288" i="10"/>
  <c r="M1288" i="10"/>
  <c r="O1288" i="10"/>
  <c r="P1288" i="10"/>
  <c r="J1289" i="10"/>
  <c r="L1289" i="10"/>
  <c r="K1289" i="10"/>
  <c r="M1289" i="10"/>
  <c r="O1289" i="10"/>
  <c r="P1289" i="10"/>
  <c r="J1290" i="10"/>
  <c r="L1290" i="10"/>
  <c r="K1290" i="10"/>
  <c r="M1290" i="10"/>
  <c r="N1290" i="10"/>
  <c r="O1290" i="10"/>
  <c r="P1290" i="10"/>
  <c r="J1291" i="10"/>
  <c r="L1291" i="10"/>
  <c r="K1291" i="10"/>
  <c r="M1291" i="10"/>
  <c r="N1291" i="10"/>
  <c r="O1291" i="10"/>
  <c r="P1291" i="10"/>
  <c r="J1292" i="10"/>
  <c r="L1292" i="10"/>
  <c r="K1292" i="10"/>
  <c r="M1292" i="10"/>
  <c r="O1292" i="10"/>
  <c r="P1292" i="10"/>
  <c r="J1293" i="10"/>
  <c r="L1293" i="10"/>
  <c r="K1293" i="10"/>
  <c r="M1293" i="10"/>
  <c r="O1293" i="10"/>
  <c r="P1293" i="10"/>
  <c r="J1294" i="10"/>
  <c r="L1294" i="10"/>
  <c r="K1294" i="10"/>
  <c r="M1294" i="10"/>
  <c r="O1294" i="10"/>
  <c r="P1294" i="10"/>
  <c r="J1295" i="10"/>
  <c r="L1295" i="10"/>
  <c r="K1295" i="10"/>
  <c r="M1295" i="10"/>
  <c r="O1295" i="10"/>
  <c r="P1295" i="10"/>
  <c r="J1296" i="10"/>
  <c r="L1296" i="10"/>
  <c r="K1296" i="10"/>
  <c r="M1296" i="10"/>
  <c r="O1296" i="10"/>
  <c r="P1296" i="10"/>
  <c r="J1297" i="10"/>
  <c r="L1297" i="10"/>
  <c r="K1297" i="10"/>
  <c r="M1297" i="10"/>
  <c r="O1297" i="10"/>
  <c r="P1297" i="10"/>
  <c r="J1298" i="10"/>
  <c r="L1298" i="10"/>
  <c r="K1298" i="10"/>
  <c r="M1298" i="10"/>
  <c r="O1298" i="10"/>
  <c r="P1298" i="10"/>
  <c r="J1299" i="10"/>
  <c r="L1299" i="10"/>
  <c r="K1299" i="10"/>
  <c r="M1299" i="10"/>
  <c r="O1299" i="10"/>
  <c r="P1299" i="10"/>
  <c r="J1300" i="10"/>
  <c r="L1300" i="10"/>
  <c r="K1300" i="10"/>
  <c r="M1300" i="10"/>
  <c r="N1300" i="10"/>
  <c r="O1300" i="10"/>
  <c r="P1300" i="10"/>
  <c r="J1301" i="10"/>
  <c r="L1301" i="10"/>
  <c r="K1301" i="10"/>
  <c r="M1301" i="10"/>
  <c r="N1301" i="10"/>
  <c r="O1301" i="10"/>
  <c r="P1301" i="10"/>
  <c r="J1302" i="10"/>
  <c r="L1302" i="10"/>
  <c r="K1302" i="10"/>
  <c r="M1302" i="10"/>
  <c r="O1302" i="10"/>
  <c r="P1302" i="10"/>
  <c r="J1303" i="10"/>
  <c r="L1303" i="10"/>
  <c r="K1303" i="10"/>
  <c r="M1303" i="10"/>
  <c r="N1303" i="10"/>
  <c r="O1303" i="10"/>
  <c r="P1303" i="10"/>
  <c r="J1304" i="10"/>
  <c r="L1304" i="10"/>
  <c r="K1304" i="10"/>
  <c r="M1304" i="10"/>
  <c r="O1304" i="10"/>
  <c r="P1304" i="10"/>
  <c r="J1305" i="10"/>
  <c r="L1305" i="10"/>
  <c r="K1305" i="10"/>
  <c r="M1305" i="10"/>
  <c r="N1305" i="10"/>
  <c r="O1305" i="10"/>
  <c r="P1305" i="10"/>
  <c r="J1306" i="10"/>
  <c r="L1306" i="10"/>
  <c r="K1306" i="10"/>
  <c r="M1306" i="10"/>
  <c r="O1306" i="10"/>
  <c r="P1306" i="10"/>
  <c r="J1307" i="10"/>
  <c r="L1307" i="10"/>
  <c r="K1307" i="10"/>
  <c r="M1307" i="10"/>
  <c r="O1307" i="10"/>
  <c r="P1307" i="10"/>
  <c r="J1308" i="10"/>
  <c r="L1308" i="10"/>
  <c r="K1308" i="10"/>
  <c r="M1308" i="10"/>
  <c r="N1308" i="10"/>
  <c r="O1308" i="10"/>
  <c r="P1308" i="10"/>
  <c r="J1309" i="10"/>
  <c r="L1309" i="10"/>
  <c r="K1309" i="10"/>
  <c r="M1309" i="10"/>
  <c r="O1309" i="10"/>
  <c r="P1309" i="10"/>
  <c r="J1310" i="10"/>
  <c r="L1310" i="10"/>
  <c r="K1310" i="10"/>
  <c r="M1310" i="10"/>
  <c r="N1310" i="10"/>
  <c r="O1310" i="10"/>
  <c r="P1310" i="10"/>
  <c r="J1311" i="10"/>
  <c r="L1311" i="10"/>
  <c r="K1311" i="10"/>
  <c r="M1311" i="10"/>
  <c r="N1311" i="10"/>
  <c r="O1311" i="10"/>
  <c r="P1311" i="10"/>
  <c r="J1312" i="10"/>
  <c r="L1312" i="10"/>
  <c r="K1312" i="10"/>
  <c r="M1312" i="10"/>
  <c r="O1312" i="10"/>
  <c r="P1312" i="10"/>
  <c r="J1313" i="10"/>
  <c r="L1313" i="10"/>
  <c r="K1313" i="10"/>
  <c r="M1313" i="10"/>
  <c r="N1313" i="10"/>
  <c r="O1313" i="10"/>
  <c r="P1313" i="10"/>
  <c r="J1314" i="10"/>
  <c r="L1314" i="10"/>
  <c r="K1314" i="10"/>
  <c r="M1314" i="10"/>
  <c r="O1314" i="10"/>
  <c r="P1314" i="10"/>
  <c r="J1315" i="10"/>
  <c r="L1315" i="10"/>
  <c r="K1315" i="10"/>
  <c r="M1315" i="10"/>
  <c r="N1315" i="10"/>
  <c r="O1315" i="10"/>
  <c r="P1315" i="10"/>
  <c r="J1316" i="10"/>
  <c r="L1316" i="10"/>
  <c r="K1316" i="10"/>
  <c r="M1316" i="10"/>
  <c r="O1316" i="10"/>
  <c r="P1316" i="10"/>
  <c r="J1317" i="10"/>
  <c r="L1317" i="10"/>
  <c r="K1317" i="10"/>
  <c r="M1317" i="10"/>
  <c r="N1317" i="10"/>
  <c r="O1317" i="10"/>
  <c r="P1317" i="10"/>
  <c r="J1318" i="10"/>
  <c r="L1318" i="10"/>
  <c r="K1318" i="10"/>
  <c r="M1318" i="10"/>
  <c r="O1318" i="10"/>
  <c r="P1318" i="10"/>
  <c r="J1319" i="10"/>
  <c r="L1319" i="10"/>
  <c r="K1319" i="10"/>
  <c r="M1319" i="10"/>
  <c r="O1319" i="10"/>
  <c r="P1319" i="10"/>
  <c r="J1320" i="10"/>
  <c r="L1320" i="10"/>
  <c r="K1320" i="10"/>
  <c r="M1320" i="10"/>
  <c r="N1320" i="10"/>
  <c r="O1320" i="10"/>
  <c r="P1320" i="10"/>
  <c r="J1321" i="10"/>
  <c r="L1321" i="10"/>
  <c r="K1321" i="10"/>
  <c r="M1321" i="10"/>
  <c r="O1321" i="10"/>
  <c r="P1321" i="10"/>
  <c r="J1322" i="10"/>
  <c r="L1322" i="10"/>
  <c r="K1322" i="10"/>
  <c r="M1322" i="10"/>
  <c r="O1322" i="10"/>
  <c r="P1322" i="10"/>
  <c r="J1323" i="10"/>
  <c r="L1323" i="10"/>
  <c r="K1323" i="10"/>
  <c r="M1323" i="10"/>
  <c r="O1323" i="10"/>
  <c r="P1323" i="10"/>
  <c r="J1324" i="10"/>
  <c r="L1324" i="10"/>
  <c r="K1324" i="10"/>
  <c r="M1324" i="10"/>
  <c r="N1324" i="10"/>
  <c r="O1324" i="10"/>
  <c r="P1324" i="10"/>
  <c r="J1325" i="10"/>
  <c r="L1325" i="10"/>
  <c r="K1325" i="10"/>
  <c r="M1325" i="10"/>
  <c r="O1325" i="10"/>
  <c r="P1325" i="10"/>
  <c r="J1326" i="10"/>
  <c r="L1326" i="10"/>
  <c r="K1326" i="10"/>
  <c r="M1326" i="10"/>
  <c r="O1326" i="10"/>
  <c r="P1326" i="10"/>
  <c r="J1327" i="10"/>
  <c r="L1327" i="10"/>
  <c r="K1327" i="10"/>
  <c r="M1327" i="10"/>
  <c r="O1327" i="10"/>
  <c r="P1327" i="10"/>
  <c r="J1328" i="10"/>
  <c r="L1328" i="10"/>
  <c r="K1328" i="10"/>
  <c r="M1328" i="10"/>
  <c r="O1328" i="10"/>
  <c r="P1328" i="10"/>
  <c r="J1329" i="10"/>
  <c r="L1329" i="10"/>
  <c r="K1329" i="10"/>
  <c r="M1329" i="10"/>
  <c r="O1329" i="10"/>
  <c r="P1329" i="10"/>
  <c r="J1330" i="10"/>
  <c r="L1330" i="10"/>
  <c r="K1330" i="10"/>
  <c r="M1330" i="10"/>
  <c r="O1330" i="10"/>
  <c r="P1330" i="10"/>
  <c r="J1331" i="10"/>
  <c r="L1331" i="10"/>
  <c r="K1331" i="10"/>
  <c r="M1331" i="10"/>
  <c r="N1331" i="10"/>
  <c r="O1331" i="10"/>
  <c r="P1331" i="10"/>
  <c r="J1332" i="10"/>
  <c r="L1332" i="10"/>
  <c r="K1332" i="10"/>
  <c r="M1332" i="10"/>
  <c r="O1332" i="10"/>
  <c r="P1332" i="10"/>
  <c r="J1333" i="10"/>
  <c r="L1333" i="10"/>
  <c r="K1333" i="10"/>
  <c r="M1333" i="10"/>
  <c r="O1333" i="10"/>
  <c r="P1333" i="10"/>
  <c r="J1334" i="10"/>
  <c r="L1334" i="10"/>
  <c r="K1334" i="10"/>
  <c r="M1334" i="10"/>
  <c r="N1334" i="10"/>
  <c r="O1334" i="10"/>
  <c r="P1334" i="10"/>
  <c r="J1335" i="10"/>
  <c r="L1335" i="10"/>
  <c r="K1335" i="10"/>
  <c r="M1335" i="10"/>
  <c r="N1335" i="10"/>
  <c r="O1335" i="10"/>
  <c r="P1335" i="10"/>
  <c r="J1336" i="10"/>
  <c r="L1336" i="10"/>
  <c r="K1336" i="10"/>
  <c r="M1336" i="10"/>
  <c r="N1336" i="10"/>
  <c r="O1336" i="10"/>
  <c r="P1336" i="10"/>
  <c r="J1337" i="10"/>
  <c r="L1337" i="10"/>
  <c r="K1337" i="10"/>
  <c r="M1337" i="10"/>
  <c r="O1337" i="10"/>
  <c r="P1337" i="10"/>
  <c r="J1338" i="10"/>
  <c r="L1338" i="10"/>
  <c r="K1338" i="10"/>
  <c r="M1338" i="10"/>
  <c r="O1338" i="10"/>
  <c r="P1338" i="10"/>
  <c r="J1339" i="10"/>
  <c r="L1339" i="10"/>
  <c r="K1339" i="10"/>
  <c r="M1339" i="10"/>
  <c r="O1339" i="10"/>
  <c r="P1339" i="10"/>
  <c r="J1340" i="10"/>
  <c r="L1340" i="10"/>
  <c r="K1340" i="10"/>
  <c r="M1340" i="10"/>
  <c r="N1340" i="10"/>
  <c r="O1340" i="10"/>
  <c r="P1340" i="10"/>
  <c r="J1341" i="10"/>
  <c r="L1341" i="10"/>
  <c r="K1341" i="10"/>
  <c r="M1341" i="10"/>
  <c r="N1341" i="10"/>
  <c r="O1341" i="10"/>
  <c r="P1341" i="10"/>
  <c r="J1342" i="10"/>
  <c r="L1342" i="10"/>
  <c r="K1342" i="10"/>
  <c r="M1342" i="10"/>
  <c r="O1342" i="10"/>
  <c r="P1342" i="10"/>
  <c r="J1343" i="10"/>
  <c r="L1343" i="10"/>
  <c r="K1343" i="10"/>
  <c r="M1343" i="10"/>
  <c r="O1343" i="10"/>
  <c r="P1343" i="10"/>
  <c r="J1344" i="10"/>
  <c r="L1344" i="10"/>
  <c r="K1344" i="10"/>
  <c r="M1344" i="10"/>
  <c r="O1344" i="10"/>
  <c r="P1344" i="10"/>
  <c r="J1345" i="10"/>
  <c r="L1345" i="10"/>
  <c r="K1345" i="10"/>
  <c r="M1345" i="10"/>
  <c r="O1345" i="10"/>
  <c r="P1345" i="10"/>
  <c r="J1346" i="10"/>
  <c r="L1346" i="10"/>
  <c r="K1346" i="10"/>
  <c r="M1346" i="10"/>
  <c r="O1346" i="10"/>
  <c r="P1346" i="10"/>
  <c r="J1347" i="10"/>
  <c r="L1347" i="10"/>
  <c r="K1347" i="10"/>
  <c r="M1347" i="10"/>
  <c r="N1347" i="10"/>
  <c r="O1347" i="10"/>
  <c r="P1347" i="10"/>
  <c r="J1348" i="10"/>
  <c r="L1348" i="10"/>
  <c r="K1348" i="10"/>
  <c r="M1348" i="10"/>
  <c r="N1348" i="10"/>
  <c r="O1348" i="10"/>
  <c r="P1348" i="10"/>
  <c r="J1349" i="10"/>
  <c r="L1349" i="10"/>
  <c r="K1349" i="10"/>
  <c r="M1349" i="10"/>
  <c r="O1349" i="10"/>
  <c r="P1349" i="10"/>
  <c r="J1350" i="10"/>
  <c r="L1350" i="10"/>
  <c r="K1350" i="10"/>
  <c r="M1350" i="10"/>
  <c r="O1350" i="10"/>
  <c r="P1350" i="10"/>
  <c r="J1351" i="10"/>
  <c r="L1351" i="10"/>
  <c r="K1351" i="10"/>
  <c r="M1351" i="10"/>
  <c r="N1351" i="10"/>
  <c r="O1351" i="10"/>
  <c r="P1351" i="10"/>
  <c r="J1352" i="10"/>
  <c r="L1352" i="10"/>
  <c r="K1352" i="10"/>
  <c r="M1352" i="10"/>
  <c r="O1352" i="10"/>
  <c r="P1352" i="10"/>
  <c r="J1353" i="10"/>
  <c r="L1353" i="10"/>
  <c r="K1353" i="10"/>
  <c r="M1353" i="10"/>
  <c r="N1353" i="10"/>
  <c r="O1353" i="10"/>
  <c r="P1353" i="10"/>
  <c r="J1354" i="10"/>
  <c r="L1354" i="10"/>
  <c r="K1354" i="10"/>
  <c r="M1354" i="10"/>
  <c r="N1354" i="10"/>
  <c r="O1354" i="10"/>
  <c r="P1354" i="10"/>
  <c r="J1355" i="10"/>
  <c r="L1355" i="10"/>
  <c r="K1355" i="10"/>
  <c r="M1355" i="10"/>
  <c r="O1355" i="10"/>
  <c r="P1355" i="10"/>
  <c r="J1356" i="10"/>
  <c r="L1356" i="10"/>
  <c r="K1356" i="10"/>
  <c r="M1356" i="10"/>
  <c r="O1356" i="10"/>
  <c r="P1356" i="10"/>
  <c r="J1357" i="10"/>
  <c r="L1357" i="10"/>
  <c r="K1357" i="10"/>
  <c r="M1357" i="10"/>
  <c r="O1357" i="10"/>
  <c r="P1357" i="10"/>
  <c r="J1358" i="10"/>
  <c r="L1358" i="10"/>
  <c r="K1358" i="10"/>
  <c r="M1358" i="10"/>
  <c r="N1358" i="10"/>
  <c r="O1358" i="10"/>
  <c r="P1358" i="10"/>
  <c r="J1359" i="10"/>
  <c r="L1359" i="10"/>
  <c r="K1359" i="10"/>
  <c r="M1359" i="10"/>
  <c r="O1359" i="10"/>
  <c r="P1359" i="10"/>
  <c r="J1360" i="10"/>
  <c r="L1360" i="10"/>
  <c r="K1360" i="10"/>
  <c r="M1360" i="10"/>
  <c r="N1360" i="10"/>
  <c r="O1360" i="10"/>
  <c r="P1360" i="10"/>
  <c r="J1361" i="10"/>
  <c r="L1361" i="10"/>
  <c r="K1361" i="10"/>
  <c r="M1361" i="10"/>
  <c r="N1361" i="10"/>
  <c r="O1361" i="10"/>
  <c r="P1361" i="10"/>
  <c r="J1362" i="10"/>
  <c r="L1362" i="10"/>
  <c r="K1362" i="10"/>
  <c r="M1362" i="10"/>
  <c r="O1362" i="10"/>
  <c r="P1362" i="10"/>
  <c r="J1363" i="10"/>
  <c r="L1363" i="10"/>
  <c r="K1363" i="10"/>
  <c r="M1363" i="10"/>
  <c r="N1363" i="10"/>
  <c r="O1363" i="10"/>
  <c r="P1363" i="10"/>
  <c r="J1364" i="10"/>
  <c r="L1364" i="10"/>
  <c r="K1364" i="10"/>
  <c r="M1364" i="10"/>
  <c r="O1364" i="10"/>
  <c r="P1364" i="10"/>
  <c r="J1365" i="10"/>
  <c r="L1365" i="10"/>
  <c r="K1365" i="10"/>
  <c r="M1365" i="10"/>
  <c r="N1365" i="10"/>
  <c r="O1365" i="10"/>
  <c r="P1365" i="10"/>
  <c r="J1366" i="10"/>
  <c r="L1366" i="10"/>
  <c r="K1366" i="10"/>
  <c r="M1366" i="10"/>
  <c r="O1366" i="10"/>
  <c r="P1366" i="10"/>
  <c r="J1367" i="10"/>
  <c r="L1367" i="10"/>
  <c r="K1367" i="10"/>
  <c r="M1367" i="10"/>
  <c r="N1367" i="10"/>
  <c r="O1367" i="10"/>
  <c r="P1367" i="10"/>
  <c r="J1368" i="10"/>
  <c r="L1368" i="10"/>
  <c r="K1368" i="10"/>
  <c r="M1368" i="10"/>
  <c r="O1368" i="10"/>
  <c r="P1368" i="10"/>
  <c r="J1369" i="10"/>
  <c r="L1369" i="10"/>
  <c r="K1369" i="10"/>
  <c r="M1369" i="10"/>
  <c r="O1369" i="10"/>
  <c r="P1369" i="10"/>
  <c r="J1370" i="10"/>
  <c r="L1370" i="10"/>
  <c r="K1370" i="10"/>
  <c r="M1370" i="10"/>
  <c r="O1370" i="10"/>
  <c r="P1370" i="10"/>
  <c r="J1371" i="10"/>
  <c r="L1371" i="10"/>
  <c r="K1371" i="10"/>
  <c r="M1371" i="10"/>
  <c r="O1371" i="10"/>
  <c r="P1371" i="10"/>
  <c r="J1372" i="10"/>
  <c r="L1372" i="10"/>
  <c r="K1372" i="10"/>
  <c r="M1372" i="10"/>
  <c r="O1372" i="10"/>
  <c r="P1372" i="10"/>
  <c r="J1373" i="10"/>
  <c r="L1373" i="10"/>
  <c r="K1373" i="10"/>
  <c r="M1373" i="10"/>
  <c r="O1373" i="10"/>
  <c r="P1373" i="10"/>
  <c r="J1374" i="10"/>
  <c r="L1374" i="10"/>
  <c r="K1374" i="10"/>
  <c r="M1374" i="10"/>
  <c r="N1374" i="10"/>
  <c r="O1374" i="10"/>
  <c r="P1374" i="10"/>
  <c r="J1375" i="10"/>
  <c r="L1375" i="10"/>
  <c r="K1375" i="10"/>
  <c r="M1375" i="10"/>
  <c r="N1375" i="10"/>
  <c r="O1375" i="10"/>
  <c r="P1375" i="10"/>
  <c r="J1376" i="10"/>
  <c r="L1376" i="10"/>
  <c r="K1376" i="10"/>
  <c r="M1376" i="10"/>
  <c r="O1376" i="10"/>
  <c r="P1376" i="10"/>
  <c r="J1377" i="10"/>
  <c r="L1377" i="10"/>
  <c r="K1377" i="10"/>
  <c r="M1377" i="10"/>
  <c r="N1377" i="10"/>
  <c r="O1377" i="10"/>
  <c r="P1377" i="10"/>
  <c r="J1378" i="10"/>
  <c r="L1378" i="10"/>
  <c r="K1378" i="10"/>
  <c r="M1378" i="10"/>
  <c r="O1378" i="10"/>
  <c r="P1378" i="10"/>
  <c r="J1379" i="10"/>
  <c r="L1379" i="10"/>
  <c r="K1379" i="10"/>
  <c r="M1379" i="10"/>
  <c r="O1379" i="10"/>
  <c r="P1379" i="10"/>
  <c r="J1380" i="10"/>
  <c r="L1380" i="10"/>
  <c r="K1380" i="10"/>
  <c r="M1380" i="10"/>
  <c r="O1380" i="10"/>
  <c r="P1380" i="10"/>
  <c r="J1381" i="10"/>
  <c r="L1381" i="10"/>
  <c r="K1381" i="10"/>
  <c r="M1381" i="10"/>
  <c r="O1381" i="10"/>
  <c r="P1381" i="10"/>
  <c r="J1382" i="10"/>
  <c r="L1382" i="10"/>
  <c r="K1382" i="10"/>
  <c r="M1382" i="10"/>
  <c r="O1382" i="10"/>
  <c r="P1382" i="10"/>
  <c r="J1383" i="10"/>
  <c r="L1383" i="10"/>
  <c r="K1383" i="10"/>
  <c r="M1383" i="10"/>
  <c r="N1383" i="10"/>
  <c r="O1383" i="10"/>
  <c r="P1383" i="10"/>
  <c r="J1384" i="10"/>
  <c r="L1384" i="10"/>
  <c r="K1384" i="10"/>
  <c r="M1384" i="10"/>
  <c r="O1384" i="10"/>
  <c r="P1384" i="10"/>
  <c r="J1385" i="10"/>
  <c r="L1385" i="10"/>
  <c r="K1385" i="10"/>
  <c r="M1385" i="10"/>
  <c r="O1385" i="10"/>
  <c r="P1385" i="10"/>
  <c r="J1386" i="10"/>
  <c r="L1386" i="10"/>
  <c r="K1386" i="10"/>
  <c r="M1386" i="10"/>
  <c r="O1386" i="10"/>
  <c r="P1386" i="10"/>
  <c r="J1387" i="10"/>
  <c r="L1387" i="10"/>
  <c r="K1387" i="10"/>
  <c r="M1387" i="10"/>
  <c r="N1387" i="10"/>
  <c r="O1387" i="10"/>
  <c r="P1387" i="10"/>
  <c r="J1388" i="10"/>
  <c r="L1388" i="10"/>
  <c r="K1388" i="10"/>
  <c r="M1388" i="10"/>
  <c r="O1388" i="10"/>
  <c r="P1388" i="10"/>
  <c r="J1389" i="10"/>
  <c r="L1389" i="10"/>
  <c r="K1389" i="10"/>
  <c r="M1389" i="10"/>
  <c r="O1389" i="10"/>
  <c r="P1389" i="10"/>
  <c r="J1390" i="10"/>
  <c r="L1390" i="10"/>
  <c r="K1390" i="10"/>
  <c r="M1390" i="10"/>
  <c r="O1390" i="10"/>
  <c r="P1390" i="10"/>
  <c r="J1391" i="10"/>
  <c r="L1391" i="10"/>
  <c r="K1391" i="10"/>
  <c r="M1391" i="10"/>
  <c r="N1391" i="10"/>
  <c r="O1391" i="10"/>
  <c r="P1391" i="10"/>
  <c r="J1392" i="10"/>
  <c r="L1392" i="10"/>
  <c r="K1392" i="10"/>
  <c r="M1392" i="10"/>
  <c r="O1392" i="10"/>
  <c r="P1392" i="10"/>
  <c r="J1393" i="10"/>
  <c r="L1393" i="10"/>
  <c r="K1393" i="10"/>
  <c r="M1393" i="10"/>
  <c r="O1393" i="10"/>
  <c r="P1393" i="10"/>
  <c r="J1394" i="10"/>
  <c r="L1394" i="10"/>
  <c r="K1394" i="10"/>
  <c r="M1394" i="10"/>
  <c r="N1394" i="10"/>
  <c r="O1394" i="10"/>
  <c r="P1394" i="10"/>
  <c r="J1395" i="10"/>
  <c r="L1395" i="10"/>
  <c r="K1395" i="10"/>
  <c r="M1395" i="10"/>
  <c r="O1395" i="10"/>
  <c r="P1395" i="10"/>
  <c r="J1396" i="10"/>
  <c r="L1396" i="10"/>
  <c r="K1396" i="10"/>
  <c r="M1396" i="10"/>
  <c r="O1396" i="10"/>
  <c r="P1396" i="10"/>
  <c r="J1397" i="10"/>
  <c r="L1397" i="10"/>
  <c r="K1397" i="10"/>
  <c r="M1397" i="10"/>
  <c r="O1397" i="10"/>
  <c r="P1397" i="10"/>
  <c r="J1398" i="10"/>
  <c r="L1398" i="10"/>
  <c r="K1398" i="10"/>
  <c r="M1398" i="10"/>
  <c r="O1398" i="10"/>
  <c r="P1398" i="10"/>
  <c r="J1399" i="10"/>
  <c r="L1399" i="10"/>
  <c r="K1399" i="10"/>
  <c r="M1399" i="10"/>
  <c r="N1399" i="10"/>
  <c r="O1399" i="10"/>
  <c r="P1399" i="10"/>
  <c r="J1400" i="10"/>
  <c r="L1400" i="10"/>
  <c r="K1400" i="10"/>
  <c r="M1400" i="10"/>
  <c r="O1400" i="10"/>
  <c r="P1400" i="10"/>
  <c r="J1401" i="10"/>
  <c r="L1401" i="10"/>
  <c r="K1401" i="10"/>
  <c r="M1401" i="10"/>
  <c r="O1401" i="10"/>
  <c r="P1401" i="10"/>
  <c r="J1402" i="10"/>
  <c r="L1402" i="10"/>
  <c r="K1402" i="10"/>
  <c r="M1402" i="10"/>
  <c r="O1402" i="10"/>
  <c r="P1402" i="10"/>
  <c r="J1403" i="10"/>
  <c r="L1403" i="10"/>
  <c r="K1403" i="10"/>
  <c r="M1403" i="10"/>
  <c r="N1403" i="10"/>
  <c r="O1403" i="10"/>
  <c r="P1403" i="10"/>
  <c r="J1404" i="10"/>
  <c r="L1404" i="10"/>
  <c r="K1404" i="10"/>
  <c r="M1404" i="10"/>
  <c r="O1404" i="10"/>
  <c r="P1404" i="10"/>
  <c r="J1405" i="10"/>
  <c r="L1405" i="10"/>
  <c r="K1405" i="10"/>
  <c r="O1405" i="10"/>
  <c r="P1405" i="10"/>
  <c r="J1406" i="10"/>
  <c r="L1406" i="10"/>
  <c r="K1406" i="10"/>
  <c r="M1406" i="10"/>
  <c r="O1406" i="10"/>
  <c r="P1406" i="10"/>
  <c r="J1407" i="10"/>
  <c r="L1407" i="10"/>
  <c r="K1407" i="10"/>
  <c r="M1407" i="10"/>
  <c r="O1407" i="10"/>
  <c r="P1407" i="10"/>
  <c r="J1408" i="10"/>
  <c r="L1408" i="10"/>
  <c r="K1408" i="10"/>
  <c r="M1408" i="10"/>
  <c r="N1408" i="10"/>
  <c r="O1408" i="10"/>
  <c r="P1408" i="10"/>
  <c r="J1409" i="10"/>
  <c r="L1409" i="10"/>
  <c r="K1409" i="10"/>
  <c r="M1409" i="10"/>
  <c r="O1409" i="10"/>
  <c r="P1409" i="10"/>
  <c r="J1410" i="10"/>
  <c r="L1410" i="10"/>
  <c r="K1410" i="10"/>
  <c r="M1410" i="10"/>
  <c r="O1410" i="10"/>
  <c r="P1410" i="10"/>
  <c r="J1411" i="10"/>
  <c r="L1411" i="10"/>
  <c r="K1411" i="10"/>
  <c r="M1411" i="10"/>
  <c r="O1411" i="10"/>
  <c r="P1411" i="10"/>
  <c r="J1412" i="10"/>
  <c r="L1412" i="10"/>
  <c r="K1412" i="10"/>
  <c r="M1412" i="10"/>
  <c r="O1412" i="10"/>
  <c r="P1412" i="10"/>
  <c r="J1413" i="10"/>
  <c r="L1413" i="10"/>
  <c r="K1413" i="10"/>
  <c r="O1413" i="10"/>
  <c r="P1413" i="10"/>
  <c r="J1414" i="10"/>
  <c r="L1414" i="10"/>
  <c r="K1414" i="10"/>
  <c r="M1414" i="10"/>
  <c r="O1414" i="10"/>
  <c r="P1414" i="10"/>
  <c r="J1415" i="10"/>
  <c r="L1415" i="10"/>
  <c r="K1415" i="10"/>
  <c r="M1415" i="10"/>
  <c r="O1415" i="10"/>
  <c r="P1415" i="10"/>
  <c r="J1416" i="10"/>
  <c r="L1416" i="10"/>
  <c r="K1416" i="10"/>
  <c r="M1416" i="10"/>
  <c r="O1416" i="10"/>
  <c r="P1416" i="10"/>
  <c r="J1417" i="10"/>
  <c r="L1417" i="10"/>
  <c r="K1417" i="10"/>
  <c r="O1417" i="10"/>
  <c r="P1417" i="10"/>
  <c r="J1418" i="10"/>
  <c r="L1418" i="10"/>
  <c r="K1418" i="10"/>
  <c r="O1418" i="10"/>
  <c r="P1418" i="10"/>
  <c r="J1419" i="10"/>
  <c r="L1419" i="10"/>
  <c r="K1419" i="10"/>
  <c r="M1419" i="10"/>
  <c r="N1419" i="10"/>
  <c r="O1419" i="10"/>
  <c r="P1419" i="10"/>
  <c r="J1420" i="10"/>
  <c r="L1420" i="10"/>
  <c r="K1420" i="10"/>
  <c r="M1420" i="10"/>
  <c r="O1420" i="10"/>
  <c r="P1420" i="10"/>
  <c r="J1421" i="10"/>
  <c r="L1421" i="10"/>
  <c r="K1421" i="10"/>
  <c r="M1421" i="10"/>
  <c r="O1421" i="10"/>
  <c r="P1421" i="10"/>
  <c r="J1422" i="10"/>
  <c r="L1422" i="10"/>
  <c r="K1422" i="10"/>
  <c r="O1422" i="10"/>
  <c r="P1422" i="10"/>
  <c r="J1423" i="10"/>
  <c r="L1423" i="10"/>
  <c r="K1423" i="10"/>
  <c r="M1423" i="10"/>
  <c r="O1423" i="10"/>
  <c r="P1423" i="10"/>
  <c r="J1424" i="10"/>
  <c r="L1424" i="10"/>
  <c r="K1424" i="10"/>
  <c r="M1424" i="10"/>
  <c r="O1424" i="10"/>
  <c r="P1424" i="10"/>
  <c r="J1425" i="10"/>
  <c r="L1425" i="10"/>
  <c r="K1425" i="10"/>
  <c r="M1425" i="10"/>
  <c r="O1425" i="10"/>
  <c r="P1425" i="10"/>
  <c r="J1426" i="10"/>
  <c r="L1426" i="10"/>
  <c r="K1426" i="10"/>
  <c r="M1426" i="10"/>
  <c r="O1426" i="10"/>
  <c r="P1426" i="10"/>
  <c r="J1427" i="10"/>
  <c r="L1427" i="10"/>
  <c r="K1427" i="10"/>
  <c r="M1427" i="10"/>
  <c r="N1427" i="10"/>
  <c r="O1427" i="10"/>
  <c r="P1427" i="10"/>
  <c r="J1428" i="10"/>
  <c r="L1428" i="10"/>
  <c r="K1428" i="10"/>
  <c r="M1428" i="10"/>
  <c r="O1428" i="10"/>
  <c r="P1428" i="10"/>
  <c r="J1429" i="10"/>
  <c r="L1429" i="10"/>
  <c r="K1429" i="10"/>
  <c r="M1429" i="10"/>
  <c r="O1429" i="10"/>
  <c r="P1429" i="10"/>
  <c r="J1430" i="10"/>
  <c r="L1430" i="10"/>
  <c r="K1430" i="10"/>
  <c r="M1430" i="10"/>
  <c r="O1430" i="10"/>
  <c r="P1430" i="10"/>
  <c r="J1431" i="10"/>
  <c r="L1431" i="10"/>
  <c r="K1431" i="10"/>
  <c r="O1431" i="10"/>
  <c r="P1431" i="10"/>
  <c r="J1432" i="10"/>
  <c r="L1432" i="10"/>
  <c r="K1432" i="10"/>
  <c r="O1432" i="10"/>
  <c r="P1432" i="10"/>
  <c r="J1433" i="10"/>
  <c r="L1433" i="10"/>
  <c r="K1433" i="10"/>
  <c r="M1433" i="10"/>
  <c r="O1433" i="10"/>
  <c r="P1433" i="10"/>
  <c r="J1434" i="10"/>
  <c r="L1434" i="10"/>
  <c r="K1434" i="10"/>
  <c r="M1434" i="10"/>
  <c r="O1434" i="10"/>
  <c r="P1434" i="10"/>
  <c r="J1435" i="10"/>
  <c r="L1435" i="10"/>
  <c r="K1435" i="10"/>
  <c r="O1435" i="10"/>
  <c r="P1435" i="10"/>
  <c r="J1436" i="10"/>
  <c r="L1436" i="10"/>
  <c r="K1436" i="10"/>
  <c r="M1436" i="10"/>
  <c r="O1436" i="10"/>
  <c r="P1436" i="10"/>
  <c r="J1437" i="10"/>
  <c r="L1437" i="10"/>
  <c r="K1437" i="10"/>
  <c r="M1437" i="10"/>
  <c r="O1437" i="10"/>
  <c r="P1437" i="10"/>
  <c r="J1438" i="10"/>
  <c r="L1438" i="10"/>
  <c r="K1438" i="10"/>
  <c r="O1438" i="10"/>
  <c r="P1438" i="10"/>
  <c r="J1439" i="10"/>
  <c r="L1439" i="10"/>
  <c r="K1439" i="10"/>
  <c r="M1439" i="10"/>
  <c r="O1439" i="10"/>
  <c r="P1439" i="10"/>
  <c r="J1440" i="10"/>
  <c r="L1440" i="10"/>
  <c r="K1440" i="10"/>
  <c r="M1440" i="10"/>
  <c r="O1440" i="10"/>
  <c r="P1440" i="10"/>
  <c r="J1441" i="10"/>
  <c r="L1441" i="10"/>
  <c r="K1441" i="10"/>
  <c r="M1441" i="10"/>
  <c r="O1441" i="10"/>
  <c r="P1441" i="10"/>
  <c r="J1442" i="10"/>
  <c r="L1442" i="10"/>
  <c r="K1442" i="10"/>
  <c r="M1442" i="10"/>
  <c r="O1442" i="10"/>
  <c r="P1442" i="10"/>
  <c r="J1443" i="10"/>
  <c r="L1443" i="10"/>
  <c r="K1443" i="10"/>
  <c r="M1443" i="10"/>
  <c r="O1443" i="10"/>
  <c r="P1443" i="10"/>
  <c r="J1444" i="10"/>
  <c r="L1444" i="10"/>
  <c r="K1444" i="10"/>
  <c r="M1444" i="10"/>
  <c r="N1444" i="10"/>
  <c r="O1444" i="10"/>
  <c r="P1444" i="10"/>
  <c r="J1445" i="10"/>
  <c r="L1445" i="10"/>
  <c r="K1445" i="10"/>
  <c r="M1445" i="10"/>
  <c r="O1445" i="10"/>
  <c r="P1445" i="10"/>
  <c r="J1446" i="10"/>
  <c r="L1446" i="10"/>
  <c r="K1446" i="10"/>
  <c r="M1446" i="10"/>
  <c r="O1446" i="10"/>
  <c r="P1446" i="10"/>
  <c r="J1447" i="10"/>
  <c r="L1447" i="10"/>
  <c r="K1447" i="10"/>
  <c r="M1447" i="10"/>
  <c r="O1447" i="10"/>
  <c r="P1447" i="10"/>
  <c r="J1448" i="10"/>
  <c r="L1448" i="10"/>
  <c r="K1448" i="10"/>
  <c r="M1448" i="10"/>
  <c r="N1448" i="10"/>
  <c r="O1448" i="10"/>
  <c r="P1448" i="10"/>
  <c r="J1449" i="10"/>
  <c r="L1449" i="10"/>
  <c r="K1449" i="10"/>
  <c r="M1449" i="10"/>
  <c r="N1449" i="10"/>
  <c r="O1449" i="10"/>
  <c r="P1449" i="10"/>
  <c r="J1450" i="10"/>
  <c r="L1450" i="10"/>
  <c r="K1450" i="10"/>
  <c r="M1450" i="10"/>
  <c r="O1450" i="10"/>
  <c r="P1450" i="10"/>
  <c r="J1451" i="10"/>
  <c r="L1451" i="10"/>
  <c r="K1451" i="10"/>
  <c r="O1451" i="10"/>
  <c r="P1451" i="10"/>
  <c r="J1452" i="10"/>
  <c r="L1452" i="10"/>
  <c r="K1452" i="10"/>
  <c r="O1452" i="10"/>
  <c r="P1452" i="10"/>
  <c r="J1453" i="10"/>
  <c r="L1453" i="10"/>
  <c r="K1453" i="10"/>
  <c r="O1453" i="10"/>
  <c r="P1453" i="10"/>
  <c r="J1454" i="10"/>
  <c r="L1454" i="10"/>
  <c r="K1454" i="10"/>
  <c r="M1454" i="10"/>
  <c r="O1454" i="10"/>
  <c r="P1454" i="10"/>
  <c r="N1046" i="10"/>
  <c r="N1054" i="10"/>
  <c r="N739" i="10"/>
  <c r="N1113" i="10"/>
  <c r="N874" i="10"/>
  <c r="N1073" i="10"/>
  <c r="N122" i="10"/>
  <c r="N886" i="10"/>
  <c r="N857" i="10"/>
  <c r="N1081" i="10"/>
  <c r="N1070" i="10"/>
  <c r="N828" i="10"/>
  <c r="N700" i="10"/>
  <c r="N1130" i="10"/>
  <c r="N775" i="10"/>
  <c r="N1050" i="10"/>
  <c r="N971" i="10"/>
  <c r="N897" i="10"/>
  <c r="N889" i="10"/>
  <c r="N873" i="10"/>
  <c r="N905" i="10"/>
  <c r="N890" i="10"/>
  <c r="N865" i="10"/>
  <c r="N699" i="10"/>
  <c r="N983" i="10"/>
  <c r="N967" i="10"/>
  <c r="N965" i="10"/>
  <c r="N960" i="10"/>
  <c r="N944" i="10"/>
  <c r="N676" i="10"/>
  <c r="N824" i="10"/>
  <c r="N822" i="10"/>
  <c r="N723" i="10"/>
  <c r="N984" i="10"/>
  <c r="N973" i="10"/>
  <c r="N968" i="10"/>
  <c r="N963" i="10"/>
  <c r="N962" i="10"/>
  <c r="N956" i="10"/>
  <c r="N954" i="10"/>
  <c r="N751" i="10"/>
  <c r="N669" i="10"/>
  <c r="N661" i="10"/>
  <c r="N698" i="10"/>
  <c r="N1143" i="10"/>
  <c r="N966" i="10"/>
  <c r="N912" i="10"/>
  <c r="N1132" i="10"/>
  <c r="N1124" i="10"/>
  <c r="N1020" i="10"/>
  <c r="N970" i="10"/>
  <c r="N958" i="10"/>
  <c r="N952" i="10"/>
  <c r="N928" i="10"/>
  <c r="N863" i="10"/>
  <c r="N855" i="10"/>
  <c r="N838" i="10"/>
  <c r="N831" i="10"/>
  <c r="N815" i="10"/>
  <c r="N798" i="10"/>
  <c r="N664" i="10"/>
  <c r="N986" i="10"/>
  <c r="N922" i="10"/>
  <c r="N921" i="10"/>
  <c r="N908" i="10"/>
  <c r="N892" i="10"/>
  <c r="N884" i="10"/>
  <c r="N876" i="10"/>
  <c r="N868" i="10"/>
  <c r="N763" i="10"/>
  <c r="N645" i="10"/>
  <c r="N633" i="10"/>
  <c r="N993" i="10"/>
  <c r="N964" i="10"/>
  <c r="N941" i="10"/>
  <c r="N1072" i="10"/>
  <c r="N1040" i="10"/>
  <c r="N940" i="10"/>
  <c r="N1085" i="10"/>
  <c r="N1077" i="10"/>
  <c r="N1053" i="10"/>
  <c r="N1045" i="10"/>
  <c r="N989" i="10"/>
  <c r="N977" i="10"/>
  <c r="N945" i="10"/>
  <c r="N937" i="10"/>
  <c r="N893" i="10"/>
  <c r="N877" i="10"/>
  <c r="N845" i="10"/>
  <c r="N813" i="10"/>
  <c r="N925" i="10"/>
  <c r="N911" i="10"/>
  <c r="N909" i="10"/>
  <c r="N896" i="10"/>
  <c r="N880" i="10"/>
  <c r="N856" i="10"/>
  <c r="N840" i="10"/>
  <c r="N820" i="10"/>
  <c r="N712" i="10"/>
  <c r="N701" i="10"/>
  <c r="N689" i="10"/>
  <c r="N681" i="10"/>
  <c r="N693" i="10"/>
  <c r="N677" i="10"/>
  <c r="N668" i="10"/>
  <c r="N657" i="10"/>
  <c r="N649" i="10"/>
  <c r="L207" i="10"/>
  <c r="P184" i="10"/>
  <c r="P188" i="10"/>
  <c r="G9" i="39"/>
  <c r="G6" i="39"/>
  <c r="C2" i="41"/>
  <c r="L112" i="10"/>
  <c r="K7" i="10"/>
  <c r="M7" i="10"/>
  <c r="L7" i="10"/>
  <c r="N7" i="10"/>
  <c r="L172" i="10"/>
  <c r="L201" i="10"/>
  <c r="L232" i="10"/>
  <c r="L177" i="10"/>
  <c r="L202" i="10"/>
  <c r="L109" i="10"/>
  <c r="L249" i="10"/>
  <c r="L171" i="10"/>
  <c r="L127" i="10"/>
  <c r="E36" i="39"/>
  <c r="D36" i="39"/>
  <c r="H36" i="39" s="1"/>
  <c r="G36" i="39"/>
  <c r="J15" i="39"/>
  <c r="I15" i="39"/>
  <c r="K15" i="39" s="1"/>
  <c r="H15" i="39"/>
  <c r="G15" i="39"/>
  <c r="J14" i="39"/>
  <c r="I14" i="39"/>
  <c r="H14" i="39"/>
  <c r="K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K14" i="29" s="1"/>
  <c r="I14" i="29"/>
  <c r="H14" i="29"/>
  <c r="G14" i="29"/>
  <c r="G15" i="29"/>
  <c r="C2" i="29"/>
  <c r="N1464" i="10"/>
  <c r="N1463" i="10"/>
  <c r="G50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G35" i="11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G21" i="11"/>
  <c r="I225" i="10"/>
  <c r="I276" i="10"/>
  <c r="I305" i="10"/>
  <c r="I331" i="10"/>
  <c r="I363" i="10"/>
  <c r="I391" i="10"/>
  <c r="I417" i="10"/>
  <c r="I449" i="10"/>
  <c r="I476" i="10"/>
  <c r="I503" i="10"/>
  <c r="I536" i="10"/>
  <c r="G30" i="11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G43" i="11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G33" i="11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G42" i="11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G34" i="11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G37" i="11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G31" i="11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G41" i="11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G36" i="11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G40" i="11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57" i="11"/>
  <c r="I1220" i="10"/>
  <c r="I1219" i="10"/>
  <c r="I9" i="10"/>
  <c r="P191" i="10"/>
  <c r="P189" i="10"/>
  <c r="P193" i="10"/>
  <c r="P190" i="10"/>
  <c r="P7" i="10"/>
  <c r="P192" i="10"/>
  <c r="P195" i="10"/>
  <c r="P194" i="10"/>
  <c r="L237" i="10"/>
  <c r="L31" i="10"/>
  <c r="N31" i="10"/>
  <c r="L128" i="10"/>
  <c r="L108" i="10"/>
  <c r="L111" i="10"/>
  <c r="L204" i="10"/>
  <c r="L203" i="10"/>
  <c r="L126" i="10"/>
  <c r="L123" i="10"/>
  <c r="N123" i="10"/>
  <c r="L200" i="10"/>
  <c r="L176" i="10"/>
  <c r="L205" i="10"/>
  <c r="L224" i="10"/>
  <c r="N224" i="10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O9" i="54"/>
  <c r="G6" i="29"/>
  <c r="G7" i="39"/>
  <c r="G9" i="29"/>
  <c r="N1227" i="10"/>
  <c r="N1098" i="10"/>
  <c r="N1080" i="10"/>
  <c r="N1016" i="10"/>
  <c r="N1008" i="10"/>
  <c r="L172" i="29"/>
  <c r="B171" i="29" s="1"/>
  <c r="L42" i="39"/>
  <c r="B41" i="39" s="1"/>
  <c r="L206" i="10"/>
  <c r="L129" i="10"/>
  <c r="L247" i="10"/>
  <c r="N1226" i="10"/>
  <c r="N1192" i="10"/>
  <c r="N1155" i="10"/>
  <c r="N1131" i="10"/>
  <c r="N1099" i="10"/>
  <c r="N1059" i="10"/>
  <c r="G8" i="39"/>
  <c r="I107" i="10"/>
  <c r="I1408" i="10"/>
  <c r="I1411" i="10"/>
  <c r="I1414" i="10"/>
  <c r="M120" i="10"/>
  <c r="M141" i="10"/>
  <c r="M229" i="10"/>
  <c r="M228" i="10"/>
  <c r="M145" i="10"/>
  <c r="N145" i="10"/>
  <c r="M227" i="10"/>
  <c r="M1417" i="10"/>
  <c r="M1405" i="10"/>
  <c r="M146" i="10"/>
  <c r="M223" i="10"/>
  <c r="M144" i="10"/>
  <c r="M140" i="10"/>
  <c r="M243" i="10"/>
  <c r="M271" i="10"/>
  <c r="M142" i="10"/>
  <c r="M197" i="10"/>
  <c r="N197" i="10"/>
  <c r="M230" i="10"/>
  <c r="M192" i="10"/>
  <c r="M119" i="10"/>
  <c r="N119" i="10"/>
  <c r="M1432" i="10"/>
  <c r="M118" i="10"/>
  <c r="M1413" i="10"/>
  <c r="M222" i="10"/>
  <c r="M225" i="10"/>
  <c r="P80" i="10"/>
  <c r="N1279" i="10"/>
  <c r="N1298" i="10"/>
  <c r="N1051" i="10"/>
  <c r="N1043" i="10"/>
  <c r="N1096" i="10"/>
  <c r="P13" i="10"/>
  <c r="G8" i="29"/>
  <c r="N1359" i="10"/>
  <c r="N1269" i="10"/>
  <c r="N1209" i="10"/>
  <c r="N1208" i="10"/>
  <c r="N1060" i="10"/>
  <c r="N1003" i="10"/>
  <c r="N1370" i="10"/>
  <c r="N1091" i="10"/>
  <c r="N1052" i="10"/>
  <c r="N1021" i="10"/>
  <c r="N976" i="10"/>
  <c r="N961" i="10"/>
  <c r="N1292" i="10"/>
  <c r="N1267" i="10"/>
  <c r="N1213" i="10"/>
  <c r="N1199" i="10"/>
  <c r="N1177" i="10"/>
  <c r="N1175" i="10"/>
  <c r="N1108" i="10"/>
  <c r="N1029" i="10"/>
  <c r="N969" i="10"/>
  <c r="N946" i="10"/>
  <c r="N939" i="10"/>
  <c r="N923" i="10"/>
  <c r="N916" i="10"/>
  <c r="N887" i="10"/>
  <c r="N867" i="10"/>
  <c r="N835" i="10"/>
  <c r="N870" i="10"/>
  <c r="N869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6" i="10"/>
  <c r="N902" i="10"/>
  <c r="N901" i="10"/>
  <c r="N894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N1210" i="10"/>
  <c r="N1306" i="10"/>
  <c r="P202" i="10"/>
  <c r="N1262" i="10"/>
  <c r="N1252" i="10"/>
  <c r="N1245" i="10"/>
  <c r="N1238" i="10"/>
  <c r="L70" i="10"/>
  <c r="N70" i="10"/>
  <c r="L9" i="10"/>
  <c r="N1386" i="10"/>
  <c r="N1346" i="10"/>
  <c r="N1326" i="10"/>
  <c r="N1276" i="10"/>
  <c r="N1260" i="10"/>
  <c r="N1218" i="10"/>
  <c r="N1185" i="10"/>
  <c r="N1139" i="10"/>
  <c r="N1454" i="10"/>
  <c r="N1319" i="10"/>
  <c r="N1229" i="10"/>
  <c r="L86" i="10"/>
  <c r="N86" i="10"/>
  <c r="L45" i="10"/>
  <c r="L29" i="10"/>
  <c r="N29" i="10"/>
  <c r="L117" i="10"/>
  <c r="N117" i="10"/>
  <c r="L91" i="10"/>
  <c r="N91" i="10"/>
  <c r="N1327" i="10"/>
  <c r="N1237" i="10"/>
  <c r="N1211" i="10"/>
  <c r="N1164" i="10"/>
  <c r="N1145" i="10"/>
  <c r="N1144" i="10"/>
  <c r="N1041" i="10"/>
  <c r="N972" i="10"/>
  <c r="N851" i="10"/>
  <c r="N842" i="10"/>
  <c r="N1318" i="10"/>
  <c r="N1304" i="10"/>
  <c r="N1268" i="10"/>
  <c r="N1254" i="10"/>
  <c r="N1246" i="10"/>
  <c r="N1163" i="10"/>
  <c r="N1111" i="10"/>
  <c r="N1086" i="10"/>
  <c r="N1048" i="10"/>
  <c r="N1012" i="10"/>
  <c r="N903" i="10"/>
  <c r="N871" i="10"/>
  <c r="N862" i="10"/>
  <c r="N860" i="10"/>
  <c r="N827" i="10"/>
  <c r="N818" i="10"/>
  <c r="N817" i="10"/>
  <c r="N812" i="10"/>
  <c r="N1112" i="10"/>
  <c r="N1079" i="10"/>
  <c r="N947" i="10"/>
  <c r="N918" i="10"/>
  <c r="N917" i="10"/>
  <c r="N915" i="10"/>
  <c r="N885" i="10"/>
  <c r="N883" i="10"/>
  <c r="N864" i="10"/>
  <c r="N843" i="10"/>
  <c r="N834" i="10"/>
  <c r="N833" i="10"/>
  <c r="N802" i="10"/>
  <c r="N794" i="10"/>
  <c r="N790" i="10"/>
  <c r="N786" i="10"/>
  <c r="N782" i="10"/>
  <c r="N778" i="10"/>
  <c r="N774" i="10"/>
  <c r="N770" i="10"/>
  <c r="N766" i="10"/>
  <c r="N1103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75" i="10"/>
  <c r="N974" i="10"/>
  <c r="N959" i="10"/>
  <c r="N943" i="10"/>
  <c r="N936" i="10"/>
  <c r="N927" i="10"/>
  <c r="N920" i="10"/>
  <c r="N904" i="10"/>
  <c r="N895" i="10"/>
  <c r="N872" i="10"/>
  <c r="N852" i="10"/>
  <c r="N848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277" i="10"/>
  <c r="N1168" i="10"/>
  <c r="N1158" i="10"/>
  <c r="N1157" i="10"/>
  <c r="N1141" i="10"/>
  <c r="N1140" i="10"/>
  <c r="N1137" i="10"/>
  <c r="N1136" i="10"/>
  <c r="N1135" i="10"/>
  <c r="N1134" i="10"/>
  <c r="N1133" i="10"/>
  <c r="N1090" i="10"/>
  <c r="N1071" i="10"/>
  <c r="N1056" i="10"/>
  <c r="N997" i="10"/>
  <c r="N1329" i="10"/>
  <c r="N1214" i="10"/>
  <c r="N1207" i="10"/>
  <c r="N1186" i="10"/>
  <c r="N1166" i="10"/>
  <c r="L80" i="10"/>
  <c r="N80" i="10"/>
  <c r="L208" i="10"/>
  <c r="L257" i="10"/>
  <c r="L242" i="10"/>
  <c r="L186" i="10"/>
  <c r="N186" i="10"/>
  <c r="L246" i="10"/>
  <c r="L269" i="10"/>
  <c r="L256" i="10"/>
  <c r="L240" i="10"/>
  <c r="L137" i="10"/>
  <c r="N137" i="10"/>
  <c r="L93" i="10"/>
  <c r="N93" i="10"/>
  <c r="L90" i="10"/>
  <c r="N90" i="10"/>
  <c r="L85" i="10"/>
  <c r="N85" i="10"/>
  <c r="L217" i="10"/>
  <c r="N217" i="10"/>
  <c r="L233" i="10"/>
  <c r="L135" i="10"/>
  <c r="N135" i="10"/>
  <c r="L120" i="10"/>
  <c r="N120" i="10"/>
  <c r="L225" i="10"/>
  <c r="N225" i="10"/>
  <c r="L241" i="10"/>
  <c r="L268" i="10"/>
  <c r="L146" i="10"/>
  <c r="L222" i="10"/>
  <c r="N222" i="10"/>
  <c r="L235" i="10"/>
  <c r="L181" i="10"/>
  <c r="L141" i="10"/>
  <c r="N141" i="10"/>
  <c r="L228" i="10"/>
  <c r="N228" i="10"/>
  <c r="N1270" i="10"/>
  <c r="N1407" i="10"/>
  <c r="N1121" i="10"/>
  <c r="N1297" i="10"/>
  <c r="N1173" i="10"/>
  <c r="N1272" i="10"/>
  <c r="N1223" i="10"/>
  <c r="N1129" i="10"/>
  <c r="N1128" i="10"/>
  <c r="N1109" i="10"/>
  <c r="N1064" i="10"/>
  <c r="N1049" i="10"/>
  <c r="N1356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63" i="10"/>
  <c r="N1002" i="10"/>
  <c r="N1302" i="10"/>
  <c r="N1285" i="10"/>
  <c r="N1257" i="10"/>
  <c r="N1249" i="10"/>
  <c r="N1240" i="10"/>
  <c r="N1174" i="10"/>
  <c r="N1160" i="10"/>
  <c r="N1159" i="10"/>
  <c r="N1115" i="10"/>
  <c r="N1035" i="10"/>
  <c r="N1034" i="10"/>
  <c r="N994" i="10"/>
  <c r="P10" i="10"/>
  <c r="P203" i="10"/>
  <c r="P198" i="10"/>
  <c r="P201" i="10"/>
  <c r="M1452" i="10"/>
  <c r="N1452" i="10"/>
  <c r="M98" i="10"/>
  <c r="M606" i="10"/>
  <c r="N606" i="10"/>
  <c r="M183" i="10"/>
  <c r="M99" i="10"/>
  <c r="M314" i="10"/>
  <c r="N314" i="10"/>
  <c r="M639" i="10"/>
  <c r="N639" i="10"/>
  <c r="M598" i="10"/>
  <c r="N598" i="10"/>
  <c r="M193" i="10"/>
  <c r="M106" i="10"/>
  <c r="N106" i="10"/>
  <c r="M260" i="10"/>
  <c r="M102" i="10"/>
  <c r="N102" i="10"/>
  <c r="M1422" i="10"/>
  <c r="N1422" i="10"/>
  <c r="M1431" i="10"/>
  <c r="N1431" i="10"/>
  <c r="M315" i="10"/>
  <c r="N315" i="10"/>
  <c r="M105" i="10"/>
  <c r="N105" i="10"/>
  <c r="M100" i="10"/>
  <c r="M1438" i="10"/>
  <c r="M272" i="10"/>
  <c r="N272" i="10"/>
  <c r="M607" i="10"/>
  <c r="M188" i="10"/>
  <c r="M103" i="10"/>
  <c r="M361" i="10"/>
  <c r="N361" i="10"/>
  <c r="M597" i="10"/>
  <c r="N597" i="10"/>
  <c r="M108" i="10"/>
  <c r="N108" i="10"/>
  <c r="M1418" i="10"/>
  <c r="N1418" i="10"/>
  <c r="M360" i="10"/>
  <c r="N360" i="10"/>
  <c r="M104" i="10"/>
  <c r="M97" i="10"/>
  <c r="M556" i="10"/>
  <c r="N556" i="10"/>
  <c r="M147" i="10"/>
  <c r="M259" i="10"/>
  <c r="M245" i="10"/>
  <c r="M1451" i="10"/>
  <c r="N1451" i="10"/>
  <c r="M101" i="10"/>
  <c r="N101" i="10"/>
  <c r="M107" i="10"/>
  <c r="N107" i="10"/>
  <c r="M273" i="10"/>
  <c r="N273" i="10"/>
  <c r="M557" i="10"/>
  <c r="N557" i="10"/>
  <c r="M198" i="10"/>
  <c r="N198" i="10"/>
  <c r="M1435" i="10"/>
  <c r="M244" i="10"/>
  <c r="M231" i="10"/>
  <c r="G17" i="11"/>
  <c r="N1362" i="10"/>
  <c r="N1357" i="10"/>
  <c r="N1349" i="10"/>
  <c r="N1332" i="10"/>
  <c r="N1316" i="10"/>
  <c r="N1309" i="10"/>
  <c r="N1258" i="10"/>
  <c r="G49" i="11"/>
  <c r="G16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G29" i="11"/>
  <c r="N1430" i="10"/>
  <c r="N1390" i="10"/>
  <c r="N1352" i="10"/>
  <c r="N1344" i="10"/>
  <c r="N1337" i="10"/>
  <c r="N1307" i="10"/>
  <c r="N146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/>
  <c r="L100" i="10"/>
  <c r="N100" i="10"/>
  <c r="L261" i="10"/>
  <c r="L216" i="10"/>
  <c r="N216" i="10"/>
  <c r="P208" i="10"/>
  <c r="P207" i="10"/>
  <c r="C70" i="39" s="1"/>
  <c r="D70" i="39" s="1"/>
  <c r="L192" i="10"/>
  <c r="N192" i="10"/>
  <c r="L104" i="10"/>
  <c r="N104" i="10"/>
  <c r="L97" i="10"/>
  <c r="N97" i="10"/>
  <c r="P209" i="10"/>
  <c r="L193" i="10"/>
  <c r="N193" i="10"/>
  <c r="L189" i="10"/>
  <c r="L98" i="10"/>
  <c r="N98" i="10"/>
  <c r="L78" i="10"/>
  <c r="N78" i="10"/>
  <c r="L259" i="10"/>
  <c r="N259" i="10"/>
  <c r="L13" i="10"/>
  <c r="N13" i="10"/>
  <c r="L231" i="10"/>
  <c r="N231" i="10"/>
  <c r="L11" i="10"/>
  <c r="N11" i="10"/>
  <c r="L18" i="10"/>
  <c r="N18" i="10"/>
  <c r="L260" i="10"/>
  <c r="N260" i="10"/>
  <c r="L52" i="10"/>
  <c r="N52" i="10"/>
  <c r="L12" i="10"/>
  <c r="N12" i="10"/>
  <c r="L218" i="10"/>
  <c r="N218" i="10"/>
  <c r="L121" i="10"/>
  <c r="N121" i="10"/>
  <c r="L38" i="10"/>
  <c r="L66" i="10"/>
  <c r="N66" i="10"/>
  <c r="L72" i="10"/>
  <c r="N72" i="10"/>
  <c r="L59" i="10"/>
  <c r="N59" i="10"/>
  <c r="L26" i="10"/>
  <c r="N26" i="10"/>
  <c r="L21" i="10"/>
  <c r="N21" i="10"/>
  <c r="L67" i="10"/>
  <c r="N67" i="10"/>
  <c r="L40" i="10"/>
  <c r="L47" i="10"/>
  <c r="N47" i="10"/>
  <c r="L44" i="10"/>
  <c r="L62" i="10"/>
  <c r="N62" i="10"/>
  <c r="L69" i="10"/>
  <c r="N69" i="10"/>
  <c r="L57" i="10"/>
  <c r="N57" i="10"/>
  <c r="L24" i="10"/>
  <c r="N24" i="10"/>
  <c r="L15" i="10"/>
  <c r="N15" i="10"/>
  <c r="L71" i="10"/>
  <c r="N71" i="10"/>
  <c r="L27" i="10"/>
  <c r="N27" i="10"/>
  <c r="L234" i="10"/>
  <c r="L53" i="10"/>
  <c r="N53" i="10"/>
  <c r="L28" i="10"/>
  <c r="N28" i="10"/>
  <c r="L51" i="10"/>
  <c r="N51" i="10"/>
  <c r="L54" i="10"/>
  <c r="N54" i="10"/>
  <c r="L68" i="10"/>
  <c r="N68" i="10"/>
  <c r="L23" i="10"/>
  <c r="N23" i="10"/>
  <c r="L87" i="10"/>
  <c r="N87" i="10"/>
  <c r="L221" i="10"/>
  <c r="N221" i="10"/>
  <c r="P200" i="10"/>
  <c r="L114" i="10"/>
  <c r="N114" i="10"/>
  <c r="L230" i="10"/>
  <c r="N230" i="10"/>
  <c r="L213" i="10"/>
  <c r="N213" i="10"/>
  <c r="L116" i="10"/>
  <c r="N116" i="10"/>
  <c r="L76" i="10"/>
  <c r="N76" i="10"/>
  <c r="L229" i="10"/>
  <c r="N229" i="10"/>
  <c r="L131" i="10"/>
  <c r="L25" i="10"/>
  <c r="N25" i="10"/>
  <c r="L92" i="10"/>
  <c r="N92" i="10"/>
  <c r="L60" i="10"/>
  <c r="N60" i="10"/>
  <c r="L14" i="10"/>
  <c r="N14" i="10"/>
  <c r="N1389" i="10"/>
  <c r="N1181" i="10"/>
  <c r="L73" i="10"/>
  <c r="N73" i="10"/>
  <c r="L81" i="10"/>
  <c r="N81" i="10"/>
  <c r="L219" i="10"/>
  <c r="N219" i="10"/>
  <c r="L58" i="10"/>
  <c r="N58" i="10"/>
  <c r="L133" i="10"/>
  <c r="N133" i="10"/>
  <c r="L8" i="10"/>
  <c r="L143" i="10"/>
  <c r="N143" i="10"/>
  <c r="L96" i="10"/>
  <c r="N96" i="10"/>
  <c r="L95" i="10"/>
  <c r="N95" i="10"/>
  <c r="L182" i="10"/>
  <c r="L89" i="10"/>
  <c r="N89" i="10"/>
  <c r="L82" i="10"/>
  <c r="N82" i="10"/>
  <c r="L42" i="10"/>
  <c r="L43" i="10"/>
  <c r="L41" i="10"/>
  <c r="L20" i="10"/>
  <c r="N20" i="10"/>
  <c r="L56" i="10"/>
  <c r="N56" i="10"/>
  <c r="L211" i="10"/>
  <c r="L19" i="10"/>
  <c r="N19" i="10"/>
  <c r="L22" i="10"/>
  <c r="N22" i="10"/>
  <c r="L50" i="10"/>
  <c r="N50" i="10"/>
  <c r="N1373" i="10"/>
  <c r="N1205" i="10"/>
  <c r="N1179" i="10"/>
  <c r="N1162" i="10"/>
  <c r="L258" i="10"/>
  <c r="L88" i="10"/>
  <c r="N88" i="10"/>
  <c r="L132" i="10"/>
  <c r="N132" i="10"/>
  <c r="L115" i="10"/>
  <c r="L214" i="10"/>
  <c r="N214" i="10"/>
  <c r="L61" i="10"/>
  <c r="N61" i="10"/>
  <c r="L46" i="10"/>
  <c r="N46" i="10"/>
  <c r="P199" i="10"/>
  <c r="L227" i="10"/>
  <c r="N227" i="10"/>
  <c r="L113" i="10"/>
  <c r="N113" i="10"/>
  <c r="L209" i="10"/>
  <c r="L94" i="10"/>
  <c r="N94" i="10"/>
  <c r="L140" i="10"/>
  <c r="N140" i="10"/>
  <c r="L139" i="10"/>
  <c r="N139" i="10"/>
  <c r="N607" i="10"/>
  <c r="L84" i="10"/>
  <c r="N84" i="10"/>
  <c r="L136" i="10"/>
  <c r="N136" i="10"/>
  <c r="L83" i="10"/>
  <c r="N83" i="10"/>
  <c r="L77" i="10"/>
  <c r="N77" i="10"/>
  <c r="L74" i="10"/>
  <c r="N74" i="10"/>
  <c r="L210" i="10"/>
  <c r="N210" i="10"/>
  <c r="L134" i="10"/>
  <c r="N134" i="10"/>
  <c r="L187" i="10"/>
  <c r="N187" i="10"/>
  <c r="L243" i="10"/>
  <c r="N243" i="10"/>
  <c r="L220" i="10"/>
  <c r="N220" i="10"/>
  <c r="L75" i="10"/>
  <c r="N75" i="10"/>
  <c r="L118" i="10"/>
  <c r="N118" i="10"/>
  <c r="L212" i="10"/>
  <c r="N212" i="10"/>
  <c r="L124" i="10"/>
  <c r="N124" i="10"/>
  <c r="L226" i="10"/>
  <c r="N226" i="10"/>
  <c r="L30" i="10"/>
  <c r="N30" i="10"/>
  <c r="L16" i="10"/>
  <c r="N16" i="10"/>
  <c r="L55" i="10"/>
  <c r="N55" i="10"/>
  <c r="L248" i="10"/>
  <c r="L63" i="10"/>
  <c r="N63" i="10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G46" i="11"/>
  <c r="A45" i="11" s="1"/>
  <c r="L223" i="10"/>
  <c r="N223" i="10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/>
  <c r="L244" i="10"/>
  <c r="N244" i="10"/>
  <c r="L270" i="10"/>
  <c r="L236" i="10"/>
  <c r="N725" i="10"/>
  <c r="N713" i="10"/>
  <c r="L271" i="10"/>
  <c r="N271" i="10"/>
  <c r="C310" i="29"/>
  <c r="D310" i="29" s="1"/>
  <c r="C294" i="29"/>
  <c r="D294" i="29" s="1"/>
  <c r="F294" i="29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C306" i="29"/>
  <c r="D306" i="29" s="1"/>
  <c r="E306" i="29" s="1"/>
  <c r="N1435" i="10"/>
  <c r="C274" i="29"/>
  <c r="D274" i="29" s="1"/>
  <c r="C313" i="29"/>
  <c r="D313" i="29" s="1"/>
  <c r="C232" i="29"/>
  <c r="D232" i="29" s="1"/>
  <c r="C229" i="29"/>
  <c r="D229" i="29" s="1"/>
  <c r="C292" i="29"/>
  <c r="D292" i="29" s="1"/>
  <c r="E292" i="29" s="1"/>
  <c r="C256" i="29"/>
  <c r="D256" i="29" s="1"/>
  <c r="F256" i="29" s="1"/>
  <c r="C288" i="29"/>
  <c r="D288" i="29" s="1"/>
  <c r="C321" i="29"/>
  <c r="D321" i="29" s="1"/>
  <c r="E321" i="29" s="1"/>
  <c r="C285" i="29"/>
  <c r="D285" i="29" s="1"/>
  <c r="C247" i="29"/>
  <c r="D247" i="29" s="1"/>
  <c r="C233" i="29"/>
  <c r="D233" i="29" s="1"/>
  <c r="E233" i="29" s="1"/>
  <c r="C303" i="29"/>
  <c r="D303" i="29" s="1"/>
  <c r="C300" i="29"/>
  <c r="D300" i="29" s="1"/>
  <c r="C271" i="29"/>
  <c r="D271" i="29" s="1"/>
  <c r="E271" i="29" s="1"/>
  <c r="C239" i="29"/>
  <c r="D239" i="29" s="1"/>
  <c r="C249" i="29"/>
  <c r="D249" i="29" s="1"/>
  <c r="F249" i="29" s="1"/>
  <c r="C280" i="29"/>
  <c r="D280" i="29" s="1"/>
  <c r="F280" i="29" s="1"/>
  <c r="C308" i="29"/>
  <c r="D308" i="29" s="1"/>
  <c r="C311" i="29"/>
  <c r="D311" i="29" s="1"/>
  <c r="C281" i="29"/>
  <c r="D281" i="29" s="1"/>
  <c r="F281" i="29" s="1"/>
  <c r="C244" i="29"/>
  <c r="D244" i="29" s="1"/>
  <c r="F244" i="29" s="1"/>
  <c r="C273" i="29"/>
  <c r="D273" i="29" s="1"/>
  <c r="C304" i="29"/>
  <c r="D304" i="29" s="1"/>
  <c r="E304" i="29" s="1"/>
  <c r="C240" i="29"/>
  <c r="D240" i="29" s="1"/>
  <c r="E240" i="29" s="1"/>
  <c r="C254" i="29"/>
  <c r="D254" i="29" s="1"/>
  <c r="C245" i="29"/>
  <c r="D245" i="29" s="1"/>
  <c r="C260" i="29"/>
  <c r="D260" i="29" s="1"/>
  <c r="C283" i="29"/>
  <c r="D283" i="29" s="1"/>
  <c r="C279" i="29"/>
  <c r="D279" i="29" s="1"/>
  <c r="C289" i="29"/>
  <c r="D289" i="29" s="1"/>
  <c r="E289" i="29" s="1"/>
  <c r="C305" i="29"/>
  <c r="D305" i="29" s="1"/>
  <c r="E305" i="29" s="1"/>
  <c r="C309" i="29"/>
  <c r="D309" i="29" s="1"/>
  <c r="C227" i="29"/>
  <c r="D227" i="29" s="1"/>
  <c r="C284" i="29"/>
  <c r="D284" i="29" s="1"/>
  <c r="C265" i="29"/>
  <c r="D265" i="29" s="1"/>
  <c r="C318" i="29"/>
  <c r="D318" i="29" s="1"/>
  <c r="E318" i="29" s="1"/>
  <c r="C267" i="29"/>
  <c r="D267" i="29" s="1"/>
  <c r="E267" i="29" s="1"/>
  <c r="C266" i="29"/>
  <c r="D266" i="29" s="1"/>
  <c r="E266" i="29" s="1"/>
  <c r="C282" i="29"/>
  <c r="D282" i="29" s="1"/>
  <c r="F282" i="29" s="1"/>
  <c r="C290" i="29"/>
  <c r="D290" i="29" s="1"/>
  <c r="C243" i="29"/>
  <c r="D243" i="29" s="1"/>
  <c r="C268" i="29"/>
  <c r="D268" i="29" s="1"/>
  <c r="C234" i="29"/>
  <c r="D234" i="29" s="1"/>
  <c r="C253" i="29"/>
  <c r="D253" i="29" s="1"/>
  <c r="E253" i="29" s="1"/>
  <c r="C277" i="29"/>
  <c r="D277" i="29" s="1"/>
  <c r="E277" i="29" s="1"/>
  <c r="C302" i="29"/>
  <c r="D302" i="29" s="1"/>
  <c r="C286" i="29"/>
  <c r="D286" i="29" s="1"/>
  <c r="E286" i="29" s="1"/>
  <c r="C315" i="29"/>
  <c r="D315" i="29" s="1"/>
  <c r="F315" i="29" s="1"/>
  <c r="C314" i="29"/>
  <c r="D314" i="29" s="1"/>
  <c r="N9" i="10"/>
  <c r="C228" i="29"/>
  <c r="D228" i="29" s="1"/>
  <c r="E228" i="29" s="1"/>
  <c r="C252" i="29"/>
  <c r="D252" i="29" s="1"/>
  <c r="F252" i="29" s="1"/>
  <c r="C296" i="29"/>
  <c r="D296" i="29" s="1"/>
  <c r="E296" i="29" s="1"/>
  <c r="C299" i="29"/>
  <c r="D299" i="29" s="1"/>
  <c r="C316" i="29"/>
  <c r="D316" i="29" s="1"/>
  <c r="C275" i="29"/>
  <c r="D275" i="29" s="1"/>
  <c r="C317" i="29"/>
  <c r="D317" i="29" s="1"/>
  <c r="C250" i="29"/>
  <c r="D250" i="29" s="1"/>
  <c r="C261" i="29"/>
  <c r="D261" i="29" s="1"/>
  <c r="E261" i="29" s="1"/>
  <c r="C278" i="29"/>
  <c r="D278" i="29" s="1"/>
  <c r="F278" i="29" s="1"/>
  <c r="C235" i="29"/>
  <c r="D235" i="29" s="1"/>
  <c r="C264" i="29"/>
  <c r="D264" i="29" s="1"/>
  <c r="C270" i="29"/>
  <c r="D270" i="29" s="1"/>
  <c r="E270" i="29" s="1"/>
  <c r="C287" i="29"/>
  <c r="D287" i="29" s="1"/>
  <c r="C236" i="29"/>
  <c r="D236" i="29" s="1"/>
  <c r="C298" i="29"/>
  <c r="D298" i="29" s="1"/>
  <c r="E298" i="29" s="1"/>
  <c r="C293" i="29"/>
  <c r="D293" i="29" s="1"/>
  <c r="F293" i="29" s="1"/>
  <c r="C263" i="29"/>
  <c r="D263" i="29" s="1"/>
  <c r="F263" i="29" s="1"/>
  <c r="C246" i="29"/>
  <c r="D246" i="29" s="1"/>
  <c r="F246" i="29" s="1"/>
  <c r="C251" i="29"/>
  <c r="D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/>
  <c r="L144" i="10"/>
  <c r="C324" i="29"/>
  <c r="D324" i="29" s="1"/>
  <c r="E324" i="29" s="1"/>
  <c r="L147" i="10"/>
  <c r="N147" i="10"/>
  <c r="P204" i="10"/>
  <c r="C75" i="39"/>
  <c r="D75" i="39" s="1"/>
  <c r="L188" i="10"/>
  <c r="N188" i="10"/>
  <c r="L183" i="10"/>
  <c r="N183" i="10"/>
  <c r="A11" i="54"/>
  <c r="O10" i="54"/>
  <c r="B31" i="54"/>
  <c r="B32" i="54"/>
  <c r="C323" i="29"/>
  <c r="D323" i="29" s="1"/>
  <c r="C322" i="29"/>
  <c r="D322" i="29" s="1"/>
  <c r="C59" i="39"/>
  <c r="D59" i="39" s="1"/>
  <c r="E59" i="39" s="1"/>
  <c r="C57" i="39"/>
  <c r="D57" i="39" s="1"/>
  <c r="E57" i="39" s="1"/>
  <c r="F57" i="39" s="1"/>
  <c r="C58" i="39"/>
  <c r="D58" i="39" s="1"/>
  <c r="E58" i="39" s="1"/>
  <c r="C343" i="29"/>
  <c r="D343" i="29" s="1"/>
  <c r="E343" i="29" s="1"/>
  <c r="C237" i="29"/>
  <c r="D237" i="29" s="1"/>
  <c r="E237" i="29" s="1"/>
  <c r="C242" i="29"/>
  <c r="D242" i="29" s="1"/>
  <c r="E242" i="29" s="1"/>
  <c r="C272" i="29"/>
  <c r="D272" i="29" s="1"/>
  <c r="F272" i="29" s="1"/>
  <c r="C307" i="29"/>
  <c r="D307" i="29" s="1"/>
  <c r="C258" i="29"/>
  <c r="D258" i="29" s="1"/>
  <c r="C312" i="29"/>
  <c r="D312" i="29" s="1"/>
  <c r="E312" i="29" s="1"/>
  <c r="C241" i="29"/>
  <c r="D241" i="29" s="1"/>
  <c r="F241" i="29" s="1"/>
  <c r="C248" i="29"/>
  <c r="D248" i="29" s="1"/>
  <c r="E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F269" i="29" s="1"/>
  <c r="C224" i="29"/>
  <c r="D224" i="29" s="1"/>
  <c r="C255" i="29"/>
  <c r="D255" i="29" s="1"/>
  <c r="F255" i="29" s="1"/>
  <c r="C238" i="29"/>
  <c r="D238" i="29" s="1"/>
  <c r="C257" i="29"/>
  <c r="D257" i="29" s="1"/>
  <c r="C291" i="29"/>
  <c r="D291" i="29" s="1"/>
  <c r="C225" i="29"/>
  <c r="D225" i="29" s="1"/>
  <c r="E225" i="29" s="1"/>
  <c r="C259" i="29"/>
  <c r="D259" i="29" s="1"/>
  <c r="C226" i="29"/>
  <c r="D226" i="29" s="1"/>
  <c r="C301" i="29"/>
  <c r="D301" i="29" s="1"/>
  <c r="E301" i="29" s="1"/>
  <c r="C262" i="29"/>
  <c r="D262" i="29" s="1"/>
  <c r="C230" i="29"/>
  <c r="D230" i="29" s="1"/>
  <c r="C320" i="29"/>
  <c r="D320" i="29" s="1"/>
  <c r="C352" i="29"/>
  <c r="D352" i="29" s="1"/>
  <c r="E352" i="29" s="1"/>
  <c r="C334" i="29"/>
  <c r="D334" i="29" s="1"/>
  <c r="E334" i="29" s="1"/>
  <c r="C341" i="29"/>
  <c r="D341" i="29" s="1"/>
  <c r="C353" i="29"/>
  <c r="D353" i="29" s="1"/>
  <c r="E353" i="29" s="1"/>
  <c r="C328" i="29"/>
  <c r="D328" i="29" s="1"/>
  <c r="C365" i="29"/>
  <c r="D365" i="29" s="1"/>
  <c r="C350" i="29"/>
  <c r="D350" i="29" s="1"/>
  <c r="E350" i="29" s="1"/>
  <c r="C326" i="29"/>
  <c r="D326" i="29" s="1"/>
  <c r="C337" i="29"/>
  <c r="D337" i="29" s="1"/>
  <c r="C331" i="29"/>
  <c r="D331" i="29" s="1"/>
  <c r="C364" i="29"/>
  <c r="D364" i="29" s="1"/>
  <c r="C714" i="41"/>
  <c r="D714" i="41" s="1"/>
  <c r="E714" i="41" s="1"/>
  <c r="F714" i="41" s="1"/>
  <c r="C339" i="29"/>
  <c r="D339" i="29" s="1"/>
  <c r="E339" i="29" s="1"/>
  <c r="C329" i="29"/>
  <c r="D329" i="29" s="1"/>
  <c r="C373" i="29"/>
  <c r="D373" i="29" s="1"/>
  <c r="C369" i="29"/>
  <c r="D369" i="29" s="1"/>
  <c r="C372" i="29"/>
  <c r="D372" i="29" s="1"/>
  <c r="N144" i="10"/>
  <c r="C363" i="29"/>
  <c r="D363" i="29" s="1"/>
  <c r="E363" i="29" s="1"/>
  <c r="C346" i="29"/>
  <c r="D346" i="29" s="1"/>
  <c r="C358" i="29"/>
  <c r="D358" i="29" s="1"/>
  <c r="E358" i="29" s="1"/>
  <c r="C371" i="29"/>
  <c r="D371" i="29" s="1"/>
  <c r="E371" i="29" s="1"/>
  <c r="C351" i="29"/>
  <c r="D351" i="29" s="1"/>
  <c r="F351" i="29" s="1"/>
  <c r="C340" i="29"/>
  <c r="D340" i="29" s="1"/>
  <c r="F340" i="29" s="1"/>
  <c r="C359" i="29"/>
  <c r="D359" i="29" s="1"/>
  <c r="E359" i="29" s="1"/>
  <c r="C330" i="29"/>
  <c r="D330" i="29" s="1"/>
  <c r="F330" i="29" s="1"/>
  <c r="C356" i="29"/>
  <c r="D356" i="29" s="1"/>
  <c r="C355" i="29"/>
  <c r="D355" i="29" s="1"/>
  <c r="C333" i="29"/>
  <c r="D333" i="29" s="1"/>
  <c r="C360" i="29"/>
  <c r="D360" i="29" s="1"/>
  <c r="F360" i="29" s="1"/>
  <c r="C366" i="29"/>
  <c r="D366" i="29" s="1"/>
  <c r="C335" i="29"/>
  <c r="D335" i="29" s="1"/>
  <c r="C344" i="29"/>
  <c r="D344" i="29" s="1"/>
  <c r="E344" i="29" s="1"/>
  <c r="C367" i="29"/>
  <c r="D367" i="29" s="1"/>
  <c r="E367" i="29" s="1"/>
  <c r="C347" i="29"/>
  <c r="D347" i="29" s="1"/>
  <c r="E347" i="29" s="1"/>
  <c r="C348" i="29"/>
  <c r="D348" i="29" s="1"/>
  <c r="C362" i="29"/>
  <c r="D362" i="29" s="1"/>
  <c r="E362" i="29" s="1"/>
  <c r="C325" i="29"/>
  <c r="D325" i="29" s="1"/>
  <c r="C342" i="29"/>
  <c r="D342" i="29" s="1"/>
  <c r="F342" i="29" s="1"/>
  <c r="C338" i="29"/>
  <c r="D338" i="29" s="1"/>
  <c r="C69" i="39"/>
  <c r="D69" i="39" s="1"/>
  <c r="C332" i="29"/>
  <c r="D332" i="29" s="1"/>
  <c r="C370" i="29"/>
  <c r="D370" i="29" s="1"/>
  <c r="C357" i="29"/>
  <c r="D357" i="29" s="1"/>
  <c r="E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C327" i="29"/>
  <c r="D327" i="29" s="1"/>
  <c r="K6" i="10"/>
  <c r="C354" i="29"/>
  <c r="D354" i="29" s="1"/>
  <c r="C345" i="29"/>
  <c r="D345" i="29" s="1"/>
  <c r="E345" i="29" s="1"/>
  <c r="O11" i="54"/>
  <c r="A12" i="54"/>
  <c r="M38" i="10"/>
  <c r="N38" i="10"/>
  <c r="M270" i="10"/>
  <c r="N270" i="10"/>
  <c r="M205" i="10"/>
  <c r="N205" i="10"/>
  <c r="M180" i="10"/>
  <c r="N180" i="10"/>
  <c r="M236" i="10"/>
  <c r="N236" i="10"/>
  <c r="M258" i="10"/>
  <c r="N258" i="10"/>
  <c r="M185" i="10"/>
  <c r="N185" i="10"/>
  <c r="M248" i="10"/>
  <c r="N248" i="10"/>
  <c r="M234" i="10"/>
  <c r="N234" i="10"/>
  <c r="M242" i="10"/>
  <c r="N242" i="10"/>
  <c r="M179" i="10"/>
  <c r="N179" i="10"/>
  <c r="M115" i="10"/>
  <c r="N115" i="10"/>
  <c r="M211" i="10"/>
  <c r="N211" i="10"/>
  <c r="M42" i="10"/>
  <c r="N42" i="10"/>
  <c r="M208" i="10"/>
  <c r="N208" i="10"/>
  <c r="M110" i="10"/>
  <c r="N110" i="10"/>
  <c r="M45" i="10"/>
  <c r="N45" i="10"/>
  <c r="M182" i="10"/>
  <c r="N182" i="10"/>
  <c r="M130" i="10"/>
  <c r="N130" i="10"/>
  <c r="M209" i="10"/>
  <c r="N209" i="10"/>
  <c r="M44" i="10"/>
  <c r="N44" i="10"/>
  <c r="M111" i="10"/>
  <c r="N111" i="10"/>
  <c r="M41" i="10"/>
  <c r="N41" i="10"/>
  <c r="M207" i="10"/>
  <c r="N207" i="10"/>
  <c r="M129" i="10"/>
  <c r="N129" i="10"/>
  <c r="M43" i="10"/>
  <c r="N43" i="10"/>
  <c r="M131" i="10"/>
  <c r="N131" i="10"/>
  <c r="M39" i="10"/>
  <c r="N39" i="10"/>
  <c r="M40" i="10"/>
  <c r="N40" i="10"/>
  <c r="M109" i="10"/>
  <c r="N109" i="10"/>
  <c r="M233" i="10"/>
  <c r="N233" i="10"/>
  <c r="M181" i="10"/>
  <c r="N181" i="10"/>
  <c r="M204" i="10"/>
  <c r="N204" i="10"/>
  <c r="M206" i="10"/>
  <c r="N206" i="10"/>
  <c r="M621" i="10"/>
  <c r="N621" i="10"/>
  <c r="M625" i="10"/>
  <c r="N625" i="10"/>
  <c r="M642" i="10"/>
  <c r="N642" i="10"/>
  <c r="M184" i="10"/>
  <c r="N184" i="10"/>
  <c r="M241" i="10"/>
  <c r="N241" i="10"/>
  <c r="M592" i="10"/>
  <c r="N592" i="10"/>
  <c r="M191" i="10"/>
  <c r="N191" i="10"/>
  <c r="M351" i="10"/>
  <c r="N351" i="10"/>
  <c r="M269" i="10"/>
  <c r="N269" i="10"/>
  <c r="M619" i="10"/>
  <c r="N619" i="10"/>
  <c r="M235" i="10"/>
  <c r="N235" i="10"/>
  <c r="M587" i="10"/>
  <c r="N587" i="10"/>
  <c r="M490" i="10"/>
  <c r="N490" i="10"/>
  <c r="M338" i="10"/>
  <c r="N338" i="10"/>
  <c r="M293" i="10"/>
  <c r="N293" i="10"/>
  <c r="M563" i="10"/>
  <c r="N563" i="10"/>
  <c r="M476" i="10"/>
  <c r="N476" i="10"/>
  <c r="M456" i="10"/>
  <c r="N456" i="10"/>
  <c r="M336" i="10"/>
  <c r="N336" i="10"/>
  <c r="M594" i="10"/>
  <c r="N594" i="10"/>
  <c r="M604" i="10"/>
  <c r="N604" i="10"/>
  <c r="M407" i="10"/>
  <c r="N407" i="10"/>
  <c r="M165" i="10"/>
  <c r="N165" i="10"/>
  <c r="M329" i="10"/>
  <c r="N329" i="10"/>
  <c r="M413" i="10"/>
  <c r="N413" i="10"/>
  <c r="M463" i="10"/>
  <c r="N463" i="10"/>
  <c r="M279" i="10"/>
  <c r="N279" i="10"/>
  <c r="M169" i="10"/>
  <c r="N169" i="10"/>
  <c r="M237" i="10"/>
  <c r="N237" i="10"/>
  <c r="M200" i="10"/>
  <c r="N200" i="10"/>
  <c r="M469" i="10"/>
  <c r="N469" i="10"/>
  <c r="M559" i="10"/>
  <c r="N559" i="10"/>
  <c r="M333" i="10"/>
  <c r="N333" i="10"/>
  <c r="M419" i="10"/>
  <c r="N419" i="10"/>
  <c r="M354" i="10"/>
  <c r="N354" i="10"/>
  <c r="M549" i="10"/>
  <c r="N549" i="10"/>
  <c r="M128" i="10"/>
  <c r="N128" i="10"/>
  <c r="M628" i="10"/>
  <c r="N628" i="10"/>
  <c r="M159" i="10"/>
  <c r="N159" i="10"/>
  <c r="M322" i="10"/>
  <c r="N322" i="10"/>
  <c r="M162" i="10"/>
  <c r="N162" i="10"/>
  <c r="M155" i="10"/>
  <c r="N155" i="10"/>
  <c r="M421" i="10"/>
  <c r="N421" i="10"/>
  <c r="M473" i="10"/>
  <c r="N473" i="10"/>
  <c r="M327" i="10"/>
  <c r="N327" i="10"/>
  <c r="M525" i="10"/>
  <c r="N525" i="10"/>
  <c r="M608" i="10"/>
  <c r="N608" i="10"/>
  <c r="M536" i="10"/>
  <c r="N536" i="10"/>
  <c r="M590" i="10"/>
  <c r="N590" i="10"/>
  <c r="M367" i="10"/>
  <c r="N367" i="10"/>
  <c r="M365" i="10"/>
  <c r="N365" i="10"/>
  <c r="M1453" i="10"/>
  <c r="N1453" i="10"/>
  <c r="M374" i="10"/>
  <c r="N374" i="10"/>
  <c r="M167" i="10"/>
  <c r="N167" i="10"/>
  <c r="M283" i="10"/>
  <c r="N283" i="10"/>
  <c r="M291" i="10"/>
  <c r="N291" i="10"/>
  <c r="M578" i="10"/>
  <c r="N578" i="10"/>
  <c r="M545" i="10"/>
  <c r="N545" i="10"/>
  <c r="M518" i="10"/>
  <c r="N518" i="10"/>
  <c r="M464" i="10"/>
  <c r="N464" i="10"/>
  <c r="M385" i="10"/>
  <c r="N385" i="10"/>
  <c r="M381" i="10"/>
  <c r="N381" i="10"/>
  <c r="M392" i="10"/>
  <c r="N392" i="10"/>
  <c r="M250" i="10"/>
  <c r="N250" i="10"/>
  <c r="M471" i="10"/>
  <c r="N471" i="10"/>
  <c r="M267" i="10"/>
  <c r="N267" i="10"/>
  <c r="M515" i="10"/>
  <c r="N515" i="10"/>
  <c r="M36" i="10"/>
  <c r="N36" i="10"/>
  <c r="M238" i="10"/>
  <c r="N238" i="10"/>
  <c r="M366" i="10"/>
  <c r="N366" i="10"/>
  <c r="M328" i="10"/>
  <c r="N328" i="10"/>
  <c r="M402" i="10"/>
  <c r="N402" i="10"/>
  <c r="M148" i="10"/>
  <c r="N148" i="10"/>
  <c r="M342" i="10"/>
  <c r="N342" i="10"/>
  <c r="M433" i="10"/>
  <c r="N433" i="10"/>
  <c r="M177" i="10"/>
  <c r="N177" i="10"/>
  <c r="M249" i="10"/>
  <c r="N249" i="10"/>
  <c r="M201" i="10"/>
  <c r="N201" i="10"/>
  <c r="M168" i="10"/>
  <c r="N168" i="10"/>
  <c r="M277" i="10"/>
  <c r="N277" i="10"/>
  <c r="M506" i="10"/>
  <c r="N506" i="10"/>
  <c r="M520" i="10"/>
  <c r="N520" i="10"/>
  <c r="M478" i="10"/>
  <c r="N478" i="10"/>
  <c r="M593" i="10"/>
  <c r="N593" i="10"/>
  <c r="M240" i="10"/>
  <c r="N240" i="10"/>
  <c r="M350" i="10"/>
  <c r="N350" i="10"/>
  <c r="M584" i="10"/>
  <c r="N584" i="10"/>
  <c r="M257" i="10"/>
  <c r="N257" i="10"/>
  <c r="M268" i="10"/>
  <c r="N268" i="10"/>
  <c r="M308" i="10"/>
  <c r="N308" i="10"/>
  <c r="M178" i="10"/>
  <c r="N178" i="10"/>
  <c r="M543" i="10"/>
  <c r="N543" i="10"/>
  <c r="M256" i="10"/>
  <c r="N256" i="10"/>
  <c r="M246" i="10"/>
  <c r="N246" i="10"/>
  <c r="M620" i="10"/>
  <c r="N620" i="10"/>
  <c r="M309" i="10"/>
  <c r="N309" i="10"/>
  <c r="M429" i="10"/>
  <c r="N429" i="10"/>
  <c r="M347" i="10"/>
  <c r="N347" i="10"/>
  <c r="M369" i="10"/>
  <c r="N369" i="10"/>
  <c r="M35" i="10"/>
  <c r="N35" i="10"/>
  <c r="M127" i="10"/>
  <c r="N127" i="10"/>
  <c r="M266" i="10"/>
  <c r="N266" i="10"/>
  <c r="M489" i="10"/>
  <c r="N489" i="10"/>
  <c r="M414" i="10"/>
  <c r="N414" i="10"/>
  <c r="M503" i="10"/>
  <c r="N503" i="10"/>
  <c r="M521" i="10"/>
  <c r="N521" i="10"/>
  <c r="M355" i="10"/>
  <c r="N355" i="10"/>
  <c r="M529" i="10"/>
  <c r="N529" i="10"/>
  <c r="M252" i="10"/>
  <c r="N252" i="10"/>
  <c r="M391" i="10"/>
  <c r="N391" i="10"/>
  <c r="M276" i="10"/>
  <c r="N276" i="10"/>
  <c r="M194" i="10"/>
  <c r="N194" i="10"/>
  <c r="M371" i="10"/>
  <c r="N371" i="10"/>
  <c r="M495" i="10"/>
  <c r="N495" i="10"/>
  <c r="M378" i="10"/>
  <c r="N378" i="10"/>
  <c r="M281" i="10"/>
  <c r="N281" i="10"/>
  <c r="M34" i="10"/>
  <c r="N34" i="10"/>
  <c r="M524" i="10"/>
  <c r="N524" i="10"/>
  <c r="M423" i="10"/>
  <c r="N423" i="10"/>
  <c r="M552" i="10"/>
  <c r="N552" i="10"/>
  <c r="M466" i="10"/>
  <c r="N466" i="10"/>
  <c r="M462" i="10"/>
  <c r="N462" i="10"/>
  <c r="M448" i="10"/>
  <c r="N448" i="10"/>
  <c r="M388" i="10"/>
  <c r="N388" i="10"/>
  <c r="M569" i="10"/>
  <c r="N569" i="10"/>
  <c r="M295" i="10"/>
  <c r="N295" i="10"/>
  <c r="M458" i="10"/>
  <c r="N458" i="10"/>
  <c r="M158" i="10"/>
  <c r="N158" i="10"/>
  <c r="M297" i="10"/>
  <c r="N297" i="10"/>
  <c r="M630" i="10"/>
  <c r="N630" i="10"/>
  <c r="M126" i="10"/>
  <c r="N126" i="10"/>
  <c r="M305" i="10"/>
  <c r="N305" i="10"/>
  <c r="M161" i="10"/>
  <c r="N161" i="10"/>
  <c r="M362" i="10"/>
  <c r="N362" i="10"/>
  <c r="M548" i="10"/>
  <c r="N548" i="10"/>
  <c r="M493" i="10"/>
  <c r="N493" i="10"/>
  <c r="M605" i="10"/>
  <c r="N605" i="10"/>
  <c r="M519" i="10"/>
  <c r="N519" i="10"/>
  <c r="M428" i="10"/>
  <c r="N428" i="10"/>
  <c r="M405" i="10"/>
  <c r="N405" i="10"/>
  <c r="M346" i="10"/>
  <c r="N346" i="10"/>
  <c r="M416" i="10"/>
  <c r="N416" i="10"/>
  <c r="M396" i="10"/>
  <c r="N396" i="10"/>
  <c r="M438" i="10"/>
  <c r="N438" i="10"/>
  <c r="M609" i="10"/>
  <c r="N609" i="10"/>
  <c r="M199" i="10"/>
  <c r="N199" i="10"/>
  <c r="M572" i="10"/>
  <c r="N572" i="10"/>
  <c r="M410" i="10"/>
  <c r="N410" i="10"/>
  <c r="M537" i="10"/>
  <c r="N537" i="10"/>
  <c r="M302" i="10"/>
  <c r="N302" i="10"/>
  <c r="M531" i="10"/>
  <c r="N531" i="10"/>
  <c r="M239" i="10"/>
  <c r="N239" i="10"/>
  <c r="M451" i="10"/>
  <c r="N451" i="10"/>
  <c r="M400" i="10"/>
  <c r="N400" i="10"/>
  <c r="M335" i="10"/>
  <c r="N335" i="10"/>
  <c r="M440" i="10"/>
  <c r="N440" i="10"/>
  <c r="M150" i="10"/>
  <c r="N150" i="10"/>
  <c r="M564" i="10"/>
  <c r="N564" i="10"/>
  <c r="M555" i="10"/>
  <c r="N555" i="10"/>
  <c r="M261" i="10"/>
  <c r="N261" i="10"/>
  <c r="M615" i="10"/>
  <c r="N615" i="10"/>
  <c r="M307" i="10"/>
  <c r="N307" i="10"/>
  <c r="M546" i="10"/>
  <c r="N546" i="10"/>
  <c r="M382" i="10"/>
  <c r="N382" i="10"/>
  <c r="M523" i="10"/>
  <c r="N523" i="10"/>
  <c r="M303" i="10"/>
  <c r="N303" i="10"/>
  <c r="M380" i="10"/>
  <c r="N380" i="10"/>
  <c r="M425" i="10"/>
  <c r="N425" i="10"/>
  <c r="M570" i="10"/>
  <c r="N570" i="10"/>
  <c r="M487" i="10"/>
  <c r="N487" i="10"/>
  <c r="M316" i="10"/>
  <c r="N316" i="10"/>
  <c r="M411" i="10"/>
  <c r="N411" i="10"/>
  <c r="M517" i="10"/>
  <c r="N517" i="10"/>
  <c r="M401" i="10"/>
  <c r="N401" i="10"/>
  <c r="M154" i="10"/>
  <c r="N154" i="10"/>
  <c r="M203" i="10"/>
  <c r="N203" i="10"/>
  <c r="M171" i="10"/>
  <c r="N171" i="10"/>
  <c r="M492" i="10"/>
  <c r="N492" i="10"/>
  <c r="M344" i="10"/>
  <c r="N344" i="10"/>
  <c r="M483" i="10"/>
  <c r="N483" i="10"/>
  <c r="M404" i="10"/>
  <c r="N404" i="10"/>
  <c r="M294" i="10"/>
  <c r="N294" i="10"/>
  <c r="M588" i="10"/>
  <c r="N588" i="10"/>
  <c r="M467" i="10"/>
  <c r="N467" i="10"/>
  <c r="M190" i="10"/>
  <c r="N190" i="10"/>
  <c r="M486" i="10"/>
  <c r="N486" i="10"/>
  <c r="M232" i="10"/>
  <c r="N232" i="10"/>
  <c r="M343" i="10"/>
  <c r="N343" i="10"/>
  <c r="M470" i="10"/>
  <c r="N470" i="10"/>
  <c r="M475" i="10"/>
  <c r="N475" i="10"/>
  <c r="M577" i="10"/>
  <c r="N577" i="10"/>
  <c r="M345" i="10"/>
  <c r="N345" i="10"/>
  <c r="M321" i="10"/>
  <c r="N321" i="10"/>
  <c r="M551" i="10"/>
  <c r="N551" i="10"/>
  <c r="M499" i="10"/>
  <c r="N499" i="10"/>
  <c r="M160" i="10"/>
  <c r="N160" i="10"/>
  <c r="M541" i="10"/>
  <c r="N541" i="10"/>
  <c r="M426" i="10"/>
  <c r="N426" i="10"/>
  <c r="M558" i="10"/>
  <c r="N558" i="10"/>
  <c r="M508" i="10"/>
  <c r="N508" i="10"/>
  <c r="M263" i="10"/>
  <c r="N263" i="10"/>
  <c r="M389" i="10"/>
  <c r="N389" i="10"/>
  <c r="M444" i="10"/>
  <c r="N444" i="10"/>
  <c r="M461" i="10"/>
  <c r="N461" i="10"/>
  <c r="M176" i="10"/>
  <c r="N176" i="10"/>
  <c r="M616" i="10"/>
  <c r="N616" i="10"/>
  <c r="M580" i="10"/>
  <c r="N580" i="10"/>
  <c r="M288" i="10"/>
  <c r="N288" i="10"/>
  <c r="M289" i="10"/>
  <c r="N289" i="10"/>
  <c r="M571" i="10"/>
  <c r="N571" i="10"/>
  <c r="M337" i="10"/>
  <c r="N337" i="10"/>
  <c r="M406" i="10"/>
  <c r="N406" i="10"/>
  <c r="M504" i="10"/>
  <c r="N504" i="10"/>
  <c r="M285" i="10"/>
  <c r="N285" i="10"/>
  <c r="M535" i="10"/>
  <c r="N535" i="10"/>
  <c r="M398" i="10"/>
  <c r="N398" i="10"/>
  <c r="M275" i="10"/>
  <c r="N275" i="10"/>
  <c r="M582" i="10"/>
  <c r="N582" i="10"/>
  <c r="M112" i="10"/>
  <c r="N112" i="10"/>
  <c r="M408" i="10"/>
  <c r="N408" i="10"/>
  <c r="M482" i="10"/>
  <c r="N482" i="10"/>
  <c r="M468" i="10"/>
  <c r="N468" i="10"/>
  <c r="M339" i="10"/>
  <c r="N339" i="10"/>
  <c r="M591" i="10"/>
  <c r="N591" i="10"/>
  <c r="M567" i="10"/>
  <c r="N567" i="10"/>
  <c r="M370" i="10"/>
  <c r="N370" i="10"/>
  <c r="M494" i="10"/>
  <c r="N494" i="10"/>
  <c r="M502" i="10"/>
  <c r="N502" i="10"/>
  <c r="M409" i="10"/>
  <c r="N409" i="10"/>
  <c r="M460" i="10"/>
  <c r="N460" i="10"/>
  <c r="M534" i="10"/>
  <c r="N534" i="10"/>
  <c r="M612" i="10"/>
  <c r="N612" i="10"/>
  <c r="M430" i="10"/>
  <c r="N430" i="10"/>
  <c r="M420" i="10"/>
  <c r="N420" i="10"/>
  <c r="M397" i="10"/>
  <c r="N397" i="10"/>
  <c r="M550" i="10"/>
  <c r="N550" i="10"/>
  <c r="M565" i="10"/>
  <c r="N565" i="10"/>
  <c r="M445" i="10"/>
  <c r="N445" i="10"/>
  <c r="M255" i="10"/>
  <c r="N255" i="10"/>
  <c r="M386" i="10"/>
  <c r="N386" i="10"/>
  <c r="M331" i="10"/>
  <c r="N331" i="10"/>
  <c r="M427" i="10"/>
  <c r="N427" i="10"/>
  <c r="M522" i="10"/>
  <c r="N522" i="10"/>
  <c r="M568" i="10"/>
  <c r="N568" i="10"/>
  <c r="M195" i="10"/>
  <c r="N195" i="10"/>
  <c r="M353" i="10"/>
  <c r="N353" i="10"/>
  <c r="M151" i="10"/>
  <c r="N151" i="10"/>
  <c r="M459" i="10"/>
  <c r="N459" i="10"/>
  <c r="M566" i="10"/>
  <c r="N566" i="10"/>
  <c r="M287" i="10"/>
  <c r="N287" i="10"/>
  <c r="M532" i="10"/>
  <c r="N532" i="10"/>
  <c r="M613" i="10"/>
  <c r="N613" i="10"/>
  <c r="M247" i="10"/>
  <c r="N247" i="10"/>
  <c r="M576" i="10"/>
  <c r="N576" i="10"/>
  <c r="M575" i="10"/>
  <c r="N575" i="10"/>
  <c r="M393" i="10"/>
  <c r="N393" i="10"/>
  <c r="M310" i="10"/>
  <c r="N310" i="10"/>
  <c r="M296" i="10"/>
  <c r="N296" i="10"/>
  <c r="M455" i="10"/>
  <c r="N455" i="10"/>
  <c r="M435" i="10"/>
  <c r="N435" i="10"/>
  <c r="M384" i="10"/>
  <c r="N384" i="10"/>
  <c r="M539" i="10"/>
  <c r="N539" i="10"/>
  <c r="M446" i="10"/>
  <c r="N446" i="10"/>
  <c r="M436" i="10"/>
  <c r="N436" i="10"/>
  <c r="M500" i="10"/>
  <c r="N500" i="10"/>
  <c r="M542" i="10"/>
  <c r="N542" i="10"/>
  <c r="M574" i="10"/>
  <c r="N574" i="10"/>
  <c r="M450" i="10"/>
  <c r="N450" i="10"/>
  <c r="M439" i="10"/>
  <c r="N439" i="10"/>
  <c r="M265" i="10"/>
  <c r="N265" i="10"/>
  <c r="M585" i="10"/>
  <c r="N585" i="10"/>
  <c r="M586" i="10"/>
  <c r="N586" i="10"/>
  <c r="M304" i="10"/>
  <c r="N304" i="10"/>
  <c r="M614" i="10"/>
  <c r="N614" i="10"/>
  <c r="M10" i="10"/>
  <c r="M326" i="10"/>
  <c r="N326" i="10"/>
  <c r="M603" i="10"/>
  <c r="N603" i="10"/>
  <c r="M262" i="10"/>
  <c r="N262" i="10"/>
  <c r="M394" i="10"/>
  <c r="N394" i="10"/>
  <c r="M330" i="10"/>
  <c r="N330" i="10"/>
  <c r="M156" i="10"/>
  <c r="N156" i="10"/>
  <c r="M457" i="10"/>
  <c r="N457" i="10"/>
  <c r="M301" i="10"/>
  <c r="N301" i="10"/>
  <c r="M514" i="10"/>
  <c r="N514" i="10"/>
  <c r="M149" i="10"/>
  <c r="N149" i="10"/>
  <c r="M538" i="10"/>
  <c r="N538" i="10"/>
  <c r="M601" i="10"/>
  <c r="N601" i="10"/>
  <c r="M424" i="10"/>
  <c r="N424" i="10"/>
  <c r="M348" i="10"/>
  <c r="N348" i="10"/>
  <c r="M415" i="10"/>
  <c r="N415" i="10"/>
  <c r="M17" i="10"/>
  <c r="N17" i="10"/>
  <c r="M341" i="10"/>
  <c r="N341" i="10"/>
  <c r="M340" i="10"/>
  <c r="N340" i="10"/>
  <c r="M472" i="10"/>
  <c r="N472" i="10"/>
  <c r="M442" i="10"/>
  <c r="N442" i="10"/>
  <c r="M368" i="10"/>
  <c r="N368" i="10"/>
  <c r="M434" i="10"/>
  <c r="N434" i="10"/>
  <c r="M274" i="10"/>
  <c r="N274" i="10"/>
  <c r="M395" i="10"/>
  <c r="N395" i="10"/>
  <c r="M447" i="10"/>
  <c r="N447" i="10"/>
  <c r="M318" i="10"/>
  <c r="N318" i="10"/>
  <c r="M526" i="10"/>
  <c r="N526" i="10"/>
  <c r="M311" i="10"/>
  <c r="N311" i="10"/>
  <c r="M512" i="10"/>
  <c r="N512" i="10"/>
  <c r="M387" i="10"/>
  <c r="N387" i="10"/>
  <c r="M290" i="10"/>
  <c r="N290" i="10"/>
  <c r="M319" i="10"/>
  <c r="N319" i="10"/>
  <c r="M581" i="10"/>
  <c r="N581" i="10"/>
  <c r="M610" i="10"/>
  <c r="N610" i="10"/>
  <c r="M173" i="10"/>
  <c r="N173" i="10"/>
  <c r="M157" i="10"/>
  <c r="N157" i="10"/>
  <c r="M561" i="10"/>
  <c r="N561" i="10"/>
  <c r="M312" i="10"/>
  <c r="N312" i="10"/>
  <c r="M418" i="10"/>
  <c r="N418" i="10"/>
  <c r="M432" i="10"/>
  <c r="N432" i="10"/>
  <c r="M422" i="10"/>
  <c r="N422" i="10"/>
  <c r="M32" i="10"/>
  <c r="N32" i="10"/>
  <c r="M496" i="10"/>
  <c r="N496" i="10"/>
  <c r="M358" i="10"/>
  <c r="N358" i="10"/>
  <c r="M602" i="10"/>
  <c r="N602" i="10"/>
  <c r="M412" i="10"/>
  <c r="N412" i="10"/>
  <c r="M359" i="10"/>
  <c r="N359" i="10"/>
  <c r="M292" i="10"/>
  <c r="N292" i="10"/>
  <c r="M481" i="10"/>
  <c r="N481" i="10"/>
  <c r="M332" i="10"/>
  <c r="N332" i="10"/>
  <c r="M488" i="10"/>
  <c r="N488" i="10"/>
  <c r="M479" i="10"/>
  <c r="N479" i="10"/>
  <c r="M505" i="10"/>
  <c r="N505" i="10"/>
  <c r="M280" i="10"/>
  <c r="N280" i="10"/>
  <c r="M589" i="10"/>
  <c r="N589" i="10"/>
  <c r="M153" i="10"/>
  <c r="N153" i="10"/>
  <c r="M163" i="10"/>
  <c r="N163" i="10"/>
  <c r="M349" i="10"/>
  <c r="N349" i="10"/>
  <c r="M363" i="10"/>
  <c r="N363" i="10"/>
  <c r="M317" i="10"/>
  <c r="N317" i="10"/>
  <c r="M599" i="10"/>
  <c r="N599" i="10"/>
  <c r="M284" i="10"/>
  <c r="N284" i="10"/>
  <c r="M626" i="10"/>
  <c r="N626" i="10"/>
  <c r="M533" i="10"/>
  <c r="N533" i="10"/>
  <c r="M431" i="10"/>
  <c r="N431" i="10"/>
  <c r="M627" i="10"/>
  <c r="N627" i="10"/>
  <c r="M554" i="10"/>
  <c r="N554" i="10"/>
  <c r="M454" i="10"/>
  <c r="N454" i="10"/>
  <c r="M164" i="10"/>
  <c r="N164" i="10"/>
  <c r="M373" i="10"/>
  <c r="N373" i="10"/>
  <c r="M390" i="10"/>
  <c r="N390" i="10"/>
  <c r="M507" i="10"/>
  <c r="N507" i="10"/>
  <c r="M334" i="10"/>
  <c r="N334" i="10"/>
  <c r="M286" i="10"/>
  <c r="N286" i="10"/>
  <c r="M299" i="10"/>
  <c r="N299" i="10"/>
  <c r="M417" i="10"/>
  <c r="N417" i="10"/>
  <c r="M264" i="10"/>
  <c r="N264" i="10"/>
  <c r="M152" i="10"/>
  <c r="N152" i="10"/>
  <c r="M547" i="10"/>
  <c r="N547" i="10"/>
  <c r="M452" i="10"/>
  <c r="N452" i="10"/>
  <c r="M511" i="10"/>
  <c r="N511" i="10"/>
  <c r="M376" i="10"/>
  <c r="N376" i="10"/>
  <c r="M437" i="10"/>
  <c r="N437" i="10"/>
  <c r="M298" i="10"/>
  <c r="N298" i="10"/>
  <c r="M278" i="10"/>
  <c r="N278" i="10"/>
  <c r="M282" i="10"/>
  <c r="N282" i="10"/>
  <c r="M175" i="10"/>
  <c r="N175" i="10"/>
  <c r="M325" i="10"/>
  <c r="N325" i="10"/>
  <c r="M510" i="10"/>
  <c r="N510" i="10"/>
  <c r="M562" i="10"/>
  <c r="N562" i="10"/>
  <c r="M553" i="10"/>
  <c r="N553" i="10"/>
  <c r="M600" i="10"/>
  <c r="N600" i="10"/>
  <c r="M528" i="10"/>
  <c r="N528" i="10"/>
  <c r="M465" i="10"/>
  <c r="N465" i="10"/>
  <c r="M573" i="10"/>
  <c r="N573" i="10"/>
  <c r="M516" i="10"/>
  <c r="N516" i="10"/>
  <c r="M372" i="10"/>
  <c r="N372" i="10"/>
  <c r="M300" i="10"/>
  <c r="N300" i="10"/>
  <c r="M403" i="10"/>
  <c r="N403" i="10"/>
  <c r="M320" i="10"/>
  <c r="N320" i="10"/>
  <c r="M323" i="10"/>
  <c r="N323" i="10"/>
  <c r="M527" i="10"/>
  <c r="N527" i="10"/>
  <c r="M530" i="10"/>
  <c r="N530" i="10"/>
  <c r="M170" i="10"/>
  <c r="N170" i="10"/>
  <c r="M595" i="10"/>
  <c r="N595" i="10"/>
  <c r="M501" i="10"/>
  <c r="N501" i="10"/>
  <c r="M474" i="10"/>
  <c r="N474" i="10"/>
  <c r="M443" i="10"/>
  <c r="N443" i="10"/>
  <c r="M254" i="10"/>
  <c r="N254" i="10"/>
  <c r="M491" i="10"/>
  <c r="N491" i="10"/>
  <c r="M629" i="10"/>
  <c r="N629" i="10"/>
  <c r="M485" i="10"/>
  <c r="N485" i="10"/>
  <c r="M33" i="10"/>
  <c r="N33" i="10"/>
  <c r="M357" i="10"/>
  <c r="N357" i="10"/>
  <c r="M383" i="10"/>
  <c r="N383" i="10"/>
  <c r="M611" i="10"/>
  <c r="N611" i="10"/>
  <c r="M477" i="10"/>
  <c r="N477" i="10"/>
  <c r="M251" i="10"/>
  <c r="N251" i="10"/>
  <c r="M618" i="10"/>
  <c r="N618" i="10"/>
  <c r="M253" i="10"/>
  <c r="N253" i="10"/>
  <c r="M324" i="10"/>
  <c r="N324" i="10"/>
  <c r="M579" i="10"/>
  <c r="N579" i="10"/>
  <c r="M172" i="10"/>
  <c r="N172" i="10"/>
  <c r="M356" i="10"/>
  <c r="N356" i="10"/>
  <c r="M453" i="10"/>
  <c r="N453" i="10"/>
  <c r="M497" i="10"/>
  <c r="N497" i="10"/>
  <c r="M498" i="10"/>
  <c r="N498" i="10"/>
  <c r="M480" i="10"/>
  <c r="N480" i="10"/>
  <c r="M174" i="10"/>
  <c r="N174" i="10"/>
  <c r="M560" i="10"/>
  <c r="N560" i="10"/>
  <c r="M617" i="10"/>
  <c r="N617" i="10"/>
  <c r="M375" i="10"/>
  <c r="N375" i="10"/>
  <c r="M37" i="10"/>
  <c r="N37" i="10"/>
  <c r="M540" i="10"/>
  <c r="N540" i="10"/>
  <c r="M509" i="10"/>
  <c r="N509" i="10"/>
  <c r="M399" i="10"/>
  <c r="N399" i="10"/>
  <c r="M513" i="10"/>
  <c r="N513" i="10"/>
  <c r="M449" i="10"/>
  <c r="N449" i="10"/>
  <c r="M377" i="10"/>
  <c r="N377" i="10"/>
  <c r="M352" i="10"/>
  <c r="N352" i="10"/>
  <c r="M441" i="10"/>
  <c r="N441" i="10"/>
  <c r="M189" i="10"/>
  <c r="N189" i="10"/>
  <c r="M313" i="10"/>
  <c r="N313" i="10"/>
  <c r="M596" i="10"/>
  <c r="N596" i="10"/>
  <c r="M364" i="10"/>
  <c r="N364" i="10"/>
  <c r="M306" i="10"/>
  <c r="N306" i="10"/>
  <c r="M379" i="10"/>
  <c r="N379" i="10"/>
  <c r="M166" i="10"/>
  <c r="N166" i="10"/>
  <c r="M484" i="10"/>
  <c r="N484" i="10"/>
  <c r="M202" i="10"/>
  <c r="N202" i="10"/>
  <c r="M624" i="10"/>
  <c r="N624" i="10"/>
  <c r="M644" i="10"/>
  <c r="N644" i="10"/>
  <c r="M583" i="10"/>
  <c r="N583" i="10"/>
  <c r="M544" i="10"/>
  <c r="N544" i="10"/>
  <c r="M643" i="10"/>
  <c r="N643" i="10"/>
  <c r="M653" i="10"/>
  <c r="N653" i="10"/>
  <c r="M196" i="10"/>
  <c r="N196" i="10"/>
  <c r="M640" i="10"/>
  <c r="N640" i="10"/>
  <c r="M631" i="10"/>
  <c r="N631" i="10"/>
  <c r="M641" i="10"/>
  <c r="N641" i="10"/>
  <c r="M622" i="10"/>
  <c r="N622" i="10"/>
  <c r="M623" i="10"/>
  <c r="N623" i="10"/>
  <c r="M632" i="10"/>
  <c r="N632" i="10"/>
  <c r="O12" i="54"/>
  <c r="A13" i="54"/>
  <c r="M6" i="10"/>
  <c r="N10" i="10"/>
  <c r="A14" i="54"/>
  <c r="O13" i="54"/>
  <c r="C1201" i="41"/>
  <c r="D1201" i="41" s="1"/>
  <c r="E1201" i="41" s="1"/>
  <c r="C744" i="41"/>
  <c r="D744" i="41" s="1"/>
  <c r="E744" i="41" s="1"/>
  <c r="C1165" i="41"/>
  <c r="D1165" i="41" s="1"/>
  <c r="E1165" i="41" s="1"/>
  <c r="C997" i="41"/>
  <c r="D997" i="41" s="1"/>
  <c r="C1192" i="41"/>
  <c r="D1192" i="41" s="1"/>
  <c r="E1192" i="41" s="1"/>
  <c r="C1028" i="41"/>
  <c r="D1028" i="41" s="1"/>
  <c r="E1028" i="41" s="1"/>
  <c r="C1212" i="41"/>
  <c r="D1212" i="41" s="1"/>
  <c r="E1212" i="41" s="1"/>
  <c r="C1238" i="41"/>
  <c r="D1238" i="41" s="1"/>
  <c r="E1238" i="41" s="1"/>
  <c r="C1285" i="41"/>
  <c r="D1285" i="41" s="1"/>
  <c r="E1285" i="41" s="1"/>
  <c r="C762" i="41"/>
  <c r="D762" i="41" s="1"/>
  <c r="E762" i="41" s="1"/>
  <c r="C858" i="41"/>
  <c r="D858" i="41" s="1"/>
  <c r="F858" i="41" s="1"/>
  <c r="C743" i="41"/>
  <c r="D743" i="41" s="1"/>
  <c r="F743" i="41" s="1"/>
  <c r="C1116" i="41"/>
  <c r="D1116" i="41" s="1"/>
  <c r="E1116" i="41" s="1"/>
  <c r="C862" i="41"/>
  <c r="D862" i="41" s="1"/>
  <c r="F862" i="41" s="1"/>
  <c r="C1061" i="41"/>
  <c r="D1061" i="41" s="1"/>
  <c r="E1061" i="41" s="1"/>
  <c r="C1102" i="41"/>
  <c r="D1102" i="41" s="1"/>
  <c r="E1102" i="41" s="1"/>
  <c r="C1059" i="41"/>
  <c r="D1059" i="41" s="1"/>
  <c r="E1059" i="41" s="1"/>
  <c r="C920" i="41"/>
  <c r="D920" i="41" s="1"/>
  <c r="E920" i="41" s="1"/>
  <c r="C1108" i="41"/>
  <c r="D1108" i="41" s="1"/>
  <c r="E1108" i="41" s="1"/>
  <c r="C802" i="41"/>
  <c r="D802" i="41" s="1"/>
  <c r="E802" i="41" s="1"/>
  <c r="C985" i="41"/>
  <c r="D985" i="41" s="1"/>
  <c r="C1065" i="41"/>
  <c r="D1065" i="41" s="1"/>
  <c r="E1065" i="41" s="1"/>
  <c r="C717" i="41"/>
  <c r="D717" i="41" s="1"/>
  <c r="F717" i="41" s="1"/>
  <c r="C748" i="41"/>
  <c r="D748" i="41" s="1"/>
  <c r="F748" i="41" s="1"/>
  <c r="C1060" i="41"/>
  <c r="D1060" i="41" s="1"/>
  <c r="E1060" i="41" s="1"/>
  <c r="C845" i="41"/>
  <c r="D845" i="41" s="1"/>
  <c r="F845" i="41" s="1"/>
  <c r="C1223" i="41"/>
  <c r="D1223" i="41" s="1"/>
  <c r="E1223" i="41" s="1"/>
  <c r="C1103" i="41"/>
  <c r="D1103" i="41" s="1"/>
  <c r="C1115" i="41"/>
  <c r="D1115" i="41" s="1"/>
  <c r="C1235" i="41"/>
  <c r="D1235" i="41" s="1"/>
  <c r="C1256" i="41"/>
  <c r="D1256" i="41" s="1"/>
  <c r="E1256" i="41" s="1"/>
  <c r="C929" i="41"/>
  <c r="D929" i="41" s="1"/>
  <c r="E929" i="41" s="1"/>
  <c r="C1130" i="41"/>
  <c r="D1130" i="41" s="1"/>
  <c r="E1130" i="41" s="1"/>
  <c r="C731" i="41"/>
  <c r="D731" i="41" s="1"/>
  <c r="E731" i="41" s="1"/>
  <c r="C1167" i="41"/>
  <c r="D1167" i="41" s="1"/>
  <c r="E1167" i="41" s="1"/>
  <c r="C856" i="41"/>
  <c r="D856" i="41" s="1"/>
  <c r="C764" i="41"/>
  <c r="D764" i="41" s="1"/>
  <c r="E764" i="41" s="1"/>
  <c r="C916" i="41"/>
  <c r="D916" i="41" s="1"/>
  <c r="E916" i="41" s="1"/>
  <c r="C1248" i="41"/>
  <c r="D1248" i="41" s="1"/>
  <c r="E1248" i="41" s="1"/>
  <c r="C1252" i="41"/>
  <c r="D1252" i="41" s="1"/>
  <c r="E1252" i="41" s="1"/>
  <c r="C970" i="41"/>
  <c r="D970" i="41" s="1"/>
  <c r="E970" i="41" s="1"/>
  <c r="C1284" i="41"/>
  <c r="D1284" i="41" s="1"/>
  <c r="E1284" i="41" s="1"/>
  <c r="C875" i="41"/>
  <c r="D875" i="41" s="1"/>
  <c r="C842" i="41"/>
  <c r="D842" i="41" s="1"/>
  <c r="F842" i="41" s="1"/>
  <c r="C1172" i="41"/>
  <c r="D1172" i="41" s="1"/>
  <c r="E1172" i="41" s="1"/>
  <c r="C747" i="41"/>
  <c r="D747" i="41" s="1"/>
  <c r="E747" i="41" s="1"/>
  <c r="C811" i="41"/>
  <c r="D811" i="41" s="1"/>
  <c r="E811" i="41" s="1"/>
  <c r="C986" i="41"/>
  <c r="D986" i="41" s="1"/>
  <c r="E986" i="41" s="1"/>
  <c r="C813" i="41"/>
  <c r="D813" i="41" s="1"/>
  <c r="C951" i="41"/>
  <c r="D951" i="41" s="1"/>
  <c r="E951" i="41" s="1"/>
  <c r="C1051" i="41"/>
  <c r="D1051" i="41" s="1"/>
  <c r="E1051" i="41" s="1"/>
  <c r="C879" i="41"/>
  <c r="D879" i="41" s="1"/>
  <c r="C1222" i="41"/>
  <c r="D1222" i="41" s="1"/>
  <c r="E1222" i="41" s="1"/>
  <c r="C769" i="41"/>
  <c r="D769" i="41" s="1"/>
  <c r="E769" i="41" s="1"/>
  <c r="C1074" i="41"/>
  <c r="D1074" i="41" s="1"/>
  <c r="E1074" i="41" s="1"/>
  <c r="C900" i="41"/>
  <c r="D900" i="41" s="1"/>
  <c r="E900" i="41" s="1"/>
  <c r="C1194" i="41"/>
  <c r="D1194" i="41" s="1"/>
  <c r="E1194" i="41" s="1"/>
  <c r="C1057" i="41"/>
  <c r="D1057" i="41" s="1"/>
  <c r="E1057" i="41" s="1"/>
  <c r="C941" i="41"/>
  <c r="D941" i="41" s="1"/>
  <c r="C1030" i="41"/>
  <c r="D1030" i="41" s="1"/>
  <c r="C1055" i="41"/>
  <c r="D1055" i="41" s="1"/>
  <c r="E1055" i="41" s="1"/>
  <c r="C831" i="41"/>
  <c r="D831" i="41" s="1"/>
  <c r="F831" i="41" s="1"/>
  <c r="C866" i="41"/>
  <c r="D866" i="41" s="1"/>
  <c r="F866" i="41" s="1"/>
  <c r="C903" i="41"/>
  <c r="D903" i="41" s="1"/>
  <c r="E903" i="41" s="1"/>
  <c r="C1105" i="41"/>
  <c r="D1105" i="41" s="1"/>
  <c r="E1105" i="41" s="1"/>
  <c r="C766" i="41"/>
  <c r="D766" i="41" s="1"/>
  <c r="F766" i="41" s="1"/>
  <c r="C761" i="41"/>
  <c r="D761" i="41" s="1"/>
  <c r="F761" i="41" s="1"/>
  <c r="C797" i="41"/>
  <c r="D797" i="41" s="1"/>
  <c r="F797" i="41" s="1"/>
  <c r="C1287" i="41"/>
  <c r="D1287" i="41" s="1"/>
  <c r="C1270" i="41"/>
  <c r="D1270" i="41" s="1"/>
  <c r="E1270" i="41" s="1"/>
  <c r="C1107" i="41"/>
  <c r="D1107" i="41" s="1"/>
  <c r="E1107" i="41" s="1"/>
  <c r="C1181" i="41"/>
  <c r="D1181" i="41" s="1"/>
  <c r="E1181" i="41" s="1"/>
  <c r="C1174" i="41"/>
  <c r="D1174" i="41" s="1"/>
  <c r="E1174" i="41" s="1"/>
  <c r="C1048" i="41"/>
  <c r="D1048" i="41" s="1"/>
  <c r="E1048" i="41" s="1"/>
  <c r="C738" i="41"/>
  <c r="D738" i="41" s="1"/>
  <c r="E738" i="41" s="1"/>
  <c r="C788" i="41"/>
  <c r="D788" i="41" s="1"/>
  <c r="E788" i="41" s="1"/>
  <c r="C1205" i="41"/>
  <c r="D1205" i="41" s="1"/>
  <c r="E1205" i="41" s="1"/>
  <c r="C1160" i="41"/>
  <c r="D1160" i="41" s="1"/>
  <c r="E1160" i="41" s="1"/>
  <c r="C1163" i="41"/>
  <c r="D1163" i="41" s="1"/>
  <c r="E1163" i="41" s="1"/>
  <c r="C834" i="41"/>
  <c r="D834" i="41" s="1"/>
  <c r="E834" i="41" s="1"/>
  <c r="C1183" i="41"/>
  <c r="D1183" i="41" s="1"/>
  <c r="C992" i="41"/>
  <c r="D992" i="41" s="1"/>
  <c r="E992" i="41" s="1"/>
  <c r="C751" i="41"/>
  <c r="D751" i="41" s="1"/>
  <c r="F751" i="41" s="1"/>
  <c r="C988" i="41"/>
  <c r="D988" i="41" s="1"/>
  <c r="E988" i="41" s="1"/>
  <c r="C1319" i="41"/>
  <c r="D1319" i="41" s="1"/>
  <c r="E1319" i="41" s="1"/>
  <c r="C897" i="41"/>
  <c r="D897" i="41" s="1"/>
  <c r="C914" i="41"/>
  <c r="D914" i="41" s="1"/>
  <c r="E914" i="41" s="1"/>
  <c r="C1281" i="41"/>
  <c r="D1281" i="41" s="1"/>
  <c r="C913" i="41"/>
  <c r="D913" i="41" s="1"/>
  <c r="C1001" i="41"/>
  <c r="D1001" i="41" s="1"/>
  <c r="E1001" i="41" s="1"/>
  <c r="C967" i="41"/>
  <c r="D967" i="41" s="1"/>
  <c r="E967" i="41" s="1"/>
  <c r="C1250" i="41"/>
  <c r="D1250" i="41" s="1"/>
  <c r="E1250" i="41" s="1"/>
  <c r="C949" i="41"/>
  <c r="D949" i="41" s="1"/>
  <c r="C836" i="41"/>
  <c r="D836" i="41" s="1"/>
  <c r="E836" i="41" s="1"/>
  <c r="C1312" i="41"/>
  <c r="D1312" i="41" s="1"/>
  <c r="E1312" i="41" s="1"/>
  <c r="C718" i="41"/>
  <c r="D718" i="41" s="1"/>
  <c r="E718" i="41" s="1"/>
  <c r="C716" i="41"/>
  <c r="D716" i="41" s="1"/>
  <c r="C938" i="41"/>
  <c r="D938" i="41" s="1"/>
  <c r="E938" i="41" s="1"/>
  <c r="C1104" i="41"/>
  <c r="D1104" i="41" s="1"/>
  <c r="E1104" i="41" s="1"/>
  <c r="C794" i="41"/>
  <c r="D794" i="41" s="1"/>
  <c r="F794" i="41" s="1"/>
  <c r="C1217" i="41"/>
  <c r="D1217" i="41" s="1"/>
  <c r="E1217" i="41" s="1"/>
  <c r="C1024" i="41"/>
  <c r="D1024" i="41" s="1"/>
  <c r="E1024" i="41" s="1"/>
  <c r="C732" i="41"/>
  <c r="D732" i="41" s="1"/>
  <c r="F732" i="41" s="1"/>
  <c r="C1078" i="41"/>
  <c r="D1078" i="41" s="1"/>
  <c r="E1078" i="41" s="1"/>
  <c r="C1314" i="41"/>
  <c r="D1314" i="41" s="1"/>
  <c r="E1314" i="41" s="1"/>
  <c r="C882" i="41"/>
  <c r="D882" i="41" s="1"/>
  <c r="C1044" i="41"/>
  <c r="D1044" i="41" s="1"/>
  <c r="E1044" i="41" s="1"/>
  <c r="C1144" i="41"/>
  <c r="D1144" i="41" s="1"/>
  <c r="E1144" i="41" s="1"/>
  <c r="C968" i="41"/>
  <c r="D968" i="41" s="1"/>
  <c r="E968" i="41" s="1"/>
  <c r="C1227" i="41"/>
  <c r="D1227" i="41" s="1"/>
  <c r="C1098" i="41"/>
  <c r="D1098" i="41" s="1"/>
  <c r="E1098" i="41" s="1"/>
  <c r="C795" i="41"/>
  <c r="D795" i="41" s="1"/>
  <c r="F795" i="41" s="1"/>
  <c r="C1127" i="41"/>
  <c r="D1127" i="41" s="1"/>
  <c r="E1127" i="41" s="1"/>
  <c r="C1243" i="41"/>
  <c r="D1243" i="41" s="1"/>
  <c r="E1243" i="41" s="1"/>
  <c r="C1015" i="41"/>
  <c r="D1015" i="41" s="1"/>
  <c r="E1015" i="41" s="1"/>
  <c r="C942" i="41"/>
  <c r="D942" i="41" s="1"/>
  <c r="E942" i="41" s="1"/>
  <c r="C1008" i="41"/>
  <c r="D1008" i="41" s="1"/>
  <c r="C936" i="41"/>
  <c r="D936" i="41" s="1"/>
  <c r="E936" i="41" s="1"/>
  <c r="C940" i="41"/>
  <c r="D940" i="41" s="1"/>
  <c r="C1085" i="41"/>
  <c r="D1085" i="41" s="1"/>
  <c r="C753" i="41"/>
  <c r="D753" i="41" s="1"/>
  <c r="E753" i="41" s="1"/>
  <c r="C890" i="41"/>
  <c r="D890" i="41" s="1"/>
  <c r="C945" i="41"/>
  <c r="D945" i="41" s="1"/>
  <c r="E945" i="41" s="1"/>
  <c r="C740" i="41"/>
  <c r="D740" i="41" s="1"/>
  <c r="F740" i="41" s="1"/>
  <c r="C832" i="41"/>
  <c r="D832" i="41" s="1"/>
  <c r="E832" i="41" s="1"/>
  <c r="C955" i="41"/>
  <c r="D955" i="41" s="1"/>
  <c r="C1157" i="41"/>
  <c r="D1157" i="41" s="1"/>
  <c r="E1157" i="41" s="1"/>
  <c r="C1023" i="41"/>
  <c r="D1023" i="41" s="1"/>
  <c r="E1023" i="41" s="1"/>
  <c r="C1017" i="41"/>
  <c r="D1017" i="41" s="1"/>
  <c r="E1017" i="41" s="1"/>
  <c r="C963" i="41"/>
  <c r="D963" i="41" s="1"/>
  <c r="C723" i="41"/>
  <c r="D723" i="41" s="1"/>
  <c r="E723" i="41" s="1"/>
  <c r="C999" i="41"/>
  <c r="D999" i="41" s="1"/>
  <c r="C1075" i="41"/>
  <c r="D1075" i="41" s="1"/>
  <c r="E1075" i="41" s="1"/>
  <c r="C859" i="41"/>
  <c r="D859" i="41" s="1"/>
  <c r="E859" i="41" s="1"/>
  <c r="C733" i="41"/>
  <c r="D733" i="41" s="1"/>
  <c r="E733" i="41" s="1"/>
  <c r="C720" i="41"/>
  <c r="D720" i="41" s="1"/>
  <c r="E720" i="41" s="1"/>
  <c r="C803" i="41"/>
  <c r="D803" i="41" s="1"/>
  <c r="E803" i="41" s="1"/>
  <c r="C853" i="41"/>
  <c r="D853" i="41" s="1"/>
  <c r="F853" i="41" s="1"/>
  <c r="C1224" i="41"/>
  <c r="D1224" i="41" s="1"/>
  <c r="E1224" i="41" s="1"/>
  <c r="C798" i="41"/>
  <c r="D798" i="41" s="1"/>
  <c r="E798" i="41" s="1"/>
  <c r="C1029" i="41"/>
  <c r="D1029" i="41" s="1"/>
  <c r="E1029" i="41" s="1"/>
  <c r="C895" i="41"/>
  <c r="D895" i="41" s="1"/>
  <c r="C1296" i="41"/>
  <c r="D1296" i="41" s="1"/>
  <c r="E1296" i="41" s="1"/>
  <c r="C1095" i="41"/>
  <c r="D1095" i="41" s="1"/>
  <c r="E1095" i="41" s="1"/>
  <c r="C1046" i="41"/>
  <c r="D1046" i="41" s="1"/>
  <c r="E1046" i="41" s="1"/>
  <c r="C869" i="41"/>
  <c r="D869" i="41" s="1"/>
  <c r="C1275" i="41"/>
  <c r="D1275" i="41" s="1"/>
  <c r="E1275" i="41" s="1"/>
  <c r="C935" i="41"/>
  <c r="D935" i="41" s="1"/>
  <c r="E935" i="41" s="1"/>
  <c r="C1155" i="41"/>
  <c r="D1155" i="41" s="1"/>
  <c r="E1155" i="41" s="1"/>
  <c r="C950" i="41"/>
  <c r="D950" i="41" s="1"/>
  <c r="E950" i="41" s="1"/>
  <c r="C987" i="41"/>
  <c r="D987" i="41" s="1"/>
  <c r="E987" i="41" s="1"/>
  <c r="C952" i="41"/>
  <c r="D952" i="41" s="1"/>
  <c r="C899" i="41"/>
  <c r="D899" i="41" s="1"/>
  <c r="E899" i="41" s="1"/>
  <c r="C1269" i="41"/>
  <c r="D1269" i="41" s="1"/>
  <c r="E1269" i="41" s="1"/>
  <c r="C1228" i="41"/>
  <c r="D1228" i="41" s="1"/>
  <c r="C993" i="41"/>
  <c r="D993" i="41" s="1"/>
  <c r="C1282" i="41"/>
  <c r="D1282" i="41" s="1"/>
  <c r="E1282" i="41" s="1"/>
  <c r="C1231" i="41"/>
  <c r="D1231" i="41" s="1"/>
  <c r="E1231" i="41" s="1"/>
  <c r="C926" i="41"/>
  <c r="D926" i="41" s="1"/>
  <c r="C1267" i="41"/>
  <c r="D1267" i="41" s="1"/>
  <c r="C1241" i="41"/>
  <c r="D1241" i="41" s="1"/>
  <c r="E1241" i="41" s="1"/>
  <c r="C1022" i="41"/>
  <c r="D1022" i="41" s="1"/>
  <c r="E1022" i="41" s="1"/>
  <c r="C1086" i="41"/>
  <c r="D1086" i="41" s="1"/>
  <c r="C1042" i="41"/>
  <c r="D1042" i="41" s="1"/>
  <c r="E1042" i="41" s="1"/>
  <c r="C905" i="41"/>
  <c r="D905" i="41" s="1"/>
  <c r="C1279" i="41"/>
  <c r="D1279" i="41" s="1"/>
  <c r="E1279" i="41" s="1"/>
  <c r="C1280" i="41"/>
  <c r="D1280" i="41" s="1"/>
  <c r="E1280" i="41" s="1"/>
  <c r="C1135" i="41"/>
  <c r="D1135" i="41" s="1"/>
  <c r="E1135" i="41" s="1"/>
  <c r="C868" i="41"/>
  <c r="D868" i="41" s="1"/>
  <c r="C958" i="41"/>
  <c r="D958" i="41" s="1"/>
  <c r="E958" i="41" s="1"/>
  <c r="C1120" i="41"/>
  <c r="D1120" i="41" s="1"/>
  <c r="E1120" i="41" s="1"/>
  <c r="C736" i="41"/>
  <c r="D736" i="41" s="1"/>
  <c r="E736" i="41" s="1"/>
  <c r="C1069" i="41"/>
  <c r="D1069" i="41" s="1"/>
  <c r="C1050" i="41"/>
  <c r="D1050" i="41" s="1"/>
  <c r="C1239" i="41"/>
  <c r="D1239" i="41" s="1"/>
  <c r="E1239" i="41" s="1"/>
  <c r="C1067" i="41"/>
  <c r="D1067" i="41" s="1"/>
  <c r="E1067" i="41" s="1"/>
  <c r="C1097" i="41"/>
  <c r="D1097" i="41" s="1"/>
  <c r="C1303" i="41"/>
  <c r="D1303" i="41" s="1"/>
  <c r="E1303" i="41" s="1"/>
  <c r="C1013" i="41"/>
  <c r="D1013" i="41" s="1"/>
  <c r="E1013" i="41" s="1"/>
  <c r="C719" i="41"/>
  <c r="D719" i="41" s="1"/>
  <c r="E719" i="41" s="1"/>
  <c r="C1191" i="41"/>
  <c r="D1191" i="41" s="1"/>
  <c r="E1191" i="41" s="1"/>
  <c r="C1039" i="41"/>
  <c r="D1039" i="41" s="1"/>
  <c r="E1039" i="41" s="1"/>
  <c r="C1195" i="41"/>
  <c r="D1195" i="41" s="1"/>
  <c r="E1195" i="41" s="1"/>
  <c r="C874" i="41"/>
  <c r="D874" i="41" s="1"/>
  <c r="E874" i="41" s="1"/>
  <c r="C984" i="41"/>
  <c r="D984" i="41" s="1"/>
  <c r="E984" i="41" s="1"/>
  <c r="C1031" i="41"/>
  <c r="D1031" i="41" s="1"/>
  <c r="E1031" i="41" s="1"/>
  <c r="C752" i="41"/>
  <c r="D752" i="41" s="1"/>
  <c r="E752" i="41" s="1"/>
  <c r="C969" i="41"/>
  <c r="D969" i="41" s="1"/>
  <c r="E969" i="41" s="1"/>
  <c r="C975" i="41"/>
  <c r="D975" i="41" s="1"/>
  <c r="C1079" i="41"/>
  <c r="D1079" i="41" s="1"/>
  <c r="C1276" i="41"/>
  <c r="D1276" i="41" s="1"/>
  <c r="E1276" i="41" s="1"/>
  <c r="C1310" i="41"/>
  <c r="D1310" i="41" s="1"/>
  <c r="E1310" i="41" s="1"/>
  <c r="C921" i="41"/>
  <c r="D921" i="41" s="1"/>
  <c r="C1011" i="41"/>
  <c r="D1011" i="41" s="1"/>
  <c r="C759" i="41"/>
  <c r="D759" i="41" s="1"/>
  <c r="F759" i="41" s="1"/>
  <c r="C1099" i="41"/>
  <c r="D1099" i="41" s="1"/>
  <c r="C786" i="41"/>
  <c r="D786" i="41" s="1"/>
  <c r="E786" i="41" s="1"/>
  <c r="C1169" i="41"/>
  <c r="D1169" i="41" s="1"/>
  <c r="C923" i="41"/>
  <c r="D923" i="41" s="1"/>
  <c r="E923" i="41" s="1"/>
  <c r="C1317" i="41"/>
  <c r="D1317" i="41" s="1"/>
  <c r="C932" i="41"/>
  <c r="D932" i="41" s="1"/>
  <c r="C1131" i="41"/>
  <c r="D1131" i="41" s="1"/>
  <c r="C939" i="41"/>
  <c r="D939" i="41" s="1"/>
  <c r="E939" i="41" s="1"/>
  <c r="C784" i="41"/>
  <c r="D784" i="41" s="1"/>
  <c r="C1198" i="41"/>
  <c r="D1198" i="41" s="1"/>
  <c r="E1198" i="41" s="1"/>
  <c r="C734" i="41"/>
  <c r="D734" i="41" s="1"/>
  <c r="F734" i="41" s="1"/>
  <c r="C1242" i="41"/>
  <c r="D1242" i="41" s="1"/>
  <c r="E1242" i="41" s="1"/>
  <c r="C754" i="41"/>
  <c r="D754" i="41" s="1"/>
  <c r="F754" i="41" s="1"/>
  <c r="C765" i="41"/>
  <c r="D765" i="41" s="1"/>
  <c r="F765" i="41" s="1"/>
  <c r="C1187" i="41"/>
  <c r="D1187" i="41" s="1"/>
  <c r="E1187" i="41" s="1"/>
  <c r="C1219" i="41"/>
  <c r="D1219" i="41" s="1"/>
  <c r="E1219" i="41" s="1"/>
  <c r="C799" i="41"/>
  <c r="D799" i="41" s="1"/>
  <c r="F799" i="41" s="1"/>
  <c r="C861" i="41"/>
  <c r="D861" i="41" s="1"/>
  <c r="F861" i="41" s="1"/>
  <c r="C1247" i="41"/>
  <c r="D1247" i="41" s="1"/>
  <c r="E1247" i="41" s="1"/>
  <c r="C835" i="41"/>
  <c r="D835" i="41" s="1"/>
  <c r="E835" i="41" s="1"/>
  <c r="C961" i="41"/>
  <c r="D961" i="41" s="1"/>
  <c r="E961" i="41" s="1"/>
  <c r="C1265" i="41"/>
  <c r="D1265" i="41" s="1"/>
  <c r="C1125" i="41"/>
  <c r="D1125" i="41" s="1"/>
  <c r="E1125" i="41" s="1"/>
  <c r="C757" i="41"/>
  <c r="D757" i="41" s="1"/>
  <c r="F757" i="41" s="1"/>
  <c r="C966" i="41"/>
  <c r="D966" i="41" s="1"/>
  <c r="E966" i="41" s="1"/>
  <c r="C907" i="41"/>
  <c r="D907" i="41" s="1"/>
  <c r="E907" i="41" s="1"/>
  <c r="C1220" i="41"/>
  <c r="D1220" i="41" s="1"/>
  <c r="C841" i="41"/>
  <c r="D841" i="41" s="1"/>
  <c r="F841" i="41" s="1"/>
  <c r="C1264" i="41"/>
  <c r="D1264" i="41" s="1"/>
  <c r="E1264" i="41" s="1"/>
  <c r="C768" i="41"/>
  <c r="D768" i="41" s="1"/>
  <c r="E768" i="41" s="1"/>
  <c r="C1301" i="41"/>
  <c r="D1301" i="41" s="1"/>
  <c r="E1301" i="41" s="1"/>
  <c r="C1288" i="41"/>
  <c r="D1288" i="41" s="1"/>
  <c r="E1288" i="41" s="1"/>
  <c r="C780" i="41"/>
  <c r="D780" i="41" s="1"/>
  <c r="E780" i="41" s="1"/>
  <c r="C998" i="41"/>
  <c r="D998" i="41" s="1"/>
  <c r="C822" i="41"/>
  <c r="D822" i="41" s="1"/>
  <c r="C1145" i="41"/>
  <c r="D1145" i="41" s="1"/>
  <c r="C931" i="41"/>
  <c r="D931" i="41" s="1"/>
  <c r="E931" i="41" s="1"/>
  <c r="C1315" i="41"/>
  <c r="D1315" i="41" s="1"/>
  <c r="E1315" i="41" s="1"/>
  <c r="C871" i="41"/>
  <c r="D871" i="41" s="1"/>
  <c r="E871" i="41" s="1"/>
  <c r="C771" i="41"/>
  <c r="D771" i="41" s="1"/>
  <c r="F771" i="41" s="1"/>
  <c r="C1180" i="41"/>
  <c r="D1180" i="41" s="1"/>
  <c r="C1302" i="41"/>
  <c r="D1302" i="41" s="1"/>
  <c r="C1152" i="41"/>
  <c r="D1152" i="41" s="1"/>
  <c r="E1152" i="41" s="1"/>
  <c r="C1258" i="41"/>
  <c r="D1258" i="41" s="1"/>
  <c r="E1258" i="41" s="1"/>
  <c r="C721" i="41"/>
  <c r="D721" i="41" s="1"/>
  <c r="E721" i="41" s="1"/>
  <c r="C1305" i="41"/>
  <c r="D1305" i="41" s="1"/>
  <c r="C1209" i="41"/>
  <c r="D1209" i="41" s="1"/>
  <c r="C1232" i="41"/>
  <c r="D1232" i="41" s="1"/>
  <c r="E1232" i="41" s="1"/>
  <c r="C933" i="41"/>
  <c r="D933" i="41" s="1"/>
  <c r="C1257" i="41"/>
  <c r="D1257" i="41" s="1"/>
  <c r="C915" i="41"/>
  <c r="D915" i="41" s="1"/>
  <c r="E915" i="41" s="1"/>
  <c r="C846" i="41"/>
  <c r="D846" i="41" s="1"/>
  <c r="E846" i="41" s="1"/>
  <c r="C901" i="41"/>
  <c r="D901" i="41" s="1"/>
  <c r="E901" i="41" s="1"/>
  <c r="C745" i="41"/>
  <c r="D745" i="41" s="1"/>
  <c r="E745" i="41" s="1"/>
  <c r="C894" i="41"/>
  <c r="D894" i="41" s="1"/>
  <c r="E894" i="41" s="1"/>
  <c r="C758" i="41"/>
  <c r="D758" i="41" s="1"/>
  <c r="F758" i="41" s="1"/>
  <c r="C1094" i="41"/>
  <c r="D1094" i="41" s="1"/>
  <c r="E1094" i="41" s="1"/>
  <c r="C791" i="41"/>
  <c r="D791" i="41" s="1"/>
  <c r="F791" i="41" s="1"/>
  <c r="C1080" i="41"/>
  <c r="D1080" i="41" s="1"/>
  <c r="E1080" i="41" s="1"/>
  <c r="C1129" i="41"/>
  <c r="D1129" i="41" s="1"/>
  <c r="E1129" i="41" s="1"/>
  <c r="C1151" i="41"/>
  <c r="D1151" i="41" s="1"/>
  <c r="E1151" i="41" s="1"/>
  <c r="C1234" i="41"/>
  <c r="D1234" i="41" s="1"/>
  <c r="C1041" i="41"/>
  <c r="D1041" i="41" s="1"/>
  <c r="C781" i="41"/>
  <c r="D781" i="41" s="1"/>
  <c r="E781" i="41" s="1"/>
  <c r="C1308" i="41"/>
  <c r="D1308" i="41" s="1"/>
  <c r="E1308" i="41" s="1"/>
  <c r="C922" i="41"/>
  <c r="D922" i="41" s="1"/>
  <c r="E922" i="41" s="1"/>
  <c r="C1123" i="41"/>
  <c r="D1123" i="41" s="1"/>
  <c r="E1123" i="41" s="1"/>
  <c r="C957" i="41"/>
  <c r="D957" i="41" s="1"/>
  <c r="E957" i="41" s="1"/>
  <c r="C994" i="41"/>
  <c r="D994" i="41" s="1"/>
  <c r="E994" i="41" s="1"/>
  <c r="C1118" i="41"/>
  <c r="D1118" i="41" s="1"/>
  <c r="E1118" i="41" s="1"/>
  <c r="C1170" i="41"/>
  <c r="D1170" i="41" s="1"/>
  <c r="E1170" i="41" s="1"/>
  <c r="C1176" i="41"/>
  <c r="D1176" i="41" s="1"/>
  <c r="E1176" i="41" s="1"/>
  <c r="C973" i="41"/>
  <c r="D973" i="41" s="1"/>
  <c r="E973" i="41" s="1"/>
  <c r="C1038" i="41"/>
  <c r="D1038" i="41" s="1"/>
  <c r="E1038" i="41" s="1"/>
  <c r="C1226" i="41"/>
  <c r="D1226" i="41" s="1"/>
  <c r="E1226" i="41" s="1"/>
  <c r="C959" i="41"/>
  <c r="D959" i="41" s="1"/>
  <c r="E959" i="41" s="1"/>
  <c r="C857" i="41"/>
  <c r="D857" i="41" s="1"/>
  <c r="E857" i="41" s="1"/>
  <c r="C1316" i="41"/>
  <c r="D1316" i="41" s="1"/>
  <c r="C1173" i="41"/>
  <c r="D1173" i="41" s="1"/>
  <c r="E1173" i="41" s="1"/>
  <c r="C809" i="41"/>
  <c r="D809" i="41" s="1"/>
  <c r="E809" i="41" s="1"/>
  <c r="C1208" i="41"/>
  <c r="D1208" i="41" s="1"/>
  <c r="E1208" i="41" s="1"/>
  <c r="C1199" i="41"/>
  <c r="D1199" i="41" s="1"/>
  <c r="C1117" i="41"/>
  <c r="D1117" i="41" s="1"/>
  <c r="C818" i="41"/>
  <c r="D818" i="41" s="1"/>
  <c r="F818" i="41" s="1"/>
  <c r="C1058" i="41"/>
  <c r="D1058" i="41" s="1"/>
  <c r="E1058" i="41" s="1"/>
  <c r="C946" i="41"/>
  <c r="D946" i="41" s="1"/>
  <c r="E946" i="41" s="1"/>
  <c r="C974" i="41"/>
  <c r="D974" i="41" s="1"/>
  <c r="C1274" i="41"/>
  <c r="D1274" i="41" s="1"/>
  <c r="E1274" i="41" s="1"/>
  <c r="C1273" i="41"/>
  <c r="D1273" i="41" s="1"/>
  <c r="E1273" i="41" s="1"/>
  <c r="C1295" i="41"/>
  <c r="D1295" i="41" s="1"/>
  <c r="C1249" i="41"/>
  <c r="D1249" i="41" s="1"/>
  <c r="C792" i="41"/>
  <c r="D792" i="41" s="1"/>
  <c r="C1021" i="41"/>
  <c r="D1021" i="41" s="1"/>
  <c r="E1021" i="41" s="1"/>
  <c r="C847" i="41"/>
  <c r="D847" i="41" s="1"/>
  <c r="E847" i="41" s="1"/>
  <c r="C796" i="41"/>
  <c r="D796" i="41" s="1"/>
  <c r="F796" i="41" s="1"/>
  <c r="C800" i="41"/>
  <c r="D800" i="41" s="1"/>
  <c r="E800" i="41" s="1"/>
  <c r="C789" i="41"/>
  <c r="D789" i="41" s="1"/>
  <c r="E789" i="41" s="1"/>
  <c r="C911" i="41"/>
  <c r="D911" i="41" s="1"/>
  <c r="E911" i="41" s="1"/>
  <c r="C1110" i="41"/>
  <c r="D1110" i="41" s="1"/>
  <c r="E1110" i="41" s="1"/>
  <c r="C1141" i="41"/>
  <c r="D1141" i="41" s="1"/>
  <c r="E1141" i="41" s="1"/>
  <c r="C735" i="41"/>
  <c r="D735" i="41" s="1"/>
  <c r="F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E1056" i="41" s="1"/>
  <c r="C1073" i="41"/>
  <c r="D1073" i="41" s="1"/>
  <c r="E1073" i="41" s="1"/>
  <c r="C806" i="41"/>
  <c r="D806" i="41" s="1"/>
  <c r="E806" i="41" s="1"/>
  <c r="C1088" i="41"/>
  <c r="D1088" i="41" s="1"/>
  <c r="E1088" i="41" s="1"/>
  <c r="C1253" i="41"/>
  <c r="D1253" i="41" s="1"/>
  <c r="E1253" i="41" s="1"/>
  <c r="C891" i="41"/>
  <c r="D891" i="41" s="1"/>
  <c r="E891" i="41" s="1"/>
  <c r="C1197" i="41"/>
  <c r="D1197" i="41" s="1"/>
  <c r="E1197" i="41" s="1"/>
  <c r="C1007" i="41"/>
  <c r="D1007" i="41" s="1"/>
  <c r="C860" i="41"/>
  <c r="D860" i="41" s="1"/>
  <c r="C917" i="41"/>
  <c r="D917" i="41" s="1"/>
  <c r="C1311" i="41"/>
  <c r="D1311" i="41" s="1"/>
  <c r="E1311" i="41" s="1"/>
  <c r="C1309" i="41"/>
  <c r="D1309" i="41" s="1"/>
  <c r="E1309" i="41" s="1"/>
  <c r="C1002" i="41"/>
  <c r="D1002" i="41" s="1"/>
  <c r="C1035" i="41"/>
  <c r="D1035" i="41" s="1"/>
  <c r="E1035" i="41" s="1"/>
  <c r="C837" i="41"/>
  <c r="D837" i="41" s="1"/>
  <c r="E837" i="41" s="1"/>
  <c r="C1283" i="41"/>
  <c r="D1283" i="41" s="1"/>
  <c r="E1283" i="41" s="1"/>
  <c r="C826" i="41"/>
  <c r="D826" i="41" s="1"/>
  <c r="E826" i="41" s="1"/>
  <c r="C995" i="41"/>
  <c r="D995" i="41" s="1"/>
  <c r="E995" i="41" s="1"/>
  <c r="C1266" i="41"/>
  <c r="D1266" i="41" s="1"/>
  <c r="E1266" i="41" s="1"/>
  <c r="C1188" i="41"/>
  <c r="D1188" i="41" s="1"/>
  <c r="E1188" i="41" s="1"/>
  <c r="C902" i="41"/>
  <c r="D902" i="41" s="1"/>
  <c r="C850" i="41"/>
  <c r="D850" i="41" s="1"/>
  <c r="F850" i="41" s="1"/>
  <c r="C810" i="41"/>
  <c r="D810" i="41" s="1"/>
  <c r="F810" i="41" s="1"/>
  <c r="C964" i="41"/>
  <c r="D964" i="41" s="1"/>
  <c r="C824" i="41"/>
  <c r="D824" i="41" s="1"/>
  <c r="E824" i="41" s="1"/>
  <c r="C960" i="41"/>
  <c r="D960" i="41" s="1"/>
  <c r="E960" i="41" s="1"/>
  <c r="C1255" i="41"/>
  <c r="D1255" i="41" s="1"/>
  <c r="E1255" i="41" s="1"/>
  <c r="C1101" i="41"/>
  <c r="D1101" i="41" s="1"/>
  <c r="C1036" i="41"/>
  <c r="D1036" i="41" s="1"/>
  <c r="E1036" i="41" s="1"/>
  <c r="C888" i="41"/>
  <c r="D888" i="41" s="1"/>
  <c r="E888" i="41" s="1"/>
  <c r="C1306" i="41"/>
  <c r="D1306" i="41" s="1"/>
  <c r="C739" i="41"/>
  <c r="D739" i="41" s="1"/>
  <c r="C1204" i="41"/>
  <c r="D1204" i="41" s="1"/>
  <c r="C1263" i="41"/>
  <c r="D1263" i="41" s="1"/>
  <c r="E1263" i="41" s="1"/>
  <c r="C827" i="41"/>
  <c r="D827" i="41" s="1"/>
  <c r="E827" i="41" s="1"/>
  <c r="C829" i="41"/>
  <c r="D829" i="41" s="1"/>
  <c r="E829" i="41" s="1"/>
  <c r="C727" i="41"/>
  <c r="D727" i="41" s="1"/>
  <c r="E727" i="41" s="1"/>
  <c r="C1136" i="41"/>
  <c r="D1136" i="41" s="1"/>
  <c r="E1136" i="41" s="1"/>
  <c r="C855" i="41"/>
  <c r="D855" i="41" s="1"/>
  <c r="C848" i="41"/>
  <c r="D848" i="41" s="1"/>
  <c r="F848" i="41" s="1"/>
  <c r="C1175" i="41"/>
  <c r="D1175" i="41" s="1"/>
  <c r="E1175" i="41" s="1"/>
  <c r="C776" i="41"/>
  <c r="D776" i="41" s="1"/>
  <c r="F776" i="41" s="1"/>
  <c r="C1026" i="41"/>
  <c r="D1026" i="41" s="1"/>
  <c r="E1026" i="41" s="1"/>
  <c r="C867" i="41"/>
  <c r="D867" i="41" s="1"/>
  <c r="E867" i="41" s="1"/>
  <c r="C1087" i="41"/>
  <c r="D1087" i="41" s="1"/>
  <c r="E1087" i="41" s="1"/>
  <c r="C1299" i="41"/>
  <c r="D1299" i="41" s="1"/>
  <c r="E1299" i="41" s="1"/>
  <c r="C728" i="41"/>
  <c r="D728" i="41" s="1"/>
  <c r="E728" i="41" s="1"/>
  <c r="C801" i="41"/>
  <c r="D801" i="41" s="1"/>
  <c r="E801" i="41" s="1"/>
  <c r="C830" i="41"/>
  <c r="D830" i="41" s="1"/>
  <c r="C825" i="41"/>
  <c r="D825" i="41" s="1"/>
  <c r="F825" i="41" s="1"/>
  <c r="C896" i="41"/>
  <c r="D896" i="41" s="1"/>
  <c r="E896" i="41" s="1"/>
  <c r="C715" i="41"/>
  <c r="D715" i="41" s="1"/>
  <c r="C1114" i="41"/>
  <c r="D1114" i="41" s="1"/>
  <c r="E1114" i="41" s="1"/>
  <c r="C804" i="41"/>
  <c r="D804" i="41" s="1"/>
  <c r="E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E1000" i="41" s="1"/>
  <c r="C910" i="41"/>
  <c r="D910" i="41" s="1"/>
  <c r="C1162" i="41"/>
  <c r="D1162" i="41" s="1"/>
  <c r="E1162" i="41" s="1"/>
  <c r="C1014" i="41"/>
  <c r="D1014" i="41" s="1"/>
  <c r="E1014" i="41" s="1"/>
  <c r="C849" i="41"/>
  <c r="D849" i="41" s="1"/>
  <c r="F849" i="41" s="1"/>
  <c r="C805" i="41"/>
  <c r="D805" i="41" s="1"/>
  <c r="E805" i="41" s="1"/>
  <c r="C1112" i="41"/>
  <c r="D1112" i="41" s="1"/>
  <c r="C1027" i="41"/>
  <c r="D1027" i="41" s="1"/>
  <c r="C1278" i="41"/>
  <c r="D1278" i="41" s="1"/>
  <c r="C1096" i="41"/>
  <c r="D1096" i="41" s="1"/>
  <c r="E1096" i="41" s="1"/>
  <c r="C1216" i="41"/>
  <c r="D1216" i="41" s="1"/>
  <c r="C947" i="41"/>
  <c r="D947" i="41" s="1"/>
  <c r="E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F724" i="41" s="1"/>
  <c r="C885" i="41"/>
  <c r="D885" i="41" s="1"/>
  <c r="E885" i="41" s="1"/>
  <c r="C1128" i="41"/>
  <c r="D1128" i="41" s="1"/>
  <c r="E1128" i="41" s="1"/>
  <c r="C1210" i="41"/>
  <c r="D1210" i="41" s="1"/>
  <c r="E1210" i="41" s="1"/>
  <c r="C1109" i="41"/>
  <c r="D1109" i="41" s="1"/>
  <c r="E1109" i="41" s="1"/>
  <c r="C1012" i="41"/>
  <c r="D1012" i="41" s="1"/>
  <c r="E1012" i="41" s="1"/>
  <c r="C989" i="41"/>
  <c r="D989" i="41" s="1"/>
  <c r="E989" i="41" s="1"/>
  <c r="C817" i="41"/>
  <c r="D817" i="41" s="1"/>
  <c r="C750" i="41"/>
  <c r="D750" i="41" s="1"/>
  <c r="C1066" i="41"/>
  <c r="D1066" i="41" s="1"/>
  <c r="C1113" i="41"/>
  <c r="D1113" i="41" s="1"/>
  <c r="E1113" i="41" s="1"/>
  <c r="C991" i="41"/>
  <c r="D991" i="41" s="1"/>
  <c r="C1153" i="41"/>
  <c r="D1153" i="41" s="1"/>
  <c r="E1153" i="41" s="1"/>
  <c r="C909" i="41"/>
  <c r="D909" i="41" s="1"/>
  <c r="E909" i="41" s="1"/>
  <c r="C948" i="41"/>
  <c r="D948" i="41" s="1"/>
  <c r="E948" i="41" s="1"/>
  <c r="C1290" i="41"/>
  <c r="D1290" i="41" s="1"/>
  <c r="C1260" i="41"/>
  <c r="D1260" i="41" s="1"/>
  <c r="C1251" i="41"/>
  <c r="D1251" i="41" s="1"/>
  <c r="E1251" i="41" s="1"/>
  <c r="C756" i="41"/>
  <c r="D756" i="41" s="1"/>
  <c r="F756" i="41" s="1"/>
  <c r="C742" i="41"/>
  <c r="D742" i="41" s="1"/>
  <c r="E742" i="41" s="1"/>
  <c r="C927" i="41"/>
  <c r="D927" i="41" s="1"/>
  <c r="C1009" i="41"/>
  <c r="D1009" i="41" s="1"/>
  <c r="E1009" i="41" s="1"/>
  <c r="C1082" i="41"/>
  <c r="D1082" i="41" s="1"/>
  <c r="C767" i="41"/>
  <c r="D767" i="41" s="1"/>
  <c r="C1189" i="41"/>
  <c r="D1189" i="41" s="1"/>
  <c r="E1189" i="41" s="1"/>
  <c r="C1261" i="41"/>
  <c r="D1261" i="41" s="1"/>
  <c r="E1261" i="41" s="1"/>
  <c r="C726" i="41"/>
  <c r="D726" i="41" s="1"/>
  <c r="C770" i="41"/>
  <c r="D770" i="41" s="1"/>
  <c r="F770" i="41" s="1"/>
  <c r="C779" i="41"/>
  <c r="D779" i="41" s="1"/>
  <c r="C1182" i="41"/>
  <c r="D1182" i="41" s="1"/>
  <c r="E1182" i="41" s="1"/>
  <c r="C1126" i="41"/>
  <c r="D1126" i="41" s="1"/>
  <c r="E1126" i="41" s="1"/>
  <c r="C1052" i="41"/>
  <c r="D1052" i="41" s="1"/>
  <c r="C737" i="41"/>
  <c r="D737" i="41" s="1"/>
  <c r="E737" i="41" s="1"/>
  <c r="C1221" i="41"/>
  <c r="D1221" i="41" s="1"/>
  <c r="C773" i="41"/>
  <c r="D773" i="41" s="1"/>
  <c r="C1298" i="41"/>
  <c r="D1298" i="41" s="1"/>
  <c r="C1202" i="41"/>
  <c r="D1202" i="41" s="1"/>
  <c r="E1202" i="41" s="1"/>
  <c r="C1054" i="41"/>
  <c r="D1054" i="41" s="1"/>
  <c r="C1272" i="41"/>
  <c r="D1272" i="41" s="1"/>
  <c r="C1033" i="41"/>
  <c r="D1033" i="41" s="1"/>
  <c r="C990" i="41"/>
  <c r="D990" i="41" s="1"/>
  <c r="E990" i="41" s="1"/>
  <c r="C1070" i="41"/>
  <c r="D1070" i="41" s="1"/>
  <c r="E1070" i="41" s="1"/>
  <c r="C1313" i="41"/>
  <c r="D1313" i="41" s="1"/>
  <c r="C1177" i="41"/>
  <c r="D1177" i="41" s="1"/>
  <c r="E1177" i="41" s="1"/>
  <c r="C819" i="41"/>
  <c r="D819" i="41" s="1"/>
  <c r="F819" i="41" s="1"/>
  <c r="C1292" i="41"/>
  <c r="D1292" i="41" s="1"/>
  <c r="C884" i="41"/>
  <c r="D884" i="41" s="1"/>
  <c r="E884" i="41" s="1"/>
  <c r="C887" i="41"/>
  <c r="D887" i="41" s="1"/>
  <c r="C1277" i="41"/>
  <c r="D1277" i="41" s="1"/>
  <c r="E1277" i="41" s="1"/>
  <c r="C1040" i="41"/>
  <c r="D1040" i="41" s="1"/>
  <c r="C1142" i="41"/>
  <c r="D1142" i="41" s="1"/>
  <c r="C1215" i="41"/>
  <c r="D1215" i="41" s="1"/>
  <c r="E1215" i="41" s="1"/>
  <c r="C943" i="41"/>
  <c r="D943" i="41" s="1"/>
  <c r="E943" i="41" s="1"/>
  <c r="C1225" i="41"/>
  <c r="D1225" i="41" s="1"/>
  <c r="C1089" i="41"/>
  <c r="D1089" i="41" s="1"/>
  <c r="C1233" i="41"/>
  <c r="D1233" i="41" s="1"/>
  <c r="E1233" i="41" s="1"/>
  <c r="C1154" i="41"/>
  <c r="D1154" i="41" s="1"/>
  <c r="C843" i="41"/>
  <c r="D843" i="41" s="1"/>
  <c r="E843" i="41" s="1"/>
  <c r="C749" i="41"/>
  <c r="D749" i="41" s="1"/>
  <c r="F749" i="41" s="1"/>
  <c r="C870" i="41"/>
  <c r="D870" i="41" s="1"/>
  <c r="E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E1297" i="41" s="1"/>
  <c r="C763" i="41"/>
  <c r="D763" i="41" s="1"/>
  <c r="F763" i="41" s="1"/>
  <c r="C1320" i="41"/>
  <c r="D1320" i="41" s="1"/>
  <c r="C1218" i="41"/>
  <c r="D1218" i="41" s="1"/>
  <c r="E1218" i="41" s="1"/>
  <c r="C1132" i="41"/>
  <c r="D1132" i="41" s="1"/>
  <c r="E1132" i="41" s="1"/>
  <c r="C880" i="41"/>
  <c r="D880" i="41" s="1"/>
  <c r="E880" i="41" s="1"/>
  <c r="C1206" i="41"/>
  <c r="D1206" i="41" s="1"/>
  <c r="E1206" i="41" s="1"/>
  <c r="C1134" i="41"/>
  <c r="D1134" i="41" s="1"/>
  <c r="E1134" i="41" s="1"/>
  <c r="C823" i="41"/>
  <c r="D823" i="41" s="1"/>
  <c r="F823" i="41" s="1"/>
  <c r="C892" i="41"/>
  <c r="D892" i="41" s="1"/>
  <c r="C962" i="41"/>
  <c r="D962" i="41" s="1"/>
  <c r="E962" i="41" s="1"/>
  <c r="C1006" i="41"/>
  <c r="D1006" i="41" s="1"/>
  <c r="C1146" i="41"/>
  <c r="D1146" i="41" s="1"/>
  <c r="C908" i="41"/>
  <c r="D908" i="41" s="1"/>
  <c r="E908" i="41" s="1"/>
  <c r="C1200" i="41"/>
  <c r="D1200" i="41" s="1"/>
  <c r="C1121" i="41"/>
  <c r="D1121" i="41" s="1"/>
  <c r="E1121" i="41" s="1"/>
  <c r="C1156" i="41"/>
  <c r="D1156" i="41" s="1"/>
  <c r="C904" i="41"/>
  <c r="D904" i="41" s="1"/>
  <c r="E904" i="41" s="1"/>
  <c r="C1164" i="41"/>
  <c r="D1164" i="41" s="1"/>
  <c r="C1237" i="41"/>
  <c r="D1237" i="41" s="1"/>
  <c r="E1237" i="41" s="1"/>
  <c r="C1147" i="41"/>
  <c r="D1147" i="41" s="1"/>
  <c r="C1143" i="41"/>
  <c r="D1143" i="41" s="1"/>
  <c r="E1143" i="41" s="1"/>
  <c r="C925" i="41"/>
  <c r="D925" i="41" s="1"/>
  <c r="C980" i="41"/>
  <c r="D980" i="41" s="1"/>
  <c r="E980" i="41" s="1"/>
  <c r="C1184" i="41"/>
  <c r="D1184" i="41" s="1"/>
  <c r="E1184" i="41" s="1"/>
  <c r="C937" i="41"/>
  <c r="D937" i="41" s="1"/>
  <c r="C877" i="41"/>
  <c r="D877" i="41" s="1"/>
  <c r="E877" i="41" s="1"/>
  <c r="C934" i="41"/>
  <c r="D934" i="41" s="1"/>
  <c r="C864" i="41"/>
  <c r="D864" i="41" s="1"/>
  <c r="C876" i="41"/>
  <c r="D876" i="41" s="1"/>
  <c r="C1083" i="41"/>
  <c r="D1083" i="41" s="1"/>
  <c r="E1083" i="41" s="1"/>
  <c r="C1037" i="41"/>
  <c r="D1037" i="41" s="1"/>
  <c r="C729" i="41"/>
  <c r="D729" i="41" s="1"/>
  <c r="C1005" i="41"/>
  <c r="D1005" i="41" s="1"/>
  <c r="E1005" i="41" s="1"/>
  <c r="C1196" i="41"/>
  <c r="D1196" i="41" s="1"/>
  <c r="E1196" i="41" s="1"/>
  <c r="C1049" i="41"/>
  <c r="D1049" i="41" s="1"/>
  <c r="E1049" i="41" s="1"/>
  <c r="C1071" i="41"/>
  <c r="D1071" i="41" s="1"/>
  <c r="E1071" i="41" s="1"/>
  <c r="C924" i="41"/>
  <c r="D924" i="41" s="1"/>
  <c r="C898" i="41"/>
  <c r="D898" i="41" s="1"/>
  <c r="E898" i="41" s="1"/>
  <c r="C1020" i="41"/>
  <c r="D1020" i="41" s="1"/>
  <c r="C944" i="41"/>
  <c r="D944" i="41" s="1"/>
  <c r="C1077" i="41"/>
  <c r="D1077" i="41" s="1"/>
  <c r="C782" i="41"/>
  <c r="D782" i="41" s="1"/>
  <c r="E782" i="41" s="1"/>
  <c r="C982" i="41"/>
  <c r="D982" i="41" s="1"/>
  <c r="C1016" i="41"/>
  <c r="D1016" i="41" s="1"/>
  <c r="E1016" i="41" s="1"/>
  <c r="C722" i="41"/>
  <c r="D722" i="41" s="1"/>
  <c r="C1259" i="41"/>
  <c r="D1259" i="41" s="1"/>
  <c r="E1259" i="41" s="1"/>
  <c r="C1090" i="41"/>
  <c r="D1090" i="41" s="1"/>
  <c r="C790" i="41"/>
  <c r="D790" i="41" s="1"/>
  <c r="C883" i="41"/>
  <c r="D883" i="41" s="1"/>
  <c r="E883" i="41" s="1"/>
  <c r="C1158" i="41"/>
  <c r="D1158" i="41" s="1"/>
  <c r="C1291" i="41"/>
  <c r="D1291" i="41" s="1"/>
  <c r="C1149" i="41"/>
  <c r="D1149" i="41" s="1"/>
  <c r="C821" i="41"/>
  <c r="D821" i="41" s="1"/>
  <c r="E821" i="41" s="1"/>
  <c r="C730" i="41"/>
  <c r="D730" i="41" s="1"/>
  <c r="E730" i="41" s="1"/>
  <c r="C760" i="41"/>
  <c r="D760" i="41" s="1"/>
  <c r="E760" i="41" s="1"/>
  <c r="C1161" i="41"/>
  <c r="D1161" i="41" s="1"/>
  <c r="E1161" i="41" s="1"/>
  <c r="C816" i="41"/>
  <c r="D816" i="41" s="1"/>
  <c r="F816" i="41" s="1"/>
  <c r="C863" i="41"/>
  <c r="D863" i="41" s="1"/>
  <c r="C976" i="41"/>
  <c r="D976" i="41" s="1"/>
  <c r="C787" i="41"/>
  <c r="D787" i="41" s="1"/>
  <c r="F787" i="41" s="1"/>
  <c r="C1062" i="41"/>
  <c r="D1062" i="41" s="1"/>
  <c r="E1062" i="41" s="1"/>
  <c r="C1166" i="41"/>
  <c r="D1166" i="41" s="1"/>
  <c r="C1019" i="41"/>
  <c r="D1019" i="41" s="1"/>
  <c r="C981" i="41"/>
  <c r="D981" i="41" s="1"/>
  <c r="C1034" i="41"/>
  <c r="D1034" i="41" s="1"/>
  <c r="E1034" i="41" s="1"/>
  <c r="C972" i="41"/>
  <c r="D972" i="41" s="1"/>
  <c r="E972" i="41" s="1"/>
  <c r="C1053" i="41"/>
  <c r="D1053" i="41" s="1"/>
  <c r="C840" i="41"/>
  <c r="D840" i="41" s="1"/>
  <c r="F840" i="41" s="1"/>
  <c r="C1018" i="41"/>
  <c r="D1018" i="41" s="1"/>
  <c r="C1214" i="41"/>
  <c r="D1214" i="41" s="1"/>
  <c r="E1214" i="41" s="1"/>
  <c r="C839" i="41"/>
  <c r="D839" i="41" s="1"/>
  <c r="C983" i="41"/>
  <c r="D983" i="41" s="1"/>
  <c r="C777" i="41"/>
  <c r="D777" i="41" s="1"/>
  <c r="E777" i="41" s="1"/>
  <c r="C1185" i="41"/>
  <c r="D1185" i="41" s="1"/>
  <c r="E1185" i="41" s="1"/>
  <c r="C814" i="41"/>
  <c r="D814" i="41" s="1"/>
  <c r="E814" i="41" s="1"/>
  <c r="C1230" i="41"/>
  <c r="D1230" i="41" s="1"/>
  <c r="C1318" i="41"/>
  <c r="D1318" i="41" s="1"/>
  <c r="E1318" i="41" s="1"/>
  <c r="C953" i="41"/>
  <c r="D953" i="41" s="1"/>
  <c r="C854" i="41"/>
  <c r="D854" i="41" s="1"/>
  <c r="C893" i="41"/>
  <c r="D893" i="41" s="1"/>
  <c r="C1138" i="41"/>
  <c r="D1138" i="41" s="1"/>
  <c r="E1138" i="41" s="1"/>
  <c r="C772" i="41"/>
  <c r="D772" i="41" s="1"/>
  <c r="E772" i="41" s="1"/>
  <c r="C1081" i="41"/>
  <c r="D1081" i="41" s="1"/>
  <c r="C1106" i="41"/>
  <c r="D1106" i="41" s="1"/>
  <c r="C1148" i="41"/>
  <c r="D1148" i="41" s="1"/>
  <c r="E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E1300" i="41" s="1"/>
  <c r="C1100" i="41"/>
  <c r="D1100" i="41" s="1"/>
  <c r="E1100" i="41" s="1"/>
  <c r="C793" i="41"/>
  <c r="D793" i="41" s="1"/>
  <c r="F793" i="41" s="1"/>
  <c r="C1139" i="41"/>
  <c r="D1139" i="41" s="1"/>
  <c r="E1139" i="41" s="1"/>
  <c r="C1171" i="41"/>
  <c r="D1171" i="41" s="1"/>
  <c r="C979" i="41"/>
  <c r="D979" i="41" s="1"/>
  <c r="C1254" i="41"/>
  <c r="D1254" i="41" s="1"/>
  <c r="E1254" i="41" s="1"/>
  <c r="C1246" i="41"/>
  <c r="D1246" i="41" s="1"/>
  <c r="E1246" i="41" s="1"/>
  <c r="C746" i="41"/>
  <c r="D746" i="41" s="1"/>
  <c r="E746" i="41" s="1"/>
  <c r="C1133" i="41"/>
  <c r="D1133" i="41" s="1"/>
  <c r="C1043" i="41"/>
  <c r="D1043" i="41" s="1"/>
  <c r="E1043" i="41" s="1"/>
  <c r="C783" i="41"/>
  <c r="D783" i="41" s="1"/>
  <c r="E783" i="41" s="1"/>
  <c r="C807" i="41"/>
  <c r="D807" i="41" s="1"/>
  <c r="C1211" i="41"/>
  <c r="D1211" i="41" s="1"/>
  <c r="C881" i="41"/>
  <c r="D881" i="41" s="1"/>
  <c r="E881" i="41" s="1"/>
  <c r="C965" i="41"/>
  <c r="D965" i="41" s="1"/>
  <c r="C906" i="41"/>
  <c r="D906" i="41" s="1"/>
  <c r="E906" i="41" s="1"/>
  <c r="C1072" i="41"/>
  <c r="D1072" i="41" s="1"/>
  <c r="E1072" i="41" s="1"/>
  <c r="C1119" i="41"/>
  <c r="D1119" i="41" s="1"/>
  <c r="E1119" i="41" s="1"/>
  <c r="C1178" i="41"/>
  <c r="D1178" i="41" s="1"/>
  <c r="C919" i="41"/>
  <c r="D919" i="41" s="1"/>
  <c r="E919" i="41" s="1"/>
  <c r="C1092" i="41"/>
  <c r="D1092" i="41" s="1"/>
  <c r="E1092" i="41" s="1"/>
  <c r="C1286" i="41"/>
  <c r="D1286" i="41" s="1"/>
  <c r="C1262" i="41"/>
  <c r="D1262" i="41" s="1"/>
  <c r="E1262" i="41" s="1"/>
  <c r="C918" i="41"/>
  <c r="D918" i="41" s="1"/>
  <c r="C1137" i="41"/>
  <c r="D1137" i="41" s="1"/>
  <c r="E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E912" i="41" s="1"/>
  <c r="C725" i="41"/>
  <c r="D725" i="41" s="1"/>
  <c r="E725" i="41" s="1"/>
  <c r="C778" i="41"/>
  <c r="D778" i="41" s="1"/>
  <c r="F778" i="41" s="1"/>
  <c r="C755" i="41"/>
  <c r="D755" i="41" s="1"/>
  <c r="C878" i="41"/>
  <c r="D878" i="41" s="1"/>
  <c r="E878" i="41" s="1"/>
  <c r="C838" i="41"/>
  <c r="D838" i="41" s="1"/>
  <c r="C833" i="41"/>
  <c r="D833" i="41" s="1"/>
  <c r="C828" i="41"/>
  <c r="D828" i="41" s="1"/>
  <c r="E828" i="41" s="1"/>
  <c r="C930" i="41"/>
  <c r="D930" i="41" s="1"/>
  <c r="E930" i="41" s="1"/>
  <c r="C1304" i="41"/>
  <c r="D1304" i="41" s="1"/>
  <c r="E1304" i="41" s="1"/>
  <c r="C978" i="41"/>
  <c r="D978" i="41" s="1"/>
  <c r="E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E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E741" i="41" s="1"/>
  <c r="C928" i="41"/>
  <c r="D928" i="41" s="1"/>
  <c r="E928" i="41" s="1"/>
  <c r="C820" i="41"/>
  <c r="D820" i="41" s="1"/>
  <c r="C1063" i="41"/>
  <c r="D1063" i="41" s="1"/>
  <c r="C1140" i="41"/>
  <c r="D1140" i="41" s="1"/>
  <c r="C812" i="41"/>
  <c r="D812" i="41" s="1"/>
  <c r="E812" i="41" s="1"/>
  <c r="C1271" i="41"/>
  <c r="D1271" i="41" s="1"/>
  <c r="E1271" i="41" s="1"/>
  <c r="C852" i="41"/>
  <c r="D852" i="41" s="1"/>
  <c r="C1307" i="41"/>
  <c r="D1307" i="41" s="1"/>
  <c r="C1294" i="41"/>
  <c r="D1294" i="41" s="1"/>
  <c r="C1003" i="41"/>
  <c r="D1003" i="41" s="1"/>
  <c r="E1003" i="41" s="1"/>
  <c r="O14" i="54"/>
  <c r="A15" i="54"/>
  <c r="A16" i="54"/>
  <c r="O15" i="54"/>
  <c r="O16" i="54"/>
  <c r="A17" i="54"/>
  <c r="O17" i="54"/>
  <c r="A18" i="54"/>
  <c r="A19" i="54"/>
  <c r="O18" i="54"/>
  <c r="O19" i="54"/>
  <c r="A20" i="54"/>
  <c r="A21" i="54"/>
  <c r="O20" i="54"/>
  <c r="A22" i="54"/>
  <c r="O21" i="54"/>
  <c r="A23" i="54"/>
  <c r="O22" i="54"/>
  <c r="A24" i="54"/>
  <c r="O23" i="54"/>
  <c r="O24" i="54"/>
  <c r="A25" i="54"/>
  <c r="O25" i="54"/>
  <c r="A26" i="54"/>
  <c r="O26" i="54"/>
  <c r="A27" i="54"/>
  <c r="A28" i="54"/>
  <c r="O27" i="54"/>
  <c r="A29" i="54"/>
  <c r="O28" i="54"/>
  <c r="A30" i="54"/>
  <c r="O29" i="54"/>
  <c r="O30" i="54"/>
  <c r="A31" i="54"/>
  <c r="A32" i="54"/>
  <c r="O32" i="54"/>
  <c r="O31" i="54"/>
  <c r="K19" i="11" l="1"/>
  <c r="K20" i="11"/>
  <c r="K26" i="11"/>
  <c r="K25" i="11"/>
  <c r="K27" i="11"/>
  <c r="K24" i="11"/>
  <c r="K23" i="11"/>
  <c r="K22" i="11"/>
  <c r="C64" i="39"/>
  <c r="D64" i="39" s="1"/>
  <c r="E64" i="39" s="1"/>
  <c r="C73" i="39"/>
  <c r="D73" i="39" s="1"/>
  <c r="E73" i="39" s="1"/>
  <c r="C72" i="39"/>
  <c r="D72" i="39" s="1"/>
  <c r="E72" i="39" s="1"/>
  <c r="C67" i="39"/>
  <c r="D67" i="39" s="1"/>
  <c r="E67" i="39" s="1"/>
  <c r="C60" i="39"/>
  <c r="D60" i="39" s="1"/>
  <c r="E60" i="39" s="1"/>
  <c r="C68" i="39"/>
  <c r="D68" i="39" s="1"/>
  <c r="E68" i="39" s="1"/>
  <c r="C65" i="39"/>
  <c r="D65" i="39" s="1"/>
  <c r="E65" i="39" s="1"/>
  <c r="C74" i="39"/>
  <c r="D74" i="39" s="1"/>
  <c r="E74" i="39" s="1"/>
  <c r="C62" i="39"/>
  <c r="D62" i="39" s="1"/>
  <c r="E62" i="39" s="1"/>
  <c r="C76" i="39"/>
  <c r="D76" i="39" s="1"/>
  <c r="E76" i="39" s="1"/>
  <c r="C71" i="39"/>
  <c r="D71" i="39" s="1"/>
  <c r="E71" i="39" s="1"/>
  <c r="C66" i="39"/>
  <c r="D66" i="39" s="1"/>
  <c r="E66" i="39" s="1"/>
  <c r="C61" i="39"/>
  <c r="D61" i="39" s="1"/>
  <c r="E61" i="39" s="1"/>
  <c r="C63" i="39"/>
  <c r="D63" i="39" s="1"/>
  <c r="E63" i="39" s="1"/>
  <c r="K38" i="11"/>
  <c r="H35" i="11"/>
  <c r="H39" i="11"/>
  <c r="J33" i="11"/>
  <c r="H31" i="11"/>
  <c r="K9" i="60"/>
  <c r="K16" i="60" s="1"/>
  <c r="K20" i="60" s="1"/>
  <c r="C8" i="54"/>
  <c r="I8" i="54" s="1"/>
  <c r="C7" i="54"/>
  <c r="I7" i="54" s="1"/>
  <c r="D9" i="60"/>
  <c r="E858" i="41"/>
  <c r="E241" i="29"/>
  <c r="H36" i="11"/>
  <c r="E862" i="41"/>
  <c r="E831" i="41"/>
  <c r="F58" i="39"/>
  <c r="F36" i="39" s="1"/>
  <c r="E761" i="41"/>
  <c r="E751" i="41"/>
  <c r="E757" i="41"/>
  <c r="I35" i="11"/>
  <c r="E717" i="41"/>
  <c r="E866" i="41"/>
  <c r="I42" i="11"/>
  <c r="J39" i="11"/>
  <c r="J42" i="11"/>
  <c r="I39" i="11"/>
  <c r="F811" i="41"/>
  <c r="E842" i="41"/>
  <c r="I33" i="11"/>
  <c r="F834" i="41"/>
  <c r="E269" i="29"/>
  <c r="F352" i="29"/>
  <c r="J36" i="39"/>
  <c r="E748" i="41"/>
  <c r="E351" i="29"/>
  <c r="F806" i="41"/>
  <c r="F826" i="41"/>
  <c r="I30" i="11"/>
  <c r="F824" i="41"/>
  <c r="I36" i="11"/>
  <c r="H33" i="11"/>
  <c r="I45" i="11"/>
  <c r="E743" i="41"/>
  <c r="F304" i="29"/>
  <c r="I34" i="11"/>
  <c r="H47" i="11"/>
  <c r="F762" i="41"/>
  <c r="E766" i="41"/>
  <c r="E823" i="41"/>
  <c r="E845" i="41"/>
  <c r="E840" i="41"/>
  <c r="F744" i="41"/>
  <c r="F827" i="41"/>
  <c r="E732" i="41"/>
  <c r="E795" i="41"/>
  <c r="I44" i="11"/>
  <c r="H44" i="11"/>
  <c r="E796" i="41"/>
  <c r="J41" i="11"/>
  <c r="F752" i="41"/>
  <c r="F237" i="29"/>
  <c r="I41" i="11"/>
  <c r="H32" i="11"/>
  <c r="F353" i="29"/>
  <c r="E319" i="29"/>
  <c r="F225" i="29"/>
  <c r="E1227" i="41"/>
  <c r="I50" i="11"/>
  <c r="E1244" i="41"/>
  <c r="E985" i="41"/>
  <c r="E895" i="41"/>
  <c r="F789" i="41"/>
  <c r="F248" i="29"/>
  <c r="E949" i="41"/>
  <c r="E955" i="41"/>
  <c r="F764" i="41"/>
  <c r="E897" i="41"/>
  <c r="E1115" i="41"/>
  <c r="E998" i="41"/>
  <c r="E902" i="41"/>
  <c r="E1099" i="41"/>
  <c r="F727" i="41"/>
  <c r="E346" i="29"/>
  <c r="I40" i="11"/>
  <c r="E793" i="41"/>
  <c r="E917" i="41"/>
  <c r="E1146" i="41"/>
  <c r="E754" i="41"/>
  <c r="E1147" i="41"/>
  <c r="E882" i="41"/>
  <c r="F805" i="41"/>
  <c r="E1149" i="41"/>
  <c r="E716" i="41"/>
  <c r="E1027" i="41"/>
  <c r="E787" i="41"/>
  <c r="E810" i="41"/>
  <c r="E991" i="41"/>
  <c r="E993" i="41"/>
  <c r="F721" i="41"/>
  <c r="E1097" i="41"/>
  <c r="E1221" i="41"/>
  <c r="F859" i="41"/>
  <c r="E822" i="41"/>
  <c r="E1086" i="41"/>
  <c r="E771" i="41"/>
  <c r="F742" i="41"/>
  <c r="E1267" i="41"/>
  <c r="F292" i="29"/>
  <c r="E1225" i="41"/>
  <c r="I29" i="11"/>
  <c r="E1047" i="41"/>
  <c r="E1272" i="41"/>
  <c r="E818" i="41"/>
  <c r="E1317" i="41"/>
  <c r="F846" i="41"/>
  <c r="E932" i="41"/>
  <c r="E1265" i="41"/>
  <c r="E1085" i="41"/>
  <c r="F857" i="41"/>
  <c r="E1306" i="41"/>
  <c r="E1112" i="41"/>
  <c r="I46" i="11"/>
  <c r="E981" i="41"/>
  <c r="F768" i="41"/>
  <c r="E890" i="41"/>
  <c r="E841" i="41"/>
  <c r="E1068" i="41"/>
  <c r="E749" i="41"/>
  <c r="E1082" i="41"/>
  <c r="E868" i="41"/>
  <c r="E734" i="41"/>
  <c r="E872" i="41"/>
  <c r="E1103" i="41"/>
  <c r="J46" i="11"/>
  <c r="E1007" i="41"/>
  <c r="E799" i="41"/>
  <c r="F832" i="41"/>
  <c r="F719" i="41"/>
  <c r="E1004" i="41"/>
  <c r="F777" i="41"/>
  <c r="E1316" i="41"/>
  <c r="E963" i="41"/>
  <c r="E1050" i="41"/>
  <c r="F728" i="41"/>
  <c r="E964" i="41"/>
  <c r="E770" i="41"/>
  <c r="E724" i="41"/>
  <c r="E934" i="41"/>
  <c r="E360" i="29"/>
  <c r="E1008" i="41"/>
  <c r="E758" i="41"/>
  <c r="F736" i="41"/>
  <c r="E763" i="41"/>
  <c r="I31" i="11"/>
  <c r="J40" i="11"/>
  <c r="E1158" i="41"/>
  <c r="F725" i="41"/>
  <c r="E848" i="41"/>
  <c r="E927" i="41"/>
  <c r="E765" i="41"/>
  <c r="E1293" i="41"/>
  <c r="E853" i="41"/>
  <c r="E849" i="41"/>
  <c r="F733" i="41"/>
  <c r="E1145" i="41"/>
  <c r="E1164" i="41"/>
  <c r="E779" i="41"/>
  <c r="E1320" i="41"/>
  <c r="E1234" i="41"/>
  <c r="E838" i="41"/>
  <c r="F813" i="41"/>
  <c r="E813" i="41"/>
  <c r="F329" i="29"/>
  <c r="E329" i="29"/>
  <c r="F227" i="29"/>
  <c r="E227" i="29"/>
  <c r="E1302" i="41"/>
  <c r="E1010" i="41"/>
  <c r="E933" i="41"/>
  <c r="F747" i="41"/>
  <c r="E1011" i="41"/>
  <c r="E729" i="41"/>
  <c r="E1131" i="41"/>
  <c r="E940" i="41"/>
  <c r="E1228" i="41"/>
  <c r="F788" i="41"/>
  <c r="E999" i="41"/>
  <c r="E1190" i="41"/>
  <c r="E330" i="29"/>
  <c r="I21" i="11"/>
  <c r="J21" i="11"/>
  <c r="H16" i="11"/>
  <c r="F242" i="29"/>
  <c r="F298" i="29"/>
  <c r="E276" i="29"/>
  <c r="J50" i="11"/>
  <c r="F798" i="41"/>
  <c r="E1235" i="41"/>
  <c r="E1289" i="41"/>
  <c r="E1045" i="41"/>
  <c r="F737" i="41"/>
  <c r="F305" i="29"/>
  <c r="H46" i="11"/>
  <c r="E851" i="41"/>
  <c r="E1171" i="41"/>
  <c r="E794" i="41"/>
  <c r="E740" i="41"/>
  <c r="E1216" i="41"/>
  <c r="E819" i="41"/>
  <c r="E778" i="41"/>
  <c r="F760" i="41"/>
  <c r="F59" i="39"/>
  <c r="I16" i="11"/>
  <c r="E726" i="41"/>
  <c r="F726" i="41"/>
  <c r="E1169" i="41"/>
  <c r="E1281" i="41"/>
  <c r="E337" i="29"/>
  <c r="F337" i="29"/>
  <c r="F247" i="29"/>
  <c r="E247" i="29"/>
  <c r="E326" i="29"/>
  <c r="F326" i="29"/>
  <c r="E997" i="41"/>
  <c r="E1287" i="41"/>
  <c r="F257" i="29"/>
  <c r="E257" i="29"/>
  <c r="E1204" i="41"/>
  <c r="E230" i="29"/>
  <c r="E879" i="41"/>
  <c r="E314" i="29"/>
  <c r="E1257" i="41"/>
  <c r="E941" i="41"/>
  <c r="E856" i="41"/>
  <c r="F856" i="41"/>
  <c r="E937" i="41"/>
  <c r="E952" i="41"/>
  <c r="E1183" i="41"/>
  <c r="E875" i="41"/>
  <c r="F753" i="41"/>
  <c r="F731" i="41"/>
  <c r="E913" i="41"/>
  <c r="E825" i="41"/>
  <c r="E1179" i="41"/>
  <c r="E797" i="41"/>
  <c r="E1002" i="41"/>
  <c r="J35" i="11"/>
  <c r="F769" i="41"/>
  <c r="E1101" i="41"/>
  <c r="E1079" i="41"/>
  <c r="E1249" i="41"/>
  <c r="F745" i="41"/>
  <c r="F801" i="41"/>
  <c r="F782" i="41"/>
  <c r="E861" i="41"/>
  <c r="E1150" i="41"/>
  <c r="E1040" i="41"/>
  <c r="F812" i="41"/>
  <c r="F730" i="41"/>
  <c r="E315" i="29"/>
  <c r="F738" i="41"/>
  <c r="E1064" i="41"/>
  <c r="E332" i="29"/>
  <c r="F324" i="29"/>
  <c r="E278" i="29"/>
  <c r="F843" i="41"/>
  <c r="E1030" i="41"/>
  <c r="F821" i="41"/>
  <c r="F847" i="41"/>
  <c r="E776" i="41"/>
  <c r="E1066" i="41"/>
  <c r="E1168" i="41"/>
  <c r="E790" i="41"/>
  <c r="F772" i="41"/>
  <c r="E735" i="41"/>
  <c r="E971" i="41"/>
  <c r="J29" i="11"/>
  <c r="E249" i="29"/>
  <c r="E1294" i="41"/>
  <c r="E1260" i="41"/>
  <c r="E1220" i="41"/>
  <c r="E1211" i="41"/>
  <c r="E1290" i="41"/>
  <c r="E817" i="41"/>
  <c r="E1117" i="41"/>
  <c r="E1180" i="41"/>
  <c r="E775" i="41"/>
  <c r="F775" i="41"/>
  <c r="F854" i="41"/>
  <c r="E854" i="41"/>
  <c r="E1295" i="41"/>
  <c r="E784" i="41"/>
  <c r="F784" i="41"/>
  <c r="F715" i="41"/>
  <c r="E715" i="41"/>
  <c r="E953" i="41"/>
  <c r="E774" i="41"/>
  <c r="F774" i="41"/>
  <c r="E1213" i="41"/>
  <c r="E1236" i="41"/>
  <c r="E1037" i="41"/>
  <c r="E1154" i="41"/>
  <c r="E1268" i="41"/>
  <c r="E1307" i="41"/>
  <c r="E996" i="41"/>
  <c r="E1207" i="41"/>
  <c r="E977" i="41"/>
  <c r="E1091" i="41"/>
  <c r="E1245" i="41"/>
  <c r="E921" i="41"/>
  <c r="E1230" i="41"/>
  <c r="E1209" i="41"/>
  <c r="E816" i="41"/>
  <c r="E965" i="41"/>
  <c r="E1133" i="41"/>
  <c r="E863" i="41"/>
  <c r="F863" i="41"/>
  <c r="E869" i="41"/>
  <c r="F350" i="29"/>
  <c r="E1159" i="41"/>
  <c r="E1203" i="41"/>
  <c r="F808" i="41"/>
  <c r="E808" i="41"/>
  <c r="E75" i="39"/>
  <c r="E274" i="29"/>
  <c r="F274" i="29"/>
  <c r="E1111" i="41"/>
  <c r="F746" i="41"/>
  <c r="E1053" i="41"/>
  <c r="E983" i="41"/>
  <c r="F750" i="41"/>
  <c r="E750" i="41"/>
  <c r="F792" i="41"/>
  <c r="E792" i="41"/>
  <c r="E1041" i="41"/>
  <c r="E850" i="41"/>
  <c r="F800" i="41"/>
  <c r="E876" i="41"/>
  <c r="E1298" i="41"/>
  <c r="E1069" i="41"/>
  <c r="E905" i="41"/>
  <c r="E1278" i="41"/>
  <c r="E1077" i="41"/>
  <c r="E356" i="29"/>
  <c r="F356" i="29"/>
  <c r="E369" i="29"/>
  <c r="F307" i="29"/>
  <c r="E307" i="29"/>
  <c r="F833" i="41"/>
  <c r="E833" i="41"/>
  <c r="E1200" i="41"/>
  <c r="E956" i="41"/>
  <c r="E262" i="29"/>
  <c r="F262" i="29"/>
  <c r="F238" i="29"/>
  <c r="E238" i="29"/>
  <c r="E254" i="29"/>
  <c r="F254" i="29"/>
  <c r="E308" i="29"/>
  <c r="F308" i="29"/>
  <c r="E366" i="29"/>
  <c r="E282" i="29"/>
  <c r="F240" i="29"/>
  <c r="E263" i="29"/>
  <c r="F277" i="29"/>
  <c r="E1093" i="41"/>
  <c r="F820" i="41"/>
  <c r="E820" i="41"/>
  <c r="F830" i="41"/>
  <c r="E830" i="41"/>
  <c r="E785" i="41"/>
  <c r="F785" i="41"/>
  <c r="E1018" i="41"/>
  <c r="E815" i="41"/>
  <c r="F815" i="41"/>
  <c r="E1025" i="41"/>
  <c r="E974" i="41"/>
  <c r="E1032" i="41"/>
  <c r="E1240" i="41"/>
  <c r="E1076" i="41"/>
  <c r="E1229" i="41"/>
  <c r="E1033" i="41"/>
  <c r="F739" i="41"/>
  <c r="E739" i="41"/>
  <c r="F767" i="41"/>
  <c r="E767" i="41"/>
  <c r="E860" i="41"/>
  <c r="F860" i="41"/>
  <c r="E1140" i="41"/>
  <c r="E954" i="41"/>
  <c r="E1019" i="41"/>
  <c r="E1199" i="41"/>
  <c r="E926" i="41"/>
  <c r="E1286" i="41"/>
  <c r="F783" i="41"/>
  <c r="E1081" i="41"/>
  <c r="E755" i="41"/>
  <c r="F755" i="41"/>
  <c r="E320" i="29"/>
  <c r="F320" i="29"/>
  <c r="E291" i="29"/>
  <c r="E284" i="29"/>
  <c r="F284" i="29"/>
  <c r="F273" i="29"/>
  <c r="E273" i="29"/>
  <c r="E979" i="41"/>
  <c r="E844" i="41"/>
  <c r="F844" i="41"/>
  <c r="E944" i="41"/>
  <c r="E355" i="29"/>
  <c r="F355" i="29"/>
  <c r="E759" i="41"/>
  <c r="E892" i="41"/>
  <c r="E975" i="41"/>
  <c r="F829" i="41"/>
  <c r="F814" i="41"/>
  <c r="E756" i="41"/>
  <c r="F865" i="41"/>
  <c r="E865" i="41"/>
  <c r="F807" i="41"/>
  <c r="E807" i="41"/>
  <c r="E1106" i="41"/>
  <c r="E259" i="29"/>
  <c r="F259" i="29"/>
  <c r="E224" i="29"/>
  <c r="F224" i="29" s="1"/>
  <c r="F235" i="29"/>
  <c r="E235" i="29"/>
  <c r="E316" i="29"/>
  <c r="F316" i="29"/>
  <c r="H28" i="11"/>
  <c r="J28" i="11"/>
  <c r="I28" i="11"/>
  <c r="F339" i="29"/>
  <c r="E255" i="29"/>
  <c r="E364" i="29"/>
  <c r="F318" i="29"/>
  <c r="F243" i="29"/>
  <c r="E243" i="29"/>
  <c r="F245" i="29"/>
  <c r="E245" i="29"/>
  <c r="F335" i="29"/>
  <c r="E335" i="29"/>
  <c r="E331" i="29"/>
  <c r="F331" i="29"/>
  <c r="E258" i="29"/>
  <c r="F258" i="29"/>
  <c r="E290" i="29"/>
  <c r="H43" i="11"/>
  <c r="I43" i="11"/>
  <c r="E373" i="29"/>
  <c r="E297" i="29"/>
  <c r="F297" i="29"/>
  <c r="F302" i="29"/>
  <c r="E302" i="29"/>
  <c r="F309" i="29"/>
  <c r="E309" i="29"/>
  <c r="J17" i="11"/>
  <c r="H17" i="11"/>
  <c r="I37" i="11"/>
  <c r="H37" i="11"/>
  <c r="E328" i="29"/>
  <c r="F328" i="29"/>
  <c r="E226" i="29"/>
  <c r="E295" i="29"/>
  <c r="F295" i="29"/>
  <c r="E340" i="29"/>
  <c r="E252" i="29"/>
  <c r="F270" i="29"/>
  <c r="E280" i="29"/>
  <c r="J43" i="11"/>
  <c r="I32" i="11"/>
  <c r="F286" i="29"/>
  <c r="E246" i="29"/>
  <c r="F266" i="29"/>
  <c r="J37" i="11"/>
  <c r="H45" i="11"/>
  <c r="E327" i="29"/>
  <c r="E342" i="29"/>
  <c r="F321" i="29"/>
  <c r="H15" i="11"/>
  <c r="I17" i="11"/>
  <c r="E239" i="29"/>
  <c r="I36" i="39"/>
  <c r="E1193" i="41"/>
  <c r="E889" i="41"/>
  <c r="E976" i="41"/>
  <c r="E1090" i="41"/>
  <c r="E1142" i="41"/>
  <c r="E839" i="41"/>
  <c r="E1124" i="41"/>
  <c r="E852" i="41"/>
  <c r="E1063" i="41"/>
  <c r="E1084" i="41"/>
  <c r="E873" i="41"/>
  <c r="E1292" i="41"/>
  <c r="F773" i="41"/>
  <c r="E773" i="41"/>
  <c r="E1186" i="41"/>
  <c r="E918" i="41"/>
  <c r="E886" i="41"/>
  <c r="E1166" i="41"/>
  <c r="E1291" i="41"/>
  <c r="E722" i="41"/>
  <c r="F723" i="41" s="1"/>
  <c r="F722" i="41"/>
  <c r="E864" i="41"/>
  <c r="F864" i="41"/>
  <c r="E925" i="41"/>
  <c r="E1156" i="41"/>
  <c r="E1006" i="41"/>
  <c r="E1089" i="41"/>
  <c r="E887" i="41"/>
  <c r="E1313" i="41"/>
  <c r="E1054" i="41"/>
  <c r="E1052" i="41"/>
  <c r="F855" i="41"/>
  <c r="E855" i="41"/>
  <c r="E1305" i="41"/>
  <c r="E791" i="41"/>
  <c r="E910" i="41"/>
  <c r="E1178" i="41"/>
  <c r="E893" i="41"/>
  <c r="E1020" i="41"/>
  <c r="F741" i="41"/>
  <c r="E982" i="41"/>
  <c r="E924" i="41"/>
  <c r="E348" i="29"/>
  <c r="E322" i="29"/>
  <c r="F322" i="29"/>
  <c r="E370" i="29"/>
  <c r="E338" i="29"/>
  <c r="F279" i="29"/>
  <c r="E279" i="29"/>
  <c r="F359" i="29"/>
  <c r="E365" i="29"/>
  <c r="E368" i="29"/>
  <c r="E333" i="29"/>
  <c r="F333" i="29"/>
  <c r="F311" i="29"/>
  <c r="E311" i="29"/>
  <c r="F285" i="29"/>
  <c r="E285" i="29"/>
  <c r="F336" i="29"/>
  <c r="E336" i="29"/>
  <c r="F341" i="29"/>
  <c r="E341" i="29"/>
  <c r="F354" i="29"/>
  <c r="E354" i="29"/>
  <c r="F231" i="29"/>
  <c r="E231" i="29"/>
  <c r="E251" i="29"/>
  <c r="F251" i="29"/>
  <c r="F236" i="29"/>
  <c r="E236" i="29"/>
  <c r="F267" i="29"/>
  <c r="E229" i="29"/>
  <c r="F229" i="29"/>
  <c r="F306" i="29"/>
  <c r="E70" i="39"/>
  <c r="E287" i="29"/>
  <c r="F287" i="29"/>
  <c r="F260" i="29"/>
  <c r="E260" i="29"/>
  <c r="E300" i="29"/>
  <c r="E232" i="29"/>
  <c r="F232" i="29"/>
  <c r="F357" i="29"/>
  <c r="E325" i="29"/>
  <c r="F325" i="29"/>
  <c r="E372" i="29"/>
  <c r="E323" i="29"/>
  <c r="F323" i="29"/>
  <c r="F299" i="29"/>
  <c r="E299" i="29"/>
  <c r="E303" i="29"/>
  <c r="F303" i="29"/>
  <c r="F265" i="29"/>
  <c r="E265" i="29"/>
  <c r="F301" i="29"/>
  <c r="F271" i="29"/>
  <c r="E250" i="29"/>
  <c r="F250" i="29"/>
  <c r="E244" i="29"/>
  <c r="F334" i="29"/>
  <c r="F343" i="29"/>
  <c r="E69" i="39"/>
  <c r="F264" i="29"/>
  <c r="E264" i="29"/>
  <c r="E317" i="29"/>
  <c r="F317" i="29"/>
  <c r="E234" i="29"/>
  <c r="F234" i="29"/>
  <c r="F344" i="29"/>
  <c r="F358" i="29"/>
  <c r="E272" i="29"/>
  <c r="E275" i="29"/>
  <c r="F275" i="29"/>
  <c r="E310" i="29"/>
  <c r="F310" i="29"/>
  <c r="I15" i="11"/>
  <c r="E283" i="29"/>
  <c r="F283" i="29"/>
  <c r="K15" i="29"/>
  <c r="E288" i="29"/>
  <c r="F288" i="29"/>
  <c r="E281" i="29"/>
  <c r="F253" i="29"/>
  <c r="E293" i="29"/>
  <c r="F261" i="29"/>
  <c r="E256" i="29"/>
  <c r="E294" i="29"/>
  <c r="E268" i="29"/>
  <c r="F268" i="29"/>
  <c r="J48" i="11"/>
  <c r="I48" i="11"/>
  <c r="H34" i="11"/>
  <c r="J34" i="11"/>
  <c r="E313" i="29"/>
  <c r="J31" i="11"/>
  <c r="I47" i="11"/>
  <c r="J30" i="11"/>
  <c r="J45" i="11"/>
  <c r="F62" i="39" l="1"/>
  <c r="F60" i="39"/>
  <c r="F61" i="39"/>
  <c r="F851" i="41"/>
  <c r="F779" i="41"/>
  <c r="F289" i="29"/>
  <c r="F809" i="41"/>
  <c r="F319" i="29"/>
  <c r="F300" i="29"/>
  <c r="F790" i="41"/>
  <c r="F345" i="29"/>
  <c r="F835" i="41"/>
  <c r="F729" i="41"/>
  <c r="F348" i="29"/>
  <c r="F226" i="29"/>
  <c r="F239" i="29"/>
  <c r="F838" i="41"/>
  <c r="F716" i="41"/>
  <c r="F67" i="39"/>
  <c r="F781" i="41"/>
  <c r="F291" i="29"/>
  <c r="F290" i="29"/>
  <c r="F780" i="41"/>
  <c r="F839" i="41"/>
  <c r="F228" i="29"/>
  <c r="F803" i="41"/>
  <c r="F349" i="29"/>
  <c r="F718" i="41"/>
  <c r="F313" i="29"/>
  <c r="F1292" i="41"/>
  <c r="F1143" i="41"/>
  <c r="K35" i="11"/>
  <c r="H7" i="54"/>
  <c r="D7" i="54"/>
  <c r="H8" i="54"/>
  <c r="D8" i="54"/>
  <c r="E8" i="54" s="1"/>
  <c r="C9" i="54"/>
  <c r="K36" i="11"/>
  <c r="F373" i="29"/>
  <c r="F1089" i="41"/>
  <c r="F65" i="39"/>
  <c r="F69" i="39"/>
  <c r="F372" i="29"/>
  <c r="F1158" i="41"/>
  <c r="F1052" i="41"/>
  <c r="F371" i="29"/>
  <c r="F940" i="41"/>
  <c r="F369" i="29"/>
  <c r="K39" i="11"/>
  <c r="K42" i="11"/>
  <c r="K33" i="11"/>
  <c r="K36" i="39"/>
  <c r="F852" i="41"/>
  <c r="F786" i="41"/>
  <c r="F817" i="41"/>
  <c r="F346" i="29"/>
  <c r="F314" i="29"/>
  <c r="F296" i="29"/>
  <c r="F804" i="41"/>
  <c r="F720" i="41"/>
  <c r="F836" i="41"/>
  <c r="F327" i="29"/>
  <c r="F822" i="41"/>
  <c r="F230" i="29"/>
  <c r="F332" i="29"/>
  <c r="K30" i="11"/>
  <c r="K47" i="11"/>
  <c r="K32" i="11"/>
  <c r="K44" i="11"/>
  <c r="K41" i="11"/>
  <c r="K40" i="11"/>
  <c r="K16" i="11"/>
  <c r="K31" i="11"/>
  <c r="F1106" i="41"/>
  <c r="F1035" i="41"/>
  <c r="F1049" i="41"/>
  <c r="F872" i="41"/>
  <c r="F961" i="41"/>
  <c r="F936" i="41"/>
  <c r="F1208" i="41"/>
  <c r="F1172" i="41"/>
  <c r="F897" i="41"/>
  <c r="F1168" i="41"/>
  <c r="F70" i="39"/>
  <c r="F1317" i="41"/>
  <c r="F1131" i="41"/>
  <c r="F934" i="41"/>
  <c r="F939" i="41"/>
  <c r="F902" i="41"/>
  <c r="F1020" i="41"/>
  <c r="F1109" i="41"/>
  <c r="F1054" i="41"/>
  <c r="F918" i="41"/>
  <c r="F1124" i="41"/>
  <c r="F976" i="41"/>
  <c r="F989" i="41"/>
  <c r="F1184" i="41"/>
  <c r="F883" i="41"/>
  <c r="F1153" i="41"/>
  <c r="F1026" i="41"/>
  <c r="F1140" i="41"/>
  <c r="F1018" i="41"/>
  <c r="F1093" i="41"/>
  <c r="F1069" i="41"/>
  <c r="F1041" i="41"/>
  <c r="F884" i="41"/>
  <c r="F1133" i="41"/>
  <c r="F1021" i="41"/>
  <c r="F1280" i="41"/>
  <c r="F970" i="41"/>
  <c r="F1206" i="41"/>
  <c r="F1223" i="41"/>
  <c r="F907" i="41"/>
  <c r="F952" i="41"/>
  <c r="F1257" i="41"/>
  <c r="F1204" i="41"/>
  <c r="F1031" i="41"/>
  <c r="F943" i="41"/>
  <c r="F1277" i="41"/>
  <c r="F1013" i="41"/>
  <c r="F1128" i="41"/>
  <c r="F1234" i="41"/>
  <c r="F1058" i="41"/>
  <c r="F969" i="41"/>
  <c r="F1005" i="41"/>
  <c r="F1118" i="41"/>
  <c r="F1000" i="41"/>
  <c r="F948" i="41"/>
  <c r="F992" i="41"/>
  <c r="F994" i="41"/>
  <c r="F1129" i="41"/>
  <c r="F1094" i="41"/>
  <c r="F1227" i="41"/>
  <c r="F1249" i="41"/>
  <c r="F1146" i="41"/>
  <c r="F926" i="41"/>
  <c r="F1064" i="41"/>
  <c r="F63" i="39"/>
  <c r="F1264" i="41"/>
  <c r="F66" i="39"/>
  <c r="F1316" i="41"/>
  <c r="F1001" i="41"/>
  <c r="F1209" i="41"/>
  <c r="F1081" i="41"/>
  <c r="F1068" i="41"/>
  <c r="F1030" i="41"/>
  <c r="F1112" i="41"/>
  <c r="F1240" i="41"/>
  <c r="F1268" i="41"/>
  <c r="F1188" i="41"/>
  <c r="F1183" i="41"/>
  <c r="F1237" i="41"/>
  <c r="F1276" i="41"/>
  <c r="F966" i="41"/>
  <c r="F1265" i="41"/>
  <c r="F76" i="39"/>
  <c r="F1006" i="41"/>
  <c r="F873" i="41"/>
  <c r="F68" i="39"/>
  <c r="F73" i="39"/>
  <c r="F912" i="41"/>
  <c r="F1088" i="41"/>
  <c r="F1139" i="41"/>
  <c r="F1033" i="41"/>
  <c r="F1032" i="41"/>
  <c r="F1092" i="41"/>
  <c r="F921" i="41"/>
  <c r="F1207" i="41"/>
  <c r="F1154" i="41"/>
  <c r="F1295" i="41"/>
  <c r="F1117" i="41"/>
  <c r="F1220" i="41"/>
  <c r="F1218" i="41"/>
  <c r="F928" i="41"/>
  <c r="F1192" i="41"/>
  <c r="F1046" i="41"/>
  <c r="F1126" i="41"/>
  <c r="F1169" i="41"/>
  <c r="F1175" i="41"/>
  <c r="F1113" i="41"/>
  <c r="F1279" i="41"/>
  <c r="F1067" i="41"/>
  <c r="F1187" i="41"/>
  <c r="F1283" i="41"/>
  <c r="F1195" i="41"/>
  <c r="F1258" i="41"/>
  <c r="F1016" i="41"/>
  <c r="F955" i="41"/>
  <c r="F1289" i="41"/>
  <c r="F1147" i="41"/>
  <c r="F923" i="41"/>
  <c r="F1062" i="41"/>
  <c r="F1216" i="41"/>
  <c r="F71" i="39"/>
  <c r="F1293" i="41"/>
  <c r="F882" i="41"/>
  <c r="F1045" i="41"/>
  <c r="F1244" i="41"/>
  <c r="F1101" i="41"/>
  <c r="F988" i="41"/>
  <c r="F1004" i="41"/>
  <c r="F1072" i="41"/>
  <c r="F922" i="41"/>
  <c r="F1180" i="41"/>
  <c r="F1198" i="41"/>
  <c r="F957" i="41"/>
  <c r="F909" i="41"/>
  <c r="F910" i="41"/>
  <c r="F1305" i="41"/>
  <c r="F1291" i="41"/>
  <c r="F364" i="29"/>
  <c r="F72" i="39"/>
  <c r="F1318" i="41"/>
  <c r="F1080" i="41"/>
  <c r="F892" i="41"/>
  <c r="F880" i="41"/>
  <c r="F1229" i="41"/>
  <c r="F1077" i="41"/>
  <c r="F1298" i="41"/>
  <c r="F930" i="41"/>
  <c r="F867" i="41"/>
  <c r="F1114" i="41"/>
  <c r="F1226" i="41"/>
  <c r="F1127" i="41"/>
  <c r="F1263" i="41"/>
  <c r="F1259" i="41"/>
  <c r="F1121" i="41"/>
  <c r="F1320" i="41"/>
  <c r="F1098" i="41"/>
  <c r="F1075" i="41"/>
  <c r="F1246" i="41"/>
  <c r="F906" i="41"/>
  <c r="F1299" i="41"/>
  <c r="F1191" i="41"/>
  <c r="F895" i="41"/>
  <c r="F1306" i="41"/>
  <c r="F1149" i="41"/>
  <c r="F1242" i="41"/>
  <c r="F971" i="41"/>
  <c r="F986" i="41"/>
  <c r="F1171" i="41"/>
  <c r="F917" i="41"/>
  <c r="F890" i="41"/>
  <c r="F1040" i="41"/>
  <c r="F1044" i="41"/>
  <c r="F1210" i="41"/>
  <c r="F999" i="41"/>
  <c r="F927" i="41"/>
  <c r="F983" i="41"/>
  <c r="F1116" i="41"/>
  <c r="F959" i="41"/>
  <c r="F1155" i="41"/>
  <c r="F1222" i="41"/>
  <c r="F924" i="41"/>
  <c r="F368" i="29"/>
  <c r="F1186" i="41"/>
  <c r="F370" i="29"/>
  <c r="F982" i="41"/>
  <c r="F1178" i="41"/>
  <c r="F1313" i="41"/>
  <c r="F1084" i="41"/>
  <c r="F889" i="41"/>
  <c r="F1015" i="41"/>
  <c r="F944" i="41"/>
  <c r="F1199" i="41"/>
  <c r="F974" i="41"/>
  <c r="F1273" i="41"/>
  <c r="F1036" i="41"/>
  <c r="F965" i="41"/>
  <c r="F1245" i="41"/>
  <c r="F996" i="41"/>
  <c r="F1037" i="41"/>
  <c r="F953" i="41"/>
  <c r="F1260" i="41"/>
  <c r="F1123" i="41"/>
  <c r="F1301" i="41"/>
  <c r="F995" i="41"/>
  <c r="F1185" i="41"/>
  <c r="F1254" i="41"/>
  <c r="F937" i="41"/>
  <c r="F362" i="29"/>
  <c r="F1087" i="41"/>
  <c r="F933" i="41"/>
  <c r="F950" i="41"/>
  <c r="F1215" i="41"/>
  <c r="F972" i="41"/>
  <c r="F938" i="41"/>
  <c r="F1261" i="41"/>
  <c r="F1202" i="41"/>
  <c r="F1024" i="41"/>
  <c r="F916" i="41"/>
  <c r="F1231" i="41"/>
  <c r="F1278" i="41"/>
  <c r="F1230" i="41"/>
  <c r="F1145" i="41"/>
  <c r="F985" i="41"/>
  <c r="F1078" i="41"/>
  <c r="F1319" i="41"/>
  <c r="F913" i="41"/>
  <c r="F1066" i="41"/>
  <c r="F963" i="41"/>
  <c r="F981" i="41"/>
  <c r="F1275" i="41"/>
  <c r="F991" i="41"/>
  <c r="F993" i="41"/>
  <c r="F1164" i="41"/>
  <c r="F1308" i="41"/>
  <c r="F1213" i="41"/>
  <c r="F1071" i="41"/>
  <c r="F997" i="41"/>
  <c r="F1304" i="41"/>
  <c r="F1053" i="41"/>
  <c r="F893" i="41"/>
  <c r="F1156" i="41"/>
  <c r="F361" i="29"/>
  <c r="F363" i="29"/>
  <c r="F365" i="29"/>
  <c r="F925" i="41"/>
  <c r="F1166" i="41"/>
  <c r="F1142" i="41"/>
  <c r="F74" i="39"/>
  <c r="F1138" i="41"/>
  <c r="F1019" i="41"/>
  <c r="F1076" i="41"/>
  <c r="F1025" i="41"/>
  <c r="F898" i="41"/>
  <c r="F869" i="41"/>
  <c r="F1251" i="41"/>
  <c r="F870" i="41"/>
  <c r="F1239" i="41"/>
  <c r="F1177" i="41"/>
  <c r="F908" i="41"/>
  <c r="F879" i="41"/>
  <c r="F1296" i="41"/>
  <c r="K50" i="11"/>
  <c r="F1119" i="41"/>
  <c r="F1010" i="41"/>
  <c r="F1029" i="41"/>
  <c r="F1034" i="41"/>
  <c r="F1262" i="41"/>
  <c r="F1253" i="41"/>
  <c r="F1243" i="41"/>
  <c r="F1241" i="41"/>
  <c r="F888" i="41"/>
  <c r="F984" i="41"/>
  <c r="F980" i="41"/>
  <c r="F1270" i="41"/>
  <c r="F1136" i="41"/>
  <c r="F1050" i="41"/>
  <c r="F1082" i="41"/>
  <c r="F1179" i="41"/>
  <c r="F1203" i="41"/>
  <c r="F949" i="41"/>
  <c r="F1085" i="41"/>
  <c r="F1055" i="41"/>
  <c r="F868" i="41"/>
  <c r="F1221" i="41"/>
  <c r="F1022" i="41"/>
  <c r="F1111" i="41"/>
  <c r="F1228" i="41"/>
  <c r="F1150" i="41"/>
  <c r="F1099" i="41"/>
  <c r="F919" i="41"/>
  <c r="F1211" i="41"/>
  <c r="F941" i="41"/>
  <c r="F891" i="41"/>
  <c r="F1134" i="41"/>
  <c r="F1152" i="41"/>
  <c r="F1003" i="41"/>
  <c r="F911" i="41"/>
  <c r="F887" i="41"/>
  <c r="F1063" i="41"/>
  <c r="F1193" i="41"/>
  <c r="F1110" i="41"/>
  <c r="F1122" i="41"/>
  <c r="F956" i="41"/>
  <c r="F1038" i="41"/>
  <c r="F876" i="41"/>
  <c r="F1197" i="41"/>
  <c r="F75" i="39"/>
  <c r="F1307" i="41"/>
  <c r="F1236" i="41"/>
  <c r="F1048" i="41"/>
  <c r="F945" i="41"/>
  <c r="F1105" i="41"/>
  <c r="F1065" i="41"/>
  <c r="F1102" i="41"/>
  <c r="F894" i="41"/>
  <c r="F1157" i="41"/>
  <c r="F1256" i="41"/>
  <c r="F942" i="41"/>
  <c r="F1214" i="41"/>
  <c r="F1201" i="41"/>
  <c r="F1274" i="41"/>
  <c r="F1163" i="41"/>
  <c r="F1096" i="41"/>
  <c r="F1233" i="41"/>
  <c r="F1141" i="41"/>
  <c r="F1174" i="41"/>
  <c r="F1160" i="41"/>
  <c r="F1238" i="41"/>
  <c r="F871" i="41"/>
  <c r="F1312" i="41"/>
  <c r="F1061" i="41"/>
  <c r="F1144" i="41"/>
  <c r="F1132" i="41"/>
  <c r="F1309" i="41"/>
  <c r="F914" i="41"/>
  <c r="F1250" i="41"/>
  <c r="F1051" i="41"/>
  <c r="F1194" i="41"/>
  <c r="F929" i="41"/>
  <c r="F1135" i="41"/>
  <c r="F935" i="41"/>
  <c r="F1017" i="41"/>
  <c r="F1167" i="41"/>
  <c r="F1189" i="41"/>
  <c r="F1212" i="41"/>
  <c r="F885" i="41"/>
  <c r="F899" i="41"/>
  <c r="F1181" i="41"/>
  <c r="F1162" i="41"/>
  <c r="F896" i="41"/>
  <c r="F1057" i="41"/>
  <c r="F1170" i="41"/>
  <c r="F1248" i="41"/>
  <c r="F1083" i="41"/>
  <c r="F920" i="41"/>
  <c r="F1297" i="41"/>
  <c r="F1285" i="41"/>
  <c r="F1073" i="41"/>
  <c r="F903" i="41"/>
  <c r="F1176" i="41"/>
  <c r="F1056" i="41"/>
  <c r="F1107" i="41"/>
  <c r="F1255" i="41"/>
  <c r="F1269" i="41"/>
  <c r="F1284" i="41"/>
  <c r="F1060" i="41"/>
  <c r="F960" i="41"/>
  <c r="F1224" i="41"/>
  <c r="F1108" i="41"/>
  <c r="F951" i="41"/>
  <c r="F1130" i="41"/>
  <c r="F1252" i="41"/>
  <c r="F874" i="41"/>
  <c r="F1074" i="41"/>
  <c r="F958" i="41"/>
  <c r="F900" i="41"/>
  <c r="F931" i="41"/>
  <c r="F1266" i="41"/>
  <c r="F1028" i="41"/>
  <c r="F1311" i="41"/>
  <c r="F1165" i="41"/>
  <c r="F1173" i="41"/>
  <c r="F1104" i="41"/>
  <c r="F1290" i="41"/>
  <c r="F1294" i="41"/>
  <c r="F881" i="41"/>
  <c r="F1151" i="41"/>
  <c r="F878" i="41"/>
  <c r="F1232" i="41"/>
  <c r="F875" i="41"/>
  <c r="F1287" i="41"/>
  <c r="F1014" i="41"/>
  <c r="F1043" i="41"/>
  <c r="F967" i="41"/>
  <c r="F968" i="41"/>
  <c r="F901" i="41"/>
  <c r="F946" i="41"/>
  <c r="F987" i="41"/>
  <c r="F915" i="41"/>
  <c r="F904" i="41"/>
  <c r="F1310" i="41"/>
  <c r="F1219" i="41"/>
  <c r="F1137" i="41"/>
  <c r="F1205" i="41"/>
  <c r="F64" i="39"/>
  <c r="F1079" i="41"/>
  <c r="F1272" i="41"/>
  <c r="F1047" i="41"/>
  <c r="F1007" i="41"/>
  <c r="F1008" i="41"/>
  <c r="F1095" i="41"/>
  <c r="F998" i="41"/>
  <c r="F1097" i="41"/>
  <c r="F1070" i="41"/>
  <c r="F1303" i="41"/>
  <c r="F1286" i="41"/>
  <c r="F1086" i="41"/>
  <c r="F973" i="41"/>
  <c r="F975" i="41"/>
  <c r="F1200" i="41"/>
  <c r="F977" i="41"/>
  <c r="F1148" i="41"/>
  <c r="F1302" i="41"/>
  <c r="F367" i="29"/>
  <c r="F1182" i="41"/>
  <c r="F886" i="41"/>
  <c r="F1090" i="41"/>
  <c r="F1271" i="41"/>
  <c r="F1196" i="41"/>
  <c r="F1300" i="41"/>
  <c r="F954" i="41"/>
  <c r="F905" i="41"/>
  <c r="F1091" i="41"/>
  <c r="F877" i="41"/>
  <c r="F1314" i="41"/>
  <c r="F1039" i="41"/>
  <c r="F1161" i="41"/>
  <c r="F1100" i="41"/>
  <c r="F1281" i="41"/>
  <c r="F1059" i="41"/>
  <c r="F947" i="41"/>
  <c r="F1315" i="41"/>
  <c r="F1125" i="41"/>
  <c r="F1288" i="41"/>
  <c r="F1009" i="41"/>
  <c r="F962" i="41"/>
  <c r="F1042" i="41"/>
  <c r="F1012" i="41"/>
  <c r="F1103" i="41"/>
  <c r="F990" i="41"/>
  <c r="F978" i="41"/>
  <c r="F1023" i="41"/>
  <c r="F1217" i="41"/>
  <c r="F1282" i="41"/>
  <c r="F1235" i="41"/>
  <c r="F1247" i="41"/>
  <c r="F1225" i="41"/>
  <c r="F964" i="41"/>
  <c r="F1190" i="41"/>
  <c r="F1267" i="41"/>
  <c r="F1159" i="41"/>
  <c r="F932" i="41"/>
  <c r="F979" i="41"/>
  <c r="F1011" i="41"/>
  <c r="F1115" i="41"/>
  <c r="F1120" i="41"/>
  <c r="F366" i="29"/>
  <c r="F1002" i="41"/>
  <c r="F1027" i="41"/>
  <c r="K29" i="11"/>
  <c r="K46" i="11"/>
  <c r="K21" i="11"/>
  <c r="K45" i="11"/>
  <c r="F338" i="29"/>
  <c r="F837" i="41"/>
  <c r="K17" i="11"/>
  <c r="K34" i="11"/>
  <c r="K37" i="11"/>
  <c r="K43" i="11"/>
  <c r="K48" i="11"/>
  <c r="F347" i="29"/>
  <c r="K28" i="11"/>
  <c r="H52" i="11"/>
  <c r="F828" i="41"/>
  <c r="F802" i="41"/>
  <c r="F312" i="29"/>
  <c r="F233" i="29"/>
  <c r="I52" i="11"/>
  <c r="K15" i="11"/>
  <c r="I9" i="54" l="1"/>
  <c r="H9" i="54"/>
  <c r="C10" i="54"/>
  <c r="D9" i="54"/>
  <c r="L8" i="54"/>
  <c r="M8" i="54" s="1"/>
  <c r="E7" i="54"/>
  <c r="L7" i="54" s="1"/>
  <c r="M7" i="54" s="1"/>
  <c r="C19" i="39"/>
  <c r="D19" i="39" s="1"/>
  <c r="F17" i="39"/>
  <c r="F31" i="39"/>
  <c r="F34" i="39"/>
  <c r="F18" i="39"/>
  <c r="C35" i="39"/>
  <c r="B35" i="39" s="1"/>
  <c r="E35" i="39" s="1"/>
  <c r="C20" i="39"/>
  <c r="B20" i="39" s="1"/>
  <c r="E20" i="39" s="1"/>
  <c r="C29" i="39"/>
  <c r="D29" i="39" s="1"/>
  <c r="C17" i="39"/>
  <c r="B17" i="39" s="1"/>
  <c r="E17" i="39" s="1"/>
  <c r="F20" i="39"/>
  <c r="F12" i="41"/>
  <c r="F16" i="29"/>
  <c r="F33" i="39"/>
  <c r="F30" i="39"/>
  <c r="C25" i="39"/>
  <c r="D25" i="39" s="1"/>
  <c r="C18" i="39"/>
  <c r="B18" i="39" s="1"/>
  <c r="E18" i="39" s="1"/>
  <c r="F28" i="39"/>
  <c r="F19" i="39"/>
  <c r="C26" i="39"/>
  <c r="C22" i="39"/>
  <c r="G22" i="39" s="1"/>
  <c r="C34" i="39"/>
  <c r="C13" i="41"/>
  <c r="L13" i="41" s="1"/>
  <c r="F29" i="39"/>
  <c r="C30" i="39"/>
  <c r="D30" i="39" s="1"/>
  <c r="J30" i="39" s="1"/>
  <c r="F35" i="39"/>
  <c r="C33" i="39"/>
  <c r="D33" i="39" s="1"/>
  <c r="C24" i="39"/>
  <c r="F21" i="39"/>
  <c r="F22" i="39"/>
  <c r="F13" i="41"/>
  <c r="C16" i="29"/>
  <c r="G16" i="29" s="1"/>
  <c r="C12" i="41"/>
  <c r="C31" i="39"/>
  <c r="B31" i="39" s="1"/>
  <c r="E31" i="39" s="1"/>
  <c r="C28" i="39"/>
  <c r="G28" i="39" s="1"/>
  <c r="F25" i="39"/>
  <c r="C21" i="39"/>
  <c r="B21" i="39" s="1"/>
  <c r="E21" i="39" s="1"/>
  <c r="C27" i="39"/>
  <c r="C23" i="39"/>
  <c r="G23" i="39" s="1"/>
  <c r="F16" i="39"/>
  <c r="C16" i="39"/>
  <c r="F26" i="39"/>
  <c r="C32" i="39"/>
  <c r="D32" i="39" s="1"/>
  <c r="F32" i="39"/>
  <c r="F27" i="39"/>
  <c r="F23" i="39"/>
  <c r="F24" i="39"/>
  <c r="F35" i="41"/>
  <c r="F95" i="29"/>
  <c r="C21" i="29"/>
  <c r="D21" i="29" s="1"/>
  <c r="C162" i="29"/>
  <c r="B162" i="29" s="1"/>
  <c r="E162" i="29" s="1"/>
  <c r="F52" i="29"/>
  <c r="F101" i="29"/>
  <c r="C546" i="41"/>
  <c r="B546" i="41" s="1"/>
  <c r="C129" i="29"/>
  <c r="G129" i="29" s="1"/>
  <c r="C43" i="29"/>
  <c r="B43" i="29" s="1"/>
  <c r="E43" i="29" s="1"/>
  <c r="C34" i="29"/>
  <c r="B34" i="29" s="1"/>
  <c r="E34" i="29" s="1"/>
  <c r="C599" i="41"/>
  <c r="B599" i="41" s="1"/>
  <c r="C48" i="29"/>
  <c r="G48" i="29" s="1"/>
  <c r="C589" i="41"/>
  <c r="B589" i="41" s="1"/>
  <c r="F97" i="29"/>
  <c r="F264" i="41"/>
  <c r="F671" i="41"/>
  <c r="C595" i="41"/>
  <c r="D595" i="41" s="1"/>
  <c r="C130" i="29"/>
  <c r="B130" i="29" s="1"/>
  <c r="E130" i="29" s="1"/>
  <c r="F144" i="29"/>
  <c r="C22" i="29"/>
  <c r="D22" i="29" s="1"/>
  <c r="F91" i="29"/>
  <c r="F22" i="29"/>
  <c r="C614" i="41"/>
  <c r="F126" i="41"/>
  <c r="C171" i="41"/>
  <c r="G171" i="41" s="1"/>
  <c r="F62" i="41"/>
  <c r="C86" i="29"/>
  <c r="G86" i="29" s="1"/>
  <c r="F18" i="41"/>
  <c r="F63" i="29"/>
  <c r="F33" i="29"/>
  <c r="C83" i="29"/>
  <c r="C156" i="29"/>
  <c r="D156" i="29" s="1"/>
  <c r="F133" i="41"/>
  <c r="F295" i="41"/>
  <c r="C224" i="41"/>
  <c r="B224" i="41" s="1"/>
  <c r="C327" i="41"/>
  <c r="L327" i="41" s="1"/>
  <c r="F538" i="41"/>
  <c r="C398" i="41"/>
  <c r="G398" i="41" s="1"/>
  <c r="C191" i="41"/>
  <c r="F280" i="41"/>
  <c r="F437" i="41"/>
  <c r="F37" i="41"/>
  <c r="F330" i="41"/>
  <c r="F392" i="41"/>
  <c r="C496" i="41"/>
  <c r="G496" i="41" s="1"/>
  <c r="F43" i="41"/>
  <c r="F109" i="41"/>
  <c r="F661" i="41"/>
  <c r="C592" i="41"/>
  <c r="G592" i="41" s="1"/>
  <c r="F626" i="41"/>
  <c r="C313" i="41"/>
  <c r="D313" i="41" s="1"/>
  <c r="F315" i="41"/>
  <c r="F241" i="41"/>
  <c r="C495" i="41"/>
  <c r="D495" i="41" s="1"/>
  <c r="F129" i="29"/>
  <c r="F140" i="29"/>
  <c r="F36" i="29"/>
  <c r="F105" i="29"/>
  <c r="F35" i="29"/>
  <c r="F599" i="41"/>
  <c r="C380" i="41"/>
  <c r="G380" i="41" s="1"/>
  <c r="C513" i="41"/>
  <c r="G513" i="41" s="1"/>
  <c r="F619" i="41"/>
  <c r="C133" i="41"/>
  <c r="L133" i="41" s="1"/>
  <c r="F270" i="41"/>
  <c r="F669" i="41"/>
  <c r="C53" i="41"/>
  <c r="L53" i="41" s="1"/>
  <c r="F414" i="41"/>
  <c r="C210" i="41"/>
  <c r="D210" i="41" s="1"/>
  <c r="C202" i="41"/>
  <c r="G202" i="41" s="1"/>
  <c r="C370" i="41"/>
  <c r="B370" i="41" s="1"/>
  <c r="F294" i="41"/>
  <c r="F508" i="41"/>
  <c r="C695" i="41"/>
  <c r="L695" i="41" s="1"/>
  <c r="C651" i="41"/>
  <c r="L651" i="41" s="1"/>
  <c r="F156" i="41"/>
  <c r="C500" i="41"/>
  <c r="G500" i="41" s="1"/>
  <c r="F435" i="41"/>
  <c r="F21" i="41"/>
  <c r="F573" i="41"/>
  <c r="B16" i="29"/>
  <c r="E16" i="29" s="1"/>
  <c r="F542" i="41"/>
  <c r="F205" i="41"/>
  <c r="F302" i="41"/>
  <c r="C616" i="41"/>
  <c r="B616" i="41" s="1"/>
  <c r="C295" i="41"/>
  <c r="B295" i="41" s="1"/>
  <c r="C605" i="41"/>
  <c r="D605" i="41" s="1"/>
  <c r="C511" i="41"/>
  <c r="L511" i="41" s="1"/>
  <c r="C176" i="41"/>
  <c r="L176" i="41" s="1"/>
  <c r="C522" i="41"/>
  <c r="B522" i="41" s="1"/>
  <c r="C554" i="41"/>
  <c r="D554" i="41" s="1"/>
  <c r="C489" i="41"/>
  <c r="L489" i="41" s="1"/>
  <c r="F607" i="41"/>
  <c r="F267" i="41"/>
  <c r="F461" i="41"/>
  <c r="C37" i="41"/>
  <c r="G37" i="41" s="1"/>
  <c r="F168" i="41"/>
  <c r="C603" i="41"/>
  <c r="L603" i="41" s="1"/>
  <c r="C25" i="41"/>
  <c r="B25" i="41" s="1"/>
  <c r="C168" i="41"/>
  <c r="L168" i="41" s="1"/>
  <c r="F84" i="29"/>
  <c r="F44" i="29"/>
  <c r="C97" i="29"/>
  <c r="D97" i="29" s="1"/>
  <c r="C104" i="29"/>
  <c r="G104" i="29" s="1"/>
  <c r="F103" i="29"/>
  <c r="F141" i="29"/>
  <c r="F42" i="29"/>
  <c r="C474" i="41"/>
  <c r="L474" i="41" s="1"/>
  <c r="F494" i="41"/>
  <c r="F279" i="41"/>
  <c r="F172" i="41"/>
  <c r="F425" i="41"/>
  <c r="F253" i="41"/>
  <c r="F246" i="41"/>
  <c r="C412" i="41"/>
  <c r="D412" i="41" s="1"/>
  <c r="C61" i="41"/>
  <c r="B61" i="41" s="1"/>
  <c r="F64" i="41"/>
  <c r="C371" i="41"/>
  <c r="B371" i="41" s="1"/>
  <c r="C342" i="41"/>
  <c r="D342" i="41" s="1"/>
  <c r="C434" i="41"/>
  <c r="B434" i="41" s="1"/>
  <c r="F630" i="41"/>
  <c r="C482" i="41"/>
  <c r="D482" i="41" s="1"/>
  <c r="C339" i="41"/>
  <c r="L339" i="41" s="1"/>
  <c r="C172" i="41"/>
  <c r="B172" i="41" s="1"/>
  <c r="C407" i="41"/>
  <c r="G407" i="41" s="1"/>
  <c r="C29" i="29"/>
  <c r="G29" i="29" s="1"/>
  <c r="C113" i="29"/>
  <c r="B113" i="29" s="1"/>
  <c r="E113" i="29" s="1"/>
  <c r="F61" i="29"/>
  <c r="F349" i="41"/>
  <c r="C114" i="29"/>
  <c r="D114" i="29" s="1"/>
  <c r="C260" i="41"/>
  <c r="B260" i="41" s="1"/>
  <c r="C329" i="41"/>
  <c r="L329" i="41" s="1"/>
  <c r="C706" i="41"/>
  <c r="G706" i="41" s="1"/>
  <c r="F15" i="41"/>
  <c r="C41" i="29"/>
  <c r="D41" i="29" s="1"/>
  <c r="C162" i="41"/>
  <c r="B162" i="41" s="1"/>
  <c r="C106" i="29"/>
  <c r="B106" i="29" s="1"/>
  <c r="E106" i="29" s="1"/>
  <c r="C123" i="29"/>
  <c r="D123" i="29" s="1"/>
  <c r="C66" i="29"/>
  <c r="B66" i="29" s="1"/>
  <c r="E66" i="29" s="1"/>
  <c r="C107" i="29"/>
  <c r="D107" i="29" s="1"/>
  <c r="F254" i="41"/>
  <c r="C160" i="41"/>
  <c r="B160" i="41" s="1"/>
  <c r="F85" i="41"/>
  <c r="C426" i="41"/>
  <c r="L426" i="41" s="1"/>
  <c r="F524" i="41"/>
  <c r="F503" i="41"/>
  <c r="F572" i="41"/>
  <c r="C393" i="41"/>
  <c r="L393" i="41" s="1"/>
  <c r="C164" i="41"/>
  <c r="D164" i="41" s="1"/>
  <c r="C177" i="41"/>
  <c r="G177" i="41" s="1"/>
  <c r="F316" i="41"/>
  <c r="C411" i="41"/>
  <c r="L411" i="41" s="1"/>
  <c r="C468" i="41"/>
  <c r="G468" i="41" s="1"/>
  <c r="F346" i="41"/>
  <c r="C241" i="41"/>
  <c r="B241" i="41" s="1"/>
  <c r="C117" i="41"/>
  <c r="G117" i="41" s="1"/>
  <c r="F154" i="41"/>
  <c r="F407" i="41"/>
  <c r="F70" i="41"/>
  <c r="F363" i="41"/>
  <c r="F352" i="41"/>
  <c r="C544" i="41"/>
  <c r="D544" i="41" s="1"/>
  <c r="C61" i="29"/>
  <c r="B61" i="29" s="1"/>
  <c r="E61" i="29" s="1"/>
  <c r="F94" i="41"/>
  <c r="F221" i="41"/>
  <c r="F137" i="41"/>
  <c r="C358" i="41"/>
  <c r="G358" i="41" s="1"/>
  <c r="C483" i="41"/>
  <c r="D483" i="41" s="1"/>
  <c r="F40" i="41"/>
  <c r="C583" i="41"/>
  <c r="G583" i="41" s="1"/>
  <c r="F53" i="41"/>
  <c r="F68" i="41"/>
  <c r="C107" i="41"/>
  <c r="L107" i="41" s="1"/>
  <c r="F613" i="41"/>
  <c r="F148" i="41"/>
  <c r="C209" i="41"/>
  <c r="B209" i="41" s="1"/>
  <c r="F458" i="41"/>
  <c r="F277" i="41"/>
  <c r="C189" i="41"/>
  <c r="D189" i="41" s="1"/>
  <c r="C547" i="41"/>
  <c r="L547" i="41" s="1"/>
  <c r="F101" i="41"/>
  <c r="F229" i="41"/>
  <c r="C691" i="41"/>
  <c r="G691" i="41" s="1"/>
  <c r="C18" i="41"/>
  <c r="B18" i="41" s="1"/>
  <c r="C67" i="41"/>
  <c r="D67" i="41" s="1"/>
  <c r="C275" i="41"/>
  <c r="B275" i="41" s="1"/>
  <c r="C272" i="41"/>
  <c r="L272" i="41" s="1"/>
  <c r="C357" i="41"/>
  <c r="D357" i="41" s="1"/>
  <c r="F520" i="41"/>
  <c r="C679" i="41"/>
  <c r="L679" i="41" s="1"/>
  <c r="C553" i="41"/>
  <c r="L553" i="41" s="1"/>
  <c r="C494" i="41"/>
  <c r="L494" i="41" s="1"/>
  <c r="F431" i="41"/>
  <c r="C88" i="41"/>
  <c r="L88" i="41" s="1"/>
  <c r="F185" i="41"/>
  <c r="F135" i="41"/>
  <c r="C201" i="41"/>
  <c r="L201" i="41" s="1"/>
  <c r="C245" i="41"/>
  <c r="B245" i="41" s="1"/>
  <c r="F66" i="41"/>
  <c r="F589" i="41"/>
  <c r="F606" i="41"/>
  <c r="F530" i="41"/>
  <c r="F430" i="41"/>
  <c r="C686" i="41"/>
  <c r="B686" i="41" s="1"/>
  <c r="C160" i="29"/>
  <c r="B160" i="29" s="1"/>
  <c r="E160" i="29" s="1"/>
  <c r="F23" i="29"/>
  <c r="C87" i="29"/>
  <c r="B87" i="29" s="1"/>
  <c r="E87" i="29" s="1"/>
  <c r="C60" i="29"/>
  <c r="B60" i="29" s="1"/>
  <c r="E60" i="29" s="1"/>
  <c r="F48" i="29"/>
  <c r="F19" i="41"/>
  <c r="C503" i="41"/>
  <c r="D503" i="41" s="1"/>
  <c r="C353" i="41"/>
  <c r="G353" i="41" s="1"/>
  <c r="F317" i="41"/>
  <c r="C123" i="41"/>
  <c r="D123" i="41" s="1"/>
  <c r="C169" i="41"/>
  <c r="B169" i="41" s="1"/>
  <c r="C521" i="41"/>
  <c r="D521" i="41" s="1"/>
  <c r="F25" i="41"/>
  <c r="F71" i="41"/>
  <c r="F420" i="41"/>
  <c r="C628" i="41"/>
  <c r="G628" i="41" s="1"/>
  <c r="C263" i="41"/>
  <c r="L263" i="41" s="1"/>
  <c r="F372" i="41"/>
  <c r="C608" i="41"/>
  <c r="L608" i="41" s="1"/>
  <c r="F370" i="41"/>
  <c r="C662" i="41"/>
  <c r="L662" i="41" s="1"/>
  <c r="C145" i="41"/>
  <c r="D145" i="41" s="1"/>
  <c r="F256" i="41"/>
  <c r="D48" i="29"/>
  <c r="G546" i="41"/>
  <c r="F89" i="29"/>
  <c r="B24" i="39"/>
  <c r="E24" i="39" s="1"/>
  <c r="G24" i="39"/>
  <c r="D24" i="39"/>
  <c r="F404" i="41"/>
  <c r="F37" i="29"/>
  <c r="F638" i="41"/>
  <c r="C37" i="29"/>
  <c r="F29" i="29"/>
  <c r="F165" i="29"/>
  <c r="F51" i="29"/>
  <c r="C142" i="29"/>
  <c r="C147" i="29"/>
  <c r="F154" i="29"/>
  <c r="F47" i="29"/>
  <c r="F83" i="29"/>
  <c r="C137" i="29"/>
  <c r="F159" i="29"/>
  <c r="C63" i="29"/>
  <c r="F162" i="29"/>
  <c r="C71" i="29"/>
  <c r="F50" i="29"/>
  <c r="C108" i="29"/>
  <c r="C72" i="29"/>
  <c r="F114" i="29"/>
  <c r="C50" i="29"/>
  <c r="C92" i="29"/>
  <c r="F130" i="29"/>
  <c r="F156" i="29"/>
  <c r="C110" i="29"/>
  <c r="C131" i="29"/>
  <c r="C112" i="29"/>
  <c r="C51" i="29"/>
  <c r="C38" i="29"/>
  <c r="C85" i="29"/>
  <c r="F160" i="29"/>
  <c r="F67" i="29"/>
  <c r="C159" i="29"/>
  <c r="C708" i="41"/>
  <c r="C44" i="29"/>
  <c r="H53" i="11"/>
  <c r="H54" i="11" s="1"/>
  <c r="F561" i="41"/>
  <c r="F117" i="29"/>
  <c r="F296" i="41"/>
  <c r="C104" i="41"/>
  <c r="C350" i="41"/>
  <c r="F692" i="41"/>
  <c r="F147" i="41"/>
  <c r="F31" i="41"/>
  <c r="C24" i="41"/>
  <c r="C349" i="41"/>
  <c r="F422" i="41"/>
  <c r="C499" i="41"/>
  <c r="F105" i="41"/>
  <c r="C488" i="41"/>
  <c r="C140" i="41"/>
  <c r="F242" i="41"/>
  <c r="C92" i="41"/>
  <c r="F39" i="41"/>
  <c r="F532" i="41"/>
  <c r="F709" i="41"/>
  <c r="F453" i="41"/>
  <c r="C121" i="41"/>
  <c r="F677" i="41"/>
  <c r="F215" i="41"/>
  <c r="C35" i="41"/>
  <c r="C281" i="41"/>
  <c r="F672" i="41"/>
  <c r="F81" i="41"/>
  <c r="F331" i="41"/>
  <c r="F550" i="41"/>
  <c r="C517" i="41"/>
  <c r="F394" i="41"/>
  <c r="F176" i="41"/>
  <c r="C65" i="41"/>
  <c r="C410" i="41"/>
  <c r="F696" i="41"/>
  <c r="C220" i="41"/>
  <c r="C361" i="41"/>
  <c r="C264" i="41"/>
  <c r="C508" i="41"/>
  <c r="C498" i="41"/>
  <c r="F457" i="41"/>
  <c r="C438" i="41"/>
  <c r="C459" i="41"/>
  <c r="C657" i="41"/>
  <c r="F412" i="41"/>
  <c r="F355" i="41"/>
  <c r="F590" i="41"/>
  <c r="C71" i="41"/>
  <c r="C537" i="41"/>
  <c r="F27" i="41"/>
  <c r="F125" i="41"/>
  <c r="C375" i="41"/>
  <c r="C565" i="41"/>
  <c r="F552" i="41"/>
  <c r="C163" i="41"/>
  <c r="F240" i="41"/>
  <c r="F144" i="41"/>
  <c r="F26" i="41"/>
  <c r="F348" i="41"/>
  <c r="C59" i="41"/>
  <c r="C637" i="41"/>
  <c r="C448" i="41"/>
  <c r="F460" i="41"/>
  <c r="F644" i="41"/>
  <c r="C455" i="41"/>
  <c r="C266" i="41"/>
  <c r="F336" i="41"/>
  <c r="F89" i="41"/>
  <c r="C222" i="41"/>
  <c r="F376" i="41"/>
  <c r="C581" i="41"/>
  <c r="C555" i="41"/>
  <c r="F78" i="41"/>
  <c r="F281" i="41"/>
  <c r="F200" i="41"/>
  <c r="C170" i="41"/>
  <c r="C409" i="41"/>
  <c r="C600" i="41"/>
  <c r="C147" i="41"/>
  <c r="F226" i="41"/>
  <c r="C470" i="41"/>
  <c r="F591" i="41"/>
  <c r="C282" i="41"/>
  <c r="F170" i="41"/>
  <c r="F341" i="41"/>
  <c r="C527" i="41"/>
  <c r="C416" i="41"/>
  <c r="C525" i="41"/>
  <c r="C86" i="41"/>
  <c r="C563" i="41"/>
  <c r="C63" i="41"/>
  <c r="F574" i="41"/>
  <c r="C303" i="41"/>
  <c r="F699" i="41"/>
  <c r="C549" i="41"/>
  <c r="F63" i="41"/>
  <c r="C125" i="41"/>
  <c r="C467" i="41"/>
  <c r="C441" i="41"/>
  <c r="F684" i="41"/>
  <c r="F567" i="41"/>
  <c r="C626" i="41"/>
  <c r="C671" i="41"/>
  <c r="C658" i="41"/>
  <c r="C126" i="41"/>
  <c r="C570" i="41"/>
  <c r="F701" i="41"/>
  <c r="F30" i="41"/>
  <c r="C444" i="41"/>
  <c r="F350" i="41"/>
  <c r="F410" i="41"/>
  <c r="F698" i="41"/>
  <c r="F371" i="41"/>
  <c r="C650" i="41"/>
  <c r="F268" i="41"/>
  <c r="F163" i="41"/>
  <c r="C129" i="41"/>
  <c r="F375" i="41"/>
  <c r="C479" i="41"/>
  <c r="C81" i="41"/>
  <c r="C484" i="41"/>
  <c r="C197" i="41"/>
  <c r="F354" i="41"/>
  <c r="F227" i="41"/>
  <c r="C533" i="41"/>
  <c r="F88" i="41"/>
  <c r="C167" i="41"/>
  <c r="F194" i="41"/>
  <c r="F655" i="41"/>
  <c r="F442" i="41"/>
  <c r="C676" i="41"/>
  <c r="F132" i="41"/>
  <c r="F685" i="41"/>
  <c r="C283" i="41"/>
  <c r="C348" i="41"/>
  <c r="F190" i="41"/>
  <c r="F98" i="41"/>
  <c r="F673" i="41"/>
  <c r="F140" i="41"/>
  <c r="F275" i="41"/>
  <c r="F578" i="41"/>
  <c r="F388" i="41"/>
  <c r="C584" i="41"/>
  <c r="C316" i="41"/>
  <c r="C435" i="41"/>
  <c r="F449" i="41"/>
  <c r="C562" i="41"/>
  <c r="F610" i="41"/>
  <c r="C597" i="41"/>
  <c r="F586" i="41"/>
  <c r="C440" i="41"/>
  <c r="F551" i="41"/>
  <c r="F76" i="41"/>
  <c r="C127" i="41"/>
  <c r="F84" i="41"/>
  <c r="C408" i="41"/>
  <c r="C700" i="41"/>
  <c r="F665" i="41"/>
  <c r="C573" i="41"/>
  <c r="F324" i="41"/>
  <c r="F703" i="41"/>
  <c r="C557" i="41"/>
  <c r="C541" i="41"/>
  <c r="C315" i="41"/>
  <c r="C102" i="41"/>
  <c r="F50" i="41"/>
  <c r="C300" i="41"/>
  <c r="C203" i="41"/>
  <c r="C307" i="41"/>
  <c r="C485" i="41"/>
  <c r="C532" i="41"/>
  <c r="C42" i="41"/>
  <c r="C95" i="29"/>
  <c r="D380" i="41"/>
  <c r="L495" i="41"/>
  <c r="C148" i="41"/>
  <c r="C182" i="41"/>
  <c r="C256" i="41"/>
  <c r="F401" i="41"/>
  <c r="C36" i="29"/>
  <c r="C124" i="29"/>
  <c r="F146" i="29"/>
  <c r="C155" i="29"/>
  <c r="F65" i="29"/>
  <c r="F40" i="29"/>
  <c r="C151" i="29"/>
  <c r="F34" i="29"/>
  <c r="C54" i="29"/>
  <c r="C31" i="29"/>
  <c r="F131" i="29"/>
  <c r="F54" i="29"/>
  <c r="C139" i="29"/>
  <c r="F86" i="29"/>
  <c r="C105" i="29"/>
  <c r="C32" i="29"/>
  <c r="F155" i="29"/>
  <c r="F77" i="29"/>
  <c r="C164" i="29"/>
  <c r="C52" i="29"/>
  <c r="F100" i="29"/>
  <c r="C70" i="29"/>
  <c r="F70" i="29"/>
  <c r="F90" i="29"/>
  <c r="C109" i="29"/>
  <c r="F133" i="29"/>
  <c r="C30" i="29"/>
  <c r="C148" i="29"/>
  <c r="C81" i="29"/>
  <c r="F135" i="29"/>
  <c r="F58" i="29"/>
  <c r="F290" i="41"/>
  <c r="C19" i="41"/>
  <c r="F108" i="29"/>
  <c r="F19" i="29"/>
  <c r="C598" i="41"/>
  <c r="F269" i="41"/>
  <c r="C262" i="41"/>
  <c r="C374" i="41"/>
  <c r="C439" i="41"/>
  <c r="C252" i="41"/>
  <c r="F618" i="41"/>
  <c r="F77" i="41"/>
  <c r="F299" i="41"/>
  <c r="C57" i="41"/>
  <c r="C242" i="41"/>
  <c r="F707" i="41"/>
  <c r="C582" i="41"/>
  <c r="C205" i="41"/>
  <c r="F651" i="41"/>
  <c r="F428" i="41"/>
  <c r="C298" i="41"/>
  <c r="F380" i="41"/>
  <c r="C193" i="41"/>
  <c r="F159" i="41"/>
  <c r="F405" i="41"/>
  <c r="C473" i="41"/>
  <c r="C394" i="41"/>
  <c r="F342" i="41"/>
  <c r="C146" i="41"/>
  <c r="F234" i="41"/>
  <c r="C680" i="41"/>
  <c r="C335" i="41"/>
  <c r="F528" i="41"/>
  <c r="F368" i="41"/>
  <c r="C698" i="41"/>
  <c r="F72" i="41"/>
  <c r="F248" i="41"/>
  <c r="F495" i="41"/>
  <c r="F263" i="41"/>
  <c r="F357" i="41"/>
  <c r="C333" i="41"/>
  <c r="F52" i="41"/>
  <c r="C607" i="41"/>
  <c r="F347" i="41"/>
  <c r="C46" i="41"/>
  <c r="F344" i="41"/>
  <c r="F309" i="41"/>
  <c r="C492" i="41"/>
  <c r="C672" i="41"/>
  <c r="C397" i="41"/>
  <c r="F249" i="41"/>
  <c r="F645" i="41"/>
  <c r="C27" i="41"/>
  <c r="C654" i="41"/>
  <c r="F117" i="41"/>
  <c r="F517" i="41"/>
  <c r="C372" i="41"/>
  <c r="F526" i="41"/>
  <c r="F666" i="41"/>
  <c r="C286" i="41"/>
  <c r="F694" i="41"/>
  <c r="C130" i="41"/>
  <c r="C304" i="41"/>
  <c r="F56" i="41"/>
  <c r="F545" i="41"/>
  <c r="F527" i="41"/>
  <c r="C675" i="41"/>
  <c r="C566" i="41"/>
  <c r="C534" i="41"/>
  <c r="C293" i="41"/>
  <c r="F262" i="41"/>
  <c r="F128" i="41"/>
  <c r="F80" i="41"/>
  <c r="C345" i="41"/>
  <c r="C291" i="41"/>
  <c r="C611" i="41"/>
  <c r="F106" i="41"/>
  <c r="F160" i="41"/>
  <c r="F411" i="41"/>
  <c r="C83" i="41"/>
  <c r="C99" i="41"/>
  <c r="F44" i="41"/>
  <c r="C381" i="41"/>
  <c r="C646" i="41"/>
  <c r="F628" i="41"/>
  <c r="F505" i="41"/>
  <c r="C103" i="41"/>
  <c r="F45" i="41"/>
  <c r="F228" i="41"/>
  <c r="F143" i="41"/>
  <c r="C319" i="41"/>
  <c r="C632" i="41"/>
  <c r="F130" i="41"/>
  <c r="C229" i="41"/>
  <c r="F292" i="41"/>
  <c r="C507" i="41"/>
  <c r="C261" i="41"/>
  <c r="F554" i="41"/>
  <c r="F225" i="41"/>
  <c r="C238" i="41"/>
  <c r="C274" i="41"/>
  <c r="C213" i="41"/>
  <c r="C523" i="41"/>
  <c r="F238" i="41"/>
  <c r="C239" i="41"/>
  <c r="C639" i="41"/>
  <c r="C585" i="41"/>
  <c r="F477" i="41"/>
  <c r="F704" i="41"/>
  <c r="F379" i="41"/>
  <c r="F179" i="41"/>
  <c r="C653" i="41"/>
  <c r="F114" i="41"/>
  <c r="C452" i="41"/>
  <c r="F87" i="41"/>
  <c r="C694" i="41"/>
  <c r="F41" i="41"/>
  <c r="F497" i="41"/>
  <c r="F513" i="41"/>
  <c r="C328" i="41"/>
  <c r="F633" i="41"/>
  <c r="F193" i="41"/>
  <c r="F648" i="41"/>
  <c r="C709" i="41"/>
  <c r="F482" i="41"/>
  <c r="F308" i="41"/>
  <c r="C501" i="41"/>
  <c r="F649" i="41"/>
  <c r="C384" i="41"/>
  <c r="C87" i="41"/>
  <c r="C436" i="41"/>
  <c r="F413" i="41"/>
  <c r="F142" i="41"/>
  <c r="C696" i="41"/>
  <c r="C594" i="41"/>
  <c r="C143" i="41"/>
  <c r="C367" i="41"/>
  <c r="C243" i="41"/>
  <c r="F603" i="41"/>
  <c r="C420" i="41"/>
  <c r="F180" i="41"/>
  <c r="C476" i="41"/>
  <c r="C663" i="41"/>
  <c r="F213" i="41"/>
  <c r="F272" i="41"/>
  <c r="C113" i="41"/>
  <c r="C309" i="41"/>
  <c r="F646" i="41"/>
  <c r="F556" i="41"/>
  <c r="F57" i="41"/>
  <c r="C446" i="41"/>
  <c r="C574" i="41"/>
  <c r="C579" i="41"/>
  <c r="C154" i="41"/>
  <c r="C413" i="41"/>
  <c r="C643" i="41"/>
  <c r="C280" i="41"/>
  <c r="F519" i="41"/>
  <c r="C253" i="41"/>
  <c r="F153" i="41"/>
  <c r="F592" i="41"/>
  <c r="F507" i="41"/>
  <c r="F675" i="41"/>
  <c r="C194" i="41"/>
  <c r="C305" i="41"/>
  <c r="F547" i="41"/>
  <c r="C212" i="41"/>
  <c r="F486" i="41"/>
  <c r="C690" i="41"/>
  <c r="C505" i="41"/>
  <c r="C604" i="41"/>
  <c r="C91" i="41"/>
  <c r="F28" i="41"/>
  <c r="F564" i="41"/>
  <c r="C354" i="41"/>
  <c r="C20" i="29"/>
  <c r="C45" i="29"/>
  <c r="C134" i="29"/>
  <c r="F120" i="29"/>
  <c r="C42" i="29"/>
  <c r="C90" i="29"/>
  <c r="C101" i="29"/>
  <c r="C138" i="29"/>
  <c r="C28" i="29"/>
  <c r="F142" i="29"/>
  <c r="C100" i="29"/>
  <c r="F18" i="29"/>
  <c r="C116" i="29"/>
  <c r="F116" i="29"/>
  <c r="C127" i="29"/>
  <c r="F17" i="29"/>
  <c r="C18" i="29"/>
  <c r="F30" i="29"/>
  <c r="G19" i="39"/>
  <c r="F320" i="41"/>
  <c r="F104" i="29"/>
  <c r="F150" i="29"/>
  <c r="F132" i="29"/>
  <c r="F134" i="29"/>
  <c r="F163" i="29"/>
  <c r="C65" i="29"/>
  <c r="C79" i="29"/>
  <c r="C23" i="29"/>
  <c r="F147" i="29"/>
  <c r="C49" i="29"/>
  <c r="F109" i="29"/>
  <c r="F59" i="29"/>
  <c r="C132" i="29"/>
  <c r="F78" i="29"/>
  <c r="C55" i="29"/>
  <c r="F138" i="29"/>
  <c r="C26" i="29"/>
  <c r="C73" i="29"/>
  <c r="C80" i="29"/>
  <c r="C77" i="29"/>
  <c r="C67" i="29"/>
  <c r="F62" i="29"/>
  <c r="F102" i="29"/>
  <c r="C144" i="29"/>
  <c r="F93" i="29"/>
  <c r="C133" i="29"/>
  <c r="C46" i="29"/>
  <c r="F74" i="29"/>
  <c r="F94" i="29"/>
  <c r="C152" i="29"/>
  <c r="F149" i="29"/>
  <c r="C355" i="41"/>
  <c r="C143" i="29"/>
  <c r="G34" i="39"/>
  <c r="B34" i="39"/>
  <c r="E34" i="39" s="1"/>
  <c r="D34" i="39"/>
  <c r="F82" i="29"/>
  <c r="F151" i="41"/>
  <c r="F389" i="41"/>
  <c r="F83" i="41"/>
  <c r="C78" i="41"/>
  <c r="C56" i="41"/>
  <c r="F635" i="41"/>
  <c r="C376" i="41"/>
  <c r="C218" i="41"/>
  <c r="C308" i="41"/>
  <c r="F149" i="41"/>
  <c r="F141" i="41"/>
  <c r="C615" i="41"/>
  <c r="C235" i="41"/>
  <c r="F301" i="41"/>
  <c r="F364" i="41"/>
  <c r="C150" i="41"/>
  <c r="C196" i="41"/>
  <c r="F664" i="41"/>
  <c r="C516" i="41"/>
  <c r="C255" i="41"/>
  <c r="F634" i="41"/>
  <c r="F441" i="41"/>
  <c r="C237" i="41"/>
  <c r="C322" i="41"/>
  <c r="F181" i="41"/>
  <c r="F75" i="41"/>
  <c r="C386" i="41"/>
  <c r="F338" i="41"/>
  <c r="F617" i="41"/>
  <c r="C269" i="41"/>
  <c r="C560" i="41"/>
  <c r="F298" i="41"/>
  <c r="F656" i="41"/>
  <c r="F521" i="41"/>
  <c r="F658" i="41"/>
  <c r="C677" i="41"/>
  <c r="C414" i="41"/>
  <c r="C629" i="41"/>
  <c r="F178" i="41"/>
  <c r="F252" i="41"/>
  <c r="C453" i="41"/>
  <c r="C641" i="41"/>
  <c r="F416" i="41"/>
  <c r="C97" i="41"/>
  <c r="F273" i="41"/>
  <c r="F681" i="41"/>
  <c r="C233" i="41"/>
  <c r="F86" i="41"/>
  <c r="C447" i="41"/>
  <c r="C100" i="41"/>
  <c r="F189" i="41"/>
  <c r="F92" i="41"/>
  <c r="F483" i="41"/>
  <c r="F157" i="41"/>
  <c r="C152" i="41"/>
  <c r="F113" i="41"/>
  <c r="C668" i="41"/>
  <c r="C664" i="41"/>
  <c r="F285" i="41"/>
  <c r="C530" i="41"/>
  <c r="C548" i="41"/>
  <c r="C683" i="41"/>
  <c r="C96" i="41"/>
  <c r="F525" i="41"/>
  <c r="C362" i="41"/>
  <c r="F711" i="41"/>
  <c r="C52" i="41"/>
  <c r="F158" i="41"/>
  <c r="F536" i="41"/>
  <c r="F518" i="41"/>
  <c r="C377" i="41"/>
  <c r="F480" i="41"/>
  <c r="F455" i="41"/>
  <c r="F107" i="41"/>
  <c r="C28" i="41"/>
  <c r="F369" i="41"/>
  <c r="C36" i="41"/>
  <c r="F120" i="41"/>
  <c r="C64" i="41"/>
  <c r="F549" i="41"/>
  <c r="C246" i="41"/>
  <c r="F59" i="41"/>
  <c r="F595" i="41"/>
  <c r="C324" i="41"/>
  <c r="F535" i="41"/>
  <c r="C360" i="41"/>
  <c r="F471" i="41"/>
  <c r="F110" i="41"/>
  <c r="F231" i="41"/>
  <c r="F365" i="41"/>
  <c r="C51" i="41"/>
  <c r="C198" i="41"/>
  <c r="C108" i="41"/>
  <c r="C571" i="41"/>
  <c r="F284" i="41"/>
  <c r="F663" i="41"/>
  <c r="C644" i="41"/>
  <c r="F358" i="41"/>
  <c r="C159" i="41"/>
  <c r="C151" i="41"/>
  <c r="F391" i="41"/>
  <c r="C38" i="41"/>
  <c r="F374" i="41"/>
  <c r="C158" i="41"/>
  <c r="F118" i="41"/>
  <c r="F288" i="41"/>
  <c r="C390" i="41"/>
  <c r="C465" i="41"/>
  <c r="F439" i="41"/>
  <c r="F175" i="41"/>
  <c r="F504" i="41"/>
  <c r="F678" i="41"/>
  <c r="C232" i="41"/>
  <c r="C49" i="41"/>
  <c r="F469" i="41"/>
  <c r="F260" i="41"/>
  <c r="F202" i="41"/>
  <c r="C184" i="41"/>
  <c r="F484" i="41"/>
  <c r="C649" i="41"/>
  <c r="F448" i="41"/>
  <c r="C285" i="41"/>
  <c r="F529" i="41"/>
  <c r="F627" i="41"/>
  <c r="F102" i="41"/>
  <c r="C223" i="41"/>
  <c r="C72" i="41"/>
  <c r="F623" i="41"/>
  <c r="F34" i="41"/>
  <c r="C248" i="41"/>
  <c r="C466" i="41"/>
  <c r="F481" i="41"/>
  <c r="C41" i="41"/>
  <c r="F583" i="41"/>
  <c r="F187" i="41"/>
  <c r="C54" i="41"/>
  <c r="F192" i="41"/>
  <c r="F432" i="41"/>
  <c r="F434" i="41"/>
  <c r="F708" i="41"/>
  <c r="C445" i="41"/>
  <c r="C267" i="41"/>
  <c r="F579" i="41"/>
  <c r="F470" i="41"/>
  <c r="C208" i="41"/>
  <c r="C552" i="41"/>
  <c r="C702" i="41"/>
  <c r="F123" i="41"/>
  <c r="C627" i="41"/>
  <c r="F283" i="41"/>
  <c r="C204" i="41"/>
  <c r="C648" i="41"/>
  <c r="F415" i="41"/>
  <c r="F378" i="41"/>
  <c r="F706" i="41"/>
  <c r="F500" i="41"/>
  <c r="C475" i="41"/>
  <c r="F686" i="41"/>
  <c r="F174" i="41"/>
  <c r="C351" i="41"/>
  <c r="C294" i="41"/>
  <c r="F211" i="41"/>
  <c r="F79" i="41"/>
  <c r="F510" i="41"/>
  <c r="F17" i="41"/>
  <c r="F155" i="41"/>
  <c r="F512" i="41"/>
  <c r="C124" i="41"/>
  <c r="F489" i="41"/>
  <c r="F20" i="41"/>
  <c r="F124" i="41"/>
  <c r="F695" i="41"/>
  <c r="L496" i="41"/>
  <c r="C146" i="29"/>
  <c r="F56" i="29"/>
  <c r="C122" i="29"/>
  <c r="C35" i="29"/>
  <c r="F110" i="29"/>
  <c r="F136" i="29"/>
  <c r="C115" i="29"/>
  <c r="C88" i="29"/>
  <c r="F25" i="29"/>
  <c r="F57" i="29"/>
  <c r="C75" i="29"/>
  <c r="F118" i="29"/>
  <c r="F73" i="29"/>
  <c r="F43" i="29"/>
  <c r="F127" i="29"/>
  <c r="C145" i="29"/>
  <c r="F27" i="29"/>
  <c r="F157" i="29"/>
  <c r="C136" i="29"/>
  <c r="F49" i="29"/>
  <c r="F71" i="29"/>
  <c r="C78" i="29"/>
  <c r="F164" i="29"/>
  <c r="F64" i="29"/>
  <c r="C64" i="29"/>
  <c r="C96" i="29"/>
  <c r="F75" i="29"/>
  <c r="C99" i="29"/>
  <c r="F143" i="29"/>
  <c r="C135" i="41"/>
  <c r="C477" i="41"/>
  <c r="F23" i="41"/>
  <c r="F96" i="41"/>
  <c r="C395" i="41"/>
  <c r="F359" i="41"/>
  <c r="F115" i="41"/>
  <c r="C68" i="41"/>
  <c r="F351" i="41"/>
  <c r="C311" i="41"/>
  <c r="F560" i="41"/>
  <c r="F162" i="41"/>
  <c r="C587" i="41"/>
  <c r="C631" i="41"/>
  <c r="C356" i="41"/>
  <c r="F506" i="41"/>
  <c r="C365" i="41"/>
  <c r="F251" i="41"/>
  <c r="F643" i="41"/>
  <c r="C186" i="41"/>
  <c r="F399" i="41"/>
  <c r="F314" i="41"/>
  <c r="C569" i="41"/>
  <c r="C512" i="41"/>
  <c r="F245" i="41"/>
  <c r="F652" i="41"/>
  <c r="F343" i="41"/>
  <c r="F668" i="41"/>
  <c r="F641" i="41"/>
  <c r="C539" i="41"/>
  <c r="C711" i="41"/>
  <c r="C368" i="41"/>
  <c r="F565" i="41"/>
  <c r="C185" i="41"/>
  <c r="F463" i="41"/>
  <c r="F233" i="41"/>
  <c r="C301" i="41"/>
  <c r="C231" i="41"/>
  <c r="C418" i="41"/>
  <c r="F568" i="41"/>
  <c r="C80" i="41"/>
  <c r="C422" i="41"/>
  <c r="C366" i="41"/>
  <c r="C645" i="41"/>
  <c r="C621" i="41"/>
  <c r="F541" i="41"/>
  <c r="C451" i="41"/>
  <c r="C707" i="41"/>
  <c r="C312" i="41"/>
  <c r="C424" i="41"/>
  <c r="C524" i="41"/>
  <c r="F203" i="41"/>
  <c r="C219" i="41"/>
  <c r="F271" i="41"/>
  <c r="C542" i="41"/>
  <c r="F585" i="41"/>
  <c r="F145" i="41"/>
  <c r="F325" i="41"/>
  <c r="F217" i="41"/>
  <c r="C681" i="41"/>
  <c r="F557" i="41"/>
  <c r="C619" i="41"/>
  <c r="F705" i="41"/>
  <c r="C419" i="41"/>
  <c r="C14" i="41"/>
  <c r="F198" i="41"/>
  <c r="F291" i="41"/>
  <c r="F49" i="41"/>
  <c r="F454" i="41"/>
  <c r="F173" i="41"/>
  <c r="C586" i="41"/>
  <c r="C109" i="41"/>
  <c r="F445" i="41"/>
  <c r="F562" i="41"/>
  <c r="F188" i="41"/>
  <c r="C613" i="41"/>
  <c r="F537" i="41"/>
  <c r="C478" i="41"/>
  <c r="F575" i="41"/>
  <c r="F625" i="41"/>
  <c r="F74" i="41"/>
  <c r="F32" i="41"/>
  <c r="F332" i="41"/>
  <c r="F90" i="41"/>
  <c r="F467" i="41"/>
  <c r="C647" i="41"/>
  <c r="C221" i="41"/>
  <c r="F54" i="41"/>
  <c r="F622" i="41"/>
  <c r="C62" i="41"/>
  <c r="F571" i="41"/>
  <c r="F543" i="41"/>
  <c r="C270" i="41"/>
  <c r="F385" i="41"/>
  <c r="F544" i="41"/>
  <c r="F247" i="41"/>
  <c r="F69" i="41"/>
  <c r="C116" i="41"/>
  <c r="F274" i="41"/>
  <c r="C40" i="41"/>
  <c r="C332" i="41"/>
  <c r="F340" i="41"/>
  <c r="C45" i="41"/>
  <c r="F304" i="41"/>
  <c r="C429" i="41"/>
  <c r="F515" i="41"/>
  <c r="F311" i="41"/>
  <c r="F423" i="41"/>
  <c r="C302" i="41"/>
  <c r="C710" i="41"/>
  <c r="C506" i="41"/>
  <c r="F476" i="41"/>
  <c r="C188" i="41"/>
  <c r="C200" i="41"/>
  <c r="F387" i="41"/>
  <c r="C268" i="41"/>
  <c r="F287" i="41"/>
  <c r="C610" i="41"/>
  <c r="F386" i="41"/>
  <c r="C273" i="41"/>
  <c r="C535" i="41"/>
  <c r="C497" i="41"/>
  <c r="C659" i="41"/>
  <c r="C227" i="41"/>
  <c r="F409" i="41"/>
  <c r="F24" i="41"/>
  <c r="C359" i="41"/>
  <c r="F588" i="41"/>
  <c r="F444" i="41"/>
  <c r="C112" i="41"/>
  <c r="F207" i="41"/>
  <c r="C540" i="41"/>
  <c r="F443" i="41"/>
  <c r="C85" i="41"/>
  <c r="F403" i="41"/>
  <c r="C297" i="41"/>
  <c r="C404" i="41"/>
  <c r="F693" i="41"/>
  <c r="C682" i="41"/>
  <c r="C29" i="41"/>
  <c r="F555" i="41"/>
  <c r="C341" i="41"/>
  <c r="F100" i="41"/>
  <c r="F408" i="41"/>
  <c r="F367" i="41"/>
  <c r="C173" i="41"/>
  <c r="C296" i="41"/>
  <c r="F566" i="41"/>
  <c r="C214" i="41"/>
  <c r="C431" i="41"/>
  <c r="C572" i="41"/>
  <c r="F196" i="41"/>
  <c r="F73" i="41"/>
  <c r="F150" i="41"/>
  <c r="F131" i="41"/>
  <c r="C421" i="41"/>
  <c r="C31" i="41"/>
  <c r="C392" i="41"/>
  <c r="C265" i="41"/>
  <c r="C44" i="41"/>
  <c r="C259" i="41"/>
  <c r="C638" i="41"/>
  <c r="C134" i="41"/>
  <c r="C633" i="41"/>
  <c r="F473" i="41"/>
  <c r="C520" i="41"/>
  <c r="F597" i="41"/>
  <c r="C640" i="41"/>
  <c r="C343" i="41"/>
  <c r="F169" i="41"/>
  <c r="C19" i="29"/>
  <c r="L191" i="41"/>
  <c r="B191" i="41"/>
  <c r="D191" i="41"/>
  <c r="G191" i="41"/>
  <c r="I53" i="11"/>
  <c r="I54" i="11" s="1"/>
  <c r="F206" i="41"/>
  <c r="F360" i="41"/>
  <c r="C136" i="41"/>
  <c r="F479" i="41"/>
  <c r="F614" i="41"/>
  <c r="F115" i="29"/>
  <c r="C94" i="29"/>
  <c r="F121" i="29"/>
  <c r="F87" i="29"/>
  <c r="C40" i="29"/>
  <c r="F113" i="29"/>
  <c r="F53" i="29"/>
  <c r="C158" i="29"/>
  <c r="F28" i="29"/>
  <c r="C118" i="29"/>
  <c r="C121" i="29"/>
  <c r="F112" i="29"/>
  <c r="F158" i="29"/>
  <c r="F137" i="29"/>
  <c r="C111" i="29"/>
  <c r="C157" i="29"/>
  <c r="F128" i="29"/>
  <c r="C84" i="29"/>
  <c r="C33" i="29"/>
  <c r="C91" i="29"/>
  <c r="F26" i="29"/>
  <c r="C89" i="29"/>
  <c r="C59" i="29"/>
  <c r="F106" i="29"/>
  <c r="F31" i="29"/>
  <c r="C74" i="29"/>
  <c r="C27" i="29"/>
  <c r="F139" i="29"/>
  <c r="F24" i="29"/>
  <c r="F46" i="29"/>
  <c r="C128" i="29"/>
  <c r="F208" i="41"/>
  <c r="F125" i="29"/>
  <c r="C529" i="41"/>
  <c r="C118" i="41"/>
  <c r="C105" i="41"/>
  <c r="F629" i="41"/>
  <c r="C612" i="41"/>
  <c r="F103" i="41"/>
  <c r="C558" i="41"/>
  <c r="C321" i="41"/>
  <c r="F377" i="41"/>
  <c r="F82" i="41"/>
  <c r="F121" i="41"/>
  <c r="C399" i="41"/>
  <c r="F152" i="41"/>
  <c r="F514" i="41"/>
  <c r="C22" i="41"/>
  <c r="F99" i="41"/>
  <c r="F647" i="41"/>
  <c r="F702" i="41"/>
  <c r="C550" i="41"/>
  <c r="C519" i="41"/>
  <c r="F48" i="41"/>
  <c r="C669" i="41"/>
  <c r="C228" i="41"/>
  <c r="C383" i="41"/>
  <c r="C290" i="41"/>
  <c r="F197" i="41"/>
  <c r="C144" i="41"/>
  <c r="C157" i="41"/>
  <c r="C257" i="41"/>
  <c r="C352" i="41"/>
  <c r="C463" i="41"/>
  <c r="F97" i="41"/>
  <c r="F688" i="41"/>
  <c r="C330" i="41"/>
  <c r="F323" i="41"/>
  <c r="F650" i="41"/>
  <c r="F146" i="41"/>
  <c r="F93" i="41"/>
  <c r="F459" i="41"/>
  <c r="C618" i="41"/>
  <c r="C656" i="41"/>
  <c r="C596" i="41"/>
  <c r="F466" i="41"/>
  <c r="F465" i="41"/>
  <c r="C423" i="41"/>
  <c r="F511" i="41"/>
  <c r="F478" i="41"/>
  <c r="C240" i="41"/>
  <c r="F563" i="41"/>
  <c r="F621" i="41"/>
  <c r="C510" i="41"/>
  <c r="F184" i="41"/>
  <c r="F108" i="41"/>
  <c r="C32" i="41"/>
  <c r="C518" i="41"/>
  <c r="C382" i="41"/>
  <c r="C688" i="41"/>
  <c r="C161" i="41"/>
  <c r="F42" i="41"/>
  <c r="C216" i="41"/>
  <c r="F657" i="41"/>
  <c r="C538" i="41"/>
  <c r="F676" i="41"/>
  <c r="F581" i="41"/>
  <c r="C622" i="41"/>
  <c r="F119" i="41"/>
  <c r="C430" i="41"/>
  <c r="C155" i="41"/>
  <c r="C217" i="41"/>
  <c r="F710" i="41"/>
  <c r="C670" i="41"/>
  <c r="C701" i="41"/>
  <c r="C299" i="41"/>
  <c r="F305" i="41"/>
  <c r="C276" i="41"/>
  <c r="C75" i="41"/>
  <c r="F139" i="41"/>
  <c r="C703" i="41"/>
  <c r="F417" i="41"/>
  <c r="C481" i="41"/>
  <c r="F689" i="41"/>
  <c r="F286" i="41"/>
  <c r="C667" i="41"/>
  <c r="F609" i="41"/>
  <c r="C337" i="41"/>
  <c r="C69" i="41"/>
  <c r="F456" i="41"/>
  <c r="C401" i="41"/>
  <c r="C556" i="41"/>
  <c r="C575" i="41"/>
  <c r="F604" i="41"/>
  <c r="C705" i="41"/>
  <c r="F558" i="41"/>
  <c r="F61" i="41"/>
  <c r="F136" i="41"/>
  <c r="C678" i="41"/>
  <c r="F278" i="41"/>
  <c r="F195" i="41"/>
  <c r="C70" i="41"/>
  <c r="F654" i="41"/>
  <c r="F67" i="41"/>
  <c r="C122" i="41"/>
  <c r="C258" i="41"/>
  <c r="C139" i="41"/>
  <c r="C73" i="41"/>
  <c r="C26" i="41"/>
  <c r="F201" i="41"/>
  <c r="C564" i="41"/>
  <c r="C531" i="41"/>
  <c r="C536" i="41"/>
  <c r="F616" i="41"/>
  <c r="C101" i="41"/>
  <c r="F167" i="41"/>
  <c r="C230" i="41"/>
  <c r="C617" i="41"/>
  <c r="C325" i="41"/>
  <c r="F462" i="41"/>
  <c r="C318" i="41"/>
  <c r="C195" i="41"/>
  <c r="F381" i="41"/>
  <c r="C450" i="41"/>
  <c r="F165" i="41"/>
  <c r="F438" i="41"/>
  <c r="F244" i="41"/>
  <c r="C665" i="41"/>
  <c r="F523" i="41"/>
  <c r="F631" i="41"/>
  <c r="C166" i="41"/>
  <c r="C179" i="41"/>
  <c r="F373" i="41"/>
  <c r="F186" i="41"/>
  <c r="F111" i="41"/>
  <c r="C110" i="41"/>
  <c r="C591" i="41"/>
  <c r="F232" i="41"/>
  <c r="F602" i="41"/>
  <c r="F600" i="41"/>
  <c r="F593" i="41"/>
  <c r="C699" i="41"/>
  <c r="C251" i="41"/>
  <c r="F594" i="41"/>
  <c r="F660" i="41"/>
  <c r="C279" i="41"/>
  <c r="F276" i="41"/>
  <c r="F499" i="41"/>
  <c r="F319" i="41"/>
  <c r="C456" i="41"/>
  <c r="F129" i="41"/>
  <c r="C457" i="41"/>
  <c r="C490" i="41"/>
  <c r="F223" i="41"/>
  <c r="F46" i="41"/>
  <c r="F177" i="41"/>
  <c r="C326" i="41"/>
  <c r="C396" i="41"/>
  <c r="C471" i="41"/>
  <c r="F406" i="41"/>
  <c r="F326" i="41"/>
  <c r="C50" i="41"/>
  <c r="C458" i="41"/>
  <c r="F16" i="41"/>
  <c r="F398" i="41"/>
  <c r="C387" i="41"/>
  <c r="C673" i="41"/>
  <c r="F47" i="41"/>
  <c r="F402" i="41"/>
  <c r="C234" i="41"/>
  <c r="F540" i="41"/>
  <c r="F475" i="41"/>
  <c r="F14" i="41"/>
  <c r="F99" i="29"/>
  <c r="B83" i="29"/>
  <c r="E83" i="29" s="1"/>
  <c r="G83" i="29"/>
  <c r="D83" i="29"/>
  <c r="G614" i="41"/>
  <c r="L614" i="41"/>
  <c r="B614" i="41"/>
  <c r="D614" i="41"/>
  <c r="B27" i="39"/>
  <c r="E27" i="39" s="1"/>
  <c r="G27" i="39"/>
  <c r="D27" i="39"/>
  <c r="C165" i="29"/>
  <c r="F111" i="29"/>
  <c r="C163" i="29"/>
  <c r="F92" i="29"/>
  <c r="C153" i="29"/>
  <c r="F32" i="29"/>
  <c r="F80" i="29"/>
  <c r="C98" i="29"/>
  <c r="C24" i="29"/>
  <c r="F96" i="29"/>
  <c r="F60" i="29"/>
  <c r="C149" i="29"/>
  <c r="C102" i="29"/>
  <c r="F119" i="29"/>
  <c r="C56" i="29"/>
  <c r="C57" i="29"/>
  <c r="F88" i="29"/>
  <c r="C140" i="29"/>
  <c r="F153" i="29"/>
  <c r="C103" i="29"/>
  <c r="C125" i="29"/>
  <c r="C141" i="29"/>
  <c r="F45" i="29"/>
  <c r="F79" i="29"/>
  <c r="C76" i="29"/>
  <c r="F81" i="29"/>
  <c r="C120" i="29"/>
  <c r="F122" i="29"/>
  <c r="F98" i="29"/>
  <c r="F424" i="41"/>
  <c r="C154" i="29"/>
  <c r="F339" i="41"/>
  <c r="F243" i="41"/>
  <c r="C288" i="41"/>
  <c r="C128" i="41"/>
  <c r="C692" i="41"/>
  <c r="F382" i="41"/>
  <c r="C504" i="41"/>
  <c r="F596" i="41"/>
  <c r="C317" i="41"/>
  <c r="C111" i="41"/>
  <c r="C180" i="41"/>
  <c r="C187" i="41"/>
  <c r="C331" i="41"/>
  <c r="C378" i="41"/>
  <c r="C137" i="41"/>
  <c r="F674" i="41"/>
  <c r="F501" i="41"/>
  <c r="F598" i="41"/>
  <c r="C462" i="41"/>
  <c r="F29" i="41"/>
  <c r="F683" i="41"/>
  <c r="F297" i="41"/>
  <c r="F214" i="41"/>
  <c r="F485" i="41"/>
  <c r="C79" i="41"/>
  <c r="C254" i="41"/>
  <c r="F259" i="41"/>
  <c r="F258" i="41"/>
  <c r="C364" i="41"/>
  <c r="F318" i="41"/>
  <c r="F639" i="41"/>
  <c r="C593" i="41"/>
  <c r="F451" i="41"/>
  <c r="F691" i="41"/>
  <c r="F216" i="41"/>
  <c r="C278" i="41"/>
  <c r="C153" i="41"/>
  <c r="C48" i="41"/>
  <c r="F687" i="41"/>
  <c r="F531" i="41"/>
  <c r="C432" i="41"/>
  <c r="F396" i="41"/>
  <c r="C82" i="41"/>
  <c r="C310" i="41"/>
  <c r="C461" i="41"/>
  <c r="F55" i="41"/>
  <c r="F640" i="41"/>
  <c r="C403" i="41"/>
  <c r="F345" i="41"/>
  <c r="F419" i="41"/>
  <c r="F653" i="41"/>
  <c r="F328" i="41"/>
  <c r="F472" i="41"/>
  <c r="F383" i="41"/>
  <c r="F224" i="41"/>
  <c r="C174" i="41"/>
  <c r="C405" i="41"/>
  <c r="F322" i="41"/>
  <c r="C415" i="41"/>
  <c r="F65" i="41"/>
  <c r="C509" i="41"/>
  <c r="C271" i="41"/>
  <c r="C543" i="41"/>
  <c r="C23" i="41"/>
  <c r="C514" i="41"/>
  <c r="C60" i="41"/>
  <c r="F51" i="41"/>
  <c r="C284" i="41"/>
  <c r="F219" i="41"/>
  <c r="F682" i="41"/>
  <c r="C131" i="41"/>
  <c r="F337" i="41"/>
  <c r="C636" i="41"/>
  <c r="F161" i="41"/>
  <c r="C344" i="41"/>
  <c r="F605" i="41"/>
  <c r="F321" i="41"/>
  <c r="F488" i="41"/>
  <c r="F310" i="41"/>
  <c r="C58" i="41"/>
  <c r="C655" i="41"/>
  <c r="C379" i="41"/>
  <c r="C138" i="41"/>
  <c r="C624" i="41"/>
  <c r="C33" i="41"/>
  <c r="C340" i="41"/>
  <c r="F138" i="41"/>
  <c r="C156" i="41"/>
  <c r="C236" i="41"/>
  <c r="C142" i="41"/>
  <c r="C47" i="41"/>
  <c r="F584" i="41"/>
  <c r="C687" i="41"/>
  <c r="F611" i="41"/>
  <c r="C320" i="41"/>
  <c r="C630" i="41"/>
  <c r="F222" i="41"/>
  <c r="F239" i="41"/>
  <c r="F490" i="41"/>
  <c r="C21" i="41"/>
  <c r="C588" i="41"/>
  <c r="F191" i="41"/>
  <c r="C226" i="41"/>
  <c r="F620" i="41"/>
  <c r="C249" i="41"/>
  <c r="F492" i="41"/>
  <c r="F112" i="41"/>
  <c r="F642" i="41"/>
  <c r="F261" i="41"/>
  <c r="C141" i="41"/>
  <c r="F36" i="41"/>
  <c r="C526" i="41"/>
  <c r="C34" i="41"/>
  <c r="C460" i="41"/>
  <c r="F468" i="41"/>
  <c r="C449" i="41"/>
  <c r="C369" i="41"/>
  <c r="C660" i="41"/>
  <c r="F667" i="41"/>
  <c r="C347" i="41"/>
  <c r="C417" i="41"/>
  <c r="F570" i="41"/>
  <c r="F127" i="41"/>
  <c r="F400" i="41"/>
  <c r="F329" i="41"/>
  <c r="F447" i="41"/>
  <c r="F436" i="41"/>
  <c r="F679" i="41"/>
  <c r="F662" i="41"/>
  <c r="F384" i="41"/>
  <c r="F464" i="41"/>
  <c r="F636" i="41"/>
  <c r="C437" i="41"/>
  <c r="C120" i="41"/>
  <c r="F608" i="41"/>
  <c r="F612" i="41"/>
  <c r="C674" i="41"/>
  <c r="C190" i="41"/>
  <c r="C115" i="41"/>
  <c r="C244" i="41"/>
  <c r="F632" i="41"/>
  <c r="C119" i="41"/>
  <c r="F33" i="41"/>
  <c r="F289" i="41"/>
  <c r="F522" i="41"/>
  <c r="F395" i="41"/>
  <c r="C578" i="41"/>
  <c r="F491" i="41"/>
  <c r="F362" i="41"/>
  <c r="C39" i="41"/>
  <c r="C685" i="41"/>
  <c r="F356" i="41"/>
  <c r="F307" i="41"/>
  <c r="C391" i="41"/>
  <c r="C346" i="41"/>
  <c r="C206" i="41"/>
  <c r="F580" i="41"/>
  <c r="C106" i="41"/>
  <c r="F266" i="41"/>
  <c r="C433" i="41"/>
  <c r="C20" i="41"/>
  <c r="C486" i="41"/>
  <c r="F38" i="41"/>
  <c r="C472" i="41"/>
  <c r="C207" i="41"/>
  <c r="C693" i="41"/>
  <c r="F353" i="41"/>
  <c r="C559" i="41"/>
  <c r="C576" i="41"/>
  <c r="F21" i="29"/>
  <c r="G35" i="39"/>
  <c r="C17" i="29"/>
  <c r="G20" i="39"/>
  <c r="J49" i="11"/>
  <c r="F20" i="29"/>
  <c r="C93" i="29"/>
  <c r="C442" i="41"/>
  <c r="B26" i="39"/>
  <c r="E26" i="39" s="1"/>
  <c r="G26" i="39"/>
  <c r="D26" i="39"/>
  <c r="F300" i="41"/>
  <c r="C25" i="29"/>
  <c r="C82" i="29"/>
  <c r="F68" i="29"/>
  <c r="C39" i="29"/>
  <c r="F123" i="29"/>
  <c r="F72" i="29"/>
  <c r="F107" i="29"/>
  <c r="F39" i="29"/>
  <c r="C58" i="29"/>
  <c r="F66" i="29"/>
  <c r="F38" i="29"/>
  <c r="F85" i="29"/>
  <c r="F124" i="29"/>
  <c r="F126" i="29"/>
  <c r="C119" i="29"/>
  <c r="F41" i="29"/>
  <c r="F55" i="29"/>
  <c r="F76" i="29"/>
  <c r="F151" i="29"/>
  <c r="F152" i="29"/>
  <c r="F161" i="29"/>
  <c r="C68" i="29"/>
  <c r="C126" i="29"/>
  <c r="C53" i="29"/>
  <c r="F69" i="29"/>
  <c r="C161" i="29"/>
  <c r="C135" i="29"/>
  <c r="C62" i="29"/>
  <c r="F148" i="29"/>
  <c r="C150" i="29"/>
  <c r="C47" i="29"/>
  <c r="C95" i="41"/>
  <c r="C69" i="29"/>
  <c r="F265" i="41"/>
  <c r="F145" i="29"/>
  <c r="F333" i="41"/>
  <c r="C114" i="41"/>
  <c r="C389" i="41"/>
  <c r="C211" i="41"/>
  <c r="C165" i="41"/>
  <c r="F427" i="41"/>
  <c r="F397" i="41"/>
  <c r="F421" i="41"/>
  <c r="F236" i="41"/>
  <c r="F199" i="41"/>
  <c r="F182" i="41"/>
  <c r="C74" i="41"/>
  <c r="C469" i="41"/>
  <c r="F122" i="41"/>
  <c r="C568" i="41"/>
  <c r="C373" i="41"/>
  <c r="C625" i="41"/>
  <c r="C577" i="41"/>
  <c r="C704" i="41"/>
  <c r="F116" i="41"/>
  <c r="C454" i="41"/>
  <c r="C98" i="41"/>
  <c r="F134" i="41"/>
  <c r="C247" i="41"/>
  <c r="C406" i="41"/>
  <c r="C666" i="41"/>
  <c r="C30" i="41"/>
  <c r="C192" i="41"/>
  <c r="C609" i="41"/>
  <c r="C363" i="41"/>
  <c r="F548" i="41"/>
  <c r="C94" i="41"/>
  <c r="F312" i="41"/>
  <c r="C178" i="41"/>
  <c r="F334" i="41"/>
  <c r="F210" i="41"/>
  <c r="C689" i="41"/>
  <c r="F235" i="41"/>
  <c r="F164" i="41"/>
  <c r="C601" i="41"/>
  <c r="C606" i="41"/>
  <c r="C323" i="41"/>
  <c r="F426" i="41"/>
  <c r="C697" i="41"/>
  <c r="F335" i="41"/>
  <c r="C402" i="41"/>
  <c r="C132" i="41"/>
  <c r="C338" i="41"/>
  <c r="C77" i="41"/>
  <c r="C528" i="41"/>
  <c r="C642" i="41"/>
  <c r="F690" i="41"/>
  <c r="F230" i="41"/>
  <c r="F255" i="41"/>
  <c r="F183" i="41"/>
  <c r="F582" i="41"/>
  <c r="C493" i="41"/>
  <c r="F637" i="41"/>
  <c r="F91" i="41"/>
  <c r="F209" i="41"/>
  <c r="F533" i="41"/>
  <c r="C602" i="41"/>
  <c r="F559" i="41"/>
  <c r="F390" i="41"/>
  <c r="F104" i="41"/>
  <c r="F446" i="41"/>
  <c r="C181" i="41"/>
  <c r="C480" i="41"/>
  <c r="F313" i="41"/>
  <c r="C590" i="41"/>
  <c r="C55" i="41"/>
  <c r="F452" i="41"/>
  <c r="F450" i="41"/>
  <c r="C502" i="41"/>
  <c r="F534" i="41"/>
  <c r="F433" i="41"/>
  <c r="F509" i="41"/>
  <c r="F218" i="41"/>
  <c r="C84" i="41"/>
  <c r="C89" i="41"/>
  <c r="C684" i="41"/>
  <c r="C623" i="41"/>
  <c r="C306" i="41"/>
  <c r="F306" i="41"/>
  <c r="F166" i="41"/>
  <c r="C428" i="41"/>
  <c r="C515" i="41"/>
  <c r="F576" i="41"/>
  <c r="F601" i="41"/>
  <c r="C199" i="41"/>
  <c r="C292" i="41"/>
  <c r="F493" i="41"/>
  <c r="F440" i="41"/>
  <c r="F474" i="41"/>
  <c r="C487" i="41"/>
  <c r="C567" i="41"/>
  <c r="F697" i="41"/>
  <c r="F393" i="41"/>
  <c r="C225" i="41"/>
  <c r="C334" i="41"/>
  <c r="F516" i="41"/>
  <c r="F569" i="41"/>
  <c r="C76" i="41"/>
  <c r="F659" i="41"/>
  <c r="F60" i="41"/>
  <c r="F366" i="41"/>
  <c r="F700" i="41"/>
  <c r="F496" i="41"/>
  <c r="F220" i="41"/>
  <c r="F303" i="41"/>
  <c r="C661" i="41"/>
  <c r="F204" i="41"/>
  <c r="C93" i="41"/>
  <c r="C289" i="41"/>
  <c r="C314" i="41"/>
  <c r="F212" i="41"/>
  <c r="F237" i="41"/>
  <c r="F615" i="41"/>
  <c r="F58" i="41"/>
  <c r="F429" i="41"/>
  <c r="C551" i="41"/>
  <c r="F577" i="41"/>
  <c r="C635" i="41"/>
  <c r="F624" i="41"/>
  <c r="F293" i="41"/>
  <c r="F95" i="41"/>
  <c r="C652" i="41"/>
  <c r="C66" i="41"/>
  <c r="C183" i="41"/>
  <c r="C491" i="41"/>
  <c r="C277" i="41"/>
  <c r="F587" i="41"/>
  <c r="F502" i="41"/>
  <c r="F418" i="41"/>
  <c r="C388" i="41"/>
  <c r="F680" i="41"/>
  <c r="C90" i="41"/>
  <c r="F327" i="41"/>
  <c r="C400" i="41"/>
  <c r="F487" i="41"/>
  <c r="C250" i="41"/>
  <c r="F250" i="41"/>
  <c r="C427" i="41"/>
  <c r="F670" i="41"/>
  <c r="C43" i="41"/>
  <c r="F553" i="41"/>
  <c r="C336" i="41"/>
  <c r="F361" i="41"/>
  <c r="C464" i="41"/>
  <c r="C287" i="41"/>
  <c r="F546" i="41"/>
  <c r="C580" i="41"/>
  <c r="C561" i="41"/>
  <c r="C443" i="41"/>
  <c r="C545" i="41"/>
  <c r="F282" i="41"/>
  <c r="C149" i="41"/>
  <c r="F171" i="41"/>
  <c r="C15" i="41"/>
  <c r="F22" i="41"/>
  <c r="F257" i="41"/>
  <c r="C620" i="41"/>
  <c r="C17" i="41"/>
  <c r="F498" i="41"/>
  <c r="C425" i="41"/>
  <c r="F539" i="41"/>
  <c r="C385" i="41"/>
  <c r="C16" i="41"/>
  <c r="C215" i="41"/>
  <c r="C175" i="41"/>
  <c r="C117" i="29"/>
  <c r="C634" i="41"/>
  <c r="B339" i="41" l="1"/>
  <c r="D339" i="41"/>
  <c r="B13" i="41"/>
  <c r="G25" i="39"/>
  <c r="D43" i="29"/>
  <c r="B412" i="41"/>
  <c r="E412" i="41" s="1"/>
  <c r="D513" i="41"/>
  <c r="L412" i="41"/>
  <c r="G412" i="41"/>
  <c r="G339" i="41"/>
  <c r="D61" i="29"/>
  <c r="G66" i="29"/>
  <c r="D86" i="29"/>
  <c r="D66" i="29"/>
  <c r="J66" i="29" s="1"/>
  <c r="D599" i="41"/>
  <c r="B19" i="39"/>
  <c r="E19" i="39" s="1"/>
  <c r="L370" i="41"/>
  <c r="D106" i="29"/>
  <c r="H106" i="29" s="1"/>
  <c r="G554" i="41"/>
  <c r="D22" i="39"/>
  <c r="H22" i="39" s="1"/>
  <c r="D202" i="41"/>
  <c r="D21" i="39"/>
  <c r="J21" i="39" s="1"/>
  <c r="B495" i="41"/>
  <c r="H495" i="41" s="1"/>
  <c r="B22" i="39"/>
  <c r="E22" i="39" s="1"/>
  <c r="L202" i="41"/>
  <c r="D398" i="41"/>
  <c r="G21" i="39"/>
  <c r="B202" i="41"/>
  <c r="I202" i="41" s="1"/>
  <c r="L398" i="41"/>
  <c r="B398" i="41"/>
  <c r="J398" i="41" s="1"/>
  <c r="B513" i="41"/>
  <c r="J513" i="41" s="1"/>
  <c r="G495" i="41"/>
  <c r="L513" i="41"/>
  <c r="D241" i="41"/>
  <c r="L241" i="41"/>
  <c r="L260" i="41"/>
  <c r="L554" i="41"/>
  <c r="G241" i="41"/>
  <c r="G61" i="29"/>
  <c r="B554" i="41"/>
  <c r="E554" i="41" s="1"/>
  <c r="G503" i="41"/>
  <c r="L25" i="41"/>
  <c r="E9" i="54"/>
  <c r="L9" i="54" s="1"/>
  <c r="M9" i="54" s="1"/>
  <c r="D260" i="41"/>
  <c r="D25" i="41"/>
  <c r="I10" i="54"/>
  <c r="D10" i="54"/>
  <c r="C11" i="54"/>
  <c r="H10" i="54"/>
  <c r="G260" i="41"/>
  <c r="G25" i="41"/>
  <c r="L503" i="41"/>
  <c r="D603" i="41"/>
  <c r="B503" i="41"/>
  <c r="E503" i="41" s="1"/>
  <c r="L380" i="41"/>
  <c r="D706" i="41"/>
  <c r="B380" i="41"/>
  <c r="E380" i="41" s="1"/>
  <c r="L589" i="41"/>
  <c r="G589" i="41"/>
  <c r="G616" i="41"/>
  <c r="D500" i="41"/>
  <c r="B210" i="41"/>
  <c r="J210" i="41" s="1"/>
  <c r="D589" i="41"/>
  <c r="D616" i="41"/>
  <c r="B496" i="41"/>
  <c r="I496" i="41" s="1"/>
  <c r="B500" i="41"/>
  <c r="K500" i="41" s="1"/>
  <c r="L210" i="41"/>
  <c r="D496" i="41"/>
  <c r="L500" i="41"/>
  <c r="G210" i="41"/>
  <c r="B28" i="39"/>
  <c r="E28" i="39" s="1"/>
  <c r="G33" i="39"/>
  <c r="L686" i="41"/>
  <c r="L353" i="41"/>
  <c r="B628" i="41"/>
  <c r="E628" i="41" s="1"/>
  <c r="B168" i="41"/>
  <c r="I168" i="41" s="1"/>
  <c r="B189" i="41"/>
  <c r="I189" i="41" s="1"/>
  <c r="D162" i="29"/>
  <c r="J162" i="29" s="1"/>
  <c r="D628" i="41"/>
  <c r="G393" i="41"/>
  <c r="L61" i="41"/>
  <c r="G189" i="41"/>
  <c r="D686" i="41"/>
  <c r="D353" i="41"/>
  <c r="L189" i="41"/>
  <c r="G686" i="41"/>
  <c r="L628" i="41"/>
  <c r="G168" i="41"/>
  <c r="B353" i="41"/>
  <c r="K353" i="41" s="1"/>
  <c r="G162" i="29"/>
  <c r="G547" i="41"/>
  <c r="D168" i="41"/>
  <c r="D61" i="41"/>
  <c r="B117" i="41"/>
  <c r="I117" i="41" s="1"/>
  <c r="G172" i="41"/>
  <c r="D327" i="41"/>
  <c r="D28" i="39"/>
  <c r="J28" i="39" s="1"/>
  <c r="D489" i="41"/>
  <c r="B547" i="41"/>
  <c r="E547" i="41" s="1"/>
  <c r="B357" i="41"/>
  <c r="K357" i="41" s="1"/>
  <c r="B329" i="41"/>
  <c r="H329" i="41" s="1"/>
  <c r="G61" i="41"/>
  <c r="D117" i="41"/>
  <c r="L172" i="41"/>
  <c r="B474" i="41"/>
  <c r="E474" i="41" s="1"/>
  <c r="G489" i="41"/>
  <c r="D547" i="41"/>
  <c r="B393" i="41"/>
  <c r="I393" i="41" s="1"/>
  <c r="G357" i="41"/>
  <c r="G329" i="41"/>
  <c r="G107" i="29"/>
  <c r="L117" i="41"/>
  <c r="D172" i="41"/>
  <c r="G474" i="41"/>
  <c r="B489" i="41"/>
  <c r="I489" i="41" s="1"/>
  <c r="B32" i="39"/>
  <c r="E32" i="39" s="1"/>
  <c r="D393" i="41"/>
  <c r="L357" i="41"/>
  <c r="D329" i="41"/>
  <c r="B107" i="29"/>
  <c r="E107" i="29" s="1"/>
  <c r="D474" i="41"/>
  <c r="B482" i="41"/>
  <c r="H482" i="41" s="1"/>
  <c r="D16" i="29"/>
  <c r="H16" i="29" s="1"/>
  <c r="G313" i="41"/>
  <c r="B25" i="39"/>
  <c r="E25" i="39" s="1"/>
  <c r="D20" i="39"/>
  <c r="I20" i="39" s="1"/>
  <c r="G43" i="29"/>
  <c r="B592" i="41"/>
  <c r="H592" i="41" s="1"/>
  <c r="G97" i="29"/>
  <c r="L468" i="41"/>
  <c r="B171" i="41"/>
  <c r="H171" i="41" s="1"/>
  <c r="B21" i="29"/>
  <c r="E21" i="29" s="1"/>
  <c r="H30" i="39"/>
  <c r="B29" i="39"/>
  <c r="E29" i="39" s="1"/>
  <c r="B23" i="39"/>
  <c r="E23" i="39" s="1"/>
  <c r="D35" i="39"/>
  <c r="J35" i="39" s="1"/>
  <c r="D13" i="41"/>
  <c r="D23" i="39"/>
  <c r="I23" i="39" s="1"/>
  <c r="G13" i="41"/>
  <c r="D29" i="29"/>
  <c r="J29" i="29" s="1"/>
  <c r="B133" i="41"/>
  <c r="J133" i="41" s="1"/>
  <c r="G133" i="41"/>
  <c r="B164" i="41"/>
  <c r="J164" i="41" s="1"/>
  <c r="L616" i="41"/>
  <c r="L706" i="41"/>
  <c r="L164" i="41"/>
  <c r="G164" i="41"/>
  <c r="B706" i="41"/>
  <c r="E706" i="41" s="1"/>
  <c r="D263" i="41"/>
  <c r="L407" i="41"/>
  <c r="D407" i="41"/>
  <c r="G29" i="39"/>
  <c r="G18" i="39"/>
  <c r="D18" i="39"/>
  <c r="H18" i="39" s="1"/>
  <c r="I30" i="39"/>
  <c r="D160" i="41"/>
  <c r="L18" i="41"/>
  <c r="D411" i="41"/>
  <c r="G34" i="29"/>
  <c r="B483" i="41"/>
  <c r="I483" i="41" s="1"/>
  <c r="G30" i="39"/>
  <c r="L358" i="41"/>
  <c r="D60" i="29"/>
  <c r="H60" i="29" s="1"/>
  <c r="G18" i="41"/>
  <c r="B411" i="41"/>
  <c r="E411" i="41" s="1"/>
  <c r="G130" i="29"/>
  <c r="G434" i="41"/>
  <c r="B494" i="41"/>
  <c r="H494" i="41" s="1"/>
  <c r="G60" i="29"/>
  <c r="D18" i="41"/>
  <c r="D37" i="41"/>
  <c r="L521" i="41"/>
  <c r="D162" i="41"/>
  <c r="D130" i="29"/>
  <c r="J130" i="29" s="1"/>
  <c r="D434" i="41"/>
  <c r="G209" i="41"/>
  <c r="G494" i="41"/>
  <c r="G695" i="41"/>
  <c r="D511" i="41"/>
  <c r="B37" i="41"/>
  <c r="I37" i="41" s="1"/>
  <c r="G521" i="41"/>
  <c r="D31" i="39"/>
  <c r="J31" i="39" s="1"/>
  <c r="L162" i="41"/>
  <c r="L434" i="41"/>
  <c r="D209" i="41"/>
  <c r="D494" i="41"/>
  <c r="D695" i="41"/>
  <c r="G511" i="41"/>
  <c r="L37" i="41"/>
  <c r="D104" i="29"/>
  <c r="J104" i="29" s="1"/>
  <c r="G426" i="41"/>
  <c r="G31" i="39"/>
  <c r="G162" i="41"/>
  <c r="L209" i="41"/>
  <c r="G483" i="41"/>
  <c r="B695" i="41"/>
  <c r="K695" i="41" s="1"/>
  <c r="B511" i="41"/>
  <c r="K511" i="41" s="1"/>
  <c r="B104" i="29"/>
  <c r="E104" i="29" s="1"/>
  <c r="B426" i="41"/>
  <c r="K426" i="41" s="1"/>
  <c r="L483" i="41"/>
  <c r="G411" i="41"/>
  <c r="D426" i="41"/>
  <c r="D34" i="29"/>
  <c r="I34" i="29" s="1"/>
  <c r="G17" i="39"/>
  <c r="D17" i="39"/>
  <c r="D662" i="41"/>
  <c r="B30" i="39"/>
  <c r="E30" i="39" s="1"/>
  <c r="G88" i="41"/>
  <c r="G32" i="39"/>
  <c r="G599" i="41"/>
  <c r="B86" i="29"/>
  <c r="E86" i="29" s="1"/>
  <c r="B468" i="41"/>
  <c r="J468" i="41" s="1"/>
  <c r="B662" i="41"/>
  <c r="E662" i="41" s="1"/>
  <c r="G67" i="41"/>
  <c r="L546" i="41"/>
  <c r="B313" i="41"/>
  <c r="J313" i="41" s="1"/>
  <c r="L224" i="41"/>
  <c r="L599" i="41"/>
  <c r="D468" i="41"/>
  <c r="B67" i="41"/>
  <c r="H67" i="41" s="1"/>
  <c r="D546" i="41"/>
  <c r="L313" i="41"/>
  <c r="D224" i="41"/>
  <c r="D16" i="39"/>
  <c r="B16" i="39"/>
  <c r="E16" i="39" s="1"/>
  <c r="G16" i="39"/>
  <c r="D12" i="41"/>
  <c r="L12" i="41"/>
  <c r="B12" i="41"/>
  <c r="G12" i="41"/>
  <c r="G53" i="41"/>
  <c r="L67" i="41"/>
  <c r="B651" i="41"/>
  <c r="J651" i="41" s="1"/>
  <c r="G224" i="41"/>
  <c r="B176" i="41"/>
  <c r="H176" i="41" s="1"/>
  <c r="D176" i="41"/>
  <c r="B53" i="41"/>
  <c r="J53" i="41" s="1"/>
  <c r="G275" i="41"/>
  <c r="D651" i="41"/>
  <c r="B33" i="39"/>
  <c r="E33" i="39" s="1"/>
  <c r="G176" i="41"/>
  <c r="D53" i="41"/>
  <c r="G651" i="41"/>
  <c r="G106" i="29"/>
  <c r="G662" i="41"/>
  <c r="G107" i="41"/>
  <c r="B407" i="41"/>
  <c r="J407" i="41" s="1"/>
  <c r="G370" i="41"/>
  <c r="D107" i="41"/>
  <c r="B107" i="41"/>
  <c r="J107" i="41" s="1"/>
  <c r="G160" i="29"/>
  <c r="G21" i="29"/>
  <c r="H21" i="29" s="1"/>
  <c r="D160" i="29"/>
  <c r="J160" i="29" s="1"/>
  <c r="G263" i="41"/>
  <c r="B263" i="41"/>
  <c r="I263" i="41" s="1"/>
  <c r="D370" i="41"/>
  <c r="B272" i="41"/>
  <c r="J272" i="41" s="1"/>
  <c r="D272" i="41"/>
  <c r="D201" i="41"/>
  <c r="G272" i="41"/>
  <c r="B177" i="41"/>
  <c r="J177" i="41" s="1"/>
  <c r="L123" i="41"/>
  <c r="G123" i="41"/>
  <c r="L177" i="41"/>
  <c r="B521" i="41"/>
  <c r="H521" i="41" s="1"/>
  <c r="D129" i="29"/>
  <c r="H129" i="29" s="1"/>
  <c r="G22" i="29"/>
  <c r="H22" i="29" s="1"/>
  <c r="L482" i="41"/>
  <c r="D88" i="41"/>
  <c r="D275" i="41"/>
  <c r="G123" i="29"/>
  <c r="L522" i="41"/>
  <c r="B114" i="29"/>
  <c r="E114" i="29" s="1"/>
  <c r="B129" i="29"/>
  <c r="E129" i="29" s="1"/>
  <c r="B22" i="29"/>
  <c r="E22" i="29" s="1"/>
  <c r="G482" i="41"/>
  <c r="B88" i="41"/>
  <c r="H88" i="41" s="1"/>
  <c r="L275" i="41"/>
  <c r="B327" i="41"/>
  <c r="E327" i="41" s="1"/>
  <c r="B48" i="29"/>
  <c r="E48" i="29" s="1"/>
  <c r="G603" i="41"/>
  <c r="D583" i="41"/>
  <c r="L145" i="41"/>
  <c r="G327" i="41"/>
  <c r="B603" i="41"/>
  <c r="K603" i="41" s="1"/>
  <c r="B583" i="41"/>
  <c r="E583" i="41" s="1"/>
  <c r="B145" i="41"/>
  <c r="K145" i="41" s="1"/>
  <c r="B544" i="41"/>
  <c r="K544" i="41" s="1"/>
  <c r="L583" i="41"/>
  <c r="G145" i="41"/>
  <c r="L544" i="41"/>
  <c r="G522" i="41"/>
  <c r="G544" i="41"/>
  <c r="B123" i="29"/>
  <c r="E123" i="29" s="1"/>
  <c r="D522" i="41"/>
  <c r="G114" i="29"/>
  <c r="D87" i="29"/>
  <c r="J87" i="29" s="1"/>
  <c r="L295" i="41"/>
  <c r="B679" i="41"/>
  <c r="I679" i="41" s="1"/>
  <c r="G113" i="29"/>
  <c r="G595" i="41"/>
  <c r="B41" i="29"/>
  <c r="E41" i="29" s="1"/>
  <c r="D177" i="41"/>
  <c r="L160" i="41"/>
  <c r="G87" i="29"/>
  <c r="G295" i="41"/>
  <c r="G679" i="41"/>
  <c r="D113" i="29"/>
  <c r="J113" i="29" s="1"/>
  <c r="B595" i="41"/>
  <c r="K595" i="41" s="1"/>
  <c r="G41" i="29"/>
  <c r="G160" i="41"/>
  <c r="L371" i="41"/>
  <c r="B605" i="41"/>
  <c r="I605" i="41" s="1"/>
  <c r="D553" i="41"/>
  <c r="D295" i="41"/>
  <c r="D679" i="41"/>
  <c r="L595" i="41"/>
  <c r="G245" i="41"/>
  <c r="B156" i="29"/>
  <c r="E156" i="29" s="1"/>
  <c r="G342" i="41"/>
  <c r="G371" i="41"/>
  <c r="G605" i="41"/>
  <c r="G553" i="41"/>
  <c r="D592" i="41"/>
  <c r="L245" i="41"/>
  <c r="G156" i="29"/>
  <c r="L342" i="41"/>
  <c r="D358" i="41"/>
  <c r="B97" i="29"/>
  <c r="E97" i="29" s="1"/>
  <c r="B691" i="41"/>
  <c r="I691" i="41" s="1"/>
  <c r="D371" i="41"/>
  <c r="L605" i="41"/>
  <c r="B123" i="41"/>
  <c r="I123" i="41" s="1"/>
  <c r="D133" i="41"/>
  <c r="D171" i="41"/>
  <c r="B358" i="41"/>
  <c r="E358" i="41" s="1"/>
  <c r="L592" i="41"/>
  <c r="B29" i="29"/>
  <c r="E29" i="29" s="1"/>
  <c r="G169" i="41"/>
  <c r="D245" i="41"/>
  <c r="B342" i="41"/>
  <c r="E342" i="41" s="1"/>
  <c r="L171" i="41"/>
  <c r="D691" i="41"/>
  <c r="L691" i="41"/>
  <c r="B553" i="41"/>
  <c r="I553" i="41" s="1"/>
  <c r="D169" i="41"/>
  <c r="L169" i="41"/>
  <c r="G608" i="41"/>
  <c r="B608" i="41"/>
  <c r="H608" i="41" s="1"/>
  <c r="D608" i="41"/>
  <c r="G201" i="41"/>
  <c r="B201" i="41"/>
  <c r="I201" i="41" s="1"/>
  <c r="B464" i="41"/>
  <c r="G464" i="41"/>
  <c r="L464" i="41"/>
  <c r="D464" i="41"/>
  <c r="D609" i="41"/>
  <c r="B609" i="41"/>
  <c r="L609" i="41"/>
  <c r="G609" i="41"/>
  <c r="D165" i="41"/>
  <c r="G165" i="41"/>
  <c r="B165" i="41"/>
  <c r="L165" i="41"/>
  <c r="L655" i="41"/>
  <c r="B655" i="41"/>
  <c r="G655" i="41"/>
  <c r="D655" i="41"/>
  <c r="B141" i="29"/>
  <c r="E141" i="29" s="1"/>
  <c r="G141" i="29"/>
  <c r="D141" i="29"/>
  <c r="G179" i="41"/>
  <c r="L179" i="41"/>
  <c r="D179" i="41"/>
  <c r="B179" i="41"/>
  <c r="B688" i="41"/>
  <c r="D688" i="41"/>
  <c r="L688" i="41"/>
  <c r="G688" i="41"/>
  <c r="D529" i="41"/>
  <c r="G529" i="41"/>
  <c r="L529" i="41"/>
  <c r="B529" i="41"/>
  <c r="D296" i="41"/>
  <c r="L296" i="41"/>
  <c r="B296" i="41"/>
  <c r="G296" i="41"/>
  <c r="L524" i="41"/>
  <c r="B524" i="41"/>
  <c r="D524" i="41"/>
  <c r="G524" i="41"/>
  <c r="D122" i="29"/>
  <c r="G122" i="29"/>
  <c r="B122" i="29"/>
  <c r="E122" i="29" s="1"/>
  <c r="D204" i="41"/>
  <c r="B204" i="41"/>
  <c r="L204" i="41"/>
  <c r="G204" i="41"/>
  <c r="D152" i="41"/>
  <c r="G152" i="41"/>
  <c r="B152" i="41"/>
  <c r="L152" i="41"/>
  <c r="B560" i="41"/>
  <c r="G560" i="41"/>
  <c r="L560" i="41"/>
  <c r="D560" i="41"/>
  <c r="B376" i="41"/>
  <c r="D376" i="41"/>
  <c r="L376" i="41"/>
  <c r="G376" i="41"/>
  <c r="D45" i="29"/>
  <c r="G45" i="29"/>
  <c r="B45" i="29"/>
  <c r="E45" i="29" s="1"/>
  <c r="G139" i="29"/>
  <c r="B139" i="29"/>
  <c r="E139" i="29" s="1"/>
  <c r="D139" i="29"/>
  <c r="L563" i="41"/>
  <c r="B563" i="41"/>
  <c r="G563" i="41"/>
  <c r="D563" i="41"/>
  <c r="G266" i="41"/>
  <c r="D266" i="41"/>
  <c r="B266" i="41"/>
  <c r="L266" i="41"/>
  <c r="L192" i="41"/>
  <c r="G192" i="41"/>
  <c r="D192" i="41"/>
  <c r="B192" i="41"/>
  <c r="L559" i="41"/>
  <c r="G559" i="41"/>
  <c r="D559" i="41"/>
  <c r="B559" i="41"/>
  <c r="L630" i="41"/>
  <c r="D630" i="41"/>
  <c r="B630" i="41"/>
  <c r="G630" i="41"/>
  <c r="B23" i="41"/>
  <c r="L23" i="41"/>
  <c r="G23" i="41"/>
  <c r="D23" i="41"/>
  <c r="G125" i="29"/>
  <c r="D125" i="29"/>
  <c r="B125" i="29"/>
  <c r="E125" i="29" s="1"/>
  <c r="L458" i="41"/>
  <c r="G458" i="41"/>
  <c r="B458" i="41"/>
  <c r="D458" i="41"/>
  <c r="L401" i="41"/>
  <c r="D401" i="41"/>
  <c r="G401" i="41"/>
  <c r="B401" i="41"/>
  <c r="G321" i="41"/>
  <c r="L321" i="41"/>
  <c r="D321" i="41"/>
  <c r="B321" i="41"/>
  <c r="D59" i="29"/>
  <c r="B59" i="29"/>
  <c r="E59" i="29" s="1"/>
  <c r="G59" i="29"/>
  <c r="L638" i="41"/>
  <c r="B638" i="41"/>
  <c r="G638" i="41"/>
  <c r="D638" i="41"/>
  <c r="B497" i="41"/>
  <c r="D497" i="41"/>
  <c r="L497" i="41"/>
  <c r="G497" i="41"/>
  <c r="G424" i="41"/>
  <c r="D424" i="41"/>
  <c r="L424" i="41"/>
  <c r="B424" i="41"/>
  <c r="G96" i="29"/>
  <c r="D96" i="29"/>
  <c r="B96" i="29"/>
  <c r="E96" i="29" s="1"/>
  <c r="B267" i="41"/>
  <c r="L267" i="41"/>
  <c r="G267" i="41"/>
  <c r="D267" i="41"/>
  <c r="D38" i="41"/>
  <c r="L38" i="41"/>
  <c r="B38" i="41"/>
  <c r="G38" i="41"/>
  <c r="D269" i="41"/>
  <c r="L269" i="41"/>
  <c r="B269" i="41"/>
  <c r="G269" i="41"/>
  <c r="G46" i="29"/>
  <c r="D46" i="29"/>
  <c r="B46" i="29"/>
  <c r="E46" i="29" s="1"/>
  <c r="G280" i="41"/>
  <c r="D280" i="41"/>
  <c r="L280" i="41"/>
  <c r="B280" i="41"/>
  <c r="D46" i="41"/>
  <c r="L46" i="41"/>
  <c r="B46" i="41"/>
  <c r="G46" i="41"/>
  <c r="G155" i="29"/>
  <c r="B155" i="29"/>
  <c r="E155" i="29" s="1"/>
  <c r="D155" i="29"/>
  <c r="D470" i="41"/>
  <c r="B470" i="41"/>
  <c r="L470" i="41"/>
  <c r="G470" i="41"/>
  <c r="G117" i="29"/>
  <c r="D117" i="29"/>
  <c r="B117" i="29"/>
  <c r="E117" i="29" s="1"/>
  <c r="G277" i="41"/>
  <c r="D277" i="41"/>
  <c r="B277" i="41"/>
  <c r="L277" i="41"/>
  <c r="L635" i="41"/>
  <c r="G635" i="41"/>
  <c r="D635" i="41"/>
  <c r="B635" i="41"/>
  <c r="D314" i="41"/>
  <c r="G314" i="41"/>
  <c r="B314" i="41"/>
  <c r="L314" i="41"/>
  <c r="B225" i="41"/>
  <c r="G225" i="41"/>
  <c r="L225" i="41"/>
  <c r="D225" i="41"/>
  <c r="G292" i="41"/>
  <c r="L292" i="41"/>
  <c r="B292" i="41"/>
  <c r="D292" i="41"/>
  <c r="D306" i="41"/>
  <c r="G306" i="41"/>
  <c r="L306" i="41"/>
  <c r="B306" i="41"/>
  <c r="B181" i="41"/>
  <c r="L181" i="41"/>
  <c r="G181" i="41"/>
  <c r="D181" i="41"/>
  <c r="B642" i="41"/>
  <c r="G642" i="41"/>
  <c r="L642" i="41"/>
  <c r="D642" i="41"/>
  <c r="L30" i="41"/>
  <c r="G30" i="41"/>
  <c r="D30" i="41"/>
  <c r="B30" i="41"/>
  <c r="G704" i="41"/>
  <c r="D704" i="41"/>
  <c r="B704" i="41"/>
  <c r="L704" i="41"/>
  <c r="L389" i="41"/>
  <c r="B389" i="41"/>
  <c r="G389" i="41"/>
  <c r="D389" i="41"/>
  <c r="D69" i="29"/>
  <c r="B69" i="29"/>
  <c r="E69" i="29" s="1"/>
  <c r="G69" i="29"/>
  <c r="G62" i="29"/>
  <c r="D62" i="29"/>
  <c r="B62" i="29"/>
  <c r="E62" i="29" s="1"/>
  <c r="G39" i="29"/>
  <c r="D39" i="29"/>
  <c r="B39" i="29"/>
  <c r="E39" i="29" s="1"/>
  <c r="G442" i="41"/>
  <c r="L442" i="41"/>
  <c r="B442" i="41"/>
  <c r="D442" i="41"/>
  <c r="I589" i="41"/>
  <c r="H589" i="41"/>
  <c r="J589" i="41"/>
  <c r="E589" i="41"/>
  <c r="K589" i="41"/>
  <c r="L685" i="41"/>
  <c r="D685" i="41"/>
  <c r="G685" i="41"/>
  <c r="B685" i="41"/>
  <c r="B226" i="41"/>
  <c r="G226" i="41"/>
  <c r="D226" i="41"/>
  <c r="L226" i="41"/>
  <c r="D320" i="41"/>
  <c r="G320" i="41"/>
  <c r="L320" i="41"/>
  <c r="B320" i="41"/>
  <c r="L131" i="41"/>
  <c r="B131" i="41"/>
  <c r="G131" i="41"/>
  <c r="D131" i="41"/>
  <c r="B543" i="41"/>
  <c r="D543" i="41"/>
  <c r="G543" i="41"/>
  <c r="L543" i="41"/>
  <c r="L137" i="41"/>
  <c r="G137" i="41"/>
  <c r="B137" i="41"/>
  <c r="D137" i="41"/>
  <c r="L504" i="41"/>
  <c r="G504" i="41"/>
  <c r="D504" i="41"/>
  <c r="B504" i="41"/>
  <c r="B103" i="29"/>
  <c r="E103" i="29" s="1"/>
  <c r="D103" i="29"/>
  <c r="G103" i="29"/>
  <c r="B149" i="29"/>
  <c r="E149" i="29" s="1"/>
  <c r="D149" i="29"/>
  <c r="G149" i="29"/>
  <c r="I599" i="41"/>
  <c r="J599" i="41"/>
  <c r="H599" i="41"/>
  <c r="E599" i="41"/>
  <c r="K599" i="41"/>
  <c r="I83" i="29"/>
  <c r="J83" i="29"/>
  <c r="H83" i="29"/>
  <c r="L234" i="41"/>
  <c r="G234" i="41"/>
  <c r="B234" i="41"/>
  <c r="D234" i="41"/>
  <c r="L50" i="41"/>
  <c r="B50" i="41"/>
  <c r="G50" i="41"/>
  <c r="D50" i="41"/>
  <c r="L279" i="41"/>
  <c r="B279" i="41"/>
  <c r="D279" i="41"/>
  <c r="G279" i="41"/>
  <c r="L195" i="41"/>
  <c r="B195" i="41"/>
  <c r="G195" i="41"/>
  <c r="D195" i="41"/>
  <c r="B258" i="41"/>
  <c r="G258" i="41"/>
  <c r="L258" i="41"/>
  <c r="D258" i="41"/>
  <c r="G670" i="41"/>
  <c r="L670" i="41"/>
  <c r="D670" i="41"/>
  <c r="B670" i="41"/>
  <c r="L518" i="41"/>
  <c r="D518" i="41"/>
  <c r="G518" i="41"/>
  <c r="B518" i="41"/>
  <c r="G463" i="41"/>
  <c r="D463" i="41"/>
  <c r="B463" i="41"/>
  <c r="L463" i="41"/>
  <c r="G228" i="41"/>
  <c r="L228" i="41"/>
  <c r="D228" i="41"/>
  <c r="B228" i="41"/>
  <c r="D22" i="41"/>
  <c r="L22" i="41"/>
  <c r="G22" i="41"/>
  <c r="B22" i="41"/>
  <c r="D558" i="41"/>
  <c r="G558" i="41"/>
  <c r="L558" i="41"/>
  <c r="B558" i="41"/>
  <c r="B89" i="29"/>
  <c r="E89" i="29" s="1"/>
  <c r="D89" i="29"/>
  <c r="G89" i="29"/>
  <c r="B136" i="41"/>
  <c r="G136" i="41"/>
  <c r="D136" i="41"/>
  <c r="L136" i="41"/>
  <c r="H86" i="29"/>
  <c r="J86" i="29"/>
  <c r="I86" i="29"/>
  <c r="G343" i="41"/>
  <c r="L343" i="41"/>
  <c r="B343" i="41"/>
  <c r="D343" i="41"/>
  <c r="L259" i="41"/>
  <c r="G259" i="41"/>
  <c r="B259" i="41"/>
  <c r="D259" i="41"/>
  <c r="B404" i="41"/>
  <c r="G404" i="41"/>
  <c r="D404" i="41"/>
  <c r="L404" i="41"/>
  <c r="L535" i="41"/>
  <c r="B535" i="41"/>
  <c r="G535" i="41"/>
  <c r="D535" i="41"/>
  <c r="D188" i="41"/>
  <c r="B188" i="41"/>
  <c r="G188" i="41"/>
  <c r="L188" i="41"/>
  <c r="D429" i="41"/>
  <c r="G429" i="41"/>
  <c r="B429" i="41"/>
  <c r="L429" i="41"/>
  <c r="G14" i="41"/>
  <c r="D14" i="41"/>
  <c r="L14" i="41"/>
  <c r="B14" i="41"/>
  <c r="L312" i="41"/>
  <c r="G312" i="41"/>
  <c r="B312" i="41"/>
  <c r="D312" i="41"/>
  <c r="D80" i="41"/>
  <c r="G80" i="41"/>
  <c r="B80" i="41"/>
  <c r="L80" i="41"/>
  <c r="B365" i="41"/>
  <c r="G365" i="41"/>
  <c r="D365" i="41"/>
  <c r="L365" i="41"/>
  <c r="L135" i="41"/>
  <c r="D135" i="41"/>
  <c r="G135" i="41"/>
  <c r="B135" i="41"/>
  <c r="D64" i="29"/>
  <c r="B64" i="29"/>
  <c r="E64" i="29" s="1"/>
  <c r="G64" i="29"/>
  <c r="G146" i="29"/>
  <c r="D146" i="29"/>
  <c r="B146" i="29"/>
  <c r="E146" i="29" s="1"/>
  <c r="I61" i="29"/>
  <c r="J61" i="29"/>
  <c r="H61" i="29"/>
  <c r="G475" i="41"/>
  <c r="B475" i="41"/>
  <c r="D475" i="41"/>
  <c r="L475" i="41"/>
  <c r="G627" i="41"/>
  <c r="L627" i="41"/>
  <c r="D627" i="41"/>
  <c r="B627" i="41"/>
  <c r="D445" i="41"/>
  <c r="G445" i="41"/>
  <c r="L445" i="41"/>
  <c r="B445" i="41"/>
  <c r="G41" i="41"/>
  <c r="B41" i="41"/>
  <c r="D41" i="41"/>
  <c r="L41" i="41"/>
  <c r="G108" i="41"/>
  <c r="L108" i="41"/>
  <c r="D108" i="41"/>
  <c r="B108" i="41"/>
  <c r="B36" i="41"/>
  <c r="D36" i="41"/>
  <c r="G36" i="41"/>
  <c r="L36" i="41"/>
  <c r="D548" i="41"/>
  <c r="L548" i="41"/>
  <c r="B548" i="41"/>
  <c r="G548" i="41"/>
  <c r="L414" i="41"/>
  <c r="G414" i="41"/>
  <c r="D414" i="41"/>
  <c r="B414" i="41"/>
  <c r="B235" i="41"/>
  <c r="D235" i="41"/>
  <c r="L235" i="41"/>
  <c r="G235" i="41"/>
  <c r="D56" i="41"/>
  <c r="G56" i="41"/>
  <c r="B56" i="41"/>
  <c r="L56" i="41"/>
  <c r="B133" i="29"/>
  <c r="E133" i="29" s="1"/>
  <c r="G133" i="29"/>
  <c r="D133" i="29"/>
  <c r="B73" i="29"/>
  <c r="E73" i="29" s="1"/>
  <c r="G73" i="29"/>
  <c r="D73" i="29"/>
  <c r="B49" i="29"/>
  <c r="E49" i="29" s="1"/>
  <c r="D49" i="29"/>
  <c r="G49" i="29"/>
  <c r="G138" i="29"/>
  <c r="B138" i="29"/>
  <c r="E138" i="29" s="1"/>
  <c r="D138" i="29"/>
  <c r="D20" i="29"/>
  <c r="B20" i="29"/>
  <c r="E20" i="29" s="1"/>
  <c r="G20" i="29"/>
  <c r="B91" i="41"/>
  <c r="D91" i="41"/>
  <c r="L91" i="41"/>
  <c r="G91" i="41"/>
  <c r="B194" i="41"/>
  <c r="L194" i="41"/>
  <c r="G194" i="41"/>
  <c r="D194" i="41"/>
  <c r="G643" i="41"/>
  <c r="D643" i="41"/>
  <c r="L643" i="41"/>
  <c r="B643" i="41"/>
  <c r="B420" i="41"/>
  <c r="D420" i="41"/>
  <c r="G420" i="41"/>
  <c r="L420" i="41"/>
  <c r="L709" i="41"/>
  <c r="G709" i="41"/>
  <c r="D709" i="41"/>
  <c r="B709" i="41"/>
  <c r="G694" i="41"/>
  <c r="L694" i="41"/>
  <c r="D694" i="41"/>
  <c r="B694" i="41"/>
  <c r="G238" i="41"/>
  <c r="D238" i="41"/>
  <c r="B238" i="41"/>
  <c r="L238" i="41"/>
  <c r="G632" i="41"/>
  <c r="L632" i="41"/>
  <c r="D632" i="41"/>
  <c r="B632" i="41"/>
  <c r="G646" i="41"/>
  <c r="B646" i="41"/>
  <c r="D646" i="41"/>
  <c r="L646" i="41"/>
  <c r="B611" i="41"/>
  <c r="L611" i="41"/>
  <c r="D611" i="41"/>
  <c r="G611" i="41"/>
  <c r="L566" i="41"/>
  <c r="B566" i="41"/>
  <c r="G566" i="41"/>
  <c r="D566" i="41"/>
  <c r="G286" i="41"/>
  <c r="B286" i="41"/>
  <c r="L286" i="41"/>
  <c r="D286" i="41"/>
  <c r="G30" i="29"/>
  <c r="D30" i="29"/>
  <c r="B30" i="29"/>
  <c r="E30" i="29" s="1"/>
  <c r="D164" i="29"/>
  <c r="G164" i="29"/>
  <c r="B164" i="29"/>
  <c r="E164" i="29" s="1"/>
  <c r="G182" i="41"/>
  <c r="L182" i="41"/>
  <c r="D182" i="41"/>
  <c r="B182" i="41"/>
  <c r="D203" i="41"/>
  <c r="L203" i="41"/>
  <c r="G203" i="41"/>
  <c r="B203" i="41"/>
  <c r="G316" i="41"/>
  <c r="D316" i="41"/>
  <c r="B316" i="41"/>
  <c r="L316" i="41"/>
  <c r="G81" i="41"/>
  <c r="D81" i="41"/>
  <c r="L81" i="41"/>
  <c r="B81" i="41"/>
  <c r="B658" i="41"/>
  <c r="D658" i="41"/>
  <c r="L658" i="41"/>
  <c r="G658" i="41"/>
  <c r="L525" i="41"/>
  <c r="B525" i="41"/>
  <c r="D525" i="41"/>
  <c r="G525" i="41"/>
  <c r="L555" i="41"/>
  <c r="D555" i="41"/>
  <c r="B555" i="41"/>
  <c r="G555" i="41"/>
  <c r="L71" i="41"/>
  <c r="D71" i="41"/>
  <c r="G71" i="41"/>
  <c r="B71" i="41"/>
  <c r="B498" i="41"/>
  <c r="D498" i="41"/>
  <c r="L498" i="41"/>
  <c r="G498" i="41"/>
  <c r="G35" i="41"/>
  <c r="B35" i="41"/>
  <c r="L35" i="41"/>
  <c r="D35" i="41"/>
  <c r="B92" i="41"/>
  <c r="D92" i="41"/>
  <c r="G92" i="41"/>
  <c r="L92" i="41"/>
  <c r="L24" i="41"/>
  <c r="B24" i="41"/>
  <c r="G24" i="41"/>
  <c r="D24" i="41"/>
  <c r="G85" i="29"/>
  <c r="D85" i="29"/>
  <c r="B85" i="29"/>
  <c r="E85" i="29" s="1"/>
  <c r="G92" i="29"/>
  <c r="D92" i="29"/>
  <c r="B92" i="29"/>
  <c r="E92" i="29" s="1"/>
  <c r="G63" i="29"/>
  <c r="D63" i="29"/>
  <c r="B63" i="29"/>
  <c r="E63" i="29" s="1"/>
  <c r="E172" i="41"/>
  <c r="J172" i="41"/>
  <c r="I172" i="41"/>
  <c r="K172" i="41"/>
  <c r="H172" i="41"/>
  <c r="I21" i="29"/>
  <c r="J21" i="29"/>
  <c r="D34" i="41"/>
  <c r="G34" i="41"/>
  <c r="L34" i="41"/>
  <c r="B34" i="41"/>
  <c r="B19" i="29"/>
  <c r="E19" i="29" s="1"/>
  <c r="D19" i="29"/>
  <c r="G19" i="29"/>
  <c r="G659" i="41"/>
  <c r="D659" i="41"/>
  <c r="B659" i="41"/>
  <c r="L659" i="41"/>
  <c r="J34" i="39"/>
  <c r="H34" i="39"/>
  <c r="I34" i="39"/>
  <c r="B696" i="41"/>
  <c r="D696" i="41"/>
  <c r="L696" i="41"/>
  <c r="G696" i="41"/>
  <c r="L654" i="41"/>
  <c r="B654" i="41"/>
  <c r="G654" i="41"/>
  <c r="D654" i="41"/>
  <c r="B57" i="41"/>
  <c r="D57" i="41"/>
  <c r="L57" i="41"/>
  <c r="G57" i="41"/>
  <c r="G485" i="41"/>
  <c r="L485" i="41"/>
  <c r="D485" i="41"/>
  <c r="B485" i="41"/>
  <c r="B650" i="41"/>
  <c r="G650" i="41"/>
  <c r="D650" i="41"/>
  <c r="L650" i="41"/>
  <c r="B147" i="29"/>
  <c r="E147" i="29" s="1"/>
  <c r="D147" i="29"/>
  <c r="G147" i="29"/>
  <c r="D480" i="41"/>
  <c r="B480" i="41"/>
  <c r="G480" i="41"/>
  <c r="L480" i="41"/>
  <c r="G211" i="41"/>
  <c r="D211" i="41"/>
  <c r="B211" i="41"/>
  <c r="L211" i="41"/>
  <c r="K49" i="11"/>
  <c r="K52" i="11" s="1"/>
  <c r="J52" i="11"/>
  <c r="B156" i="41"/>
  <c r="L156" i="41"/>
  <c r="G156" i="41"/>
  <c r="D156" i="41"/>
  <c r="B403" i="41"/>
  <c r="D403" i="41"/>
  <c r="L403" i="41"/>
  <c r="G403" i="41"/>
  <c r="G154" i="29"/>
  <c r="D154" i="29"/>
  <c r="B154" i="29"/>
  <c r="E154" i="29" s="1"/>
  <c r="J27" i="39"/>
  <c r="H27" i="39"/>
  <c r="I27" i="39"/>
  <c r="D101" i="41"/>
  <c r="L101" i="41"/>
  <c r="B101" i="41"/>
  <c r="G101" i="41"/>
  <c r="B678" i="41"/>
  <c r="G678" i="41"/>
  <c r="L678" i="41"/>
  <c r="D678" i="41"/>
  <c r="D382" i="41"/>
  <c r="B382" i="41"/>
  <c r="G382" i="41"/>
  <c r="L382" i="41"/>
  <c r="L383" i="41"/>
  <c r="G383" i="41"/>
  <c r="B383" i="41"/>
  <c r="D383" i="41"/>
  <c r="B111" i="29"/>
  <c r="E111" i="29" s="1"/>
  <c r="G111" i="29"/>
  <c r="D111" i="29"/>
  <c r="B116" i="41"/>
  <c r="G116" i="41"/>
  <c r="L116" i="41"/>
  <c r="D116" i="41"/>
  <c r="L571" i="41"/>
  <c r="B571" i="41"/>
  <c r="G571" i="41"/>
  <c r="D571" i="41"/>
  <c r="B27" i="41"/>
  <c r="D27" i="41"/>
  <c r="G27" i="41"/>
  <c r="L27" i="41"/>
  <c r="G148" i="29"/>
  <c r="B148" i="29"/>
  <c r="E148" i="29" s="1"/>
  <c r="D148" i="29"/>
  <c r="D307" i="41"/>
  <c r="G307" i="41"/>
  <c r="B307" i="41"/>
  <c r="L307" i="41"/>
  <c r="G125" i="41"/>
  <c r="B125" i="41"/>
  <c r="L125" i="41"/>
  <c r="D125" i="41"/>
  <c r="L281" i="41"/>
  <c r="G281" i="41"/>
  <c r="B281" i="41"/>
  <c r="D281" i="41"/>
  <c r="L545" i="41"/>
  <c r="G545" i="41"/>
  <c r="B545" i="41"/>
  <c r="D545" i="41"/>
  <c r="D491" i="41"/>
  <c r="G491" i="41"/>
  <c r="B491" i="41"/>
  <c r="L491" i="41"/>
  <c r="B502" i="41"/>
  <c r="G502" i="41"/>
  <c r="L502" i="41"/>
  <c r="D502" i="41"/>
  <c r="L528" i="41"/>
  <c r="G528" i="41"/>
  <c r="D528" i="41"/>
  <c r="B528" i="41"/>
  <c r="D323" i="41"/>
  <c r="G323" i="41"/>
  <c r="B323" i="41"/>
  <c r="L323" i="41"/>
  <c r="D178" i="41"/>
  <c r="L178" i="41"/>
  <c r="G178" i="41"/>
  <c r="B178" i="41"/>
  <c r="L666" i="41"/>
  <c r="B666" i="41"/>
  <c r="D666" i="41"/>
  <c r="G666" i="41"/>
  <c r="G577" i="41"/>
  <c r="L577" i="41"/>
  <c r="D577" i="41"/>
  <c r="B577" i="41"/>
  <c r="L114" i="41"/>
  <c r="D114" i="41"/>
  <c r="G114" i="41"/>
  <c r="B114" i="41"/>
  <c r="L95" i="41"/>
  <c r="G95" i="41"/>
  <c r="D95" i="41"/>
  <c r="B95" i="41"/>
  <c r="D135" i="29"/>
  <c r="B135" i="29"/>
  <c r="E135" i="29" s="1"/>
  <c r="G135" i="29"/>
  <c r="G93" i="29"/>
  <c r="B93" i="29"/>
  <c r="E93" i="29" s="1"/>
  <c r="D93" i="29"/>
  <c r="D17" i="29"/>
  <c r="G17" i="29"/>
  <c r="B17" i="29"/>
  <c r="E17" i="29" s="1"/>
  <c r="L693" i="41"/>
  <c r="G693" i="41"/>
  <c r="D693" i="41"/>
  <c r="B693" i="41"/>
  <c r="B106" i="41"/>
  <c r="D106" i="41"/>
  <c r="G106" i="41"/>
  <c r="L106" i="41"/>
  <c r="D39" i="41"/>
  <c r="G39" i="41"/>
  <c r="L39" i="41"/>
  <c r="B39" i="41"/>
  <c r="D119" i="41"/>
  <c r="L119" i="41"/>
  <c r="B119" i="41"/>
  <c r="G119" i="41"/>
  <c r="D120" i="41"/>
  <c r="B120" i="41"/>
  <c r="G120" i="41"/>
  <c r="L120" i="41"/>
  <c r="B660" i="41"/>
  <c r="D660" i="41"/>
  <c r="L660" i="41"/>
  <c r="G660" i="41"/>
  <c r="D141" i="41"/>
  <c r="B141" i="41"/>
  <c r="G141" i="41"/>
  <c r="L141" i="41"/>
  <c r="D340" i="41"/>
  <c r="B340" i="41"/>
  <c r="L340" i="41"/>
  <c r="G340" i="41"/>
  <c r="D271" i="41"/>
  <c r="L271" i="41"/>
  <c r="G271" i="41"/>
  <c r="B271" i="41"/>
  <c r="G48" i="41"/>
  <c r="B48" i="41"/>
  <c r="D48" i="41"/>
  <c r="L48" i="41"/>
  <c r="G378" i="41"/>
  <c r="L378" i="41"/>
  <c r="B378" i="41"/>
  <c r="D378" i="41"/>
  <c r="B120" i="29"/>
  <c r="E120" i="29" s="1"/>
  <c r="G120" i="29"/>
  <c r="D120" i="29"/>
  <c r="G163" i="29"/>
  <c r="B163" i="29"/>
  <c r="E163" i="29" s="1"/>
  <c r="D163" i="29"/>
  <c r="I43" i="29"/>
  <c r="J43" i="29"/>
  <c r="H43" i="29"/>
  <c r="D490" i="41"/>
  <c r="L490" i="41"/>
  <c r="B490" i="41"/>
  <c r="G490" i="41"/>
  <c r="B591" i="41"/>
  <c r="D591" i="41"/>
  <c r="G591" i="41"/>
  <c r="L591" i="41"/>
  <c r="D318" i="41"/>
  <c r="B318" i="41"/>
  <c r="L318" i="41"/>
  <c r="G318" i="41"/>
  <c r="D536" i="41"/>
  <c r="B536" i="41"/>
  <c r="L536" i="41"/>
  <c r="G536" i="41"/>
  <c r="L122" i="41"/>
  <c r="D122" i="41"/>
  <c r="B122" i="41"/>
  <c r="G122" i="41"/>
  <c r="D69" i="41"/>
  <c r="G69" i="41"/>
  <c r="B69" i="41"/>
  <c r="L69" i="41"/>
  <c r="B703" i="41"/>
  <c r="L703" i="41"/>
  <c r="D703" i="41"/>
  <c r="G703" i="41"/>
  <c r="D538" i="41"/>
  <c r="L538" i="41"/>
  <c r="B538" i="41"/>
  <c r="G538" i="41"/>
  <c r="B32" i="41"/>
  <c r="G32" i="41"/>
  <c r="L32" i="41"/>
  <c r="D32" i="41"/>
  <c r="D352" i="41"/>
  <c r="B352" i="41"/>
  <c r="G352" i="41"/>
  <c r="L352" i="41"/>
  <c r="B669" i="41"/>
  <c r="L669" i="41"/>
  <c r="G669" i="41"/>
  <c r="D669" i="41"/>
  <c r="J29" i="39"/>
  <c r="H29" i="39"/>
  <c r="I29" i="39"/>
  <c r="G40" i="29"/>
  <c r="D40" i="29"/>
  <c r="B40" i="29"/>
  <c r="E40" i="29" s="1"/>
  <c r="I616" i="41"/>
  <c r="H616" i="41"/>
  <c r="E616" i="41"/>
  <c r="K616" i="41"/>
  <c r="J616" i="41"/>
  <c r="L640" i="41"/>
  <c r="B640" i="41"/>
  <c r="D640" i="41"/>
  <c r="G640" i="41"/>
  <c r="D44" i="41"/>
  <c r="B44" i="41"/>
  <c r="G44" i="41"/>
  <c r="L44" i="41"/>
  <c r="D297" i="41"/>
  <c r="L297" i="41"/>
  <c r="B297" i="41"/>
  <c r="G297" i="41"/>
  <c r="B273" i="41"/>
  <c r="G273" i="41"/>
  <c r="L273" i="41"/>
  <c r="D273" i="41"/>
  <c r="B109" i="41"/>
  <c r="G109" i="41"/>
  <c r="D109" i="41"/>
  <c r="L109" i="41"/>
  <c r="G419" i="41"/>
  <c r="L419" i="41"/>
  <c r="D419" i="41"/>
  <c r="B419" i="41"/>
  <c r="L707" i="41"/>
  <c r="D707" i="41"/>
  <c r="B707" i="41"/>
  <c r="G707" i="41"/>
  <c r="L368" i="41"/>
  <c r="B368" i="41"/>
  <c r="D368" i="41"/>
  <c r="G368" i="41"/>
  <c r="B512" i="41"/>
  <c r="D512" i="41"/>
  <c r="L512" i="41"/>
  <c r="G512" i="41"/>
  <c r="G68" i="41"/>
  <c r="L68" i="41"/>
  <c r="B68" i="41"/>
  <c r="D68" i="41"/>
  <c r="G145" i="29"/>
  <c r="B145" i="29"/>
  <c r="E145" i="29" s="1"/>
  <c r="D145" i="29"/>
  <c r="B88" i="29"/>
  <c r="E88" i="29" s="1"/>
  <c r="D88" i="29"/>
  <c r="G88" i="29"/>
  <c r="E260" i="41"/>
  <c r="I260" i="41"/>
  <c r="H260" i="41"/>
  <c r="J260" i="41"/>
  <c r="K260" i="41"/>
  <c r="D465" i="41"/>
  <c r="G465" i="41"/>
  <c r="B465" i="41"/>
  <c r="L465" i="41"/>
  <c r="B151" i="41"/>
  <c r="D151" i="41"/>
  <c r="G151" i="41"/>
  <c r="L151" i="41"/>
  <c r="G198" i="41"/>
  <c r="D198" i="41"/>
  <c r="B198" i="41"/>
  <c r="L198" i="41"/>
  <c r="G324" i="41"/>
  <c r="L324" i="41"/>
  <c r="B324" i="41"/>
  <c r="D324" i="41"/>
  <c r="L530" i="41"/>
  <c r="B530" i="41"/>
  <c r="G530" i="41"/>
  <c r="D530" i="41"/>
  <c r="L97" i="41"/>
  <c r="G97" i="41"/>
  <c r="D97" i="41"/>
  <c r="B97" i="41"/>
  <c r="B677" i="41"/>
  <c r="G677" i="41"/>
  <c r="L677" i="41"/>
  <c r="D677" i="41"/>
  <c r="G255" i="41"/>
  <c r="B255" i="41"/>
  <c r="D255" i="41"/>
  <c r="L255" i="41"/>
  <c r="B615" i="41"/>
  <c r="D615" i="41"/>
  <c r="L615" i="41"/>
  <c r="G615" i="41"/>
  <c r="D78" i="41"/>
  <c r="L78" i="41"/>
  <c r="B78" i="41"/>
  <c r="G78" i="41"/>
  <c r="G143" i="29"/>
  <c r="B143" i="29"/>
  <c r="E143" i="29" s="1"/>
  <c r="D143" i="29"/>
  <c r="G26" i="29"/>
  <c r="D26" i="29"/>
  <c r="B26" i="29"/>
  <c r="E26" i="29" s="1"/>
  <c r="B127" i="29"/>
  <c r="E127" i="29" s="1"/>
  <c r="G127" i="29"/>
  <c r="D127" i="29"/>
  <c r="B101" i="29"/>
  <c r="E101" i="29" s="1"/>
  <c r="G101" i="29"/>
  <c r="D101" i="29"/>
  <c r="B604" i="41"/>
  <c r="L604" i="41"/>
  <c r="D604" i="41"/>
  <c r="G604" i="41"/>
  <c r="D413" i="41"/>
  <c r="G413" i="41"/>
  <c r="B413" i="41"/>
  <c r="L413" i="41"/>
  <c r="B309" i="41"/>
  <c r="D309" i="41"/>
  <c r="G309" i="41"/>
  <c r="L309" i="41"/>
  <c r="B436" i="41"/>
  <c r="L436" i="41"/>
  <c r="D436" i="41"/>
  <c r="G436" i="41"/>
  <c r="B585" i="41"/>
  <c r="D585" i="41"/>
  <c r="G585" i="41"/>
  <c r="L585" i="41"/>
  <c r="D319" i="41"/>
  <c r="G319" i="41"/>
  <c r="L319" i="41"/>
  <c r="B319" i="41"/>
  <c r="L381" i="41"/>
  <c r="D381" i="41"/>
  <c r="G381" i="41"/>
  <c r="B381" i="41"/>
  <c r="L291" i="41"/>
  <c r="D291" i="41"/>
  <c r="G291" i="41"/>
  <c r="B291" i="41"/>
  <c r="L675" i="41"/>
  <c r="D675" i="41"/>
  <c r="B675" i="41"/>
  <c r="G675" i="41"/>
  <c r="D607" i="41"/>
  <c r="G607" i="41"/>
  <c r="L607" i="41"/>
  <c r="B607" i="41"/>
  <c r="L698" i="41"/>
  <c r="D698" i="41"/>
  <c r="B698" i="41"/>
  <c r="G698" i="41"/>
  <c r="D394" i="41"/>
  <c r="L394" i="41"/>
  <c r="B394" i="41"/>
  <c r="G394" i="41"/>
  <c r="D31" i="29"/>
  <c r="G31" i="29"/>
  <c r="B31" i="29"/>
  <c r="E31" i="29" s="1"/>
  <c r="B124" i="29"/>
  <c r="E124" i="29" s="1"/>
  <c r="G124" i="29"/>
  <c r="D124" i="29"/>
  <c r="G148" i="41"/>
  <c r="B148" i="41"/>
  <c r="D148" i="41"/>
  <c r="L148" i="41"/>
  <c r="K25" i="41"/>
  <c r="I25" i="41"/>
  <c r="E25" i="41"/>
  <c r="H25" i="41"/>
  <c r="J25" i="41"/>
  <c r="J123" i="29"/>
  <c r="I123" i="29"/>
  <c r="H123" i="29"/>
  <c r="L300" i="41"/>
  <c r="B300" i="41"/>
  <c r="G300" i="41"/>
  <c r="D300" i="41"/>
  <c r="G573" i="41"/>
  <c r="L573" i="41"/>
  <c r="D573" i="41"/>
  <c r="B573" i="41"/>
  <c r="B440" i="41"/>
  <c r="G440" i="41"/>
  <c r="L440" i="41"/>
  <c r="D440" i="41"/>
  <c r="L584" i="41"/>
  <c r="B584" i="41"/>
  <c r="D584" i="41"/>
  <c r="G584" i="41"/>
  <c r="G348" i="41"/>
  <c r="D348" i="41"/>
  <c r="B348" i="41"/>
  <c r="L348" i="41"/>
  <c r="D167" i="41"/>
  <c r="B167" i="41"/>
  <c r="G167" i="41"/>
  <c r="L167" i="41"/>
  <c r="B479" i="41"/>
  <c r="G479" i="41"/>
  <c r="D479" i="41"/>
  <c r="L479" i="41"/>
  <c r="L671" i="41"/>
  <c r="G671" i="41"/>
  <c r="B671" i="41"/>
  <c r="D671" i="41"/>
  <c r="G549" i="41"/>
  <c r="L549" i="41"/>
  <c r="D549" i="41"/>
  <c r="B549" i="41"/>
  <c r="D416" i="41"/>
  <c r="G416" i="41"/>
  <c r="B416" i="41"/>
  <c r="L416" i="41"/>
  <c r="D147" i="41"/>
  <c r="G147" i="41"/>
  <c r="B147" i="41"/>
  <c r="L147" i="41"/>
  <c r="L581" i="41"/>
  <c r="B581" i="41"/>
  <c r="D581" i="41"/>
  <c r="G581" i="41"/>
  <c r="B163" i="41"/>
  <c r="D163" i="41"/>
  <c r="L163" i="41"/>
  <c r="G163" i="41"/>
  <c r="G508" i="41"/>
  <c r="D508" i="41"/>
  <c r="L508" i="41"/>
  <c r="B508" i="41"/>
  <c r="G38" i="29"/>
  <c r="D38" i="29"/>
  <c r="B38" i="29"/>
  <c r="E38" i="29" s="1"/>
  <c r="D50" i="29"/>
  <c r="G50" i="29"/>
  <c r="B50" i="29"/>
  <c r="E50" i="29" s="1"/>
  <c r="J522" i="41"/>
  <c r="I522" i="41"/>
  <c r="K522" i="41"/>
  <c r="E522" i="41"/>
  <c r="H522" i="41"/>
  <c r="B425" i="41"/>
  <c r="L425" i="41"/>
  <c r="D425" i="41"/>
  <c r="G425" i="41"/>
  <c r="L454" i="41"/>
  <c r="G454" i="41"/>
  <c r="D454" i="41"/>
  <c r="B454" i="41"/>
  <c r="B469" i="41"/>
  <c r="D469" i="41"/>
  <c r="L469" i="41"/>
  <c r="G469" i="41"/>
  <c r="I434" i="41"/>
  <c r="E434" i="41"/>
  <c r="H434" i="41"/>
  <c r="J434" i="41"/>
  <c r="K434" i="41"/>
  <c r="D20" i="41"/>
  <c r="L20" i="41"/>
  <c r="B20" i="41"/>
  <c r="G20" i="41"/>
  <c r="G417" i="41"/>
  <c r="L417" i="41"/>
  <c r="D417" i="41"/>
  <c r="B417" i="41"/>
  <c r="G636" i="41"/>
  <c r="D636" i="41"/>
  <c r="B636" i="41"/>
  <c r="L636" i="41"/>
  <c r="G432" i="41"/>
  <c r="D432" i="41"/>
  <c r="L432" i="41"/>
  <c r="B432" i="41"/>
  <c r="B317" i="41"/>
  <c r="G317" i="41"/>
  <c r="L317" i="41"/>
  <c r="D317" i="41"/>
  <c r="D450" i="41"/>
  <c r="B450" i="41"/>
  <c r="G450" i="41"/>
  <c r="L450" i="41"/>
  <c r="D556" i="41"/>
  <c r="B556" i="41"/>
  <c r="G556" i="41"/>
  <c r="L556" i="41"/>
  <c r="B157" i="29"/>
  <c r="E157" i="29" s="1"/>
  <c r="D157" i="29"/>
  <c r="G157" i="29"/>
  <c r="D682" i="41"/>
  <c r="B682" i="41"/>
  <c r="G682" i="41"/>
  <c r="L682" i="41"/>
  <c r="L366" i="41"/>
  <c r="D366" i="41"/>
  <c r="B366" i="41"/>
  <c r="G366" i="41"/>
  <c r="G72" i="41"/>
  <c r="D72" i="41"/>
  <c r="B72" i="41"/>
  <c r="L72" i="41"/>
  <c r="G96" i="41"/>
  <c r="L96" i="41"/>
  <c r="D96" i="41"/>
  <c r="B96" i="41"/>
  <c r="B476" i="41"/>
  <c r="G476" i="41"/>
  <c r="L476" i="41"/>
  <c r="D476" i="41"/>
  <c r="L293" i="41"/>
  <c r="B293" i="41"/>
  <c r="D293" i="41"/>
  <c r="G293" i="41"/>
  <c r="B81" i="29"/>
  <c r="E81" i="29" s="1"/>
  <c r="D81" i="29"/>
  <c r="G81" i="29"/>
  <c r="B127" i="41"/>
  <c r="D127" i="41"/>
  <c r="G127" i="41"/>
  <c r="L127" i="41"/>
  <c r="D438" i="41"/>
  <c r="B438" i="41"/>
  <c r="L438" i="41"/>
  <c r="G438" i="41"/>
  <c r="H25" i="39"/>
  <c r="I25" i="39"/>
  <c r="J25" i="39"/>
  <c r="G433" i="41"/>
  <c r="L433" i="41"/>
  <c r="B433" i="41"/>
  <c r="D433" i="41"/>
  <c r="D347" i="41"/>
  <c r="B347" i="41"/>
  <c r="L347" i="41"/>
  <c r="G347" i="41"/>
  <c r="B58" i="41"/>
  <c r="D58" i="41"/>
  <c r="G58" i="41"/>
  <c r="L58" i="41"/>
  <c r="B153" i="29"/>
  <c r="E153" i="29" s="1"/>
  <c r="G153" i="29"/>
  <c r="D153" i="29"/>
  <c r="L173" i="41"/>
  <c r="B173" i="41"/>
  <c r="G173" i="41"/>
  <c r="D173" i="41"/>
  <c r="D200" i="41"/>
  <c r="B200" i="41"/>
  <c r="L200" i="41"/>
  <c r="G200" i="41"/>
  <c r="B185" i="41"/>
  <c r="L185" i="41"/>
  <c r="G185" i="41"/>
  <c r="D185" i="41"/>
  <c r="L683" i="41"/>
  <c r="B683" i="41"/>
  <c r="D683" i="41"/>
  <c r="G683" i="41"/>
  <c r="L305" i="41"/>
  <c r="G305" i="41"/>
  <c r="B305" i="41"/>
  <c r="D305" i="41"/>
  <c r="D52" i="29"/>
  <c r="B52" i="29"/>
  <c r="E52" i="29" s="1"/>
  <c r="G52" i="29"/>
  <c r="B126" i="41"/>
  <c r="D126" i="41"/>
  <c r="L126" i="41"/>
  <c r="G126" i="41"/>
  <c r="D455" i="41"/>
  <c r="B455" i="41"/>
  <c r="G455" i="41"/>
  <c r="L455" i="41"/>
  <c r="G349" i="41"/>
  <c r="L349" i="41"/>
  <c r="D349" i="41"/>
  <c r="B349" i="41"/>
  <c r="J48" i="29"/>
  <c r="H48" i="29"/>
  <c r="I48" i="29"/>
  <c r="L400" i="41"/>
  <c r="D400" i="41"/>
  <c r="G400" i="41"/>
  <c r="B400" i="41"/>
  <c r="L443" i="41"/>
  <c r="B443" i="41"/>
  <c r="G443" i="41"/>
  <c r="D443" i="41"/>
  <c r="G199" i="41"/>
  <c r="L199" i="41"/>
  <c r="B199" i="41"/>
  <c r="D199" i="41"/>
  <c r="D215" i="41"/>
  <c r="B215" i="41"/>
  <c r="G215" i="41"/>
  <c r="L215" i="41"/>
  <c r="L561" i="41"/>
  <c r="G561" i="41"/>
  <c r="D561" i="41"/>
  <c r="B561" i="41"/>
  <c r="D43" i="41"/>
  <c r="G43" i="41"/>
  <c r="L43" i="41"/>
  <c r="B43" i="41"/>
  <c r="D90" i="41"/>
  <c r="L90" i="41"/>
  <c r="G90" i="41"/>
  <c r="B90" i="41"/>
  <c r="B183" i="41"/>
  <c r="G183" i="41"/>
  <c r="D183" i="41"/>
  <c r="L183" i="41"/>
  <c r="B551" i="41"/>
  <c r="L551" i="41"/>
  <c r="G551" i="41"/>
  <c r="D551" i="41"/>
  <c r="G93" i="41"/>
  <c r="D93" i="41"/>
  <c r="L93" i="41"/>
  <c r="B93" i="41"/>
  <c r="L684" i="41"/>
  <c r="B684" i="41"/>
  <c r="D684" i="41"/>
  <c r="G684" i="41"/>
  <c r="B493" i="41"/>
  <c r="L493" i="41"/>
  <c r="G493" i="41"/>
  <c r="D493" i="41"/>
  <c r="L77" i="41"/>
  <c r="G77" i="41"/>
  <c r="B77" i="41"/>
  <c r="D77" i="41"/>
  <c r="G606" i="41"/>
  <c r="B606" i="41"/>
  <c r="D606" i="41"/>
  <c r="L606" i="41"/>
  <c r="D406" i="41"/>
  <c r="B406" i="41"/>
  <c r="L406" i="41"/>
  <c r="G406" i="41"/>
  <c r="L625" i="41"/>
  <c r="B625" i="41"/>
  <c r="G625" i="41"/>
  <c r="D625" i="41"/>
  <c r="B161" i="29"/>
  <c r="E161" i="29" s="1"/>
  <c r="G161" i="29"/>
  <c r="D161" i="29"/>
  <c r="B82" i="29"/>
  <c r="E82" i="29" s="1"/>
  <c r="D82" i="29"/>
  <c r="G82" i="29"/>
  <c r="G207" i="41"/>
  <c r="D207" i="41"/>
  <c r="L207" i="41"/>
  <c r="B207" i="41"/>
  <c r="G437" i="41"/>
  <c r="L437" i="41"/>
  <c r="D437" i="41"/>
  <c r="B437" i="41"/>
  <c r="L369" i="41"/>
  <c r="B369" i="41"/>
  <c r="G369" i="41"/>
  <c r="D369" i="41"/>
  <c r="D588" i="41"/>
  <c r="L588" i="41"/>
  <c r="G588" i="41"/>
  <c r="B588" i="41"/>
  <c r="B687" i="41"/>
  <c r="D687" i="41"/>
  <c r="L687" i="41"/>
  <c r="G687" i="41"/>
  <c r="L33" i="41"/>
  <c r="D33" i="41"/>
  <c r="B33" i="41"/>
  <c r="G33" i="41"/>
  <c r="B509" i="41"/>
  <c r="D509" i="41"/>
  <c r="G509" i="41"/>
  <c r="L509" i="41"/>
  <c r="G461" i="41"/>
  <c r="L461" i="41"/>
  <c r="D461" i="41"/>
  <c r="B461" i="41"/>
  <c r="G153" i="41"/>
  <c r="B153" i="41"/>
  <c r="D153" i="41"/>
  <c r="L153" i="41"/>
  <c r="L364" i="41"/>
  <c r="G364" i="41"/>
  <c r="B364" i="41"/>
  <c r="D364" i="41"/>
  <c r="G331" i="41"/>
  <c r="D331" i="41"/>
  <c r="B331" i="41"/>
  <c r="L331" i="41"/>
  <c r="D692" i="41"/>
  <c r="B692" i="41"/>
  <c r="L692" i="41"/>
  <c r="G692" i="41"/>
  <c r="G140" i="29"/>
  <c r="B140" i="29"/>
  <c r="E140" i="29" s="1"/>
  <c r="D140" i="29"/>
  <c r="G457" i="41"/>
  <c r="B457" i="41"/>
  <c r="D457" i="41"/>
  <c r="L457" i="41"/>
  <c r="G110" i="41"/>
  <c r="L110" i="41"/>
  <c r="B110" i="41"/>
  <c r="D110" i="41"/>
  <c r="D665" i="41"/>
  <c r="L665" i="41"/>
  <c r="B665" i="41"/>
  <c r="G665" i="41"/>
  <c r="L531" i="41"/>
  <c r="B531" i="41"/>
  <c r="G531" i="41"/>
  <c r="D531" i="41"/>
  <c r="D337" i="41"/>
  <c r="B337" i="41"/>
  <c r="G337" i="41"/>
  <c r="L337" i="41"/>
  <c r="B217" i="41"/>
  <c r="G217" i="41"/>
  <c r="D217" i="41"/>
  <c r="L217" i="41"/>
  <c r="B423" i="41"/>
  <c r="D423" i="41"/>
  <c r="L423" i="41"/>
  <c r="G423" i="41"/>
  <c r="G257" i="41"/>
  <c r="L257" i="41"/>
  <c r="D257" i="41"/>
  <c r="B257" i="41"/>
  <c r="G612" i="41"/>
  <c r="D612" i="41"/>
  <c r="L612" i="41"/>
  <c r="B612" i="41"/>
  <c r="G91" i="29"/>
  <c r="D91" i="29"/>
  <c r="B91" i="29"/>
  <c r="E91" i="29" s="1"/>
  <c r="E371" i="41"/>
  <c r="I371" i="41"/>
  <c r="K371" i="41"/>
  <c r="J371" i="41"/>
  <c r="H371" i="41"/>
  <c r="J295" i="41"/>
  <c r="K295" i="41"/>
  <c r="I295" i="41"/>
  <c r="E295" i="41"/>
  <c r="H295" i="41"/>
  <c r="J22" i="29"/>
  <c r="I22" i="29"/>
  <c r="G265" i="41"/>
  <c r="B265" i="41"/>
  <c r="D265" i="41"/>
  <c r="L265" i="41"/>
  <c r="G572" i="41"/>
  <c r="L572" i="41"/>
  <c r="D572" i="41"/>
  <c r="B572" i="41"/>
  <c r="G359" i="41"/>
  <c r="B359" i="41"/>
  <c r="L359" i="41"/>
  <c r="D359" i="41"/>
  <c r="L506" i="41"/>
  <c r="G506" i="41"/>
  <c r="B506" i="41"/>
  <c r="D506" i="41"/>
  <c r="L45" i="41"/>
  <c r="D45" i="41"/>
  <c r="G45" i="41"/>
  <c r="B45" i="41"/>
  <c r="D221" i="41"/>
  <c r="B221" i="41"/>
  <c r="G221" i="41"/>
  <c r="L221" i="41"/>
  <c r="B586" i="41"/>
  <c r="L586" i="41"/>
  <c r="D586" i="41"/>
  <c r="G586" i="41"/>
  <c r="D542" i="41"/>
  <c r="B542" i="41"/>
  <c r="L542" i="41"/>
  <c r="G542" i="41"/>
  <c r="L451" i="41"/>
  <c r="G451" i="41"/>
  <c r="D451" i="41"/>
  <c r="B451" i="41"/>
  <c r="B418" i="41"/>
  <c r="L418" i="41"/>
  <c r="D418" i="41"/>
  <c r="G418" i="41"/>
  <c r="L711" i="41"/>
  <c r="B711" i="41"/>
  <c r="G711" i="41"/>
  <c r="D569" i="41"/>
  <c r="G569" i="41"/>
  <c r="B569" i="41"/>
  <c r="L569" i="41"/>
  <c r="B356" i="41"/>
  <c r="D356" i="41"/>
  <c r="G356" i="41"/>
  <c r="L356" i="41"/>
  <c r="D115" i="29"/>
  <c r="G115" i="29"/>
  <c r="B115" i="29"/>
  <c r="E115" i="29" s="1"/>
  <c r="E241" i="41"/>
  <c r="K241" i="41"/>
  <c r="J241" i="41"/>
  <c r="I241" i="41"/>
  <c r="H241" i="41"/>
  <c r="I61" i="41"/>
  <c r="H61" i="41"/>
  <c r="K61" i="41"/>
  <c r="E61" i="41"/>
  <c r="J61" i="41"/>
  <c r="D702" i="41"/>
  <c r="B702" i="41"/>
  <c r="G702" i="41"/>
  <c r="L702" i="41"/>
  <c r="L466" i="41"/>
  <c r="B466" i="41"/>
  <c r="D466" i="41"/>
  <c r="G466" i="41"/>
  <c r="L390" i="41"/>
  <c r="D390" i="41"/>
  <c r="G390" i="41"/>
  <c r="B390" i="41"/>
  <c r="D159" i="41"/>
  <c r="B159" i="41"/>
  <c r="G159" i="41"/>
  <c r="L159" i="41"/>
  <c r="G51" i="41"/>
  <c r="L51" i="41"/>
  <c r="D51" i="41"/>
  <c r="B51" i="41"/>
  <c r="D28" i="41"/>
  <c r="G28" i="41"/>
  <c r="B28" i="41"/>
  <c r="L28" i="41"/>
  <c r="G52" i="41"/>
  <c r="L52" i="41"/>
  <c r="D52" i="41"/>
  <c r="B52" i="41"/>
  <c r="D386" i="41"/>
  <c r="B386" i="41"/>
  <c r="L386" i="41"/>
  <c r="G386" i="41"/>
  <c r="G516" i="41"/>
  <c r="D516" i="41"/>
  <c r="B516" i="41"/>
  <c r="L516" i="41"/>
  <c r="L355" i="41"/>
  <c r="D355" i="41"/>
  <c r="B355" i="41"/>
  <c r="G355" i="41"/>
  <c r="B144" i="29"/>
  <c r="E144" i="29" s="1"/>
  <c r="G144" i="29"/>
  <c r="D144" i="29"/>
  <c r="B23" i="29"/>
  <c r="E23" i="29" s="1"/>
  <c r="D23" i="29"/>
  <c r="G23" i="29"/>
  <c r="B90" i="29"/>
  <c r="E90" i="29" s="1"/>
  <c r="G90" i="29"/>
  <c r="D90" i="29"/>
  <c r="B505" i="41"/>
  <c r="G505" i="41"/>
  <c r="D505" i="41"/>
  <c r="L505" i="41"/>
  <c r="L154" i="41"/>
  <c r="D154" i="41"/>
  <c r="G154" i="41"/>
  <c r="B154" i="41"/>
  <c r="B113" i="41"/>
  <c r="G113" i="41"/>
  <c r="D113" i="41"/>
  <c r="L113" i="41"/>
  <c r="B243" i="41"/>
  <c r="G243" i="41"/>
  <c r="L243" i="41"/>
  <c r="D243" i="41"/>
  <c r="B87" i="41"/>
  <c r="L87" i="41"/>
  <c r="G87" i="41"/>
  <c r="D87" i="41"/>
  <c r="G452" i="41"/>
  <c r="B452" i="41"/>
  <c r="D452" i="41"/>
  <c r="L452" i="41"/>
  <c r="B639" i="41"/>
  <c r="G639" i="41"/>
  <c r="L639" i="41"/>
  <c r="D639" i="41"/>
  <c r="D345" i="41"/>
  <c r="B345" i="41"/>
  <c r="G345" i="41"/>
  <c r="L345" i="41"/>
  <c r="G397" i="41"/>
  <c r="B397" i="41"/>
  <c r="L397" i="41"/>
  <c r="D397" i="41"/>
  <c r="L473" i="41"/>
  <c r="D473" i="41"/>
  <c r="G473" i="41"/>
  <c r="B473" i="41"/>
  <c r="B205" i="41"/>
  <c r="G205" i="41"/>
  <c r="L205" i="41"/>
  <c r="D205" i="41"/>
  <c r="B252" i="41"/>
  <c r="D252" i="41"/>
  <c r="G252" i="41"/>
  <c r="L252" i="41"/>
  <c r="L19" i="41"/>
  <c r="B19" i="41"/>
  <c r="G19" i="41"/>
  <c r="D19" i="41"/>
  <c r="B109" i="29"/>
  <c r="E109" i="29" s="1"/>
  <c r="D109" i="29"/>
  <c r="G109" i="29"/>
  <c r="B54" i="29"/>
  <c r="E54" i="29" s="1"/>
  <c r="D54" i="29"/>
  <c r="G54" i="29"/>
  <c r="B36" i="29"/>
  <c r="E36" i="29" s="1"/>
  <c r="D36" i="29"/>
  <c r="G36" i="29"/>
  <c r="B283" i="41"/>
  <c r="G283" i="41"/>
  <c r="D283" i="41"/>
  <c r="L283" i="41"/>
  <c r="D626" i="41"/>
  <c r="B626" i="41"/>
  <c r="G626" i="41"/>
  <c r="L626" i="41"/>
  <c r="D527" i="41"/>
  <c r="G527" i="41"/>
  <c r="B527" i="41"/>
  <c r="L527" i="41"/>
  <c r="B600" i="41"/>
  <c r="D600" i="41"/>
  <c r="G600" i="41"/>
  <c r="L600" i="41"/>
  <c r="L448" i="41"/>
  <c r="B448" i="41"/>
  <c r="D448" i="41"/>
  <c r="G448" i="41"/>
  <c r="L264" i="41"/>
  <c r="B264" i="41"/>
  <c r="G264" i="41"/>
  <c r="D264" i="41"/>
  <c r="B517" i="41"/>
  <c r="L517" i="41"/>
  <c r="D517" i="41"/>
  <c r="G517" i="41"/>
  <c r="L140" i="41"/>
  <c r="G140" i="41"/>
  <c r="D140" i="41"/>
  <c r="B140" i="41"/>
  <c r="D51" i="29"/>
  <c r="G51" i="29"/>
  <c r="B51" i="29"/>
  <c r="E51" i="29" s="1"/>
  <c r="D137" i="29"/>
  <c r="G137" i="29"/>
  <c r="B137" i="29"/>
  <c r="E137" i="29" s="1"/>
  <c r="I224" i="41"/>
  <c r="K224" i="41"/>
  <c r="E224" i="41"/>
  <c r="H224" i="41"/>
  <c r="J224" i="41"/>
  <c r="D250" i="41"/>
  <c r="B250" i="41"/>
  <c r="L250" i="41"/>
  <c r="G250" i="41"/>
  <c r="G689" i="41"/>
  <c r="L689" i="41"/>
  <c r="B689" i="41"/>
  <c r="D689" i="41"/>
  <c r="B68" i="29"/>
  <c r="E68" i="29" s="1"/>
  <c r="D68" i="29"/>
  <c r="G68" i="29"/>
  <c r="D576" i="41"/>
  <c r="L576" i="41"/>
  <c r="B576" i="41"/>
  <c r="G576" i="41"/>
  <c r="B236" i="41"/>
  <c r="D236" i="41"/>
  <c r="L236" i="41"/>
  <c r="G236" i="41"/>
  <c r="D656" i="41"/>
  <c r="B656" i="41"/>
  <c r="L656" i="41"/>
  <c r="G656" i="41"/>
  <c r="D134" i="41"/>
  <c r="G134" i="41"/>
  <c r="L134" i="41"/>
  <c r="B134" i="41"/>
  <c r="G377" i="41"/>
  <c r="D377" i="41"/>
  <c r="L377" i="41"/>
  <c r="B377" i="41"/>
  <c r="L229" i="41"/>
  <c r="D229" i="41"/>
  <c r="B229" i="41"/>
  <c r="G229" i="41"/>
  <c r="L467" i="41"/>
  <c r="D467" i="41"/>
  <c r="G467" i="41"/>
  <c r="B467" i="41"/>
  <c r="B71" i="29"/>
  <c r="E71" i="29" s="1"/>
  <c r="G71" i="29"/>
  <c r="D71" i="29"/>
  <c r="J160" i="41"/>
  <c r="E160" i="41"/>
  <c r="H160" i="41"/>
  <c r="I160" i="41"/>
  <c r="K160" i="41"/>
  <c r="G697" i="41"/>
  <c r="B697" i="41"/>
  <c r="L697" i="41"/>
  <c r="D697" i="41"/>
  <c r="B74" i="41"/>
  <c r="D74" i="41"/>
  <c r="G74" i="41"/>
  <c r="L74" i="41"/>
  <c r="B526" i="41"/>
  <c r="G526" i="41"/>
  <c r="L526" i="41"/>
  <c r="D526" i="41"/>
  <c r="L174" i="41"/>
  <c r="G174" i="41"/>
  <c r="B174" i="41"/>
  <c r="D174" i="41"/>
  <c r="D166" i="41"/>
  <c r="L166" i="41"/>
  <c r="G166" i="41"/>
  <c r="B166" i="41"/>
  <c r="B481" i="41"/>
  <c r="D481" i="41"/>
  <c r="G481" i="41"/>
  <c r="L481" i="41"/>
  <c r="G240" i="41"/>
  <c r="D240" i="41"/>
  <c r="L240" i="41"/>
  <c r="B240" i="41"/>
  <c r="L62" i="41"/>
  <c r="D62" i="41"/>
  <c r="G62" i="41"/>
  <c r="B62" i="41"/>
  <c r="D422" i="41"/>
  <c r="G422" i="41"/>
  <c r="B422" i="41"/>
  <c r="L422" i="41"/>
  <c r="L184" i="41"/>
  <c r="B184" i="41"/>
  <c r="G184" i="41"/>
  <c r="D184" i="41"/>
  <c r="B629" i="41"/>
  <c r="G629" i="41"/>
  <c r="D629" i="41"/>
  <c r="L629" i="41"/>
  <c r="D18" i="29"/>
  <c r="B18" i="29"/>
  <c r="E18" i="29" s="1"/>
  <c r="G18" i="29"/>
  <c r="L534" i="41"/>
  <c r="D534" i="41"/>
  <c r="B534" i="41"/>
  <c r="G534" i="41"/>
  <c r="L146" i="41"/>
  <c r="B146" i="41"/>
  <c r="D146" i="41"/>
  <c r="G146" i="41"/>
  <c r="B598" i="41"/>
  <c r="D598" i="41"/>
  <c r="G598" i="41"/>
  <c r="L598" i="41"/>
  <c r="B484" i="41"/>
  <c r="D484" i="41"/>
  <c r="L484" i="41"/>
  <c r="G484" i="41"/>
  <c r="B86" i="41"/>
  <c r="G86" i="41"/>
  <c r="L86" i="41"/>
  <c r="D86" i="41"/>
  <c r="L65" i="41"/>
  <c r="G65" i="41"/>
  <c r="B65" i="41"/>
  <c r="D65" i="41"/>
  <c r="I24" i="39"/>
  <c r="J24" i="39"/>
  <c r="H24" i="39"/>
  <c r="G17" i="41"/>
  <c r="L17" i="41"/>
  <c r="D17" i="41"/>
  <c r="B17" i="41"/>
  <c r="B175" i="41"/>
  <c r="D175" i="41"/>
  <c r="G175" i="41"/>
  <c r="L175" i="41"/>
  <c r="B16" i="41"/>
  <c r="L16" i="41"/>
  <c r="G16" i="41"/>
  <c r="D16" i="41"/>
  <c r="G580" i="41"/>
  <c r="D580" i="41"/>
  <c r="L580" i="41"/>
  <c r="B580" i="41"/>
  <c r="B66" i="41"/>
  <c r="D66" i="41"/>
  <c r="L66" i="41"/>
  <c r="G66" i="41"/>
  <c r="G567" i="41"/>
  <c r="B567" i="41"/>
  <c r="D567" i="41"/>
  <c r="L567" i="41"/>
  <c r="D89" i="41"/>
  <c r="L89" i="41"/>
  <c r="G89" i="41"/>
  <c r="B89" i="41"/>
  <c r="B338" i="41"/>
  <c r="G338" i="41"/>
  <c r="L338" i="41"/>
  <c r="D338" i="41"/>
  <c r="G601" i="41"/>
  <c r="B601" i="41"/>
  <c r="D601" i="41"/>
  <c r="L601" i="41"/>
  <c r="G94" i="41"/>
  <c r="L94" i="41"/>
  <c r="D94" i="41"/>
  <c r="B94" i="41"/>
  <c r="D247" i="41"/>
  <c r="G247" i="41"/>
  <c r="B247" i="41"/>
  <c r="L247" i="41"/>
  <c r="L373" i="41"/>
  <c r="G373" i="41"/>
  <c r="B373" i="41"/>
  <c r="D373" i="41"/>
  <c r="B58" i="29"/>
  <c r="E58" i="29" s="1"/>
  <c r="D58" i="29"/>
  <c r="G58" i="29"/>
  <c r="D25" i="29"/>
  <c r="G25" i="29"/>
  <c r="B25" i="29"/>
  <c r="E25" i="29" s="1"/>
  <c r="E686" i="41"/>
  <c r="I686" i="41"/>
  <c r="J686" i="41"/>
  <c r="K686" i="41"/>
  <c r="H686" i="41"/>
  <c r="D472" i="41"/>
  <c r="L472" i="41"/>
  <c r="B472" i="41"/>
  <c r="G472" i="41"/>
  <c r="L206" i="41"/>
  <c r="B206" i="41"/>
  <c r="G206" i="41"/>
  <c r="D206" i="41"/>
  <c r="L244" i="41"/>
  <c r="G244" i="41"/>
  <c r="B244" i="41"/>
  <c r="D244" i="41"/>
  <c r="B449" i="41"/>
  <c r="L449" i="41"/>
  <c r="D449" i="41"/>
  <c r="G449" i="41"/>
  <c r="G21" i="41"/>
  <c r="D21" i="41"/>
  <c r="L21" i="41"/>
  <c r="B21" i="41"/>
  <c r="L624" i="41"/>
  <c r="B624" i="41"/>
  <c r="D624" i="41"/>
  <c r="G624" i="41"/>
  <c r="L284" i="41"/>
  <c r="B284" i="41"/>
  <c r="G284" i="41"/>
  <c r="D284" i="41"/>
  <c r="B310" i="41"/>
  <c r="D310" i="41"/>
  <c r="L310" i="41"/>
  <c r="G310" i="41"/>
  <c r="D278" i="41"/>
  <c r="G278" i="41"/>
  <c r="L278" i="41"/>
  <c r="B278" i="41"/>
  <c r="D187" i="41"/>
  <c r="B187" i="41"/>
  <c r="L187" i="41"/>
  <c r="G187" i="41"/>
  <c r="D128" i="41"/>
  <c r="L128" i="41"/>
  <c r="G128" i="41"/>
  <c r="B128" i="41"/>
  <c r="G76" i="29"/>
  <c r="D76" i="29"/>
  <c r="B76" i="29"/>
  <c r="E76" i="29" s="1"/>
  <c r="D24" i="29"/>
  <c r="B24" i="29"/>
  <c r="E24" i="29" s="1"/>
  <c r="G24" i="29"/>
  <c r="D165" i="29"/>
  <c r="G165" i="29"/>
  <c r="B165" i="29"/>
  <c r="E165" i="29" s="1"/>
  <c r="I209" i="41"/>
  <c r="J209" i="41"/>
  <c r="K209" i="41"/>
  <c r="H209" i="41"/>
  <c r="E209" i="41"/>
  <c r="D673" i="41"/>
  <c r="L673" i="41"/>
  <c r="B673" i="41"/>
  <c r="G673" i="41"/>
  <c r="D471" i="41"/>
  <c r="B471" i="41"/>
  <c r="L471" i="41"/>
  <c r="G471" i="41"/>
  <c r="G251" i="41"/>
  <c r="L251" i="41"/>
  <c r="D251" i="41"/>
  <c r="B251" i="41"/>
  <c r="L325" i="41"/>
  <c r="G325" i="41"/>
  <c r="B325" i="41"/>
  <c r="D325" i="41"/>
  <c r="D564" i="41"/>
  <c r="B564" i="41"/>
  <c r="G564" i="41"/>
  <c r="L564" i="41"/>
  <c r="D705" i="41"/>
  <c r="B705" i="41"/>
  <c r="L705" i="41"/>
  <c r="G705" i="41"/>
  <c r="G75" i="41"/>
  <c r="D75" i="41"/>
  <c r="B75" i="41"/>
  <c r="L75" i="41"/>
  <c r="G155" i="41"/>
  <c r="D155" i="41"/>
  <c r="B155" i="41"/>
  <c r="L155" i="41"/>
  <c r="B216" i="41"/>
  <c r="D216" i="41"/>
  <c r="L216" i="41"/>
  <c r="G216" i="41"/>
  <c r="G157" i="41"/>
  <c r="L157" i="41"/>
  <c r="B157" i="41"/>
  <c r="D157" i="41"/>
  <c r="B519" i="41"/>
  <c r="L519" i="41"/>
  <c r="G519" i="41"/>
  <c r="D519" i="41"/>
  <c r="D399" i="41"/>
  <c r="B399" i="41"/>
  <c r="L399" i="41"/>
  <c r="G399" i="41"/>
  <c r="D27" i="29"/>
  <c r="G27" i="29"/>
  <c r="B27" i="29"/>
  <c r="E27" i="29" s="1"/>
  <c r="B33" i="29"/>
  <c r="E33" i="29" s="1"/>
  <c r="D33" i="29"/>
  <c r="G33" i="29"/>
  <c r="G121" i="29"/>
  <c r="B121" i="29"/>
  <c r="E121" i="29" s="1"/>
  <c r="D121" i="29"/>
  <c r="D520" i="41"/>
  <c r="L520" i="41"/>
  <c r="B520" i="41"/>
  <c r="G520" i="41"/>
  <c r="G392" i="41"/>
  <c r="D392" i="41"/>
  <c r="L392" i="41"/>
  <c r="B392" i="41"/>
  <c r="D431" i="41"/>
  <c r="B431" i="41"/>
  <c r="G431" i="41"/>
  <c r="L431" i="41"/>
  <c r="B341" i="41"/>
  <c r="L341" i="41"/>
  <c r="D341" i="41"/>
  <c r="G341" i="41"/>
  <c r="L85" i="41"/>
  <c r="G85" i="41"/>
  <c r="B85" i="41"/>
  <c r="D85" i="41"/>
  <c r="L610" i="41"/>
  <c r="G610" i="41"/>
  <c r="D610" i="41"/>
  <c r="B610" i="41"/>
  <c r="L710" i="41"/>
  <c r="D710" i="41"/>
  <c r="G710" i="41"/>
  <c r="B710" i="41"/>
  <c r="L647" i="41"/>
  <c r="B647" i="41"/>
  <c r="G647" i="41"/>
  <c r="D647" i="41"/>
  <c r="B478" i="41"/>
  <c r="G478" i="41"/>
  <c r="L478" i="41"/>
  <c r="D478" i="41"/>
  <c r="G619" i="41"/>
  <c r="B619" i="41"/>
  <c r="D619" i="41"/>
  <c r="L619" i="41"/>
  <c r="B231" i="41"/>
  <c r="L231" i="41"/>
  <c r="D231" i="41"/>
  <c r="G231" i="41"/>
  <c r="L539" i="41"/>
  <c r="B539" i="41"/>
  <c r="G539" i="41"/>
  <c r="D539" i="41"/>
  <c r="G631" i="41"/>
  <c r="D631" i="41"/>
  <c r="L631" i="41"/>
  <c r="B631" i="41"/>
  <c r="B78" i="29"/>
  <c r="E78" i="29" s="1"/>
  <c r="G78" i="29"/>
  <c r="D78" i="29"/>
  <c r="J41" i="29"/>
  <c r="H41" i="29"/>
  <c r="I41" i="29"/>
  <c r="G552" i="41"/>
  <c r="L552" i="41"/>
  <c r="D552" i="41"/>
  <c r="B552" i="41"/>
  <c r="G248" i="41"/>
  <c r="L248" i="41"/>
  <c r="D248" i="41"/>
  <c r="B248" i="41"/>
  <c r="L285" i="41"/>
  <c r="D285" i="41"/>
  <c r="B285" i="41"/>
  <c r="G285" i="41"/>
  <c r="G49" i="41"/>
  <c r="L49" i="41"/>
  <c r="B49" i="41"/>
  <c r="D49" i="41"/>
  <c r="D664" i="41"/>
  <c r="B664" i="41"/>
  <c r="G664" i="41"/>
  <c r="L664" i="41"/>
  <c r="D100" i="41"/>
  <c r="B100" i="41"/>
  <c r="G100" i="41"/>
  <c r="L100" i="41"/>
  <c r="L641" i="41"/>
  <c r="B641" i="41"/>
  <c r="G641" i="41"/>
  <c r="D641" i="41"/>
  <c r="B55" i="29"/>
  <c r="E55" i="29" s="1"/>
  <c r="D55" i="29"/>
  <c r="G55" i="29"/>
  <c r="G79" i="29"/>
  <c r="B79" i="29"/>
  <c r="E79" i="29" s="1"/>
  <c r="D79" i="29"/>
  <c r="B116" i="29"/>
  <c r="E116" i="29" s="1"/>
  <c r="G116" i="29"/>
  <c r="D116" i="29"/>
  <c r="B42" i="29"/>
  <c r="E42" i="29" s="1"/>
  <c r="G42" i="29"/>
  <c r="D42" i="29"/>
  <c r="D690" i="41"/>
  <c r="B690" i="41"/>
  <c r="L690" i="41"/>
  <c r="G690" i="41"/>
  <c r="B579" i="41"/>
  <c r="G579" i="41"/>
  <c r="L579" i="41"/>
  <c r="D579" i="41"/>
  <c r="L367" i="41"/>
  <c r="B367" i="41"/>
  <c r="G367" i="41"/>
  <c r="D367" i="41"/>
  <c r="G384" i="41"/>
  <c r="B384" i="41"/>
  <c r="L384" i="41"/>
  <c r="D384" i="41"/>
  <c r="G239" i="41"/>
  <c r="B239" i="41"/>
  <c r="L239" i="41"/>
  <c r="D239" i="41"/>
  <c r="L261" i="41"/>
  <c r="D261" i="41"/>
  <c r="G261" i="41"/>
  <c r="B261" i="41"/>
  <c r="L99" i="41"/>
  <c r="B99" i="41"/>
  <c r="D99" i="41"/>
  <c r="G99" i="41"/>
  <c r="L372" i="41"/>
  <c r="G372" i="41"/>
  <c r="B372" i="41"/>
  <c r="D372" i="41"/>
  <c r="B672" i="41"/>
  <c r="L672" i="41"/>
  <c r="D672" i="41"/>
  <c r="G672" i="41"/>
  <c r="G333" i="41"/>
  <c r="D333" i="41"/>
  <c r="B333" i="41"/>
  <c r="L333" i="41"/>
  <c r="D582" i="41"/>
  <c r="G582" i="41"/>
  <c r="B582" i="41"/>
  <c r="L582" i="41"/>
  <c r="D439" i="41"/>
  <c r="L439" i="41"/>
  <c r="G439" i="41"/>
  <c r="B439" i="41"/>
  <c r="D32" i="29"/>
  <c r="B32" i="29"/>
  <c r="E32" i="29" s="1"/>
  <c r="G32" i="29"/>
  <c r="G95" i="29"/>
  <c r="D95" i="29"/>
  <c r="B95" i="29"/>
  <c r="E95" i="29" s="1"/>
  <c r="G102" i="41"/>
  <c r="L102" i="41"/>
  <c r="B102" i="41"/>
  <c r="D102" i="41"/>
  <c r="B700" i="41"/>
  <c r="D700" i="41"/>
  <c r="L700" i="41"/>
  <c r="G700" i="41"/>
  <c r="B597" i="41"/>
  <c r="D597" i="41"/>
  <c r="L597" i="41"/>
  <c r="G597" i="41"/>
  <c r="B533" i="41"/>
  <c r="L533" i="41"/>
  <c r="G533" i="41"/>
  <c r="D533" i="41"/>
  <c r="G129" i="41"/>
  <c r="L129" i="41"/>
  <c r="B129" i="41"/>
  <c r="D129" i="41"/>
  <c r="D444" i="41"/>
  <c r="G444" i="41"/>
  <c r="B444" i="41"/>
  <c r="L444" i="41"/>
  <c r="B303" i="41"/>
  <c r="D303" i="41"/>
  <c r="G303" i="41"/>
  <c r="L303" i="41"/>
  <c r="B409" i="41"/>
  <c r="G409" i="41"/>
  <c r="L409" i="41"/>
  <c r="D409" i="41"/>
  <c r="G222" i="41"/>
  <c r="B222" i="41"/>
  <c r="D222" i="41"/>
  <c r="L222" i="41"/>
  <c r="D637" i="41"/>
  <c r="L637" i="41"/>
  <c r="G637" i="41"/>
  <c r="B637" i="41"/>
  <c r="G565" i="41"/>
  <c r="D565" i="41"/>
  <c r="B565" i="41"/>
  <c r="L565" i="41"/>
  <c r="D361" i="41"/>
  <c r="L361" i="41"/>
  <c r="G361" i="41"/>
  <c r="B361" i="41"/>
  <c r="D121" i="41"/>
  <c r="B121" i="41"/>
  <c r="L121" i="41"/>
  <c r="G121" i="41"/>
  <c r="B488" i="41"/>
  <c r="G488" i="41"/>
  <c r="L488" i="41"/>
  <c r="D488" i="41"/>
  <c r="G44" i="29"/>
  <c r="B44" i="29"/>
  <c r="E44" i="29" s="1"/>
  <c r="D44" i="29"/>
  <c r="G112" i="29"/>
  <c r="D112" i="29"/>
  <c r="B112" i="29"/>
  <c r="E112" i="29" s="1"/>
  <c r="D72" i="29"/>
  <c r="B72" i="29"/>
  <c r="E72" i="29" s="1"/>
  <c r="G72" i="29"/>
  <c r="G37" i="29"/>
  <c r="D37" i="29"/>
  <c r="B37" i="29"/>
  <c r="E37" i="29" s="1"/>
  <c r="H546" i="41"/>
  <c r="E546" i="41"/>
  <c r="I546" i="41"/>
  <c r="K546" i="41"/>
  <c r="J546" i="41"/>
  <c r="B149" i="41"/>
  <c r="D149" i="41"/>
  <c r="L149" i="41"/>
  <c r="G149" i="41"/>
  <c r="G150" i="29"/>
  <c r="D150" i="29"/>
  <c r="B150" i="29"/>
  <c r="E150" i="29" s="1"/>
  <c r="G249" i="41"/>
  <c r="D249" i="41"/>
  <c r="B249" i="41"/>
  <c r="L249" i="41"/>
  <c r="G514" i="41"/>
  <c r="B514" i="41"/>
  <c r="L514" i="41"/>
  <c r="D514" i="41"/>
  <c r="G73" i="41"/>
  <c r="B73" i="41"/>
  <c r="D73" i="41"/>
  <c r="L73" i="41"/>
  <c r="B622" i="41"/>
  <c r="L622" i="41"/>
  <c r="G622" i="41"/>
  <c r="D622" i="41"/>
  <c r="B136" i="29"/>
  <c r="E136" i="29" s="1"/>
  <c r="G136" i="29"/>
  <c r="D136" i="29"/>
  <c r="D64" i="41"/>
  <c r="B64" i="41"/>
  <c r="G64" i="41"/>
  <c r="L64" i="41"/>
  <c r="G77" i="29"/>
  <c r="D77" i="29"/>
  <c r="B77" i="29"/>
  <c r="E77" i="29" s="1"/>
  <c r="B213" i="41"/>
  <c r="G213" i="41"/>
  <c r="L213" i="41"/>
  <c r="D213" i="41"/>
  <c r="B130" i="41"/>
  <c r="G130" i="41"/>
  <c r="L130" i="41"/>
  <c r="D130" i="41"/>
  <c r="J275" i="41"/>
  <c r="E275" i="41"/>
  <c r="I275" i="41"/>
  <c r="H275" i="41"/>
  <c r="K275" i="41"/>
  <c r="D557" i="41"/>
  <c r="L557" i="41"/>
  <c r="B557" i="41"/>
  <c r="G557" i="41"/>
  <c r="L197" i="41"/>
  <c r="B197" i="41"/>
  <c r="G197" i="41"/>
  <c r="D197" i="41"/>
  <c r="L410" i="41"/>
  <c r="D410" i="41"/>
  <c r="G410" i="41"/>
  <c r="B410" i="41"/>
  <c r="B634" i="41"/>
  <c r="G634" i="41"/>
  <c r="L634" i="41"/>
  <c r="D634" i="41"/>
  <c r="D334" i="41"/>
  <c r="G334" i="41"/>
  <c r="L334" i="41"/>
  <c r="B334" i="41"/>
  <c r="L593" i="41"/>
  <c r="B593" i="41"/>
  <c r="G593" i="41"/>
  <c r="D593" i="41"/>
  <c r="G102" i="29"/>
  <c r="B102" i="29"/>
  <c r="E102" i="29" s="1"/>
  <c r="D102" i="29"/>
  <c r="L139" i="41"/>
  <c r="B139" i="41"/>
  <c r="G139" i="41"/>
  <c r="D139" i="41"/>
  <c r="L701" i="41"/>
  <c r="B701" i="41"/>
  <c r="G701" i="41"/>
  <c r="D701" i="41"/>
  <c r="G618" i="41"/>
  <c r="D618" i="41"/>
  <c r="B618" i="41"/>
  <c r="L618" i="41"/>
  <c r="D112" i="41"/>
  <c r="B112" i="41"/>
  <c r="G112" i="41"/>
  <c r="L112" i="41"/>
  <c r="B311" i="41"/>
  <c r="D311" i="41"/>
  <c r="L311" i="41"/>
  <c r="G311" i="41"/>
  <c r="D477" i="41"/>
  <c r="B477" i="41"/>
  <c r="G477" i="41"/>
  <c r="L477" i="41"/>
  <c r="L223" i="41"/>
  <c r="B223" i="41"/>
  <c r="G223" i="41"/>
  <c r="D223" i="41"/>
  <c r="G360" i="41"/>
  <c r="D360" i="41"/>
  <c r="L360" i="41"/>
  <c r="B360" i="41"/>
  <c r="B80" i="29"/>
  <c r="E80" i="29" s="1"/>
  <c r="D80" i="29"/>
  <c r="G80" i="29"/>
  <c r="B28" i="29"/>
  <c r="E28" i="29" s="1"/>
  <c r="G28" i="29"/>
  <c r="D28" i="29"/>
  <c r="L274" i="41"/>
  <c r="D274" i="41"/>
  <c r="G274" i="41"/>
  <c r="B274" i="41"/>
  <c r="D298" i="41"/>
  <c r="L298" i="41"/>
  <c r="G298" i="41"/>
  <c r="B298" i="41"/>
  <c r="D435" i="41"/>
  <c r="B435" i="41"/>
  <c r="G435" i="41"/>
  <c r="L435" i="41"/>
  <c r="D537" i="41"/>
  <c r="G537" i="41"/>
  <c r="B537" i="41"/>
  <c r="L537" i="41"/>
  <c r="B142" i="29"/>
  <c r="E142" i="29" s="1"/>
  <c r="D142" i="29"/>
  <c r="G142" i="29"/>
  <c r="D336" i="41"/>
  <c r="B336" i="41"/>
  <c r="G336" i="41"/>
  <c r="L336" i="41"/>
  <c r="G620" i="41"/>
  <c r="L620" i="41"/>
  <c r="D620" i="41"/>
  <c r="B620" i="41"/>
  <c r="D289" i="41"/>
  <c r="L289" i="41"/>
  <c r="G289" i="41"/>
  <c r="B289" i="41"/>
  <c r="L623" i="41"/>
  <c r="G623" i="41"/>
  <c r="B623" i="41"/>
  <c r="D623" i="41"/>
  <c r="G385" i="41"/>
  <c r="D385" i="41"/>
  <c r="B385" i="41"/>
  <c r="L385" i="41"/>
  <c r="G15" i="41"/>
  <c r="L15" i="41"/>
  <c r="D15" i="41"/>
  <c r="B15" i="41"/>
  <c r="B427" i="41"/>
  <c r="G427" i="41"/>
  <c r="L427" i="41"/>
  <c r="D427" i="41"/>
  <c r="L388" i="41"/>
  <c r="B388" i="41"/>
  <c r="D388" i="41"/>
  <c r="G388" i="41"/>
  <c r="G652" i="41"/>
  <c r="B652" i="41"/>
  <c r="L652" i="41"/>
  <c r="D652" i="41"/>
  <c r="L661" i="41"/>
  <c r="B661" i="41"/>
  <c r="G661" i="41"/>
  <c r="D661" i="41"/>
  <c r="B76" i="41"/>
  <c r="G76" i="41"/>
  <c r="D76" i="41"/>
  <c r="L76" i="41"/>
  <c r="D487" i="41"/>
  <c r="L487" i="41"/>
  <c r="B487" i="41"/>
  <c r="G487" i="41"/>
  <c r="G515" i="41"/>
  <c r="D515" i="41"/>
  <c r="L515" i="41"/>
  <c r="B515" i="41"/>
  <c r="G84" i="41"/>
  <c r="B84" i="41"/>
  <c r="L84" i="41"/>
  <c r="D84" i="41"/>
  <c r="B55" i="41"/>
  <c r="L55" i="41"/>
  <c r="D55" i="41"/>
  <c r="G55" i="41"/>
  <c r="G132" i="41"/>
  <c r="D132" i="41"/>
  <c r="B132" i="41"/>
  <c r="L132" i="41"/>
  <c r="D568" i="41"/>
  <c r="B568" i="41"/>
  <c r="G568" i="41"/>
  <c r="L568" i="41"/>
  <c r="I33" i="39"/>
  <c r="H33" i="39"/>
  <c r="J33" i="39"/>
  <c r="G53" i="29"/>
  <c r="D53" i="29"/>
  <c r="B53" i="29"/>
  <c r="E53" i="29" s="1"/>
  <c r="D346" i="41"/>
  <c r="G346" i="41"/>
  <c r="B346" i="41"/>
  <c r="L346" i="41"/>
  <c r="G578" i="41"/>
  <c r="D578" i="41"/>
  <c r="L578" i="41"/>
  <c r="B578" i="41"/>
  <c r="D115" i="41"/>
  <c r="B115" i="41"/>
  <c r="L115" i="41"/>
  <c r="G115" i="41"/>
  <c r="L47" i="41"/>
  <c r="B47" i="41"/>
  <c r="G47" i="41"/>
  <c r="D47" i="41"/>
  <c r="L138" i="41"/>
  <c r="D138" i="41"/>
  <c r="G138" i="41"/>
  <c r="B138" i="41"/>
  <c r="B344" i="41"/>
  <c r="D344" i="41"/>
  <c r="G344" i="41"/>
  <c r="L344" i="41"/>
  <c r="G415" i="41"/>
  <c r="L415" i="41"/>
  <c r="B415" i="41"/>
  <c r="D415" i="41"/>
  <c r="G82" i="41"/>
  <c r="L82" i="41"/>
  <c r="B82" i="41"/>
  <c r="D82" i="41"/>
  <c r="L462" i="41"/>
  <c r="B462" i="41"/>
  <c r="D462" i="41"/>
  <c r="G462" i="41"/>
  <c r="G180" i="41"/>
  <c r="D180" i="41"/>
  <c r="B180" i="41"/>
  <c r="L180" i="41"/>
  <c r="L288" i="41"/>
  <c r="B288" i="41"/>
  <c r="G288" i="41"/>
  <c r="D288" i="41"/>
  <c r="B57" i="29"/>
  <c r="E57" i="29" s="1"/>
  <c r="D57" i="29"/>
  <c r="G57" i="29"/>
  <c r="B98" i="29"/>
  <c r="E98" i="29" s="1"/>
  <c r="D98" i="29"/>
  <c r="G98" i="29"/>
  <c r="J32" i="39"/>
  <c r="I32" i="39"/>
  <c r="H32" i="39"/>
  <c r="I97" i="29"/>
  <c r="H97" i="29"/>
  <c r="J97" i="29"/>
  <c r="D387" i="41"/>
  <c r="G387" i="41"/>
  <c r="B387" i="41"/>
  <c r="L387" i="41"/>
  <c r="G396" i="41"/>
  <c r="B396" i="41"/>
  <c r="L396" i="41"/>
  <c r="D396" i="41"/>
  <c r="D456" i="41"/>
  <c r="B456" i="41"/>
  <c r="G456" i="41"/>
  <c r="L456" i="41"/>
  <c r="L699" i="41"/>
  <c r="D699" i="41"/>
  <c r="B699" i="41"/>
  <c r="G699" i="41"/>
  <c r="L617" i="41"/>
  <c r="B617" i="41"/>
  <c r="G617" i="41"/>
  <c r="D617" i="41"/>
  <c r="D70" i="41"/>
  <c r="G70" i="41"/>
  <c r="B70" i="41"/>
  <c r="L70" i="41"/>
  <c r="B667" i="41"/>
  <c r="D667" i="41"/>
  <c r="L667" i="41"/>
  <c r="G667" i="41"/>
  <c r="G276" i="41"/>
  <c r="D276" i="41"/>
  <c r="B276" i="41"/>
  <c r="L276" i="41"/>
  <c r="G430" i="41"/>
  <c r="L430" i="41"/>
  <c r="D430" i="41"/>
  <c r="B430" i="41"/>
  <c r="G510" i="41"/>
  <c r="D510" i="41"/>
  <c r="L510" i="41"/>
  <c r="B510" i="41"/>
  <c r="D144" i="41"/>
  <c r="B144" i="41"/>
  <c r="L144" i="41"/>
  <c r="G144" i="41"/>
  <c r="D550" i="41"/>
  <c r="L550" i="41"/>
  <c r="G550" i="41"/>
  <c r="B550" i="41"/>
  <c r="D105" i="41"/>
  <c r="G105" i="41"/>
  <c r="B105" i="41"/>
  <c r="L105" i="41"/>
  <c r="B128" i="29"/>
  <c r="E128" i="29" s="1"/>
  <c r="G128" i="29"/>
  <c r="D128" i="29"/>
  <c r="G74" i="29"/>
  <c r="D74" i="29"/>
  <c r="B74" i="29"/>
  <c r="E74" i="29" s="1"/>
  <c r="G84" i="29"/>
  <c r="B84" i="29"/>
  <c r="E84" i="29" s="1"/>
  <c r="D84" i="29"/>
  <c r="G118" i="29"/>
  <c r="B118" i="29"/>
  <c r="E118" i="29" s="1"/>
  <c r="D118" i="29"/>
  <c r="D94" i="29"/>
  <c r="G94" i="29"/>
  <c r="B94" i="29"/>
  <c r="E94" i="29" s="1"/>
  <c r="J13" i="41"/>
  <c r="H13" i="41"/>
  <c r="K13" i="41"/>
  <c r="I13" i="41"/>
  <c r="E13" i="41"/>
  <c r="D31" i="41"/>
  <c r="B31" i="41"/>
  <c r="L31" i="41"/>
  <c r="G31" i="41"/>
  <c r="G214" i="41"/>
  <c r="L214" i="41"/>
  <c r="B214" i="41"/>
  <c r="D214" i="41"/>
  <c r="D302" i="41"/>
  <c r="B302" i="41"/>
  <c r="G302" i="41"/>
  <c r="L302" i="41"/>
  <c r="G332" i="41"/>
  <c r="L332" i="41"/>
  <c r="D332" i="41"/>
  <c r="B332" i="41"/>
  <c r="G270" i="41"/>
  <c r="D270" i="41"/>
  <c r="B270" i="41"/>
  <c r="L270" i="41"/>
  <c r="B219" i="41"/>
  <c r="G219" i="41"/>
  <c r="L219" i="41"/>
  <c r="D219" i="41"/>
  <c r="L621" i="41"/>
  <c r="D621" i="41"/>
  <c r="B621" i="41"/>
  <c r="G621" i="41"/>
  <c r="B301" i="41"/>
  <c r="L301" i="41"/>
  <c r="G301" i="41"/>
  <c r="D301" i="41"/>
  <c r="D587" i="41"/>
  <c r="B587" i="41"/>
  <c r="G587" i="41"/>
  <c r="L587" i="41"/>
  <c r="B395" i="41"/>
  <c r="G395" i="41"/>
  <c r="D395" i="41"/>
  <c r="L395" i="41"/>
  <c r="I107" i="29"/>
  <c r="J107" i="29"/>
  <c r="H107" i="29"/>
  <c r="L294" i="41"/>
  <c r="D294" i="41"/>
  <c r="G294" i="41"/>
  <c r="B294" i="41"/>
  <c r="D208" i="41"/>
  <c r="L208" i="41"/>
  <c r="G208" i="41"/>
  <c r="B208" i="41"/>
  <c r="D232" i="41"/>
  <c r="G232" i="41"/>
  <c r="L232" i="41"/>
  <c r="B232" i="41"/>
  <c r="G644" i="41"/>
  <c r="B644" i="41"/>
  <c r="L644" i="41"/>
  <c r="D644" i="41"/>
  <c r="B246" i="41"/>
  <c r="L246" i="41"/>
  <c r="D246" i="41"/>
  <c r="G246" i="41"/>
  <c r="L362" i="41"/>
  <c r="G362" i="41"/>
  <c r="D362" i="41"/>
  <c r="B362" i="41"/>
  <c r="D668" i="41"/>
  <c r="L668" i="41"/>
  <c r="G668" i="41"/>
  <c r="B668" i="41"/>
  <c r="D447" i="41"/>
  <c r="L447" i="41"/>
  <c r="B447" i="41"/>
  <c r="G447" i="41"/>
  <c r="L453" i="41"/>
  <c r="D453" i="41"/>
  <c r="B453" i="41"/>
  <c r="G453" i="41"/>
  <c r="G196" i="41"/>
  <c r="D196" i="41"/>
  <c r="B196" i="41"/>
  <c r="L196" i="41"/>
  <c r="D308" i="41"/>
  <c r="L308" i="41"/>
  <c r="G308" i="41"/>
  <c r="B308" i="41"/>
  <c r="D152" i="29"/>
  <c r="G152" i="29"/>
  <c r="B152" i="29"/>
  <c r="E152" i="29" s="1"/>
  <c r="B65" i="29"/>
  <c r="E65" i="29" s="1"/>
  <c r="G65" i="29"/>
  <c r="D65" i="29"/>
  <c r="H19" i="39"/>
  <c r="J19" i="39"/>
  <c r="I19" i="39"/>
  <c r="I169" i="41"/>
  <c r="K169" i="41"/>
  <c r="J169" i="41"/>
  <c r="H169" i="41"/>
  <c r="E169" i="41"/>
  <c r="B574" i="41"/>
  <c r="G574" i="41"/>
  <c r="L574" i="41"/>
  <c r="D574" i="41"/>
  <c r="B143" i="41"/>
  <c r="L143" i="41"/>
  <c r="D143" i="41"/>
  <c r="G143" i="41"/>
  <c r="L328" i="41"/>
  <c r="G328" i="41"/>
  <c r="D328" i="41"/>
  <c r="B328" i="41"/>
  <c r="G653" i="41"/>
  <c r="L653" i="41"/>
  <c r="B653" i="41"/>
  <c r="D653" i="41"/>
  <c r="D507" i="41"/>
  <c r="L507" i="41"/>
  <c r="B507" i="41"/>
  <c r="G507" i="41"/>
  <c r="G83" i="41"/>
  <c r="D83" i="41"/>
  <c r="B83" i="41"/>
  <c r="L83" i="41"/>
  <c r="D492" i="41"/>
  <c r="B492" i="41"/>
  <c r="L492" i="41"/>
  <c r="G492" i="41"/>
  <c r="D335" i="41"/>
  <c r="B335" i="41"/>
  <c r="G335" i="41"/>
  <c r="L335" i="41"/>
  <c r="B374" i="41"/>
  <c r="D374" i="41"/>
  <c r="L374" i="41"/>
  <c r="G374" i="41"/>
  <c r="G105" i="29"/>
  <c r="D105" i="29"/>
  <c r="B105" i="29"/>
  <c r="E105" i="29" s="1"/>
  <c r="B151" i="29"/>
  <c r="E151" i="29" s="1"/>
  <c r="G151" i="29"/>
  <c r="D151" i="29"/>
  <c r="B256" i="41"/>
  <c r="G256" i="41"/>
  <c r="L256" i="41"/>
  <c r="D256" i="41"/>
  <c r="H156" i="29"/>
  <c r="I156" i="29"/>
  <c r="J156" i="29"/>
  <c r="L42" i="41"/>
  <c r="B42" i="41"/>
  <c r="G42" i="41"/>
  <c r="D42" i="41"/>
  <c r="G315" i="41"/>
  <c r="L315" i="41"/>
  <c r="B315" i="41"/>
  <c r="D315" i="41"/>
  <c r="L408" i="41"/>
  <c r="G408" i="41"/>
  <c r="D408" i="41"/>
  <c r="B408" i="41"/>
  <c r="D170" i="41"/>
  <c r="B170" i="41"/>
  <c r="G170" i="41"/>
  <c r="L170" i="41"/>
  <c r="B59" i="41"/>
  <c r="G59" i="41"/>
  <c r="L59" i="41"/>
  <c r="D59" i="41"/>
  <c r="G375" i="41"/>
  <c r="D375" i="41"/>
  <c r="L375" i="41"/>
  <c r="B375" i="41"/>
  <c r="G657" i="41"/>
  <c r="B657" i="41"/>
  <c r="D657" i="41"/>
  <c r="L657" i="41"/>
  <c r="L220" i="41"/>
  <c r="D220" i="41"/>
  <c r="B220" i="41"/>
  <c r="G220" i="41"/>
  <c r="D350" i="41"/>
  <c r="G350" i="41"/>
  <c r="L350" i="41"/>
  <c r="B350" i="41"/>
  <c r="G708" i="41"/>
  <c r="L708" i="41"/>
  <c r="B708" i="41"/>
  <c r="D708" i="41"/>
  <c r="D131" i="29"/>
  <c r="B131" i="29"/>
  <c r="E131" i="29" s="1"/>
  <c r="G131" i="29"/>
  <c r="B108" i="29"/>
  <c r="E108" i="29" s="1"/>
  <c r="G108" i="29"/>
  <c r="D108" i="29"/>
  <c r="E370" i="41"/>
  <c r="I370" i="41"/>
  <c r="H370" i="41"/>
  <c r="J370" i="41"/>
  <c r="K370" i="41"/>
  <c r="H426" i="41"/>
  <c r="I114" i="29"/>
  <c r="H114" i="29"/>
  <c r="J114" i="29"/>
  <c r="H162" i="41"/>
  <c r="E162" i="41"/>
  <c r="J162" i="41"/>
  <c r="K162" i="41"/>
  <c r="I162" i="41"/>
  <c r="B674" i="41"/>
  <c r="D674" i="41"/>
  <c r="L674" i="41"/>
  <c r="G674" i="41"/>
  <c r="B405" i="41"/>
  <c r="D405" i="41"/>
  <c r="G405" i="41"/>
  <c r="L405" i="41"/>
  <c r="D79" i="41"/>
  <c r="B79" i="41"/>
  <c r="L79" i="41"/>
  <c r="G79" i="41"/>
  <c r="B299" i="41"/>
  <c r="G299" i="41"/>
  <c r="L299" i="41"/>
  <c r="D299" i="41"/>
  <c r="G290" i="41"/>
  <c r="D290" i="41"/>
  <c r="L290" i="41"/>
  <c r="B290" i="41"/>
  <c r="G158" i="29"/>
  <c r="D158" i="29"/>
  <c r="B158" i="29"/>
  <c r="E158" i="29" s="1"/>
  <c r="B75" i="29"/>
  <c r="E75" i="29" s="1"/>
  <c r="D75" i="29"/>
  <c r="G75" i="29"/>
  <c r="B233" i="41"/>
  <c r="G233" i="41"/>
  <c r="D233" i="41"/>
  <c r="L233" i="41"/>
  <c r="G237" i="41"/>
  <c r="D237" i="41"/>
  <c r="L237" i="41"/>
  <c r="B237" i="41"/>
  <c r="G570" i="41"/>
  <c r="L570" i="41"/>
  <c r="D570" i="41"/>
  <c r="B570" i="41"/>
  <c r="G287" i="41"/>
  <c r="D287" i="41"/>
  <c r="B287" i="41"/>
  <c r="L287" i="41"/>
  <c r="B428" i="41"/>
  <c r="G428" i="41"/>
  <c r="D428" i="41"/>
  <c r="L428" i="41"/>
  <c r="G590" i="41"/>
  <c r="B590" i="41"/>
  <c r="D590" i="41"/>
  <c r="L590" i="41"/>
  <c r="B602" i="41"/>
  <c r="L602" i="41"/>
  <c r="G602" i="41"/>
  <c r="D602" i="41"/>
  <c r="L402" i="41"/>
  <c r="G402" i="41"/>
  <c r="B402" i="41"/>
  <c r="D402" i="41"/>
  <c r="L363" i="41"/>
  <c r="B363" i="41"/>
  <c r="G363" i="41"/>
  <c r="D363" i="41"/>
  <c r="G98" i="41"/>
  <c r="L98" i="41"/>
  <c r="D98" i="41"/>
  <c r="B98" i="41"/>
  <c r="G47" i="29"/>
  <c r="B47" i="29"/>
  <c r="E47" i="29" s="1"/>
  <c r="D47" i="29"/>
  <c r="D126" i="29"/>
  <c r="B126" i="29"/>
  <c r="E126" i="29" s="1"/>
  <c r="G126" i="29"/>
  <c r="G119" i="29"/>
  <c r="D119" i="29"/>
  <c r="B119" i="29"/>
  <c r="E119" i="29" s="1"/>
  <c r="I26" i="39"/>
  <c r="H26" i="39"/>
  <c r="J26" i="39"/>
  <c r="I412" i="41"/>
  <c r="H412" i="41"/>
  <c r="B486" i="41"/>
  <c r="L486" i="41"/>
  <c r="G486" i="41"/>
  <c r="D486" i="41"/>
  <c r="L391" i="41"/>
  <c r="D391" i="41"/>
  <c r="B391" i="41"/>
  <c r="G391" i="41"/>
  <c r="G190" i="41"/>
  <c r="B190" i="41"/>
  <c r="D190" i="41"/>
  <c r="L190" i="41"/>
  <c r="B460" i="41"/>
  <c r="D460" i="41"/>
  <c r="L460" i="41"/>
  <c r="G460" i="41"/>
  <c r="D142" i="41"/>
  <c r="L142" i="41"/>
  <c r="G142" i="41"/>
  <c r="B142" i="41"/>
  <c r="L379" i="41"/>
  <c r="B379" i="41"/>
  <c r="D379" i="41"/>
  <c r="G379" i="41"/>
  <c r="G60" i="41"/>
  <c r="L60" i="41"/>
  <c r="B60" i="41"/>
  <c r="D60" i="41"/>
  <c r="B254" i="41"/>
  <c r="D254" i="41"/>
  <c r="G254" i="41"/>
  <c r="L254" i="41"/>
  <c r="G111" i="41"/>
  <c r="D111" i="41"/>
  <c r="L111" i="41"/>
  <c r="B111" i="41"/>
  <c r="B56" i="29"/>
  <c r="E56" i="29" s="1"/>
  <c r="G56" i="29"/>
  <c r="D56" i="29"/>
  <c r="K339" i="41"/>
  <c r="J339" i="41"/>
  <c r="I339" i="41"/>
  <c r="H339" i="41"/>
  <c r="E339" i="41"/>
  <c r="H614" i="41"/>
  <c r="K614" i="41"/>
  <c r="J614" i="41"/>
  <c r="I614" i="41"/>
  <c r="E614" i="41"/>
  <c r="G326" i="41"/>
  <c r="L326" i="41"/>
  <c r="B326" i="41"/>
  <c r="D326" i="41"/>
  <c r="G230" i="41"/>
  <c r="D230" i="41"/>
  <c r="L230" i="41"/>
  <c r="B230" i="41"/>
  <c r="L26" i="41"/>
  <c r="B26" i="41"/>
  <c r="D26" i="41"/>
  <c r="G26" i="41"/>
  <c r="B575" i="41"/>
  <c r="L575" i="41"/>
  <c r="G575" i="41"/>
  <c r="D575" i="41"/>
  <c r="D161" i="41"/>
  <c r="L161" i="41"/>
  <c r="G161" i="41"/>
  <c r="B161" i="41"/>
  <c r="B596" i="41"/>
  <c r="G596" i="41"/>
  <c r="L596" i="41"/>
  <c r="D596" i="41"/>
  <c r="D330" i="41"/>
  <c r="B330" i="41"/>
  <c r="G330" i="41"/>
  <c r="L330" i="41"/>
  <c r="D118" i="41"/>
  <c r="L118" i="41"/>
  <c r="G118" i="41"/>
  <c r="B118" i="41"/>
  <c r="E191" i="41"/>
  <c r="I191" i="41"/>
  <c r="H191" i="41"/>
  <c r="J191" i="41"/>
  <c r="K191" i="41"/>
  <c r="L633" i="41"/>
  <c r="B633" i="41"/>
  <c r="G633" i="41"/>
  <c r="D633" i="41"/>
  <c r="D421" i="41"/>
  <c r="G421" i="41"/>
  <c r="L421" i="41"/>
  <c r="B421" i="41"/>
  <c r="D29" i="41"/>
  <c r="G29" i="41"/>
  <c r="B29" i="41"/>
  <c r="L29" i="41"/>
  <c r="D540" i="41"/>
  <c r="B540" i="41"/>
  <c r="L540" i="41"/>
  <c r="G540" i="41"/>
  <c r="D227" i="41"/>
  <c r="B227" i="41"/>
  <c r="G227" i="41"/>
  <c r="L227" i="41"/>
  <c r="L268" i="41"/>
  <c r="B268" i="41"/>
  <c r="D268" i="41"/>
  <c r="G268" i="41"/>
  <c r="B40" i="41"/>
  <c r="L40" i="41"/>
  <c r="D40" i="41"/>
  <c r="G40" i="41"/>
  <c r="L613" i="41"/>
  <c r="G613" i="41"/>
  <c r="B613" i="41"/>
  <c r="D613" i="41"/>
  <c r="D681" i="41"/>
  <c r="G681" i="41"/>
  <c r="B681" i="41"/>
  <c r="L681" i="41"/>
  <c r="L645" i="41"/>
  <c r="D645" i="41"/>
  <c r="B645" i="41"/>
  <c r="G645" i="41"/>
  <c r="L186" i="41"/>
  <c r="D186" i="41"/>
  <c r="B186" i="41"/>
  <c r="G186" i="41"/>
  <c r="G99" i="29"/>
  <c r="B99" i="29"/>
  <c r="E99" i="29" s="1"/>
  <c r="D99" i="29"/>
  <c r="B35" i="29"/>
  <c r="E35" i="29" s="1"/>
  <c r="D35" i="29"/>
  <c r="G35" i="29"/>
  <c r="D124" i="41"/>
  <c r="G124" i="41"/>
  <c r="B124" i="41"/>
  <c r="L124" i="41"/>
  <c r="L351" i="41"/>
  <c r="D351" i="41"/>
  <c r="B351" i="41"/>
  <c r="G351" i="41"/>
  <c r="L648" i="41"/>
  <c r="B648" i="41"/>
  <c r="G648" i="41"/>
  <c r="D648" i="41"/>
  <c r="L54" i="41"/>
  <c r="G54" i="41"/>
  <c r="D54" i="41"/>
  <c r="B54" i="41"/>
  <c r="L649" i="41"/>
  <c r="G649" i="41"/>
  <c r="D649" i="41"/>
  <c r="B649" i="41"/>
  <c r="G158" i="41"/>
  <c r="L158" i="41"/>
  <c r="D158" i="41"/>
  <c r="B158" i="41"/>
  <c r="G322" i="41"/>
  <c r="B322" i="41"/>
  <c r="D322" i="41"/>
  <c r="L322" i="41"/>
  <c r="B150" i="41"/>
  <c r="D150" i="41"/>
  <c r="G150" i="41"/>
  <c r="L150" i="41"/>
  <c r="B218" i="41"/>
  <c r="G218" i="41"/>
  <c r="D218" i="41"/>
  <c r="L218" i="41"/>
  <c r="G67" i="29"/>
  <c r="D67" i="29"/>
  <c r="B67" i="29"/>
  <c r="E67" i="29" s="1"/>
  <c r="B132" i="29"/>
  <c r="E132" i="29" s="1"/>
  <c r="D132" i="29"/>
  <c r="G132" i="29"/>
  <c r="G100" i="29"/>
  <c r="B100" i="29"/>
  <c r="E100" i="29" s="1"/>
  <c r="D100" i="29"/>
  <c r="D134" i="29"/>
  <c r="B134" i="29"/>
  <c r="E134" i="29" s="1"/>
  <c r="G134" i="29"/>
  <c r="I18" i="41"/>
  <c r="K18" i="41"/>
  <c r="E18" i="41"/>
  <c r="H18" i="41"/>
  <c r="J18" i="41"/>
  <c r="G354" i="41"/>
  <c r="L354" i="41"/>
  <c r="B354" i="41"/>
  <c r="D354" i="41"/>
  <c r="G212" i="41"/>
  <c r="D212" i="41"/>
  <c r="L212" i="41"/>
  <c r="B212" i="41"/>
  <c r="L253" i="41"/>
  <c r="G253" i="41"/>
  <c r="D253" i="41"/>
  <c r="B253" i="41"/>
  <c r="L446" i="41"/>
  <c r="G446" i="41"/>
  <c r="B446" i="41"/>
  <c r="D446" i="41"/>
  <c r="G663" i="41"/>
  <c r="D663" i="41"/>
  <c r="B663" i="41"/>
  <c r="L663" i="41"/>
  <c r="B594" i="41"/>
  <c r="L594" i="41"/>
  <c r="G594" i="41"/>
  <c r="D594" i="41"/>
  <c r="G501" i="41"/>
  <c r="D501" i="41"/>
  <c r="L501" i="41"/>
  <c r="B501" i="41"/>
  <c r="G523" i="41"/>
  <c r="L523" i="41"/>
  <c r="D523" i="41"/>
  <c r="B523" i="41"/>
  <c r="B103" i="41"/>
  <c r="D103" i="41"/>
  <c r="L103" i="41"/>
  <c r="G103" i="41"/>
  <c r="G304" i="41"/>
  <c r="D304" i="41"/>
  <c r="L304" i="41"/>
  <c r="B304" i="41"/>
  <c r="B680" i="41"/>
  <c r="G680" i="41"/>
  <c r="D680" i="41"/>
  <c r="L680" i="41"/>
  <c r="D193" i="41"/>
  <c r="L193" i="41"/>
  <c r="G193" i="41"/>
  <c r="B193" i="41"/>
  <c r="L242" i="41"/>
  <c r="D242" i="41"/>
  <c r="G242" i="41"/>
  <c r="B242" i="41"/>
  <c r="B262" i="41"/>
  <c r="G262" i="41"/>
  <c r="D262" i="41"/>
  <c r="L262" i="41"/>
  <c r="G70" i="29"/>
  <c r="B70" i="29"/>
  <c r="E70" i="29" s="1"/>
  <c r="D70" i="29"/>
  <c r="K495" i="41"/>
  <c r="K245" i="41"/>
  <c r="J245" i="41"/>
  <c r="E245" i="41"/>
  <c r="H245" i="41"/>
  <c r="I245" i="41"/>
  <c r="B532" i="41"/>
  <c r="G532" i="41"/>
  <c r="D532" i="41"/>
  <c r="L532" i="41"/>
  <c r="G541" i="41"/>
  <c r="B541" i="41"/>
  <c r="L541" i="41"/>
  <c r="D541" i="41"/>
  <c r="G562" i="41"/>
  <c r="B562" i="41"/>
  <c r="L562" i="41"/>
  <c r="D562" i="41"/>
  <c r="B676" i="41"/>
  <c r="G676" i="41"/>
  <c r="D676" i="41"/>
  <c r="L676" i="41"/>
  <c r="B441" i="41"/>
  <c r="D441" i="41"/>
  <c r="G441" i="41"/>
  <c r="L441" i="41"/>
  <c r="G63" i="41"/>
  <c r="B63" i="41"/>
  <c r="D63" i="41"/>
  <c r="L63" i="41"/>
  <c r="L282" i="41"/>
  <c r="D282" i="41"/>
  <c r="B282" i="41"/>
  <c r="G282" i="41"/>
  <c r="D459" i="41"/>
  <c r="G459" i="41"/>
  <c r="B459" i="41"/>
  <c r="L459" i="41"/>
  <c r="B499" i="41"/>
  <c r="L499" i="41"/>
  <c r="D499" i="41"/>
  <c r="G499" i="41"/>
  <c r="G104" i="41"/>
  <c r="D104" i="41"/>
  <c r="L104" i="41"/>
  <c r="B104" i="41"/>
  <c r="G159" i="29"/>
  <c r="D159" i="29"/>
  <c r="B159" i="29"/>
  <c r="E159" i="29" s="1"/>
  <c r="D110" i="29"/>
  <c r="G110" i="29"/>
  <c r="B110" i="29"/>
  <c r="E110" i="29" s="1"/>
  <c r="J22" i="39" l="1"/>
  <c r="E202" i="41"/>
  <c r="J202" i="41"/>
  <c r="H202" i="41"/>
  <c r="I22" i="39"/>
  <c r="K22" i="39" s="1"/>
  <c r="E393" i="41"/>
  <c r="K202" i="41"/>
  <c r="E164" i="41"/>
  <c r="E495" i="41"/>
  <c r="J495" i="41"/>
  <c r="I495" i="41"/>
  <c r="H327" i="41"/>
  <c r="J412" i="41"/>
  <c r="K412" i="41"/>
  <c r="I608" i="41"/>
  <c r="K133" i="41"/>
  <c r="H21" i="39"/>
  <c r="I106" i="29"/>
  <c r="J106" i="29"/>
  <c r="I21" i="39"/>
  <c r="H66" i="29"/>
  <c r="I66" i="29"/>
  <c r="I398" i="41"/>
  <c r="H130" i="29"/>
  <c r="K398" i="41"/>
  <c r="E398" i="41"/>
  <c r="J503" i="41"/>
  <c r="K503" i="41"/>
  <c r="H398" i="41"/>
  <c r="J426" i="41"/>
  <c r="H263" i="41"/>
  <c r="K327" i="41"/>
  <c r="H407" i="41"/>
  <c r="H164" i="41"/>
  <c r="K513" i="41"/>
  <c r="E426" i="41"/>
  <c r="I327" i="41"/>
  <c r="I164" i="41"/>
  <c r="H513" i="41"/>
  <c r="I426" i="41"/>
  <c r="J327" i="41"/>
  <c r="K164" i="41"/>
  <c r="J263" i="41"/>
  <c r="K407" i="41"/>
  <c r="K263" i="41"/>
  <c r="I407" i="41"/>
  <c r="I513" i="41"/>
  <c r="E263" i="41"/>
  <c r="E407" i="41"/>
  <c r="E513" i="41"/>
  <c r="H272" i="41"/>
  <c r="I272" i="41"/>
  <c r="I521" i="41"/>
  <c r="H87" i="29"/>
  <c r="I87" i="29"/>
  <c r="J554" i="41"/>
  <c r="I592" i="41"/>
  <c r="E272" i="41"/>
  <c r="E521" i="41"/>
  <c r="K272" i="41"/>
  <c r="J521" i="41"/>
  <c r="E592" i="41"/>
  <c r="K592" i="41"/>
  <c r="K554" i="41"/>
  <c r="I554" i="41"/>
  <c r="J592" i="41"/>
  <c r="H554" i="41"/>
  <c r="H23" i="39"/>
  <c r="J23" i="39"/>
  <c r="E500" i="41"/>
  <c r="J500" i="41"/>
  <c r="K521" i="41"/>
  <c r="I18" i="39"/>
  <c r="J18" i="39"/>
  <c r="H11" i="54"/>
  <c r="I11" i="54"/>
  <c r="D11" i="54"/>
  <c r="E11" i="54" s="1"/>
  <c r="C12" i="54"/>
  <c r="E10" i="54"/>
  <c r="L10" i="54" s="1"/>
  <c r="M10" i="54" s="1"/>
  <c r="K651" i="41"/>
  <c r="I503" i="41"/>
  <c r="J553" i="41"/>
  <c r="H503" i="41"/>
  <c r="I651" i="41"/>
  <c r="I133" i="41"/>
  <c r="H411" i="41"/>
  <c r="I595" i="41"/>
  <c r="H662" i="41"/>
  <c r="E511" i="41"/>
  <c r="H628" i="41"/>
  <c r="J662" i="41"/>
  <c r="H160" i="29"/>
  <c r="I628" i="41"/>
  <c r="E53" i="41"/>
  <c r="J88" i="41"/>
  <c r="K489" i="41"/>
  <c r="H342" i="41"/>
  <c r="E168" i="41"/>
  <c r="J583" i="41"/>
  <c r="J171" i="41"/>
  <c r="I500" i="41"/>
  <c r="J482" i="41"/>
  <c r="H500" i="41"/>
  <c r="K171" i="41"/>
  <c r="J168" i="41"/>
  <c r="H393" i="41"/>
  <c r="K168" i="41"/>
  <c r="K393" i="41"/>
  <c r="H168" i="41"/>
  <c r="J393" i="41"/>
  <c r="E171" i="41"/>
  <c r="I171" i="41"/>
  <c r="H31" i="39"/>
  <c r="K177" i="41"/>
  <c r="J342" i="41"/>
  <c r="J595" i="41"/>
  <c r="I160" i="29"/>
  <c r="E608" i="41"/>
  <c r="J123" i="41"/>
  <c r="I177" i="41"/>
  <c r="E88" i="41"/>
  <c r="J489" i="41"/>
  <c r="I603" i="41"/>
  <c r="E133" i="41"/>
  <c r="K628" i="41"/>
  <c r="H595" i="41"/>
  <c r="H511" i="41"/>
  <c r="K53" i="41"/>
  <c r="K342" i="41"/>
  <c r="K411" i="41"/>
  <c r="J411" i="41"/>
  <c r="I662" i="41"/>
  <c r="E595" i="41"/>
  <c r="J628" i="41"/>
  <c r="J608" i="41"/>
  <c r="H123" i="41"/>
  <c r="I88" i="41"/>
  <c r="H489" i="41"/>
  <c r="I411" i="41"/>
  <c r="K662" i="41"/>
  <c r="J511" i="41"/>
  <c r="H133" i="41"/>
  <c r="K608" i="41"/>
  <c r="H53" i="41"/>
  <c r="H547" i="41"/>
  <c r="E489" i="41"/>
  <c r="K547" i="41"/>
  <c r="I53" i="41"/>
  <c r="E123" i="41"/>
  <c r="H177" i="41"/>
  <c r="J547" i="41"/>
  <c r="E603" i="41"/>
  <c r="I511" i="41"/>
  <c r="I342" i="41"/>
  <c r="K123" i="41"/>
  <c r="E177" i="41"/>
  <c r="K88" i="41"/>
  <c r="I547" i="41"/>
  <c r="J603" i="41"/>
  <c r="H603" i="41"/>
  <c r="H189" i="41"/>
  <c r="K329" i="41"/>
  <c r="K553" i="41"/>
  <c r="E553" i="41"/>
  <c r="H651" i="41"/>
  <c r="E651" i="41"/>
  <c r="K605" i="41"/>
  <c r="I474" i="41"/>
  <c r="K496" i="41"/>
  <c r="I28" i="39"/>
  <c r="H474" i="41"/>
  <c r="H353" i="41"/>
  <c r="E189" i="41"/>
  <c r="H357" i="41"/>
  <c r="I329" i="41"/>
  <c r="I16" i="29"/>
  <c r="J16" i="29"/>
  <c r="J189" i="41"/>
  <c r="J329" i="41"/>
  <c r="E329" i="41"/>
  <c r="K189" i="41"/>
  <c r="E145" i="41"/>
  <c r="H145" i="41"/>
  <c r="K380" i="41"/>
  <c r="J496" i="41"/>
  <c r="I353" i="41"/>
  <c r="H380" i="41"/>
  <c r="E496" i="41"/>
  <c r="H28" i="39"/>
  <c r="H553" i="41"/>
  <c r="J380" i="41"/>
  <c r="K474" i="41"/>
  <c r="I380" i="41"/>
  <c r="J474" i="41"/>
  <c r="J353" i="41"/>
  <c r="H496" i="41"/>
  <c r="E353" i="41"/>
  <c r="K210" i="41"/>
  <c r="I313" i="41"/>
  <c r="J494" i="41"/>
  <c r="K117" i="41"/>
  <c r="H210" i="41"/>
  <c r="I162" i="29"/>
  <c r="E117" i="41"/>
  <c r="E483" i="41"/>
  <c r="H35" i="39"/>
  <c r="I210" i="41"/>
  <c r="H162" i="29"/>
  <c r="K483" i="41"/>
  <c r="I35" i="39"/>
  <c r="H20" i="39"/>
  <c r="H483" i="41"/>
  <c r="E313" i="41"/>
  <c r="E494" i="41"/>
  <c r="J20" i="39"/>
  <c r="J483" i="41"/>
  <c r="K313" i="41"/>
  <c r="K494" i="41"/>
  <c r="J117" i="41"/>
  <c r="J145" i="41"/>
  <c r="H313" i="41"/>
  <c r="I494" i="41"/>
  <c r="E210" i="41"/>
  <c r="H117" i="41"/>
  <c r="I145" i="41"/>
  <c r="E605" i="41"/>
  <c r="E357" i="41"/>
  <c r="J357" i="41"/>
  <c r="J605" i="41"/>
  <c r="I357" i="41"/>
  <c r="H37" i="41"/>
  <c r="I67" i="41"/>
  <c r="H468" i="41"/>
  <c r="I482" i="41"/>
  <c r="H695" i="41"/>
  <c r="E482" i="41"/>
  <c r="I29" i="29"/>
  <c r="K482" i="41"/>
  <c r="K30" i="39"/>
  <c r="J60" i="29"/>
  <c r="I60" i="29"/>
  <c r="H34" i="29"/>
  <c r="J34" i="29"/>
  <c r="I176" i="41"/>
  <c r="E176" i="41"/>
  <c r="E695" i="41"/>
  <c r="H29" i="29"/>
  <c r="J67" i="41"/>
  <c r="K468" i="41"/>
  <c r="I695" i="41"/>
  <c r="I468" i="41"/>
  <c r="J37" i="41"/>
  <c r="E67" i="41"/>
  <c r="J706" i="41"/>
  <c r="J695" i="41"/>
  <c r="E468" i="41"/>
  <c r="K706" i="41"/>
  <c r="K37" i="41"/>
  <c r="I113" i="29"/>
  <c r="I706" i="41"/>
  <c r="H679" i="41"/>
  <c r="H706" i="41"/>
  <c r="K176" i="41"/>
  <c r="J679" i="41"/>
  <c r="E37" i="41"/>
  <c r="K67" i="41"/>
  <c r="J176" i="41"/>
  <c r="E679" i="41"/>
  <c r="I583" i="41"/>
  <c r="I31" i="39"/>
  <c r="H104" i="29"/>
  <c r="I104" i="29"/>
  <c r="K583" i="41"/>
  <c r="H583" i="41"/>
  <c r="I130" i="29"/>
  <c r="H605" i="41"/>
  <c r="E691" i="41"/>
  <c r="H691" i="41"/>
  <c r="E107" i="41"/>
  <c r="K691" i="41"/>
  <c r="H107" i="41"/>
  <c r="J691" i="41"/>
  <c r="I129" i="29"/>
  <c r="I107" i="41"/>
  <c r="J129" i="29"/>
  <c r="K107" i="41"/>
  <c r="K679" i="41"/>
  <c r="J17" i="39"/>
  <c r="H17" i="39"/>
  <c r="I17" i="39"/>
  <c r="J16" i="39"/>
  <c r="I16" i="39"/>
  <c r="H16" i="39"/>
  <c r="H12" i="41"/>
  <c r="I12" i="41"/>
  <c r="K12" i="41"/>
  <c r="J12" i="41"/>
  <c r="E12" i="41"/>
  <c r="H113" i="29"/>
  <c r="J544" i="41"/>
  <c r="H544" i="41"/>
  <c r="E544" i="41"/>
  <c r="I544" i="41"/>
  <c r="K358" i="41"/>
  <c r="J201" i="41"/>
  <c r="H358" i="41"/>
  <c r="J358" i="41"/>
  <c r="K201" i="41"/>
  <c r="I358" i="41"/>
  <c r="E201" i="41"/>
  <c r="H201" i="41"/>
  <c r="K24" i="39"/>
  <c r="K48" i="29"/>
  <c r="K29" i="39"/>
  <c r="K114" i="29"/>
  <c r="K27" i="39"/>
  <c r="K41" i="29"/>
  <c r="K532" i="41"/>
  <c r="I532" i="41"/>
  <c r="H532" i="41"/>
  <c r="J532" i="41"/>
  <c r="E532" i="41"/>
  <c r="K104" i="41"/>
  <c r="E104" i="41"/>
  <c r="H104" i="41"/>
  <c r="I104" i="41"/>
  <c r="J104" i="41"/>
  <c r="E262" i="41"/>
  <c r="I262" i="41"/>
  <c r="J262" i="41"/>
  <c r="K262" i="41"/>
  <c r="H262" i="41"/>
  <c r="I594" i="41"/>
  <c r="H594" i="41"/>
  <c r="E594" i="41"/>
  <c r="K594" i="41"/>
  <c r="J594" i="41"/>
  <c r="E322" i="41"/>
  <c r="K322" i="41"/>
  <c r="J322" i="41"/>
  <c r="I322" i="41"/>
  <c r="H322" i="41"/>
  <c r="E648" i="41"/>
  <c r="K648" i="41"/>
  <c r="H648" i="41"/>
  <c r="J648" i="41"/>
  <c r="I648" i="41"/>
  <c r="I35" i="29"/>
  <c r="H35" i="29"/>
  <c r="J35" i="29"/>
  <c r="H40" i="41"/>
  <c r="E40" i="41"/>
  <c r="J40" i="41"/>
  <c r="K40" i="41"/>
  <c r="I40" i="41"/>
  <c r="E596" i="41"/>
  <c r="J596" i="41"/>
  <c r="I596" i="41"/>
  <c r="K596" i="41"/>
  <c r="H596" i="41"/>
  <c r="I575" i="41"/>
  <c r="J575" i="41"/>
  <c r="E575" i="41"/>
  <c r="H575" i="41"/>
  <c r="K575" i="41"/>
  <c r="E60" i="41"/>
  <c r="H60" i="41"/>
  <c r="J60" i="41"/>
  <c r="K60" i="41"/>
  <c r="I60" i="41"/>
  <c r="J126" i="29"/>
  <c r="H126" i="29"/>
  <c r="I126" i="29"/>
  <c r="H570" i="41"/>
  <c r="E570" i="41"/>
  <c r="J570" i="41"/>
  <c r="K570" i="41"/>
  <c r="I570" i="41"/>
  <c r="I158" i="29"/>
  <c r="J158" i="29"/>
  <c r="H158" i="29"/>
  <c r="H131" i="29"/>
  <c r="I131" i="29"/>
  <c r="J131" i="29"/>
  <c r="J59" i="41"/>
  <c r="I59" i="41"/>
  <c r="H59" i="41"/>
  <c r="E59" i="41"/>
  <c r="K59" i="41"/>
  <c r="I328" i="41"/>
  <c r="H328" i="41"/>
  <c r="J328" i="41"/>
  <c r="E328" i="41"/>
  <c r="K328" i="41"/>
  <c r="E644" i="41"/>
  <c r="J644" i="41"/>
  <c r="I644" i="41"/>
  <c r="H644" i="41"/>
  <c r="K644" i="41"/>
  <c r="J144" i="41"/>
  <c r="E144" i="41"/>
  <c r="K144" i="41"/>
  <c r="H144" i="41"/>
  <c r="I144" i="41"/>
  <c r="H617" i="41"/>
  <c r="I617" i="41"/>
  <c r="K617" i="41"/>
  <c r="E617" i="41"/>
  <c r="J617" i="41"/>
  <c r="J456" i="41"/>
  <c r="K456" i="41"/>
  <c r="I456" i="41"/>
  <c r="E456" i="41"/>
  <c r="H456" i="41"/>
  <c r="E288" i="41"/>
  <c r="J288" i="41"/>
  <c r="I288" i="41"/>
  <c r="K288" i="41"/>
  <c r="H288" i="41"/>
  <c r="J462" i="41"/>
  <c r="K462" i="41"/>
  <c r="H462" i="41"/>
  <c r="I462" i="41"/>
  <c r="E462" i="41"/>
  <c r="E115" i="41"/>
  <c r="K115" i="41"/>
  <c r="H115" i="41"/>
  <c r="J115" i="41"/>
  <c r="I115" i="41"/>
  <c r="E132" i="41"/>
  <c r="H132" i="41"/>
  <c r="J132" i="41"/>
  <c r="I132" i="41"/>
  <c r="K132" i="41"/>
  <c r="E487" i="41"/>
  <c r="K487" i="41"/>
  <c r="I487" i="41"/>
  <c r="H487" i="41"/>
  <c r="J487" i="41"/>
  <c r="J623" i="41"/>
  <c r="I623" i="41"/>
  <c r="E623" i="41"/>
  <c r="H623" i="41"/>
  <c r="K623" i="41"/>
  <c r="H142" i="29"/>
  <c r="J142" i="29"/>
  <c r="I142" i="29"/>
  <c r="J435" i="41"/>
  <c r="H435" i="41"/>
  <c r="I435" i="41"/>
  <c r="E435" i="41"/>
  <c r="K435" i="41"/>
  <c r="I360" i="41"/>
  <c r="J360" i="41"/>
  <c r="K360" i="41"/>
  <c r="H360" i="41"/>
  <c r="E360" i="41"/>
  <c r="I139" i="41"/>
  <c r="J139" i="41"/>
  <c r="E139" i="41"/>
  <c r="K139" i="41"/>
  <c r="H139" i="41"/>
  <c r="K130" i="41"/>
  <c r="J130" i="41"/>
  <c r="H130" i="41"/>
  <c r="E130" i="41"/>
  <c r="I130" i="41"/>
  <c r="J150" i="29"/>
  <c r="I150" i="29"/>
  <c r="H150" i="29"/>
  <c r="E333" i="41"/>
  <c r="H333" i="41"/>
  <c r="K333" i="41"/>
  <c r="J333" i="41"/>
  <c r="I333" i="41"/>
  <c r="I372" i="41"/>
  <c r="K372" i="41"/>
  <c r="E372" i="41"/>
  <c r="J372" i="41"/>
  <c r="H372" i="41"/>
  <c r="E552" i="41"/>
  <c r="K552" i="41"/>
  <c r="H552" i="41"/>
  <c r="J552" i="41"/>
  <c r="I552" i="41"/>
  <c r="H231" i="41"/>
  <c r="E231" i="41"/>
  <c r="K231" i="41"/>
  <c r="J231" i="41"/>
  <c r="I231" i="41"/>
  <c r="J478" i="41"/>
  <c r="H478" i="41"/>
  <c r="K478" i="41"/>
  <c r="I478" i="41"/>
  <c r="E478" i="41"/>
  <c r="I399" i="41"/>
  <c r="J399" i="41"/>
  <c r="H399" i="41"/>
  <c r="E399" i="41"/>
  <c r="K399" i="41"/>
  <c r="J705" i="41"/>
  <c r="I705" i="41"/>
  <c r="H705" i="41"/>
  <c r="K705" i="41"/>
  <c r="E705" i="41"/>
  <c r="I471" i="41"/>
  <c r="K471" i="41"/>
  <c r="H471" i="41"/>
  <c r="J471" i="41"/>
  <c r="E471" i="41"/>
  <c r="I24" i="29"/>
  <c r="H24" i="29"/>
  <c r="J24" i="29"/>
  <c r="J58" i="29"/>
  <c r="I58" i="29"/>
  <c r="H58" i="29"/>
  <c r="I601" i="41"/>
  <c r="J601" i="41"/>
  <c r="E601" i="41"/>
  <c r="H601" i="41"/>
  <c r="K601" i="41"/>
  <c r="H62" i="41"/>
  <c r="J62" i="41"/>
  <c r="E62" i="41"/>
  <c r="K62" i="41"/>
  <c r="I62" i="41"/>
  <c r="J526" i="41"/>
  <c r="I526" i="41"/>
  <c r="K526" i="41"/>
  <c r="E526" i="41"/>
  <c r="H526" i="41"/>
  <c r="J137" i="29"/>
  <c r="I137" i="29"/>
  <c r="H137" i="29"/>
  <c r="I109" i="29"/>
  <c r="H109" i="29"/>
  <c r="J109" i="29"/>
  <c r="E345" i="41"/>
  <c r="K345" i="41"/>
  <c r="H345" i="41"/>
  <c r="J345" i="41"/>
  <c r="I345" i="41"/>
  <c r="J452" i="41"/>
  <c r="E452" i="41"/>
  <c r="K452" i="41"/>
  <c r="I452" i="41"/>
  <c r="H452" i="41"/>
  <c r="J355" i="41"/>
  <c r="K355" i="41"/>
  <c r="I355" i="41"/>
  <c r="H355" i="41"/>
  <c r="E355" i="41"/>
  <c r="E28" i="41"/>
  <c r="H28" i="41"/>
  <c r="J28" i="41"/>
  <c r="K28" i="41"/>
  <c r="I28" i="41"/>
  <c r="J506" i="41"/>
  <c r="H506" i="41"/>
  <c r="K506" i="41"/>
  <c r="E506" i="41"/>
  <c r="I506" i="41"/>
  <c r="E665" i="41"/>
  <c r="H665" i="41"/>
  <c r="I665" i="41"/>
  <c r="K665" i="41"/>
  <c r="J665" i="41"/>
  <c r="E692" i="41"/>
  <c r="I692" i="41"/>
  <c r="K692" i="41"/>
  <c r="J692" i="41"/>
  <c r="H692" i="41"/>
  <c r="J90" i="41"/>
  <c r="K90" i="41"/>
  <c r="E90" i="41"/>
  <c r="H90" i="41"/>
  <c r="I90" i="41"/>
  <c r="H561" i="41"/>
  <c r="K561" i="41"/>
  <c r="J561" i="41"/>
  <c r="I561" i="41"/>
  <c r="E561" i="41"/>
  <c r="I400" i="41"/>
  <c r="E400" i="41"/>
  <c r="H400" i="41"/>
  <c r="J400" i="41"/>
  <c r="K400" i="41"/>
  <c r="E347" i="41"/>
  <c r="H347" i="41"/>
  <c r="I347" i="41"/>
  <c r="J347" i="41"/>
  <c r="K347" i="41"/>
  <c r="K25" i="39"/>
  <c r="E127" i="41"/>
  <c r="K127" i="41"/>
  <c r="J127" i="41"/>
  <c r="I127" i="41"/>
  <c r="H127" i="41"/>
  <c r="J476" i="41"/>
  <c r="E476" i="41"/>
  <c r="I476" i="41"/>
  <c r="H476" i="41"/>
  <c r="K476" i="41"/>
  <c r="I50" i="29"/>
  <c r="J50" i="29"/>
  <c r="H50" i="29"/>
  <c r="I549" i="41"/>
  <c r="J549" i="41"/>
  <c r="H549" i="41"/>
  <c r="E549" i="41"/>
  <c r="K549" i="41"/>
  <c r="K698" i="41"/>
  <c r="E698" i="41"/>
  <c r="I698" i="41"/>
  <c r="H698" i="41"/>
  <c r="J698" i="41"/>
  <c r="K675" i="41"/>
  <c r="I675" i="41"/>
  <c r="H675" i="41"/>
  <c r="E675" i="41"/>
  <c r="J675" i="41"/>
  <c r="H127" i="29"/>
  <c r="J127" i="29"/>
  <c r="I127" i="29"/>
  <c r="J615" i="41"/>
  <c r="H615" i="41"/>
  <c r="I615" i="41"/>
  <c r="E615" i="41"/>
  <c r="K615" i="41"/>
  <c r="J677" i="41"/>
  <c r="I677" i="41"/>
  <c r="K677" i="41"/>
  <c r="E677" i="41"/>
  <c r="H677" i="41"/>
  <c r="E68" i="41"/>
  <c r="J68" i="41"/>
  <c r="I68" i="41"/>
  <c r="K68" i="41"/>
  <c r="H68" i="41"/>
  <c r="K122" i="41"/>
  <c r="I122" i="41"/>
  <c r="J122" i="41"/>
  <c r="E122" i="41"/>
  <c r="H122" i="41"/>
  <c r="K490" i="41"/>
  <c r="E490" i="41"/>
  <c r="H490" i="41"/>
  <c r="I490" i="41"/>
  <c r="J490" i="41"/>
  <c r="K43" i="29"/>
  <c r="K48" i="41"/>
  <c r="J48" i="41"/>
  <c r="H48" i="41"/>
  <c r="I48" i="41"/>
  <c r="E48" i="41"/>
  <c r="I340" i="41"/>
  <c r="J340" i="41"/>
  <c r="E340" i="41"/>
  <c r="K340" i="41"/>
  <c r="H340" i="41"/>
  <c r="I17" i="29"/>
  <c r="J17" i="29"/>
  <c r="H17" i="29"/>
  <c r="J135" i="29"/>
  <c r="I135" i="29"/>
  <c r="H135" i="29"/>
  <c r="H502" i="41"/>
  <c r="E502" i="41"/>
  <c r="J502" i="41"/>
  <c r="I502" i="41"/>
  <c r="K502" i="41"/>
  <c r="J27" i="41"/>
  <c r="E27" i="41"/>
  <c r="H27" i="41"/>
  <c r="K27" i="41"/>
  <c r="I27" i="41"/>
  <c r="J116" i="41"/>
  <c r="H116" i="41"/>
  <c r="E116" i="41"/>
  <c r="I116" i="41"/>
  <c r="K116" i="41"/>
  <c r="I92" i="41"/>
  <c r="H92" i="41"/>
  <c r="K92" i="41"/>
  <c r="J92" i="41"/>
  <c r="E92" i="41"/>
  <c r="J498" i="41"/>
  <c r="E498" i="41"/>
  <c r="I498" i="41"/>
  <c r="K498" i="41"/>
  <c r="H498" i="41"/>
  <c r="E658" i="41"/>
  <c r="H658" i="41"/>
  <c r="K658" i="41"/>
  <c r="I658" i="41"/>
  <c r="J658" i="41"/>
  <c r="J164" i="29"/>
  <c r="I164" i="29"/>
  <c r="H164" i="29"/>
  <c r="J709" i="41"/>
  <c r="I709" i="41"/>
  <c r="H709" i="41"/>
  <c r="K709" i="41"/>
  <c r="E709" i="41"/>
  <c r="H643" i="41"/>
  <c r="K643" i="41"/>
  <c r="E643" i="41"/>
  <c r="J643" i="41"/>
  <c r="I643" i="41"/>
  <c r="J133" i="29"/>
  <c r="I133" i="29"/>
  <c r="H133" i="29"/>
  <c r="E548" i="41"/>
  <c r="K548" i="41"/>
  <c r="I548" i="41"/>
  <c r="J548" i="41"/>
  <c r="H548" i="41"/>
  <c r="J64" i="29"/>
  <c r="I64" i="29"/>
  <c r="H64" i="29"/>
  <c r="H365" i="41"/>
  <c r="I365" i="41"/>
  <c r="J365" i="41"/>
  <c r="K365" i="41"/>
  <c r="E365" i="41"/>
  <c r="E504" i="41"/>
  <c r="H504" i="41"/>
  <c r="K504" i="41"/>
  <c r="I504" i="41"/>
  <c r="J504" i="41"/>
  <c r="E320" i="41"/>
  <c r="K320" i="41"/>
  <c r="H320" i="41"/>
  <c r="J320" i="41"/>
  <c r="I320" i="41"/>
  <c r="I685" i="41"/>
  <c r="K685" i="41"/>
  <c r="E685" i="41"/>
  <c r="H685" i="41"/>
  <c r="J685" i="41"/>
  <c r="J69" i="29"/>
  <c r="H69" i="29"/>
  <c r="I69" i="29"/>
  <c r="K642" i="41"/>
  <c r="J642" i="41"/>
  <c r="H642" i="41"/>
  <c r="I642" i="41"/>
  <c r="E642" i="41"/>
  <c r="I225" i="41"/>
  <c r="E225" i="41"/>
  <c r="J225" i="41"/>
  <c r="H225" i="41"/>
  <c r="K225" i="41"/>
  <c r="K280" i="41"/>
  <c r="I280" i="41"/>
  <c r="J280" i="41"/>
  <c r="H280" i="41"/>
  <c r="E280" i="41"/>
  <c r="H269" i="41"/>
  <c r="J269" i="41"/>
  <c r="E269" i="41"/>
  <c r="K269" i="41"/>
  <c r="I269" i="41"/>
  <c r="K638" i="41"/>
  <c r="E638" i="41"/>
  <c r="I638" i="41"/>
  <c r="H638" i="41"/>
  <c r="J638" i="41"/>
  <c r="E401" i="41"/>
  <c r="H401" i="41"/>
  <c r="J401" i="41"/>
  <c r="I401" i="41"/>
  <c r="K401" i="41"/>
  <c r="K630" i="41"/>
  <c r="E630" i="41"/>
  <c r="J630" i="41"/>
  <c r="I630" i="41"/>
  <c r="H630" i="41"/>
  <c r="J45" i="29"/>
  <c r="H45" i="29"/>
  <c r="I45" i="29"/>
  <c r="H560" i="41"/>
  <c r="E560" i="41"/>
  <c r="I560" i="41"/>
  <c r="J560" i="41"/>
  <c r="K560" i="41"/>
  <c r="H688" i="41"/>
  <c r="E688" i="41"/>
  <c r="K688" i="41"/>
  <c r="I688" i="41"/>
  <c r="J688" i="41"/>
  <c r="K459" i="41"/>
  <c r="I459" i="41"/>
  <c r="J459" i="41"/>
  <c r="E459" i="41"/>
  <c r="H459" i="41"/>
  <c r="H242" i="41"/>
  <c r="J242" i="41"/>
  <c r="K242" i="41"/>
  <c r="E242" i="41"/>
  <c r="I242" i="41"/>
  <c r="K501" i="41"/>
  <c r="J501" i="41"/>
  <c r="I501" i="41"/>
  <c r="H501" i="41"/>
  <c r="E501" i="41"/>
  <c r="J253" i="41"/>
  <c r="I253" i="41"/>
  <c r="E253" i="41"/>
  <c r="H253" i="41"/>
  <c r="K253" i="41"/>
  <c r="H132" i="29"/>
  <c r="I132" i="29"/>
  <c r="J132" i="29"/>
  <c r="E218" i="41"/>
  <c r="K218" i="41"/>
  <c r="I218" i="41"/>
  <c r="J218" i="41"/>
  <c r="H218" i="41"/>
  <c r="H421" i="41"/>
  <c r="I421" i="41"/>
  <c r="J421" i="41"/>
  <c r="K421" i="41"/>
  <c r="E421" i="41"/>
  <c r="H161" i="41"/>
  <c r="I161" i="41"/>
  <c r="E161" i="41"/>
  <c r="J161" i="41"/>
  <c r="K161" i="41"/>
  <c r="I190" i="41"/>
  <c r="H190" i="41"/>
  <c r="K190" i="41"/>
  <c r="E190" i="41"/>
  <c r="J190" i="41"/>
  <c r="K26" i="39"/>
  <c r="H47" i="29"/>
  <c r="I47" i="29"/>
  <c r="J47" i="29"/>
  <c r="H299" i="41"/>
  <c r="E299" i="41"/>
  <c r="J299" i="41"/>
  <c r="I299" i="41"/>
  <c r="K299" i="41"/>
  <c r="K405" i="41"/>
  <c r="E405" i="41"/>
  <c r="J405" i="41"/>
  <c r="H405" i="41"/>
  <c r="I405" i="41"/>
  <c r="K375" i="41"/>
  <c r="J375" i="41"/>
  <c r="E375" i="41"/>
  <c r="I375" i="41"/>
  <c r="H375" i="41"/>
  <c r="E256" i="41"/>
  <c r="H256" i="41"/>
  <c r="I256" i="41"/>
  <c r="J256" i="41"/>
  <c r="K256" i="41"/>
  <c r="E507" i="41"/>
  <c r="J507" i="41"/>
  <c r="I507" i="41"/>
  <c r="H507" i="41"/>
  <c r="K507" i="41"/>
  <c r="I152" i="29"/>
  <c r="J152" i="29"/>
  <c r="H152" i="29"/>
  <c r="E395" i="41"/>
  <c r="I395" i="41"/>
  <c r="H395" i="41"/>
  <c r="K395" i="41"/>
  <c r="J395" i="41"/>
  <c r="J301" i="41"/>
  <c r="H301" i="41"/>
  <c r="E301" i="41"/>
  <c r="K301" i="41"/>
  <c r="I301" i="41"/>
  <c r="H219" i="41"/>
  <c r="E219" i="41"/>
  <c r="I219" i="41"/>
  <c r="K219" i="41"/>
  <c r="J219" i="41"/>
  <c r="I94" i="29"/>
  <c r="H94" i="29"/>
  <c r="J94" i="29"/>
  <c r="I74" i="29"/>
  <c r="H74" i="29"/>
  <c r="J74" i="29"/>
  <c r="E667" i="41"/>
  <c r="H667" i="41"/>
  <c r="J667" i="41"/>
  <c r="K667" i="41"/>
  <c r="I667" i="41"/>
  <c r="H98" i="29"/>
  <c r="I98" i="29"/>
  <c r="J98" i="29"/>
  <c r="K33" i="39"/>
  <c r="K84" i="41"/>
  <c r="I84" i="41"/>
  <c r="J84" i="41"/>
  <c r="E84" i="41"/>
  <c r="H84" i="41"/>
  <c r="J661" i="41"/>
  <c r="E661" i="41"/>
  <c r="I661" i="41"/>
  <c r="K661" i="41"/>
  <c r="H661" i="41"/>
  <c r="I388" i="41"/>
  <c r="E388" i="41"/>
  <c r="H388" i="41"/>
  <c r="J388" i="41"/>
  <c r="K388" i="41"/>
  <c r="I514" i="41"/>
  <c r="J514" i="41"/>
  <c r="K514" i="41"/>
  <c r="H514" i="41"/>
  <c r="E514" i="41"/>
  <c r="J37" i="29"/>
  <c r="H37" i="29"/>
  <c r="I37" i="29"/>
  <c r="I44" i="29"/>
  <c r="H44" i="29"/>
  <c r="J44" i="29"/>
  <c r="I565" i="41"/>
  <c r="E565" i="41"/>
  <c r="J565" i="41"/>
  <c r="K565" i="41"/>
  <c r="H565" i="41"/>
  <c r="I129" i="41"/>
  <c r="H129" i="41"/>
  <c r="K129" i="41"/>
  <c r="E129" i="41"/>
  <c r="J129" i="41"/>
  <c r="I102" i="41"/>
  <c r="E102" i="41"/>
  <c r="J102" i="41"/>
  <c r="K102" i="41"/>
  <c r="H102" i="41"/>
  <c r="E384" i="41"/>
  <c r="I384" i="41"/>
  <c r="J384" i="41"/>
  <c r="H384" i="41"/>
  <c r="K384" i="41"/>
  <c r="H285" i="41"/>
  <c r="I285" i="41"/>
  <c r="K285" i="41"/>
  <c r="E285" i="41"/>
  <c r="J285" i="41"/>
  <c r="K610" i="41"/>
  <c r="H610" i="41"/>
  <c r="J610" i="41"/>
  <c r="E610" i="41"/>
  <c r="I610" i="41"/>
  <c r="J392" i="41"/>
  <c r="K392" i="41"/>
  <c r="I392" i="41"/>
  <c r="H392" i="41"/>
  <c r="E392" i="41"/>
  <c r="H33" i="29"/>
  <c r="I33" i="29"/>
  <c r="J33" i="29"/>
  <c r="E66" i="41"/>
  <c r="I66" i="41"/>
  <c r="H66" i="41"/>
  <c r="K66" i="41"/>
  <c r="J66" i="41"/>
  <c r="I16" i="41"/>
  <c r="K16" i="41"/>
  <c r="E16" i="41"/>
  <c r="H16" i="41"/>
  <c r="J16" i="41"/>
  <c r="K86" i="41"/>
  <c r="I86" i="41"/>
  <c r="J86" i="41"/>
  <c r="H86" i="41"/>
  <c r="E86" i="41"/>
  <c r="J534" i="41"/>
  <c r="H534" i="41"/>
  <c r="I534" i="41"/>
  <c r="K534" i="41"/>
  <c r="E534" i="41"/>
  <c r="K467" i="41"/>
  <c r="J467" i="41"/>
  <c r="H467" i="41"/>
  <c r="E467" i="41"/>
  <c r="I467" i="41"/>
  <c r="E377" i="41"/>
  <c r="K377" i="41"/>
  <c r="J377" i="41"/>
  <c r="I377" i="41"/>
  <c r="H377" i="41"/>
  <c r="J236" i="41"/>
  <c r="H236" i="41"/>
  <c r="I236" i="41"/>
  <c r="K236" i="41"/>
  <c r="E236" i="41"/>
  <c r="I527" i="41"/>
  <c r="E527" i="41"/>
  <c r="H527" i="41"/>
  <c r="K527" i="41"/>
  <c r="J527" i="41"/>
  <c r="J252" i="41"/>
  <c r="I252" i="41"/>
  <c r="E252" i="41"/>
  <c r="H252" i="41"/>
  <c r="K252" i="41"/>
  <c r="E243" i="41"/>
  <c r="I243" i="41"/>
  <c r="J243" i="41"/>
  <c r="K243" i="41"/>
  <c r="H243" i="41"/>
  <c r="J386" i="41"/>
  <c r="E386" i="41"/>
  <c r="K386" i="41"/>
  <c r="H386" i="41"/>
  <c r="I386" i="41"/>
  <c r="I159" i="41"/>
  <c r="H159" i="41"/>
  <c r="E159" i="41"/>
  <c r="K159" i="41"/>
  <c r="J159" i="41"/>
  <c r="I466" i="41"/>
  <c r="E466" i="41"/>
  <c r="K466" i="41"/>
  <c r="H466" i="41"/>
  <c r="J466" i="41"/>
  <c r="J569" i="41"/>
  <c r="I569" i="41"/>
  <c r="K569" i="41"/>
  <c r="H569" i="41"/>
  <c r="E569" i="41"/>
  <c r="H542" i="41"/>
  <c r="I542" i="41"/>
  <c r="K542" i="41"/>
  <c r="J542" i="41"/>
  <c r="E542" i="41"/>
  <c r="E221" i="41"/>
  <c r="K221" i="41"/>
  <c r="H221" i="41"/>
  <c r="J221" i="41"/>
  <c r="I221" i="41"/>
  <c r="K22" i="29"/>
  <c r="I337" i="41"/>
  <c r="H337" i="41"/>
  <c r="J337" i="41"/>
  <c r="K337" i="41"/>
  <c r="E337" i="41"/>
  <c r="I457" i="41"/>
  <c r="J457" i="41"/>
  <c r="K457" i="41"/>
  <c r="E457" i="41"/>
  <c r="H457" i="41"/>
  <c r="I140" i="29"/>
  <c r="J140" i="29"/>
  <c r="H140" i="29"/>
  <c r="J161" i="29"/>
  <c r="H161" i="29"/>
  <c r="I161" i="29"/>
  <c r="I77" i="41"/>
  <c r="H77" i="41"/>
  <c r="J77" i="41"/>
  <c r="E77" i="41"/>
  <c r="K77" i="41"/>
  <c r="J199" i="41"/>
  <c r="E199" i="41"/>
  <c r="I199" i="41"/>
  <c r="H199" i="41"/>
  <c r="K199" i="41"/>
  <c r="J683" i="41"/>
  <c r="E683" i="41"/>
  <c r="I683" i="41"/>
  <c r="K683" i="41"/>
  <c r="H683" i="41"/>
  <c r="H200" i="41"/>
  <c r="J200" i="41"/>
  <c r="E200" i="41"/>
  <c r="I200" i="41"/>
  <c r="K200" i="41"/>
  <c r="E147" i="41"/>
  <c r="J147" i="41"/>
  <c r="K147" i="41"/>
  <c r="H147" i="41"/>
  <c r="I147" i="41"/>
  <c r="K348" i="41"/>
  <c r="I348" i="41"/>
  <c r="E348" i="41"/>
  <c r="H348" i="41"/>
  <c r="J348" i="41"/>
  <c r="J97" i="41"/>
  <c r="K97" i="41"/>
  <c r="I97" i="41"/>
  <c r="E97" i="41"/>
  <c r="H97" i="41"/>
  <c r="E368" i="41"/>
  <c r="H368" i="41"/>
  <c r="K368" i="41"/>
  <c r="J368" i="41"/>
  <c r="I368" i="41"/>
  <c r="E44" i="41"/>
  <c r="H44" i="41"/>
  <c r="K44" i="41"/>
  <c r="I44" i="41"/>
  <c r="J44" i="41"/>
  <c r="J318" i="41"/>
  <c r="I318" i="41"/>
  <c r="H318" i="41"/>
  <c r="K318" i="41"/>
  <c r="E318" i="41"/>
  <c r="J660" i="41"/>
  <c r="H660" i="41"/>
  <c r="E660" i="41"/>
  <c r="K660" i="41"/>
  <c r="I660" i="41"/>
  <c r="J106" i="41"/>
  <c r="H106" i="41"/>
  <c r="K106" i="41"/>
  <c r="I106" i="41"/>
  <c r="E106" i="41"/>
  <c r="E95" i="41"/>
  <c r="H95" i="41"/>
  <c r="K95" i="41"/>
  <c r="I95" i="41"/>
  <c r="J95" i="41"/>
  <c r="K577" i="41"/>
  <c r="I577" i="41"/>
  <c r="J577" i="41"/>
  <c r="E577" i="41"/>
  <c r="H577" i="41"/>
  <c r="H178" i="41"/>
  <c r="J178" i="41"/>
  <c r="K178" i="41"/>
  <c r="I178" i="41"/>
  <c r="E178" i="41"/>
  <c r="K528" i="41"/>
  <c r="E528" i="41"/>
  <c r="J528" i="41"/>
  <c r="I528" i="41"/>
  <c r="H528" i="41"/>
  <c r="E659" i="41"/>
  <c r="H659" i="41"/>
  <c r="K659" i="41"/>
  <c r="J659" i="41"/>
  <c r="I659" i="41"/>
  <c r="J63" i="29"/>
  <c r="H63" i="29"/>
  <c r="I63" i="29"/>
  <c r="H71" i="41"/>
  <c r="J71" i="41"/>
  <c r="K71" i="41"/>
  <c r="E71" i="41"/>
  <c r="I71" i="41"/>
  <c r="H81" i="41"/>
  <c r="E81" i="41"/>
  <c r="J81" i="41"/>
  <c r="I81" i="41"/>
  <c r="K81" i="41"/>
  <c r="I203" i="41"/>
  <c r="J203" i="41"/>
  <c r="H203" i="41"/>
  <c r="E203" i="41"/>
  <c r="K203" i="41"/>
  <c r="H238" i="41"/>
  <c r="E238" i="41"/>
  <c r="K238" i="41"/>
  <c r="I238" i="41"/>
  <c r="J238" i="41"/>
  <c r="J475" i="41"/>
  <c r="E475" i="41"/>
  <c r="K475" i="41"/>
  <c r="H475" i="41"/>
  <c r="I475" i="41"/>
  <c r="E135" i="41"/>
  <c r="J135" i="41"/>
  <c r="H135" i="41"/>
  <c r="I135" i="41"/>
  <c r="K135" i="41"/>
  <c r="E14" i="41"/>
  <c r="H14" i="41"/>
  <c r="I14" i="41"/>
  <c r="J14" i="41"/>
  <c r="K14" i="41"/>
  <c r="K86" i="29"/>
  <c r="E558" i="41"/>
  <c r="K558" i="41"/>
  <c r="J558" i="41"/>
  <c r="H558" i="41"/>
  <c r="I558" i="41"/>
  <c r="J228" i="41"/>
  <c r="E228" i="41"/>
  <c r="H228" i="41"/>
  <c r="I228" i="41"/>
  <c r="K228" i="41"/>
  <c r="I518" i="41"/>
  <c r="H518" i="41"/>
  <c r="K518" i="41"/>
  <c r="J518" i="41"/>
  <c r="E518" i="41"/>
  <c r="I39" i="29"/>
  <c r="J39" i="29"/>
  <c r="H39" i="29"/>
  <c r="I30" i="41"/>
  <c r="J30" i="41"/>
  <c r="H30" i="41"/>
  <c r="E30" i="41"/>
  <c r="K30" i="41"/>
  <c r="H155" i="29"/>
  <c r="I155" i="29"/>
  <c r="J155" i="29"/>
  <c r="I125" i="29"/>
  <c r="H125" i="29"/>
  <c r="J125" i="29"/>
  <c r="J563" i="41"/>
  <c r="K563" i="41"/>
  <c r="H563" i="41"/>
  <c r="E563" i="41"/>
  <c r="I563" i="41"/>
  <c r="E296" i="41"/>
  <c r="I296" i="41"/>
  <c r="H296" i="41"/>
  <c r="K296" i="41"/>
  <c r="J296" i="41"/>
  <c r="I529" i="41"/>
  <c r="H529" i="41"/>
  <c r="E529" i="41"/>
  <c r="K529" i="41"/>
  <c r="J529" i="41"/>
  <c r="E179" i="41"/>
  <c r="J179" i="41"/>
  <c r="H179" i="41"/>
  <c r="I179" i="41"/>
  <c r="K179" i="41"/>
  <c r="K63" i="41"/>
  <c r="J63" i="41"/>
  <c r="H63" i="41"/>
  <c r="I63" i="41"/>
  <c r="E63" i="41"/>
  <c r="K541" i="41"/>
  <c r="J541" i="41"/>
  <c r="E541" i="41"/>
  <c r="H541" i="41"/>
  <c r="I541" i="41"/>
  <c r="I70" i="29"/>
  <c r="J70" i="29"/>
  <c r="H70" i="29"/>
  <c r="H663" i="41"/>
  <c r="K663" i="41"/>
  <c r="I663" i="41"/>
  <c r="J663" i="41"/>
  <c r="E663" i="41"/>
  <c r="I354" i="41"/>
  <c r="K354" i="41"/>
  <c r="E354" i="41"/>
  <c r="H354" i="41"/>
  <c r="J354" i="41"/>
  <c r="J158" i="41"/>
  <c r="H158" i="41"/>
  <c r="I158" i="41"/>
  <c r="K158" i="41"/>
  <c r="E158" i="41"/>
  <c r="E54" i="41"/>
  <c r="K54" i="41"/>
  <c r="J54" i="41"/>
  <c r="I54" i="41"/>
  <c r="H54" i="41"/>
  <c r="I99" i="29"/>
  <c r="H99" i="29"/>
  <c r="J99" i="29"/>
  <c r="E645" i="41"/>
  <c r="I645" i="41"/>
  <c r="J645" i="41"/>
  <c r="H645" i="41"/>
  <c r="K645" i="41"/>
  <c r="J613" i="41"/>
  <c r="I613" i="41"/>
  <c r="E613" i="41"/>
  <c r="H613" i="41"/>
  <c r="K613" i="41"/>
  <c r="K326" i="41"/>
  <c r="H326" i="41"/>
  <c r="J326" i="41"/>
  <c r="I326" i="41"/>
  <c r="E326" i="41"/>
  <c r="J486" i="41"/>
  <c r="E486" i="41"/>
  <c r="I486" i="41"/>
  <c r="K486" i="41"/>
  <c r="H486" i="41"/>
  <c r="J363" i="41"/>
  <c r="K363" i="41"/>
  <c r="H363" i="41"/>
  <c r="I363" i="41"/>
  <c r="E363" i="41"/>
  <c r="K290" i="41"/>
  <c r="I290" i="41"/>
  <c r="J290" i="41"/>
  <c r="E290" i="41"/>
  <c r="H290" i="41"/>
  <c r="E708" i="41"/>
  <c r="H708" i="41"/>
  <c r="K708" i="41"/>
  <c r="J708" i="41"/>
  <c r="I708" i="41"/>
  <c r="J220" i="41"/>
  <c r="K220" i="41"/>
  <c r="H220" i="41"/>
  <c r="I220" i="41"/>
  <c r="E220" i="41"/>
  <c r="K315" i="41"/>
  <c r="J315" i="41"/>
  <c r="H315" i="41"/>
  <c r="I315" i="41"/>
  <c r="E315" i="41"/>
  <c r="H151" i="29"/>
  <c r="I151" i="29"/>
  <c r="J151" i="29"/>
  <c r="J492" i="41"/>
  <c r="K492" i="41"/>
  <c r="E492" i="41"/>
  <c r="I492" i="41"/>
  <c r="H492" i="41"/>
  <c r="J308" i="41"/>
  <c r="H308" i="41"/>
  <c r="E308" i="41"/>
  <c r="I308" i="41"/>
  <c r="K308" i="41"/>
  <c r="K668" i="41"/>
  <c r="E668" i="41"/>
  <c r="I668" i="41"/>
  <c r="J668" i="41"/>
  <c r="H668" i="41"/>
  <c r="K232" i="41"/>
  <c r="I232" i="41"/>
  <c r="H232" i="41"/>
  <c r="E232" i="41"/>
  <c r="J232" i="41"/>
  <c r="H294" i="41"/>
  <c r="E294" i="41"/>
  <c r="K294" i="41"/>
  <c r="I294" i="41"/>
  <c r="J294" i="41"/>
  <c r="H118" i="29"/>
  <c r="J118" i="29"/>
  <c r="I118" i="29"/>
  <c r="E550" i="41"/>
  <c r="J550" i="41"/>
  <c r="H550" i="41"/>
  <c r="K550" i="41"/>
  <c r="I550" i="41"/>
  <c r="K510" i="41"/>
  <c r="E510" i="41"/>
  <c r="J510" i="41"/>
  <c r="H510" i="41"/>
  <c r="I510" i="41"/>
  <c r="J578" i="41"/>
  <c r="E578" i="41"/>
  <c r="H578" i="41"/>
  <c r="K578" i="41"/>
  <c r="I578" i="41"/>
  <c r="J298" i="41"/>
  <c r="K298" i="41"/>
  <c r="I298" i="41"/>
  <c r="E298" i="41"/>
  <c r="H298" i="41"/>
  <c r="I28" i="29"/>
  <c r="J28" i="29"/>
  <c r="H28" i="29"/>
  <c r="I477" i="41"/>
  <c r="K477" i="41"/>
  <c r="H477" i="41"/>
  <c r="J477" i="41"/>
  <c r="E477" i="41"/>
  <c r="K112" i="41"/>
  <c r="H112" i="41"/>
  <c r="J112" i="41"/>
  <c r="I112" i="41"/>
  <c r="E112" i="41"/>
  <c r="K593" i="41"/>
  <c r="J593" i="41"/>
  <c r="H593" i="41"/>
  <c r="I593" i="41"/>
  <c r="E593" i="41"/>
  <c r="I197" i="41"/>
  <c r="H197" i="41"/>
  <c r="J197" i="41"/>
  <c r="E197" i="41"/>
  <c r="K197" i="41"/>
  <c r="E64" i="41"/>
  <c r="I64" i="41"/>
  <c r="H64" i="41"/>
  <c r="K64" i="41"/>
  <c r="J64" i="41"/>
  <c r="I622" i="41"/>
  <c r="E622" i="41"/>
  <c r="J622" i="41"/>
  <c r="H622" i="41"/>
  <c r="K622" i="41"/>
  <c r="J121" i="41"/>
  <c r="H121" i="41"/>
  <c r="K121" i="41"/>
  <c r="I121" i="41"/>
  <c r="E121" i="41"/>
  <c r="J222" i="41"/>
  <c r="E222" i="41"/>
  <c r="I222" i="41"/>
  <c r="H222" i="41"/>
  <c r="K222" i="41"/>
  <c r="E579" i="41"/>
  <c r="I579" i="41"/>
  <c r="K579" i="41"/>
  <c r="H579" i="41"/>
  <c r="J579" i="41"/>
  <c r="H79" i="29"/>
  <c r="J79" i="29"/>
  <c r="I79" i="29"/>
  <c r="I641" i="41"/>
  <c r="K641" i="41"/>
  <c r="E641" i="41"/>
  <c r="H641" i="41"/>
  <c r="J641" i="41"/>
  <c r="I664" i="41"/>
  <c r="E664" i="41"/>
  <c r="J664" i="41"/>
  <c r="H664" i="41"/>
  <c r="K664" i="41"/>
  <c r="H251" i="41"/>
  <c r="J251" i="41"/>
  <c r="K251" i="41"/>
  <c r="I251" i="41"/>
  <c r="E251" i="41"/>
  <c r="J76" i="29"/>
  <c r="I76" i="29"/>
  <c r="H76" i="29"/>
  <c r="H94" i="41"/>
  <c r="E94" i="41"/>
  <c r="K94" i="41"/>
  <c r="I94" i="41"/>
  <c r="J94" i="41"/>
  <c r="E580" i="41"/>
  <c r="I580" i="41"/>
  <c r="H580" i="41"/>
  <c r="J580" i="41"/>
  <c r="K580" i="41"/>
  <c r="J184" i="41"/>
  <c r="H184" i="41"/>
  <c r="I184" i="41"/>
  <c r="E184" i="41"/>
  <c r="K184" i="41"/>
  <c r="I174" i="41"/>
  <c r="K174" i="41"/>
  <c r="J174" i="41"/>
  <c r="E174" i="41"/>
  <c r="H174" i="41"/>
  <c r="H689" i="41"/>
  <c r="K689" i="41"/>
  <c r="J689" i="41"/>
  <c r="I689" i="41"/>
  <c r="E689" i="41"/>
  <c r="I448" i="41"/>
  <c r="E448" i="41"/>
  <c r="H448" i="41"/>
  <c r="J448" i="41"/>
  <c r="K448" i="41"/>
  <c r="I36" i="29"/>
  <c r="H36" i="29"/>
  <c r="J36" i="29"/>
  <c r="J23" i="29"/>
  <c r="I23" i="29"/>
  <c r="H23" i="29"/>
  <c r="J418" i="41"/>
  <c r="I418" i="41"/>
  <c r="K418" i="41"/>
  <c r="E418" i="41"/>
  <c r="H418" i="41"/>
  <c r="K423" i="41"/>
  <c r="J423" i="41"/>
  <c r="E423" i="41"/>
  <c r="H423" i="41"/>
  <c r="I423" i="41"/>
  <c r="I207" i="41"/>
  <c r="H207" i="41"/>
  <c r="E207" i="41"/>
  <c r="J207" i="41"/>
  <c r="K207" i="41"/>
  <c r="H406" i="41"/>
  <c r="E406" i="41"/>
  <c r="J406" i="41"/>
  <c r="K406" i="41"/>
  <c r="I406" i="41"/>
  <c r="K684" i="41"/>
  <c r="E684" i="41"/>
  <c r="I684" i="41"/>
  <c r="H684" i="41"/>
  <c r="J684" i="41"/>
  <c r="K126" i="41"/>
  <c r="I126" i="41"/>
  <c r="H126" i="41"/>
  <c r="J126" i="41"/>
  <c r="E126" i="41"/>
  <c r="J52" i="29"/>
  <c r="I52" i="29"/>
  <c r="H52" i="29"/>
  <c r="I636" i="41"/>
  <c r="K636" i="41"/>
  <c r="J636" i="41"/>
  <c r="E636" i="41"/>
  <c r="H636" i="41"/>
  <c r="E20" i="41"/>
  <c r="H20" i="41"/>
  <c r="J20" i="41"/>
  <c r="I20" i="41"/>
  <c r="K20" i="41"/>
  <c r="J38" i="29"/>
  <c r="I38" i="29"/>
  <c r="H38" i="29"/>
  <c r="I300" i="41"/>
  <c r="H300" i="41"/>
  <c r="J300" i="41"/>
  <c r="E300" i="41"/>
  <c r="K300" i="41"/>
  <c r="H31" i="29"/>
  <c r="J31" i="29"/>
  <c r="I31" i="29"/>
  <c r="I585" i="41"/>
  <c r="J585" i="41"/>
  <c r="E585" i="41"/>
  <c r="K585" i="41"/>
  <c r="H585" i="41"/>
  <c r="E309" i="41"/>
  <c r="I309" i="41"/>
  <c r="H309" i="41"/>
  <c r="K309" i="41"/>
  <c r="J309" i="41"/>
  <c r="K604" i="41"/>
  <c r="E604" i="41"/>
  <c r="J604" i="41"/>
  <c r="H604" i="41"/>
  <c r="I604" i="41"/>
  <c r="E78" i="41"/>
  <c r="H78" i="41"/>
  <c r="I78" i="41"/>
  <c r="K78" i="41"/>
  <c r="J78" i="41"/>
  <c r="H324" i="41"/>
  <c r="K324" i="41"/>
  <c r="E324" i="41"/>
  <c r="I324" i="41"/>
  <c r="J324" i="41"/>
  <c r="I88" i="29"/>
  <c r="J88" i="29"/>
  <c r="H88" i="29"/>
  <c r="E273" i="41"/>
  <c r="H273" i="41"/>
  <c r="I273" i="41"/>
  <c r="J273" i="41"/>
  <c r="K273" i="41"/>
  <c r="J40" i="29"/>
  <c r="I40" i="29"/>
  <c r="H40" i="29"/>
  <c r="K669" i="41"/>
  <c r="H669" i="41"/>
  <c r="E669" i="41"/>
  <c r="I669" i="41"/>
  <c r="J669" i="41"/>
  <c r="H32" i="41"/>
  <c r="K32" i="41"/>
  <c r="E32" i="41"/>
  <c r="J32" i="41"/>
  <c r="I32" i="41"/>
  <c r="K703" i="41"/>
  <c r="J703" i="41"/>
  <c r="H703" i="41"/>
  <c r="E703" i="41"/>
  <c r="I703" i="41"/>
  <c r="H271" i="41"/>
  <c r="K271" i="41"/>
  <c r="J271" i="41"/>
  <c r="E271" i="41"/>
  <c r="I271" i="41"/>
  <c r="J39" i="41"/>
  <c r="H39" i="41"/>
  <c r="E39" i="41"/>
  <c r="I39" i="41"/>
  <c r="K39" i="41"/>
  <c r="K693" i="41"/>
  <c r="I693" i="41"/>
  <c r="H693" i="41"/>
  <c r="E693" i="41"/>
  <c r="J693" i="41"/>
  <c r="E491" i="41"/>
  <c r="I491" i="41"/>
  <c r="K491" i="41"/>
  <c r="H491" i="41"/>
  <c r="J491" i="41"/>
  <c r="I148" i="29"/>
  <c r="H148" i="29"/>
  <c r="J148" i="29"/>
  <c r="K383" i="41"/>
  <c r="I383" i="41"/>
  <c r="H383" i="41"/>
  <c r="E383" i="41"/>
  <c r="J383" i="41"/>
  <c r="H154" i="29"/>
  <c r="J154" i="29"/>
  <c r="I154" i="29"/>
  <c r="J34" i="41"/>
  <c r="H34" i="41"/>
  <c r="I34" i="41"/>
  <c r="E34" i="41"/>
  <c r="K34" i="41"/>
  <c r="E182" i="41"/>
  <c r="H182" i="41"/>
  <c r="I182" i="41"/>
  <c r="K182" i="41"/>
  <c r="J182" i="41"/>
  <c r="H30" i="29"/>
  <c r="I30" i="29"/>
  <c r="J30" i="29"/>
  <c r="K566" i="41"/>
  <c r="I566" i="41"/>
  <c r="J566" i="41"/>
  <c r="E566" i="41"/>
  <c r="H566" i="41"/>
  <c r="I646" i="41"/>
  <c r="H646" i="41"/>
  <c r="E646" i="41"/>
  <c r="J646" i="41"/>
  <c r="K646" i="41"/>
  <c r="H235" i="41"/>
  <c r="I235" i="41"/>
  <c r="J235" i="41"/>
  <c r="E235" i="41"/>
  <c r="K235" i="41"/>
  <c r="J80" i="41"/>
  <c r="I80" i="41"/>
  <c r="H80" i="41"/>
  <c r="E80" i="41"/>
  <c r="K80" i="41"/>
  <c r="K343" i="41"/>
  <c r="J343" i="41"/>
  <c r="I343" i="41"/>
  <c r="E343" i="41"/>
  <c r="H343" i="41"/>
  <c r="H234" i="41"/>
  <c r="K234" i="41"/>
  <c r="E234" i="41"/>
  <c r="I234" i="41"/>
  <c r="J234" i="41"/>
  <c r="E292" i="41"/>
  <c r="J292" i="41"/>
  <c r="I292" i="41"/>
  <c r="K292" i="41"/>
  <c r="H292" i="41"/>
  <c r="H314" i="41"/>
  <c r="E314" i="41"/>
  <c r="K314" i="41"/>
  <c r="J314" i="41"/>
  <c r="I314" i="41"/>
  <c r="E277" i="41"/>
  <c r="K277" i="41"/>
  <c r="H277" i="41"/>
  <c r="I277" i="41"/>
  <c r="J277" i="41"/>
  <c r="E267" i="41"/>
  <c r="J267" i="41"/>
  <c r="I267" i="41"/>
  <c r="H267" i="41"/>
  <c r="K267" i="41"/>
  <c r="J152" i="41"/>
  <c r="I152" i="41"/>
  <c r="K152" i="41"/>
  <c r="E152" i="41"/>
  <c r="H152" i="41"/>
  <c r="I655" i="41"/>
  <c r="E655" i="41"/>
  <c r="H655" i="41"/>
  <c r="K655" i="41"/>
  <c r="J655" i="41"/>
  <c r="I609" i="41"/>
  <c r="J609" i="41"/>
  <c r="H609" i="41"/>
  <c r="K609" i="41"/>
  <c r="E609" i="41"/>
  <c r="E304" i="41"/>
  <c r="I304" i="41"/>
  <c r="H304" i="41"/>
  <c r="J304" i="41"/>
  <c r="K304" i="41"/>
  <c r="J676" i="41"/>
  <c r="K676" i="41"/>
  <c r="E676" i="41"/>
  <c r="I676" i="41"/>
  <c r="H676" i="41"/>
  <c r="I351" i="41"/>
  <c r="H351" i="41"/>
  <c r="J351" i="41"/>
  <c r="E351" i="41"/>
  <c r="K351" i="41"/>
  <c r="I268" i="41"/>
  <c r="E268" i="41"/>
  <c r="K268" i="41"/>
  <c r="J268" i="41"/>
  <c r="H268" i="41"/>
  <c r="J540" i="41"/>
  <c r="K540" i="41"/>
  <c r="E540" i="41"/>
  <c r="H540" i="41"/>
  <c r="I540" i="41"/>
  <c r="K330" i="41"/>
  <c r="J330" i="41"/>
  <c r="H330" i="41"/>
  <c r="I330" i="41"/>
  <c r="E330" i="41"/>
  <c r="H26" i="41"/>
  <c r="E26" i="41"/>
  <c r="J26" i="41"/>
  <c r="K26" i="41"/>
  <c r="I26" i="41"/>
  <c r="K602" i="41"/>
  <c r="E602" i="41"/>
  <c r="H602" i="41"/>
  <c r="I602" i="41"/>
  <c r="J602" i="41"/>
  <c r="H428" i="41"/>
  <c r="I428" i="41"/>
  <c r="K428" i="41"/>
  <c r="E428" i="41"/>
  <c r="J428" i="41"/>
  <c r="J233" i="41"/>
  <c r="E233" i="41"/>
  <c r="K233" i="41"/>
  <c r="H233" i="41"/>
  <c r="I233" i="41"/>
  <c r="H108" i="29"/>
  <c r="I108" i="29"/>
  <c r="J108" i="29"/>
  <c r="E170" i="41"/>
  <c r="J170" i="41"/>
  <c r="H170" i="41"/>
  <c r="I170" i="41"/>
  <c r="K170" i="41"/>
  <c r="K156" i="29"/>
  <c r="K374" i="41"/>
  <c r="J374" i="41"/>
  <c r="H374" i="41"/>
  <c r="I374" i="41"/>
  <c r="E374" i="41"/>
  <c r="I574" i="41"/>
  <c r="K574" i="41"/>
  <c r="E574" i="41"/>
  <c r="H574" i="41"/>
  <c r="J574" i="41"/>
  <c r="K19" i="39"/>
  <c r="K453" i="41"/>
  <c r="I453" i="41"/>
  <c r="E453" i="41"/>
  <c r="J453" i="41"/>
  <c r="H453" i="41"/>
  <c r="I621" i="41"/>
  <c r="K621" i="41"/>
  <c r="E621" i="41"/>
  <c r="H621" i="41"/>
  <c r="J621" i="41"/>
  <c r="I270" i="41"/>
  <c r="K270" i="41"/>
  <c r="J270" i="41"/>
  <c r="H270" i="41"/>
  <c r="E270" i="41"/>
  <c r="J128" i="29"/>
  <c r="I128" i="29"/>
  <c r="H128" i="29"/>
  <c r="K276" i="41"/>
  <c r="H276" i="41"/>
  <c r="J276" i="41"/>
  <c r="I276" i="41"/>
  <c r="E276" i="41"/>
  <c r="J70" i="41"/>
  <c r="I70" i="41"/>
  <c r="E70" i="41"/>
  <c r="H70" i="41"/>
  <c r="K70" i="41"/>
  <c r="I699" i="41"/>
  <c r="K699" i="41"/>
  <c r="H699" i="41"/>
  <c r="J699" i="41"/>
  <c r="E699" i="41"/>
  <c r="K97" i="29"/>
  <c r="H180" i="41"/>
  <c r="E180" i="41"/>
  <c r="I180" i="41"/>
  <c r="J180" i="41"/>
  <c r="K180" i="41"/>
  <c r="K82" i="41"/>
  <c r="I82" i="41"/>
  <c r="J82" i="41"/>
  <c r="E82" i="41"/>
  <c r="H82" i="41"/>
  <c r="I515" i="41"/>
  <c r="H515" i="41"/>
  <c r="E515" i="41"/>
  <c r="J515" i="41"/>
  <c r="K515" i="41"/>
  <c r="H289" i="41"/>
  <c r="K289" i="41"/>
  <c r="I289" i="41"/>
  <c r="J289" i="41"/>
  <c r="E289" i="41"/>
  <c r="K537" i="41"/>
  <c r="I537" i="41"/>
  <c r="J537" i="41"/>
  <c r="H537" i="41"/>
  <c r="E537" i="41"/>
  <c r="K634" i="41"/>
  <c r="E634" i="41"/>
  <c r="H634" i="41"/>
  <c r="I634" i="41"/>
  <c r="J634" i="41"/>
  <c r="I303" i="41"/>
  <c r="E303" i="41"/>
  <c r="K303" i="41"/>
  <c r="J303" i="41"/>
  <c r="H303" i="41"/>
  <c r="H597" i="41"/>
  <c r="J597" i="41"/>
  <c r="E597" i="41"/>
  <c r="I597" i="41"/>
  <c r="K597" i="41"/>
  <c r="E539" i="41"/>
  <c r="K539" i="41"/>
  <c r="J539" i="41"/>
  <c r="I539" i="41"/>
  <c r="H539" i="41"/>
  <c r="E619" i="41"/>
  <c r="J619" i="41"/>
  <c r="K619" i="41"/>
  <c r="H619" i="41"/>
  <c r="I619" i="41"/>
  <c r="H647" i="41"/>
  <c r="J647" i="41"/>
  <c r="E647" i="41"/>
  <c r="I647" i="41"/>
  <c r="K647" i="41"/>
  <c r="I75" i="41"/>
  <c r="E75" i="41"/>
  <c r="H75" i="41"/>
  <c r="J75" i="41"/>
  <c r="K75" i="41"/>
  <c r="I673" i="41"/>
  <c r="E673" i="41"/>
  <c r="H673" i="41"/>
  <c r="K673" i="41"/>
  <c r="J673" i="41"/>
  <c r="K187" i="41"/>
  <c r="I187" i="41"/>
  <c r="J187" i="41"/>
  <c r="H187" i="41"/>
  <c r="E187" i="41"/>
  <c r="H624" i="41"/>
  <c r="I624" i="41"/>
  <c r="E624" i="41"/>
  <c r="J624" i="41"/>
  <c r="K624" i="41"/>
  <c r="I206" i="41"/>
  <c r="K206" i="41"/>
  <c r="H206" i="41"/>
  <c r="E206" i="41"/>
  <c r="J206" i="41"/>
  <c r="H373" i="41"/>
  <c r="E373" i="41"/>
  <c r="J373" i="41"/>
  <c r="I373" i="41"/>
  <c r="K373" i="41"/>
  <c r="J65" i="41"/>
  <c r="H65" i="41"/>
  <c r="E65" i="41"/>
  <c r="I65" i="41"/>
  <c r="K65" i="41"/>
  <c r="E598" i="41"/>
  <c r="I598" i="41"/>
  <c r="J598" i="41"/>
  <c r="K598" i="41"/>
  <c r="H598" i="41"/>
  <c r="J18" i="29"/>
  <c r="H18" i="29"/>
  <c r="I18" i="29"/>
  <c r="E576" i="41"/>
  <c r="I576" i="41"/>
  <c r="H576" i="41"/>
  <c r="K576" i="41"/>
  <c r="J576" i="41"/>
  <c r="J51" i="29"/>
  <c r="I51" i="29"/>
  <c r="H51" i="29"/>
  <c r="J517" i="41"/>
  <c r="K517" i="41"/>
  <c r="E517" i="41"/>
  <c r="I517" i="41"/>
  <c r="H517" i="41"/>
  <c r="I283" i="41"/>
  <c r="K283" i="41"/>
  <c r="J283" i="41"/>
  <c r="H283" i="41"/>
  <c r="E283" i="41"/>
  <c r="I52" i="41"/>
  <c r="E52" i="41"/>
  <c r="K52" i="41"/>
  <c r="H52" i="41"/>
  <c r="J52" i="41"/>
  <c r="H51" i="41"/>
  <c r="E51" i="41"/>
  <c r="K51" i="41"/>
  <c r="I51" i="41"/>
  <c r="J51" i="41"/>
  <c r="J390" i="41"/>
  <c r="H390" i="41"/>
  <c r="K390" i="41"/>
  <c r="E390" i="41"/>
  <c r="I390" i="41"/>
  <c r="I115" i="29"/>
  <c r="H115" i="29"/>
  <c r="J115" i="29"/>
  <c r="H451" i="41"/>
  <c r="J451" i="41"/>
  <c r="K451" i="41"/>
  <c r="E451" i="41"/>
  <c r="I451" i="41"/>
  <c r="I45" i="41"/>
  <c r="H45" i="41"/>
  <c r="K45" i="41"/>
  <c r="J45" i="41"/>
  <c r="E45" i="41"/>
  <c r="H257" i="41"/>
  <c r="K257" i="41"/>
  <c r="I257" i="41"/>
  <c r="E257" i="41"/>
  <c r="J257" i="41"/>
  <c r="H331" i="41"/>
  <c r="J331" i="41"/>
  <c r="K331" i="41"/>
  <c r="I331" i="41"/>
  <c r="E331" i="41"/>
  <c r="H551" i="41"/>
  <c r="E551" i="41"/>
  <c r="K551" i="41"/>
  <c r="I551" i="41"/>
  <c r="J551" i="41"/>
  <c r="H433" i="41"/>
  <c r="I433" i="41"/>
  <c r="J433" i="41"/>
  <c r="E433" i="41"/>
  <c r="K433" i="41"/>
  <c r="J438" i="41"/>
  <c r="I438" i="41"/>
  <c r="E438" i="41"/>
  <c r="H438" i="41"/>
  <c r="K438" i="41"/>
  <c r="H293" i="41"/>
  <c r="J293" i="41"/>
  <c r="K293" i="41"/>
  <c r="I293" i="41"/>
  <c r="E293" i="41"/>
  <c r="E72" i="41"/>
  <c r="H72" i="41"/>
  <c r="K72" i="41"/>
  <c r="J72" i="41"/>
  <c r="I72" i="41"/>
  <c r="I556" i="41"/>
  <c r="H556" i="41"/>
  <c r="J556" i="41"/>
  <c r="K556" i="41"/>
  <c r="E556" i="41"/>
  <c r="I163" i="41"/>
  <c r="K163" i="41"/>
  <c r="H163" i="41"/>
  <c r="J163" i="41"/>
  <c r="E163" i="41"/>
  <c r="I479" i="41"/>
  <c r="K479" i="41"/>
  <c r="J479" i="41"/>
  <c r="E479" i="41"/>
  <c r="H479" i="41"/>
  <c r="E440" i="41"/>
  <c r="K440" i="41"/>
  <c r="H440" i="41"/>
  <c r="I440" i="41"/>
  <c r="J440" i="41"/>
  <c r="H148" i="41"/>
  <c r="K148" i="41"/>
  <c r="E148" i="41"/>
  <c r="J148" i="41"/>
  <c r="I148" i="41"/>
  <c r="J607" i="41"/>
  <c r="I607" i="41"/>
  <c r="K607" i="41"/>
  <c r="E607" i="41"/>
  <c r="H607" i="41"/>
  <c r="I291" i="41"/>
  <c r="J291" i="41"/>
  <c r="H291" i="41"/>
  <c r="E291" i="41"/>
  <c r="K291" i="41"/>
  <c r="I319" i="41"/>
  <c r="E319" i="41"/>
  <c r="K319" i="41"/>
  <c r="J319" i="41"/>
  <c r="H319" i="41"/>
  <c r="J255" i="41"/>
  <c r="K255" i="41"/>
  <c r="I255" i="41"/>
  <c r="E255" i="41"/>
  <c r="H255" i="41"/>
  <c r="H163" i="29"/>
  <c r="I163" i="29"/>
  <c r="J163" i="29"/>
  <c r="I378" i="41"/>
  <c r="E378" i="41"/>
  <c r="H378" i="41"/>
  <c r="K378" i="41"/>
  <c r="J378" i="41"/>
  <c r="J93" i="29"/>
  <c r="H93" i="29"/>
  <c r="I93" i="29"/>
  <c r="K571" i="41"/>
  <c r="H571" i="41"/>
  <c r="E571" i="41"/>
  <c r="I571" i="41"/>
  <c r="J571" i="41"/>
  <c r="H156" i="41"/>
  <c r="K156" i="41"/>
  <c r="I156" i="41"/>
  <c r="E156" i="41"/>
  <c r="J156" i="41"/>
  <c r="H24" i="41"/>
  <c r="K24" i="41"/>
  <c r="I24" i="41"/>
  <c r="E24" i="41"/>
  <c r="J24" i="41"/>
  <c r="I35" i="41"/>
  <c r="E35" i="41"/>
  <c r="K35" i="41"/>
  <c r="J35" i="41"/>
  <c r="H35" i="41"/>
  <c r="I525" i="41"/>
  <c r="J525" i="41"/>
  <c r="E525" i="41"/>
  <c r="H525" i="41"/>
  <c r="K525" i="41"/>
  <c r="K91" i="41"/>
  <c r="J91" i="41"/>
  <c r="I91" i="41"/>
  <c r="E91" i="41"/>
  <c r="H91" i="41"/>
  <c r="I49" i="29"/>
  <c r="H49" i="29"/>
  <c r="J49" i="29"/>
  <c r="J414" i="41"/>
  <c r="H414" i="41"/>
  <c r="E414" i="41"/>
  <c r="K414" i="41"/>
  <c r="I414" i="41"/>
  <c r="I627" i="41"/>
  <c r="E627" i="41"/>
  <c r="K627" i="41"/>
  <c r="H627" i="41"/>
  <c r="J627" i="41"/>
  <c r="K61" i="29"/>
  <c r="I188" i="41"/>
  <c r="J188" i="41"/>
  <c r="H188" i="41"/>
  <c r="E188" i="41"/>
  <c r="K188" i="41"/>
  <c r="H279" i="41"/>
  <c r="I279" i="41"/>
  <c r="K279" i="41"/>
  <c r="J279" i="41"/>
  <c r="E279" i="41"/>
  <c r="H149" i="29"/>
  <c r="I149" i="29"/>
  <c r="J149" i="29"/>
  <c r="H543" i="41"/>
  <c r="I543" i="41"/>
  <c r="K543" i="41"/>
  <c r="J543" i="41"/>
  <c r="E543" i="41"/>
  <c r="J389" i="41"/>
  <c r="K389" i="41"/>
  <c r="H389" i="41"/>
  <c r="I389" i="41"/>
  <c r="E389" i="41"/>
  <c r="I59" i="29"/>
  <c r="H59" i="29"/>
  <c r="J59" i="29"/>
  <c r="I559" i="41"/>
  <c r="K559" i="41"/>
  <c r="H559" i="41"/>
  <c r="J559" i="41"/>
  <c r="E559" i="41"/>
  <c r="J139" i="29"/>
  <c r="I139" i="29"/>
  <c r="H139" i="29"/>
  <c r="H122" i="29"/>
  <c r="I122" i="29"/>
  <c r="J122" i="29"/>
  <c r="J110" i="29"/>
  <c r="H110" i="29"/>
  <c r="I110" i="29"/>
  <c r="J680" i="41"/>
  <c r="H680" i="41"/>
  <c r="E680" i="41"/>
  <c r="I680" i="41"/>
  <c r="K680" i="41"/>
  <c r="J103" i="41"/>
  <c r="I103" i="41"/>
  <c r="H103" i="41"/>
  <c r="K103" i="41"/>
  <c r="E103" i="41"/>
  <c r="H134" i="29"/>
  <c r="J134" i="29"/>
  <c r="I134" i="29"/>
  <c r="J67" i="29"/>
  <c r="H67" i="29"/>
  <c r="I67" i="29"/>
  <c r="I56" i="29"/>
  <c r="H56" i="29"/>
  <c r="J56" i="29"/>
  <c r="E391" i="41"/>
  <c r="I391" i="41"/>
  <c r="H391" i="41"/>
  <c r="K391" i="41"/>
  <c r="J391" i="41"/>
  <c r="J119" i="29"/>
  <c r="I119" i="29"/>
  <c r="H119" i="29"/>
  <c r="H98" i="41"/>
  <c r="K98" i="41"/>
  <c r="J98" i="41"/>
  <c r="I98" i="41"/>
  <c r="E98" i="41"/>
  <c r="J237" i="41"/>
  <c r="H237" i="41"/>
  <c r="K237" i="41"/>
  <c r="E237" i="41"/>
  <c r="I237" i="41"/>
  <c r="J79" i="41"/>
  <c r="H79" i="41"/>
  <c r="E79" i="41"/>
  <c r="K79" i="41"/>
  <c r="I79" i="41"/>
  <c r="H65" i="29"/>
  <c r="J65" i="29"/>
  <c r="I65" i="29"/>
  <c r="K587" i="41"/>
  <c r="I587" i="41"/>
  <c r="H587" i="41"/>
  <c r="J587" i="41"/>
  <c r="E587" i="41"/>
  <c r="J302" i="41"/>
  <c r="K302" i="41"/>
  <c r="H302" i="41"/>
  <c r="I302" i="41"/>
  <c r="E302" i="41"/>
  <c r="K31" i="41"/>
  <c r="J31" i="41"/>
  <c r="I31" i="41"/>
  <c r="E31" i="41"/>
  <c r="H31" i="41"/>
  <c r="J396" i="41"/>
  <c r="H396" i="41"/>
  <c r="E396" i="41"/>
  <c r="I396" i="41"/>
  <c r="K396" i="41"/>
  <c r="H57" i="29"/>
  <c r="I57" i="29"/>
  <c r="J57" i="29"/>
  <c r="H47" i="41"/>
  <c r="K47" i="41"/>
  <c r="J47" i="41"/>
  <c r="E47" i="41"/>
  <c r="I47" i="41"/>
  <c r="K385" i="41"/>
  <c r="H385" i="41"/>
  <c r="I385" i="41"/>
  <c r="E385" i="41"/>
  <c r="J385" i="41"/>
  <c r="J701" i="41"/>
  <c r="H701" i="41"/>
  <c r="I701" i="41"/>
  <c r="K701" i="41"/>
  <c r="E701" i="41"/>
  <c r="J334" i="41"/>
  <c r="I334" i="41"/>
  <c r="H334" i="41"/>
  <c r="K334" i="41"/>
  <c r="E334" i="41"/>
  <c r="H410" i="41"/>
  <c r="I410" i="41"/>
  <c r="K410" i="41"/>
  <c r="J410" i="41"/>
  <c r="E410" i="41"/>
  <c r="E213" i="41"/>
  <c r="K213" i="41"/>
  <c r="H213" i="41"/>
  <c r="I213" i="41"/>
  <c r="J213" i="41"/>
  <c r="I136" i="29"/>
  <c r="J136" i="29"/>
  <c r="H136" i="29"/>
  <c r="J249" i="41"/>
  <c r="E249" i="41"/>
  <c r="I249" i="41"/>
  <c r="H249" i="41"/>
  <c r="K249" i="41"/>
  <c r="J361" i="41"/>
  <c r="K361" i="41"/>
  <c r="H361" i="41"/>
  <c r="I361" i="41"/>
  <c r="E361" i="41"/>
  <c r="J637" i="41"/>
  <c r="K637" i="41"/>
  <c r="H637" i="41"/>
  <c r="I637" i="41"/>
  <c r="E637" i="41"/>
  <c r="K582" i="41"/>
  <c r="I582" i="41"/>
  <c r="E582" i="41"/>
  <c r="H582" i="41"/>
  <c r="J582" i="41"/>
  <c r="I42" i="29"/>
  <c r="H42" i="29"/>
  <c r="J42" i="29"/>
  <c r="E248" i="41"/>
  <c r="I248" i="41"/>
  <c r="K248" i="41"/>
  <c r="H248" i="41"/>
  <c r="J248" i="41"/>
  <c r="K341" i="41"/>
  <c r="H341" i="41"/>
  <c r="E341" i="41"/>
  <c r="I341" i="41"/>
  <c r="J341" i="41"/>
  <c r="E564" i="41"/>
  <c r="H564" i="41"/>
  <c r="K564" i="41"/>
  <c r="J564" i="41"/>
  <c r="I564" i="41"/>
  <c r="J310" i="41"/>
  <c r="I310" i="41"/>
  <c r="E310" i="41"/>
  <c r="K310" i="41"/>
  <c r="H310" i="41"/>
  <c r="K449" i="41"/>
  <c r="E449" i="41"/>
  <c r="J449" i="41"/>
  <c r="H449" i="41"/>
  <c r="I449" i="41"/>
  <c r="I567" i="41"/>
  <c r="H567" i="41"/>
  <c r="J567" i="41"/>
  <c r="K567" i="41"/>
  <c r="E567" i="41"/>
  <c r="E481" i="41"/>
  <c r="H481" i="41"/>
  <c r="K481" i="41"/>
  <c r="J481" i="41"/>
  <c r="I481" i="41"/>
  <c r="J74" i="41"/>
  <c r="H74" i="41"/>
  <c r="I74" i="41"/>
  <c r="K74" i="41"/>
  <c r="E74" i="41"/>
  <c r="K656" i="41"/>
  <c r="H656" i="41"/>
  <c r="J656" i="41"/>
  <c r="I656" i="41"/>
  <c r="E656" i="41"/>
  <c r="H140" i="41"/>
  <c r="J140" i="41"/>
  <c r="K140" i="41"/>
  <c r="E140" i="41"/>
  <c r="I140" i="41"/>
  <c r="H19" i="41"/>
  <c r="J19" i="41"/>
  <c r="E19" i="41"/>
  <c r="K19" i="41"/>
  <c r="I19" i="41"/>
  <c r="K397" i="41"/>
  <c r="E397" i="41"/>
  <c r="H397" i="41"/>
  <c r="I397" i="41"/>
  <c r="J397" i="41"/>
  <c r="J144" i="29"/>
  <c r="H144" i="29"/>
  <c r="I144" i="29"/>
  <c r="J516" i="41"/>
  <c r="H516" i="41"/>
  <c r="I516" i="41"/>
  <c r="E516" i="41"/>
  <c r="K516" i="41"/>
  <c r="K110" i="41"/>
  <c r="E110" i="41"/>
  <c r="J110" i="41"/>
  <c r="H110" i="41"/>
  <c r="I110" i="41"/>
  <c r="I153" i="41"/>
  <c r="E153" i="41"/>
  <c r="J153" i="41"/>
  <c r="H153" i="41"/>
  <c r="K153" i="41"/>
  <c r="J369" i="41"/>
  <c r="H369" i="41"/>
  <c r="I369" i="41"/>
  <c r="E369" i="41"/>
  <c r="K369" i="41"/>
  <c r="K93" i="41"/>
  <c r="H93" i="41"/>
  <c r="E93" i="41"/>
  <c r="J93" i="41"/>
  <c r="I93" i="41"/>
  <c r="E43" i="41"/>
  <c r="J43" i="41"/>
  <c r="I43" i="41"/>
  <c r="H43" i="41"/>
  <c r="K43" i="41"/>
  <c r="H305" i="41"/>
  <c r="I305" i="41"/>
  <c r="K305" i="41"/>
  <c r="E305" i="41"/>
  <c r="J305" i="41"/>
  <c r="J682" i="41"/>
  <c r="E682" i="41"/>
  <c r="K682" i="41"/>
  <c r="H682" i="41"/>
  <c r="I682" i="41"/>
  <c r="I317" i="41"/>
  <c r="K317" i="41"/>
  <c r="H317" i="41"/>
  <c r="E317" i="41"/>
  <c r="J317" i="41"/>
  <c r="I508" i="41"/>
  <c r="K508" i="41"/>
  <c r="H508" i="41"/>
  <c r="E508" i="41"/>
  <c r="J508" i="41"/>
  <c r="H573" i="41"/>
  <c r="K573" i="41"/>
  <c r="I573" i="41"/>
  <c r="J573" i="41"/>
  <c r="E573" i="41"/>
  <c r="K123" i="29"/>
  <c r="J394" i="41"/>
  <c r="E394" i="41"/>
  <c r="H394" i="41"/>
  <c r="K394" i="41"/>
  <c r="I394" i="41"/>
  <c r="H413" i="41"/>
  <c r="J413" i="41"/>
  <c r="I413" i="41"/>
  <c r="K413" i="41"/>
  <c r="E413" i="41"/>
  <c r="H26" i="29"/>
  <c r="I26" i="29"/>
  <c r="J26" i="29"/>
  <c r="E151" i="41"/>
  <c r="J151" i="41"/>
  <c r="K151" i="41"/>
  <c r="I151" i="41"/>
  <c r="H151" i="41"/>
  <c r="I145" i="29"/>
  <c r="H145" i="29"/>
  <c r="J145" i="29"/>
  <c r="K707" i="41"/>
  <c r="H707" i="41"/>
  <c r="J707" i="41"/>
  <c r="I707" i="41"/>
  <c r="E707" i="41"/>
  <c r="J297" i="41"/>
  <c r="E297" i="41"/>
  <c r="H297" i="41"/>
  <c r="I297" i="41"/>
  <c r="K297" i="41"/>
  <c r="J538" i="41"/>
  <c r="E538" i="41"/>
  <c r="H538" i="41"/>
  <c r="K538" i="41"/>
  <c r="I538" i="41"/>
  <c r="K69" i="41"/>
  <c r="J69" i="41"/>
  <c r="I69" i="41"/>
  <c r="E69" i="41"/>
  <c r="H69" i="41"/>
  <c r="E141" i="41"/>
  <c r="J141" i="41"/>
  <c r="K141" i="41"/>
  <c r="I141" i="41"/>
  <c r="H141" i="41"/>
  <c r="I120" i="41"/>
  <c r="H120" i="41"/>
  <c r="K120" i="41"/>
  <c r="J120" i="41"/>
  <c r="E120" i="41"/>
  <c r="E125" i="41"/>
  <c r="H125" i="41"/>
  <c r="I125" i="41"/>
  <c r="J125" i="41"/>
  <c r="K125" i="41"/>
  <c r="E678" i="41"/>
  <c r="K678" i="41"/>
  <c r="J678" i="41"/>
  <c r="I678" i="41"/>
  <c r="H678" i="41"/>
  <c r="J53" i="11"/>
  <c r="J54" i="11" s="1"/>
  <c r="I480" i="41"/>
  <c r="K480" i="41"/>
  <c r="E480" i="41"/>
  <c r="H480" i="41"/>
  <c r="J480" i="41"/>
  <c r="K650" i="41"/>
  <c r="H650" i="41"/>
  <c r="I650" i="41"/>
  <c r="E650" i="41"/>
  <c r="J650" i="41"/>
  <c r="K57" i="41"/>
  <c r="H57" i="41"/>
  <c r="J57" i="41"/>
  <c r="E57" i="41"/>
  <c r="I57" i="41"/>
  <c r="H696" i="41"/>
  <c r="E696" i="41"/>
  <c r="J696" i="41"/>
  <c r="K696" i="41"/>
  <c r="I696" i="41"/>
  <c r="H92" i="29"/>
  <c r="I92" i="29"/>
  <c r="J92" i="29"/>
  <c r="K632" i="41"/>
  <c r="I632" i="41"/>
  <c r="J632" i="41"/>
  <c r="E632" i="41"/>
  <c r="H632" i="41"/>
  <c r="K694" i="41"/>
  <c r="E694" i="41"/>
  <c r="I694" i="41"/>
  <c r="J694" i="41"/>
  <c r="H694" i="41"/>
  <c r="K56" i="41"/>
  <c r="E56" i="41"/>
  <c r="J56" i="41"/>
  <c r="H56" i="41"/>
  <c r="I56" i="41"/>
  <c r="J146" i="29"/>
  <c r="H146" i="29"/>
  <c r="I146" i="29"/>
  <c r="J404" i="41"/>
  <c r="H404" i="41"/>
  <c r="I404" i="41"/>
  <c r="E404" i="41"/>
  <c r="K404" i="41"/>
  <c r="I258" i="41"/>
  <c r="H258" i="41"/>
  <c r="E258" i="41"/>
  <c r="J258" i="41"/>
  <c r="K258" i="41"/>
  <c r="I62" i="29"/>
  <c r="H62" i="29"/>
  <c r="J62" i="29"/>
  <c r="K181" i="41"/>
  <c r="E181" i="41"/>
  <c r="H181" i="41"/>
  <c r="J181" i="41"/>
  <c r="I181" i="41"/>
  <c r="K38" i="41"/>
  <c r="J38" i="41"/>
  <c r="H38" i="41"/>
  <c r="I38" i="41"/>
  <c r="E38" i="41"/>
  <c r="H96" i="29"/>
  <c r="J96" i="29"/>
  <c r="I96" i="29"/>
  <c r="K321" i="41"/>
  <c r="I321" i="41"/>
  <c r="E321" i="41"/>
  <c r="J321" i="41"/>
  <c r="H321" i="41"/>
  <c r="H266" i="41"/>
  <c r="I266" i="41"/>
  <c r="E266" i="41"/>
  <c r="J266" i="41"/>
  <c r="K266" i="41"/>
  <c r="I376" i="41"/>
  <c r="H376" i="41"/>
  <c r="E376" i="41"/>
  <c r="K376" i="41"/>
  <c r="J376" i="41"/>
  <c r="I100" i="29"/>
  <c r="H100" i="29"/>
  <c r="J100" i="29"/>
  <c r="I150" i="41"/>
  <c r="K150" i="41"/>
  <c r="E150" i="41"/>
  <c r="H150" i="41"/>
  <c r="J150" i="41"/>
  <c r="K118" i="41"/>
  <c r="I118" i="41"/>
  <c r="J118" i="41"/>
  <c r="E118" i="41"/>
  <c r="H118" i="41"/>
  <c r="K230" i="41"/>
  <c r="H230" i="41"/>
  <c r="E230" i="41"/>
  <c r="J230" i="41"/>
  <c r="I230" i="41"/>
  <c r="E379" i="41"/>
  <c r="J379" i="41"/>
  <c r="H379" i="41"/>
  <c r="K379" i="41"/>
  <c r="I379" i="41"/>
  <c r="I402" i="41"/>
  <c r="E402" i="41"/>
  <c r="J402" i="41"/>
  <c r="K402" i="41"/>
  <c r="H402" i="41"/>
  <c r="J287" i="41"/>
  <c r="I287" i="41"/>
  <c r="K287" i="41"/>
  <c r="E287" i="41"/>
  <c r="H287" i="41"/>
  <c r="J75" i="29"/>
  <c r="H75" i="29"/>
  <c r="I75" i="29"/>
  <c r="I674" i="41"/>
  <c r="J674" i="41"/>
  <c r="K674" i="41"/>
  <c r="E674" i="41"/>
  <c r="H674" i="41"/>
  <c r="I350" i="41"/>
  <c r="J350" i="41"/>
  <c r="K350" i="41"/>
  <c r="E350" i="41"/>
  <c r="H350" i="41"/>
  <c r="K408" i="41"/>
  <c r="H408" i="41"/>
  <c r="J408" i="41"/>
  <c r="I408" i="41"/>
  <c r="E408" i="41"/>
  <c r="I83" i="41"/>
  <c r="K83" i="41"/>
  <c r="H83" i="41"/>
  <c r="J83" i="41"/>
  <c r="E83" i="41"/>
  <c r="E653" i="41"/>
  <c r="I653" i="41"/>
  <c r="H653" i="41"/>
  <c r="J653" i="41"/>
  <c r="K653" i="41"/>
  <c r="J246" i="41"/>
  <c r="H246" i="41"/>
  <c r="I246" i="41"/>
  <c r="K246" i="41"/>
  <c r="E246" i="41"/>
  <c r="H84" i="29"/>
  <c r="I84" i="29"/>
  <c r="J84" i="29"/>
  <c r="K32" i="39"/>
  <c r="K344" i="41"/>
  <c r="H344" i="41"/>
  <c r="I344" i="41"/>
  <c r="J344" i="41"/>
  <c r="E344" i="41"/>
  <c r="H568" i="41"/>
  <c r="I568" i="41"/>
  <c r="E568" i="41"/>
  <c r="J568" i="41"/>
  <c r="K568" i="41"/>
  <c r="H652" i="41"/>
  <c r="I652" i="41"/>
  <c r="E652" i="41"/>
  <c r="J652" i="41"/>
  <c r="K652" i="41"/>
  <c r="E336" i="41"/>
  <c r="K336" i="41"/>
  <c r="H336" i="41"/>
  <c r="J336" i="41"/>
  <c r="I336" i="41"/>
  <c r="H102" i="29"/>
  <c r="J102" i="29"/>
  <c r="I102" i="29"/>
  <c r="K557" i="41"/>
  <c r="E557" i="41"/>
  <c r="J557" i="41"/>
  <c r="I557" i="41"/>
  <c r="H557" i="41"/>
  <c r="E73" i="41"/>
  <c r="I73" i="41"/>
  <c r="K73" i="41"/>
  <c r="H73" i="41"/>
  <c r="J73" i="41"/>
  <c r="I149" i="41"/>
  <c r="J149" i="41"/>
  <c r="H149" i="41"/>
  <c r="E149" i="41"/>
  <c r="K149" i="41"/>
  <c r="H72" i="29"/>
  <c r="I72" i="29"/>
  <c r="J72" i="29"/>
  <c r="K444" i="41"/>
  <c r="I444" i="41"/>
  <c r="H444" i="41"/>
  <c r="J444" i="41"/>
  <c r="E444" i="41"/>
  <c r="H95" i="29"/>
  <c r="I95" i="29"/>
  <c r="J95" i="29"/>
  <c r="I99" i="41"/>
  <c r="H99" i="41"/>
  <c r="K99" i="41"/>
  <c r="E99" i="41"/>
  <c r="J99" i="41"/>
  <c r="I239" i="41"/>
  <c r="H239" i="41"/>
  <c r="J239" i="41"/>
  <c r="K239" i="41"/>
  <c r="E239" i="41"/>
  <c r="I367" i="41"/>
  <c r="J367" i="41"/>
  <c r="H367" i="41"/>
  <c r="K367" i="41"/>
  <c r="E367" i="41"/>
  <c r="J690" i="41"/>
  <c r="I690" i="41"/>
  <c r="H690" i="41"/>
  <c r="E690" i="41"/>
  <c r="K690" i="41"/>
  <c r="H49" i="41"/>
  <c r="K49" i="41"/>
  <c r="E49" i="41"/>
  <c r="I49" i="41"/>
  <c r="J49" i="41"/>
  <c r="I631" i="41"/>
  <c r="H631" i="41"/>
  <c r="E631" i="41"/>
  <c r="K631" i="41"/>
  <c r="J631" i="41"/>
  <c r="I710" i="41"/>
  <c r="E710" i="41"/>
  <c r="K710" i="41"/>
  <c r="J710" i="41"/>
  <c r="H710" i="41"/>
  <c r="J121" i="29"/>
  <c r="H121" i="29"/>
  <c r="I121" i="29"/>
  <c r="I27" i="29"/>
  <c r="J27" i="29"/>
  <c r="H27" i="29"/>
  <c r="J519" i="41"/>
  <c r="I519" i="41"/>
  <c r="E519" i="41"/>
  <c r="H519" i="41"/>
  <c r="K519" i="41"/>
  <c r="J216" i="41"/>
  <c r="K216" i="41"/>
  <c r="E216" i="41"/>
  <c r="I216" i="41"/>
  <c r="H216" i="41"/>
  <c r="I165" i="29"/>
  <c r="J165" i="29"/>
  <c r="H165" i="29"/>
  <c r="H128" i="41"/>
  <c r="K128" i="41"/>
  <c r="E128" i="41"/>
  <c r="I128" i="41"/>
  <c r="J128" i="41"/>
  <c r="H278" i="41"/>
  <c r="E278" i="41"/>
  <c r="J278" i="41"/>
  <c r="I278" i="41"/>
  <c r="K278" i="41"/>
  <c r="K21" i="41"/>
  <c r="H21" i="41"/>
  <c r="J21" i="41"/>
  <c r="E21" i="41"/>
  <c r="I21" i="41"/>
  <c r="I338" i="41"/>
  <c r="K338" i="41"/>
  <c r="J338" i="41"/>
  <c r="H338" i="41"/>
  <c r="E338" i="41"/>
  <c r="I175" i="41"/>
  <c r="K175" i="41"/>
  <c r="E175" i="41"/>
  <c r="H175" i="41"/>
  <c r="J175" i="41"/>
  <c r="J484" i="41"/>
  <c r="E484" i="41"/>
  <c r="H484" i="41"/>
  <c r="I484" i="41"/>
  <c r="K484" i="41"/>
  <c r="K422" i="41"/>
  <c r="I422" i="41"/>
  <c r="J422" i="41"/>
  <c r="E422" i="41"/>
  <c r="H422" i="41"/>
  <c r="K240" i="41"/>
  <c r="J240" i="41"/>
  <c r="I240" i="41"/>
  <c r="H240" i="41"/>
  <c r="E240" i="41"/>
  <c r="E166" i="41"/>
  <c r="K166" i="41"/>
  <c r="I166" i="41"/>
  <c r="J166" i="41"/>
  <c r="H166" i="41"/>
  <c r="E134" i="41"/>
  <c r="J134" i="41"/>
  <c r="I134" i="41"/>
  <c r="K134" i="41"/>
  <c r="H134" i="41"/>
  <c r="I54" i="29"/>
  <c r="J54" i="29"/>
  <c r="H54" i="29"/>
  <c r="K205" i="41"/>
  <c r="J205" i="41"/>
  <c r="H205" i="41"/>
  <c r="E205" i="41"/>
  <c r="I205" i="41"/>
  <c r="H639" i="41"/>
  <c r="J639" i="41"/>
  <c r="E639" i="41"/>
  <c r="I639" i="41"/>
  <c r="K639" i="41"/>
  <c r="I87" i="41"/>
  <c r="K87" i="41"/>
  <c r="E87" i="41"/>
  <c r="H87" i="41"/>
  <c r="J87" i="41"/>
  <c r="I113" i="41"/>
  <c r="J113" i="41"/>
  <c r="H113" i="41"/>
  <c r="K113" i="41"/>
  <c r="E113" i="41"/>
  <c r="I505" i="41"/>
  <c r="H505" i="41"/>
  <c r="J505" i="41"/>
  <c r="E505" i="41"/>
  <c r="K505" i="41"/>
  <c r="J702" i="41"/>
  <c r="I702" i="41"/>
  <c r="H702" i="41"/>
  <c r="K702" i="41"/>
  <c r="E702" i="41"/>
  <c r="I711" i="41"/>
  <c r="K711" i="41"/>
  <c r="J711" i="41"/>
  <c r="H711" i="41"/>
  <c r="H359" i="41"/>
  <c r="J359" i="41"/>
  <c r="I359" i="41"/>
  <c r="K359" i="41"/>
  <c r="E359" i="41"/>
  <c r="E265" i="41"/>
  <c r="J265" i="41"/>
  <c r="H265" i="41"/>
  <c r="I265" i="41"/>
  <c r="K265" i="41"/>
  <c r="I91" i="29"/>
  <c r="H91" i="29"/>
  <c r="J91" i="29"/>
  <c r="I531" i="41"/>
  <c r="K531" i="41"/>
  <c r="E531" i="41"/>
  <c r="J531" i="41"/>
  <c r="H531" i="41"/>
  <c r="K509" i="41"/>
  <c r="H509" i="41"/>
  <c r="E509" i="41"/>
  <c r="I509" i="41"/>
  <c r="J509" i="41"/>
  <c r="I687" i="41"/>
  <c r="J687" i="41"/>
  <c r="K687" i="41"/>
  <c r="H687" i="41"/>
  <c r="E687" i="41"/>
  <c r="H455" i="41"/>
  <c r="E455" i="41"/>
  <c r="J455" i="41"/>
  <c r="K455" i="41"/>
  <c r="I455" i="41"/>
  <c r="K173" i="41"/>
  <c r="J173" i="41"/>
  <c r="H173" i="41"/>
  <c r="I173" i="41"/>
  <c r="E173" i="41"/>
  <c r="K58" i="41"/>
  <c r="I58" i="41"/>
  <c r="H58" i="41"/>
  <c r="E58" i="41"/>
  <c r="J58" i="41"/>
  <c r="H432" i="41"/>
  <c r="J432" i="41"/>
  <c r="I432" i="41"/>
  <c r="K432" i="41"/>
  <c r="E432" i="41"/>
  <c r="K417" i="41"/>
  <c r="E417" i="41"/>
  <c r="J417" i="41"/>
  <c r="I417" i="41"/>
  <c r="H417" i="41"/>
  <c r="K469" i="41"/>
  <c r="I469" i="41"/>
  <c r="J469" i="41"/>
  <c r="H469" i="41"/>
  <c r="E469" i="41"/>
  <c r="I425" i="41"/>
  <c r="H425" i="41"/>
  <c r="J425" i="41"/>
  <c r="K425" i="41"/>
  <c r="E425" i="41"/>
  <c r="E416" i="41"/>
  <c r="J416" i="41"/>
  <c r="I416" i="41"/>
  <c r="H416" i="41"/>
  <c r="K416" i="41"/>
  <c r="J671" i="41"/>
  <c r="K671" i="41"/>
  <c r="I671" i="41"/>
  <c r="H671" i="41"/>
  <c r="E671" i="41"/>
  <c r="H124" i="29"/>
  <c r="J124" i="29"/>
  <c r="I124" i="29"/>
  <c r="J101" i="29"/>
  <c r="H101" i="29"/>
  <c r="I101" i="29"/>
  <c r="E640" i="41"/>
  <c r="K640" i="41"/>
  <c r="H640" i="41"/>
  <c r="J640" i="41"/>
  <c r="I640" i="41"/>
  <c r="J352" i="41"/>
  <c r="H352" i="41"/>
  <c r="K352" i="41"/>
  <c r="E352" i="41"/>
  <c r="I352" i="41"/>
  <c r="J536" i="41"/>
  <c r="K536" i="41"/>
  <c r="I536" i="41"/>
  <c r="E536" i="41"/>
  <c r="H536" i="41"/>
  <c r="J114" i="41"/>
  <c r="H114" i="41"/>
  <c r="E114" i="41"/>
  <c r="I114" i="41"/>
  <c r="K114" i="41"/>
  <c r="K53" i="11"/>
  <c r="K54" i="11" s="1"/>
  <c r="K485" i="41"/>
  <c r="J485" i="41"/>
  <c r="E485" i="41"/>
  <c r="H485" i="41"/>
  <c r="I485" i="41"/>
  <c r="J19" i="29"/>
  <c r="H19" i="29"/>
  <c r="I19" i="29"/>
  <c r="K21" i="29"/>
  <c r="I73" i="29"/>
  <c r="J73" i="29"/>
  <c r="H73" i="29"/>
  <c r="K41" i="41"/>
  <c r="H41" i="41"/>
  <c r="I41" i="41"/>
  <c r="E41" i="41"/>
  <c r="J41" i="41"/>
  <c r="I136" i="41"/>
  <c r="K136" i="41"/>
  <c r="H136" i="41"/>
  <c r="J136" i="41"/>
  <c r="E136" i="41"/>
  <c r="E22" i="41"/>
  <c r="J22" i="41"/>
  <c r="K22" i="41"/>
  <c r="H22" i="41"/>
  <c r="I22" i="41"/>
  <c r="I670" i="41"/>
  <c r="E670" i="41"/>
  <c r="H670" i="41"/>
  <c r="K670" i="41"/>
  <c r="J670" i="41"/>
  <c r="K83" i="29"/>
  <c r="I137" i="41"/>
  <c r="E137" i="41"/>
  <c r="K137" i="41"/>
  <c r="H137" i="41"/>
  <c r="J137" i="41"/>
  <c r="E442" i="41"/>
  <c r="I442" i="41"/>
  <c r="K442" i="41"/>
  <c r="H442" i="41"/>
  <c r="J442" i="41"/>
  <c r="K306" i="41"/>
  <c r="I306" i="41"/>
  <c r="J306" i="41"/>
  <c r="H306" i="41"/>
  <c r="E306" i="41"/>
  <c r="I635" i="41"/>
  <c r="K635" i="41"/>
  <c r="J635" i="41"/>
  <c r="E635" i="41"/>
  <c r="H635" i="41"/>
  <c r="H46" i="41"/>
  <c r="K46" i="41"/>
  <c r="E46" i="41"/>
  <c r="I46" i="41"/>
  <c r="J46" i="41"/>
  <c r="I46" i="29"/>
  <c r="J46" i="29"/>
  <c r="H46" i="29"/>
  <c r="I497" i="41"/>
  <c r="J497" i="41"/>
  <c r="K497" i="41"/>
  <c r="E497" i="41"/>
  <c r="H497" i="41"/>
  <c r="J458" i="41"/>
  <c r="E458" i="41"/>
  <c r="K458" i="41"/>
  <c r="H458" i="41"/>
  <c r="I458" i="41"/>
  <c r="J141" i="29"/>
  <c r="H141" i="29"/>
  <c r="I141" i="29"/>
  <c r="J165" i="41"/>
  <c r="H165" i="41"/>
  <c r="E165" i="41"/>
  <c r="K165" i="41"/>
  <c r="I165" i="41"/>
  <c r="K523" i="41"/>
  <c r="J523" i="41"/>
  <c r="H523" i="41"/>
  <c r="I523" i="41"/>
  <c r="E523" i="41"/>
  <c r="J212" i="41"/>
  <c r="E212" i="41"/>
  <c r="K212" i="41"/>
  <c r="I212" i="41"/>
  <c r="H212" i="41"/>
  <c r="H159" i="29"/>
  <c r="I159" i="29"/>
  <c r="J159" i="29"/>
  <c r="I562" i="41"/>
  <c r="E562" i="41"/>
  <c r="J562" i="41"/>
  <c r="K562" i="41"/>
  <c r="H562" i="41"/>
  <c r="K446" i="41"/>
  <c r="I446" i="41"/>
  <c r="H446" i="41"/>
  <c r="J446" i="41"/>
  <c r="E446" i="41"/>
  <c r="H649" i="41"/>
  <c r="I649" i="41"/>
  <c r="J649" i="41"/>
  <c r="E649" i="41"/>
  <c r="K649" i="41"/>
  <c r="H186" i="41"/>
  <c r="J186" i="41"/>
  <c r="K186" i="41"/>
  <c r="I186" i="41"/>
  <c r="E186" i="41"/>
  <c r="J681" i="41"/>
  <c r="H681" i="41"/>
  <c r="E681" i="41"/>
  <c r="K681" i="41"/>
  <c r="I681" i="41"/>
  <c r="I29" i="41"/>
  <c r="K29" i="41"/>
  <c r="H29" i="41"/>
  <c r="J29" i="41"/>
  <c r="E29" i="41"/>
  <c r="H254" i="41"/>
  <c r="J254" i="41"/>
  <c r="E254" i="41"/>
  <c r="I254" i="41"/>
  <c r="K254" i="41"/>
  <c r="E460" i="41"/>
  <c r="J460" i="41"/>
  <c r="K460" i="41"/>
  <c r="H460" i="41"/>
  <c r="I460" i="41"/>
  <c r="K590" i="41"/>
  <c r="H590" i="41"/>
  <c r="E590" i="41"/>
  <c r="I590" i="41"/>
  <c r="J590" i="41"/>
  <c r="J105" i="29"/>
  <c r="I105" i="29"/>
  <c r="H105" i="29"/>
  <c r="E335" i="41"/>
  <c r="I335" i="41"/>
  <c r="K335" i="41"/>
  <c r="H335" i="41"/>
  <c r="J335" i="41"/>
  <c r="J362" i="41"/>
  <c r="E362" i="41"/>
  <c r="H362" i="41"/>
  <c r="K362" i="41"/>
  <c r="I362" i="41"/>
  <c r="J208" i="41"/>
  <c r="E208" i="41"/>
  <c r="H208" i="41"/>
  <c r="K208" i="41"/>
  <c r="I208" i="41"/>
  <c r="K107" i="29"/>
  <c r="E332" i="41"/>
  <c r="I332" i="41"/>
  <c r="K332" i="41"/>
  <c r="J332" i="41"/>
  <c r="H332" i="41"/>
  <c r="E430" i="41"/>
  <c r="I430" i="41"/>
  <c r="H430" i="41"/>
  <c r="K430" i="41"/>
  <c r="J430" i="41"/>
  <c r="K138" i="41"/>
  <c r="E138" i="41"/>
  <c r="J138" i="41"/>
  <c r="H138" i="41"/>
  <c r="I138" i="41"/>
  <c r="J53" i="29"/>
  <c r="H53" i="29"/>
  <c r="I53" i="29"/>
  <c r="J55" i="41"/>
  <c r="H55" i="41"/>
  <c r="K55" i="41"/>
  <c r="I55" i="41"/>
  <c r="E55" i="41"/>
  <c r="I76" i="41"/>
  <c r="K76" i="41"/>
  <c r="J76" i="41"/>
  <c r="E76" i="41"/>
  <c r="H76" i="41"/>
  <c r="H427" i="41"/>
  <c r="J427" i="41"/>
  <c r="E427" i="41"/>
  <c r="K427" i="41"/>
  <c r="I427" i="41"/>
  <c r="I274" i="41"/>
  <c r="H274" i="41"/>
  <c r="K274" i="41"/>
  <c r="J274" i="41"/>
  <c r="E274" i="41"/>
  <c r="J80" i="29"/>
  <c r="H80" i="29"/>
  <c r="I80" i="29"/>
  <c r="H223" i="41"/>
  <c r="I223" i="41"/>
  <c r="J223" i="41"/>
  <c r="K223" i="41"/>
  <c r="E223" i="41"/>
  <c r="H77" i="29"/>
  <c r="J77" i="29"/>
  <c r="I77" i="29"/>
  <c r="J32" i="29"/>
  <c r="H32" i="29"/>
  <c r="I32" i="29"/>
  <c r="E672" i="41"/>
  <c r="K672" i="41"/>
  <c r="J672" i="41"/>
  <c r="I672" i="41"/>
  <c r="H672" i="41"/>
  <c r="I55" i="29"/>
  <c r="H55" i="29"/>
  <c r="J55" i="29"/>
  <c r="E100" i="41"/>
  <c r="I100" i="41"/>
  <c r="K100" i="41"/>
  <c r="J100" i="41"/>
  <c r="H100" i="41"/>
  <c r="I85" i="41"/>
  <c r="H85" i="41"/>
  <c r="K85" i="41"/>
  <c r="E85" i="41"/>
  <c r="J85" i="41"/>
  <c r="K520" i="41"/>
  <c r="H520" i="41"/>
  <c r="E520" i="41"/>
  <c r="J520" i="41"/>
  <c r="I520" i="41"/>
  <c r="K244" i="41"/>
  <c r="H244" i="41"/>
  <c r="E244" i="41"/>
  <c r="I244" i="41"/>
  <c r="J244" i="41"/>
  <c r="J472" i="41"/>
  <c r="E472" i="41"/>
  <c r="I472" i="41"/>
  <c r="K472" i="41"/>
  <c r="H472" i="41"/>
  <c r="J25" i="29"/>
  <c r="I25" i="29"/>
  <c r="H25" i="29"/>
  <c r="H89" i="41"/>
  <c r="E89" i="41"/>
  <c r="J89" i="41"/>
  <c r="I89" i="41"/>
  <c r="K89" i="41"/>
  <c r="I17" i="41"/>
  <c r="E17" i="41"/>
  <c r="K17" i="41"/>
  <c r="H17" i="41"/>
  <c r="J17" i="41"/>
  <c r="K146" i="41"/>
  <c r="J146" i="41"/>
  <c r="H146" i="41"/>
  <c r="E146" i="41"/>
  <c r="I146" i="41"/>
  <c r="I71" i="29"/>
  <c r="J71" i="29"/>
  <c r="H71" i="29"/>
  <c r="J229" i="41"/>
  <c r="K229" i="41"/>
  <c r="E229" i="41"/>
  <c r="H229" i="41"/>
  <c r="I229" i="41"/>
  <c r="I264" i="41"/>
  <c r="H264" i="41"/>
  <c r="E264" i="41"/>
  <c r="K264" i="41"/>
  <c r="J264" i="41"/>
  <c r="E626" i="41"/>
  <c r="K626" i="41"/>
  <c r="H626" i="41"/>
  <c r="J626" i="41"/>
  <c r="I626" i="41"/>
  <c r="K473" i="41"/>
  <c r="I473" i="41"/>
  <c r="H473" i="41"/>
  <c r="J473" i="41"/>
  <c r="E473" i="41"/>
  <c r="E154" i="41"/>
  <c r="H154" i="41"/>
  <c r="K154" i="41"/>
  <c r="I154" i="41"/>
  <c r="J154" i="41"/>
  <c r="J90" i="29"/>
  <c r="I90" i="29"/>
  <c r="H90" i="29"/>
  <c r="J586" i="41"/>
  <c r="I586" i="41"/>
  <c r="E586" i="41"/>
  <c r="H586" i="41"/>
  <c r="K586" i="41"/>
  <c r="K217" i="41"/>
  <c r="I217" i="41"/>
  <c r="E217" i="41"/>
  <c r="J217" i="41"/>
  <c r="H217" i="41"/>
  <c r="H461" i="41"/>
  <c r="J461" i="41"/>
  <c r="E461" i="41"/>
  <c r="K461" i="41"/>
  <c r="I461" i="41"/>
  <c r="J588" i="41"/>
  <c r="I588" i="41"/>
  <c r="E588" i="41"/>
  <c r="H588" i="41"/>
  <c r="K588" i="41"/>
  <c r="K437" i="41"/>
  <c r="H437" i="41"/>
  <c r="I437" i="41"/>
  <c r="J437" i="41"/>
  <c r="E437" i="41"/>
  <c r="E625" i="41"/>
  <c r="I625" i="41"/>
  <c r="K625" i="41"/>
  <c r="H625" i="41"/>
  <c r="J625" i="41"/>
  <c r="J606" i="41"/>
  <c r="H606" i="41"/>
  <c r="E606" i="41"/>
  <c r="K606" i="41"/>
  <c r="I606" i="41"/>
  <c r="I215" i="41"/>
  <c r="H215" i="41"/>
  <c r="J215" i="41"/>
  <c r="E215" i="41"/>
  <c r="K215" i="41"/>
  <c r="E443" i="41"/>
  <c r="H443" i="41"/>
  <c r="I443" i="41"/>
  <c r="K443" i="41"/>
  <c r="J443" i="41"/>
  <c r="H185" i="41"/>
  <c r="I185" i="41"/>
  <c r="E185" i="41"/>
  <c r="J185" i="41"/>
  <c r="K185" i="41"/>
  <c r="K96" i="41"/>
  <c r="E96" i="41"/>
  <c r="H96" i="41"/>
  <c r="J96" i="41"/>
  <c r="I96" i="41"/>
  <c r="H454" i="41"/>
  <c r="E454" i="41"/>
  <c r="K454" i="41"/>
  <c r="I454" i="41"/>
  <c r="J454" i="41"/>
  <c r="I581" i="41"/>
  <c r="H581" i="41"/>
  <c r="K581" i="41"/>
  <c r="J581" i="41"/>
  <c r="E581" i="41"/>
  <c r="I167" i="41"/>
  <c r="E167" i="41"/>
  <c r="H167" i="41"/>
  <c r="J167" i="41"/>
  <c r="K167" i="41"/>
  <c r="J584" i="41"/>
  <c r="E584" i="41"/>
  <c r="K584" i="41"/>
  <c r="I584" i="41"/>
  <c r="H584" i="41"/>
  <c r="I436" i="41"/>
  <c r="H436" i="41"/>
  <c r="J436" i="41"/>
  <c r="K436" i="41"/>
  <c r="E436" i="41"/>
  <c r="J143" i="29"/>
  <c r="H143" i="29"/>
  <c r="I143" i="29"/>
  <c r="H198" i="41"/>
  <c r="E198" i="41"/>
  <c r="J198" i="41"/>
  <c r="K198" i="41"/>
  <c r="I198" i="41"/>
  <c r="K465" i="41"/>
  <c r="E465" i="41"/>
  <c r="J465" i="41"/>
  <c r="I465" i="41"/>
  <c r="H465" i="41"/>
  <c r="I512" i="41"/>
  <c r="E512" i="41"/>
  <c r="H512" i="41"/>
  <c r="K512" i="41"/>
  <c r="J512" i="41"/>
  <c r="E109" i="41"/>
  <c r="K109" i="41"/>
  <c r="H109" i="41"/>
  <c r="I109" i="41"/>
  <c r="J109" i="41"/>
  <c r="I591" i="41"/>
  <c r="H591" i="41"/>
  <c r="J591" i="41"/>
  <c r="K591" i="41"/>
  <c r="E591" i="41"/>
  <c r="I120" i="29"/>
  <c r="H120" i="29"/>
  <c r="J120" i="29"/>
  <c r="K323" i="41"/>
  <c r="H323" i="41"/>
  <c r="E323" i="41"/>
  <c r="I323" i="41"/>
  <c r="J323" i="41"/>
  <c r="I545" i="41"/>
  <c r="H545" i="41"/>
  <c r="E545" i="41"/>
  <c r="J545" i="41"/>
  <c r="K545" i="41"/>
  <c r="I111" i="29"/>
  <c r="J111" i="29"/>
  <c r="H111" i="29"/>
  <c r="H101" i="41"/>
  <c r="J101" i="41"/>
  <c r="E101" i="41"/>
  <c r="I101" i="41"/>
  <c r="K101" i="41"/>
  <c r="K34" i="39"/>
  <c r="H555" i="41"/>
  <c r="J555" i="41"/>
  <c r="K555" i="41"/>
  <c r="E555" i="41"/>
  <c r="I555" i="41"/>
  <c r="E316" i="41"/>
  <c r="H316" i="41"/>
  <c r="K316" i="41"/>
  <c r="I316" i="41"/>
  <c r="J316" i="41"/>
  <c r="H286" i="41"/>
  <c r="I286" i="41"/>
  <c r="K286" i="41"/>
  <c r="J286" i="41"/>
  <c r="E286" i="41"/>
  <c r="I20" i="29"/>
  <c r="J20" i="29"/>
  <c r="H20" i="29"/>
  <c r="H36" i="41"/>
  <c r="J36" i="41"/>
  <c r="I36" i="41"/>
  <c r="E36" i="41"/>
  <c r="K36" i="41"/>
  <c r="K312" i="41"/>
  <c r="H312" i="41"/>
  <c r="I312" i="41"/>
  <c r="E312" i="41"/>
  <c r="J312" i="41"/>
  <c r="J429" i="41"/>
  <c r="H429" i="41"/>
  <c r="K429" i="41"/>
  <c r="E429" i="41"/>
  <c r="I429" i="41"/>
  <c r="E259" i="41"/>
  <c r="H259" i="41"/>
  <c r="I259" i="41"/>
  <c r="J259" i="41"/>
  <c r="K259" i="41"/>
  <c r="I463" i="41"/>
  <c r="H463" i="41"/>
  <c r="E463" i="41"/>
  <c r="K463" i="41"/>
  <c r="J463" i="41"/>
  <c r="I103" i="29"/>
  <c r="J103" i="29"/>
  <c r="H103" i="29"/>
  <c r="K131" i="41"/>
  <c r="J131" i="41"/>
  <c r="H131" i="41"/>
  <c r="E131" i="41"/>
  <c r="I131" i="41"/>
  <c r="H704" i="41"/>
  <c r="E704" i="41"/>
  <c r="K704" i="41"/>
  <c r="J704" i="41"/>
  <c r="I704" i="41"/>
  <c r="J117" i="29"/>
  <c r="H117" i="29"/>
  <c r="I117" i="29"/>
  <c r="K424" i="41"/>
  <c r="H424" i="41"/>
  <c r="J424" i="41"/>
  <c r="E424" i="41"/>
  <c r="I424" i="41"/>
  <c r="E23" i="41"/>
  <c r="I23" i="41"/>
  <c r="K23" i="41"/>
  <c r="H23" i="41"/>
  <c r="J23" i="41"/>
  <c r="E524" i="41"/>
  <c r="I524" i="41"/>
  <c r="H524" i="41"/>
  <c r="J524" i="41"/>
  <c r="K524" i="41"/>
  <c r="I282" i="41"/>
  <c r="K282" i="41"/>
  <c r="H282" i="41"/>
  <c r="J282" i="41"/>
  <c r="E282" i="41"/>
  <c r="K193" i="41"/>
  <c r="H193" i="41"/>
  <c r="E193" i="41"/>
  <c r="I193" i="41"/>
  <c r="J193" i="41"/>
  <c r="H499" i="41"/>
  <c r="J499" i="41"/>
  <c r="K499" i="41"/>
  <c r="I499" i="41"/>
  <c r="E499" i="41"/>
  <c r="E441" i="41"/>
  <c r="J441" i="41"/>
  <c r="K441" i="41"/>
  <c r="H441" i="41"/>
  <c r="I441" i="41"/>
  <c r="I124" i="41"/>
  <c r="E124" i="41"/>
  <c r="H124" i="41"/>
  <c r="J124" i="41"/>
  <c r="K124" i="41"/>
  <c r="E227" i="41"/>
  <c r="H227" i="41"/>
  <c r="K227" i="41"/>
  <c r="I227" i="41"/>
  <c r="J227" i="41"/>
  <c r="I633" i="41"/>
  <c r="K633" i="41"/>
  <c r="J633" i="41"/>
  <c r="E633" i="41"/>
  <c r="H633" i="41"/>
  <c r="J111" i="41"/>
  <c r="I111" i="41"/>
  <c r="E111" i="41"/>
  <c r="K111" i="41"/>
  <c r="H111" i="41"/>
  <c r="E142" i="41"/>
  <c r="J142" i="41"/>
  <c r="K142" i="41"/>
  <c r="H142" i="41"/>
  <c r="I142" i="41"/>
  <c r="E657" i="41"/>
  <c r="H657" i="41"/>
  <c r="K657" i="41"/>
  <c r="J657" i="41"/>
  <c r="I657" i="41"/>
  <c r="I42" i="41"/>
  <c r="E42" i="41"/>
  <c r="K42" i="41"/>
  <c r="H42" i="41"/>
  <c r="J42" i="41"/>
  <c r="H143" i="41"/>
  <c r="J143" i="41"/>
  <c r="I143" i="41"/>
  <c r="K143" i="41"/>
  <c r="E143" i="41"/>
  <c r="E196" i="41"/>
  <c r="J196" i="41"/>
  <c r="K196" i="41"/>
  <c r="I196" i="41"/>
  <c r="H196" i="41"/>
  <c r="E447" i="41"/>
  <c r="H447" i="41"/>
  <c r="J447" i="41"/>
  <c r="I447" i="41"/>
  <c r="K447" i="41"/>
  <c r="H214" i="41"/>
  <c r="K214" i="41"/>
  <c r="J214" i="41"/>
  <c r="I214" i="41"/>
  <c r="E214" i="41"/>
  <c r="E105" i="41"/>
  <c r="I105" i="41"/>
  <c r="J105" i="41"/>
  <c r="K105" i="41"/>
  <c r="H105" i="41"/>
  <c r="H387" i="41"/>
  <c r="I387" i="41"/>
  <c r="K387" i="41"/>
  <c r="J387" i="41"/>
  <c r="E387" i="41"/>
  <c r="K415" i="41"/>
  <c r="H415" i="41"/>
  <c r="I415" i="41"/>
  <c r="J415" i="41"/>
  <c r="E415" i="41"/>
  <c r="E346" i="41"/>
  <c r="H346" i="41"/>
  <c r="K346" i="41"/>
  <c r="I346" i="41"/>
  <c r="J346" i="41"/>
  <c r="K15" i="41"/>
  <c r="J15" i="41"/>
  <c r="E15" i="41"/>
  <c r="H15" i="41"/>
  <c r="I15" i="41"/>
  <c r="I620" i="41"/>
  <c r="J620" i="41"/>
  <c r="K620" i="41"/>
  <c r="E620" i="41"/>
  <c r="H620" i="41"/>
  <c r="K311" i="41"/>
  <c r="I311" i="41"/>
  <c r="J311" i="41"/>
  <c r="E311" i="41"/>
  <c r="H311" i="41"/>
  <c r="J618" i="41"/>
  <c r="H618" i="41"/>
  <c r="K618" i="41"/>
  <c r="I618" i="41"/>
  <c r="E618" i="41"/>
  <c r="J112" i="29"/>
  <c r="H112" i="29"/>
  <c r="I112" i="29"/>
  <c r="H488" i="41"/>
  <c r="J488" i="41"/>
  <c r="K488" i="41"/>
  <c r="E488" i="41"/>
  <c r="I488" i="41"/>
  <c r="K409" i="41"/>
  <c r="E409" i="41"/>
  <c r="I409" i="41"/>
  <c r="H409" i="41"/>
  <c r="J409" i="41"/>
  <c r="H533" i="41"/>
  <c r="I533" i="41"/>
  <c r="E533" i="41"/>
  <c r="K533" i="41"/>
  <c r="J533" i="41"/>
  <c r="I700" i="41"/>
  <c r="H700" i="41"/>
  <c r="J700" i="41"/>
  <c r="K700" i="41"/>
  <c r="E700" i="41"/>
  <c r="K439" i="41"/>
  <c r="E439" i="41"/>
  <c r="J439" i="41"/>
  <c r="H439" i="41"/>
  <c r="I439" i="41"/>
  <c r="E261" i="41"/>
  <c r="K261" i="41"/>
  <c r="I261" i="41"/>
  <c r="H261" i="41"/>
  <c r="J261" i="41"/>
  <c r="H116" i="29"/>
  <c r="J116" i="29"/>
  <c r="I116" i="29"/>
  <c r="I78" i="29"/>
  <c r="H78" i="29"/>
  <c r="J78" i="29"/>
  <c r="H431" i="41"/>
  <c r="E431" i="41"/>
  <c r="I431" i="41"/>
  <c r="J431" i="41"/>
  <c r="K431" i="41"/>
  <c r="J157" i="41"/>
  <c r="I157" i="41"/>
  <c r="E157" i="41"/>
  <c r="H157" i="41"/>
  <c r="K157" i="41"/>
  <c r="K155" i="41"/>
  <c r="I155" i="41"/>
  <c r="E155" i="41"/>
  <c r="H155" i="41"/>
  <c r="J155" i="41"/>
  <c r="H325" i="41"/>
  <c r="K325" i="41"/>
  <c r="E325" i="41"/>
  <c r="J325" i="41"/>
  <c r="I325" i="41"/>
  <c r="H284" i="41"/>
  <c r="J284" i="41"/>
  <c r="I284" i="41"/>
  <c r="E284" i="41"/>
  <c r="K284" i="41"/>
  <c r="I247" i="41"/>
  <c r="E247" i="41"/>
  <c r="J247" i="41"/>
  <c r="K247" i="41"/>
  <c r="H247" i="41"/>
  <c r="K629" i="41"/>
  <c r="H629" i="41"/>
  <c r="I629" i="41"/>
  <c r="E629" i="41"/>
  <c r="J629" i="41"/>
  <c r="K697" i="41"/>
  <c r="E697" i="41"/>
  <c r="J697" i="41"/>
  <c r="H697" i="41"/>
  <c r="I697" i="41"/>
  <c r="J68" i="29"/>
  <c r="H68" i="29"/>
  <c r="I68" i="29"/>
  <c r="E250" i="41"/>
  <c r="K250" i="41"/>
  <c r="J250" i="41"/>
  <c r="H250" i="41"/>
  <c r="I250" i="41"/>
  <c r="H600" i="41"/>
  <c r="E600" i="41"/>
  <c r="K600" i="41"/>
  <c r="I600" i="41"/>
  <c r="J600" i="41"/>
  <c r="K356" i="41"/>
  <c r="J356" i="41"/>
  <c r="E356" i="41"/>
  <c r="I356" i="41"/>
  <c r="H356" i="41"/>
  <c r="J572" i="41"/>
  <c r="I572" i="41"/>
  <c r="K572" i="41"/>
  <c r="E572" i="41"/>
  <c r="H572" i="41"/>
  <c r="I612" i="41"/>
  <c r="J612" i="41"/>
  <c r="K612" i="41"/>
  <c r="E612" i="41"/>
  <c r="H612" i="41"/>
  <c r="I364" i="41"/>
  <c r="E364" i="41"/>
  <c r="J364" i="41"/>
  <c r="H364" i="41"/>
  <c r="K364" i="41"/>
  <c r="I33" i="41"/>
  <c r="H33" i="41"/>
  <c r="E33" i="41"/>
  <c r="K33" i="41"/>
  <c r="J33" i="41"/>
  <c r="J82" i="29"/>
  <c r="I82" i="29"/>
  <c r="H82" i="29"/>
  <c r="J493" i="41"/>
  <c r="E493" i="41"/>
  <c r="K493" i="41"/>
  <c r="I493" i="41"/>
  <c r="H493" i="41"/>
  <c r="H183" i="41"/>
  <c r="J183" i="41"/>
  <c r="K183" i="41"/>
  <c r="I183" i="41"/>
  <c r="E183" i="41"/>
  <c r="H349" i="41"/>
  <c r="K349" i="41"/>
  <c r="I349" i="41"/>
  <c r="J349" i="41"/>
  <c r="E349" i="41"/>
  <c r="H153" i="29"/>
  <c r="J153" i="29"/>
  <c r="I153" i="29"/>
  <c r="H81" i="29"/>
  <c r="I81" i="29"/>
  <c r="J81" i="29"/>
  <c r="H366" i="41"/>
  <c r="J366" i="41"/>
  <c r="I366" i="41"/>
  <c r="K366" i="41"/>
  <c r="E366" i="41"/>
  <c r="I157" i="29"/>
  <c r="J157" i="29"/>
  <c r="H157" i="29"/>
  <c r="E450" i="41"/>
  <c r="I450" i="41"/>
  <c r="J450" i="41"/>
  <c r="K450" i="41"/>
  <c r="H450" i="41"/>
  <c r="I381" i="41"/>
  <c r="J381" i="41"/>
  <c r="K381" i="41"/>
  <c r="E381" i="41"/>
  <c r="H381" i="41"/>
  <c r="I530" i="41"/>
  <c r="H530" i="41"/>
  <c r="K530" i="41"/>
  <c r="E530" i="41"/>
  <c r="J530" i="41"/>
  <c r="J419" i="41"/>
  <c r="K419" i="41"/>
  <c r="H419" i="41"/>
  <c r="I419" i="41"/>
  <c r="E419" i="41"/>
  <c r="I119" i="41"/>
  <c r="E119" i="41"/>
  <c r="K119" i="41"/>
  <c r="H119" i="41"/>
  <c r="J119" i="41"/>
  <c r="E666" i="41"/>
  <c r="I666" i="41"/>
  <c r="K666" i="41"/>
  <c r="H666" i="41"/>
  <c r="J666" i="41"/>
  <c r="J281" i="41"/>
  <c r="E281" i="41"/>
  <c r="H281" i="41"/>
  <c r="K281" i="41"/>
  <c r="I281" i="41"/>
  <c r="K307" i="41"/>
  <c r="E307" i="41"/>
  <c r="J307" i="41"/>
  <c r="I307" i="41"/>
  <c r="H307" i="41"/>
  <c r="I382" i="41"/>
  <c r="J382" i="41"/>
  <c r="K382" i="41"/>
  <c r="E382" i="41"/>
  <c r="H382" i="41"/>
  <c r="I403" i="41"/>
  <c r="K403" i="41"/>
  <c r="H403" i="41"/>
  <c r="J403" i="41"/>
  <c r="E403" i="41"/>
  <c r="H211" i="41"/>
  <c r="J211" i="41"/>
  <c r="I211" i="41"/>
  <c r="E211" i="41"/>
  <c r="K211" i="41"/>
  <c r="I147" i="29"/>
  <c r="J147" i="29"/>
  <c r="H147" i="29"/>
  <c r="K654" i="41"/>
  <c r="J654" i="41"/>
  <c r="I654" i="41"/>
  <c r="H654" i="41"/>
  <c r="E654" i="41"/>
  <c r="J85" i="29"/>
  <c r="H85" i="29"/>
  <c r="I85" i="29"/>
  <c r="I611" i="41"/>
  <c r="J611" i="41"/>
  <c r="E611" i="41"/>
  <c r="H611" i="41"/>
  <c r="K611" i="41"/>
  <c r="E420" i="41"/>
  <c r="J420" i="41"/>
  <c r="K420" i="41"/>
  <c r="I420" i="41"/>
  <c r="H420" i="41"/>
  <c r="E194" i="41"/>
  <c r="I194" i="41"/>
  <c r="H194" i="41"/>
  <c r="J194" i="41"/>
  <c r="K194" i="41"/>
  <c r="I138" i="29"/>
  <c r="J138" i="29"/>
  <c r="H138" i="29"/>
  <c r="H108" i="41"/>
  <c r="K108" i="41"/>
  <c r="E108" i="41"/>
  <c r="I108" i="41"/>
  <c r="J108" i="41"/>
  <c r="I445" i="41"/>
  <c r="H445" i="41"/>
  <c r="E445" i="41"/>
  <c r="K445" i="41"/>
  <c r="J445" i="41"/>
  <c r="I535" i="41"/>
  <c r="K535" i="41"/>
  <c r="E535" i="41"/>
  <c r="J535" i="41"/>
  <c r="H535" i="41"/>
  <c r="I89" i="29"/>
  <c r="J89" i="29"/>
  <c r="H89" i="29"/>
  <c r="E195" i="41"/>
  <c r="I195" i="41"/>
  <c r="K195" i="41"/>
  <c r="H195" i="41"/>
  <c r="J195" i="41"/>
  <c r="K50" i="41"/>
  <c r="E50" i="41"/>
  <c r="I50" i="41"/>
  <c r="H50" i="41"/>
  <c r="J50" i="41"/>
  <c r="E226" i="41"/>
  <c r="K226" i="41"/>
  <c r="H226" i="41"/>
  <c r="I226" i="41"/>
  <c r="J226" i="41"/>
  <c r="I470" i="41"/>
  <c r="H470" i="41"/>
  <c r="E470" i="41"/>
  <c r="J470" i="41"/>
  <c r="K470" i="41"/>
  <c r="K192" i="41"/>
  <c r="E192" i="41"/>
  <c r="H192" i="41"/>
  <c r="J192" i="41"/>
  <c r="I192" i="41"/>
  <c r="K204" i="41"/>
  <c r="J204" i="41"/>
  <c r="I204" i="41"/>
  <c r="E204" i="41"/>
  <c r="H204" i="41"/>
  <c r="I464" i="41"/>
  <c r="K464" i="41"/>
  <c r="H464" i="41"/>
  <c r="E464" i="41"/>
  <c r="J464" i="41"/>
  <c r="K106" i="29" l="1"/>
  <c r="K21" i="39"/>
  <c r="K66" i="29"/>
  <c r="K130" i="29"/>
  <c r="K87" i="29"/>
  <c r="K18" i="39"/>
  <c r="K23" i="39"/>
  <c r="C13" i="54"/>
  <c r="I12" i="54"/>
  <c r="D12" i="54"/>
  <c r="H12" i="54"/>
  <c r="L11" i="54"/>
  <c r="M11" i="54" s="1"/>
  <c r="K160" i="29"/>
  <c r="K31" i="39"/>
  <c r="K28" i="39"/>
  <c r="K16" i="29"/>
  <c r="K35" i="39"/>
  <c r="K20" i="39"/>
  <c r="K29" i="29"/>
  <c r="K60" i="29"/>
  <c r="K162" i="29"/>
  <c r="K34" i="29"/>
  <c r="K104" i="29"/>
  <c r="K113" i="29"/>
  <c r="H38" i="39"/>
  <c r="H39" i="39" s="1"/>
  <c r="H40" i="39" s="1"/>
  <c r="J38" i="39"/>
  <c r="J39" i="39" s="1"/>
  <c r="J40" i="39" s="1"/>
  <c r="I38" i="39"/>
  <c r="I39" i="39" s="1"/>
  <c r="I40" i="39" s="1"/>
  <c r="K17" i="39"/>
  <c r="K129" i="29"/>
  <c r="K16" i="39"/>
  <c r="K102" i="29"/>
  <c r="K84" i="29"/>
  <c r="K92" i="29"/>
  <c r="K26" i="29"/>
  <c r="K105" i="29"/>
  <c r="K46" i="29"/>
  <c r="K59" i="29"/>
  <c r="K148" i="29"/>
  <c r="K54" i="29"/>
  <c r="K100" i="29"/>
  <c r="K38" i="29"/>
  <c r="K50" i="29"/>
  <c r="K137" i="29"/>
  <c r="K150" i="29"/>
  <c r="K155" i="29"/>
  <c r="K82" i="29"/>
  <c r="K163" i="29"/>
  <c r="K79" i="29"/>
  <c r="K128" i="29"/>
  <c r="K27" i="29"/>
  <c r="K136" i="29"/>
  <c r="K36" i="29"/>
  <c r="K76" i="29"/>
  <c r="K63" i="29"/>
  <c r="K126" i="29"/>
  <c r="K89" i="29"/>
  <c r="K25" i="29"/>
  <c r="K94" i="29"/>
  <c r="K138" i="29"/>
  <c r="K103" i="29"/>
  <c r="K90" i="29"/>
  <c r="K57" i="29"/>
  <c r="K134" i="29"/>
  <c r="K122" i="29"/>
  <c r="K149" i="29"/>
  <c r="K118" i="29"/>
  <c r="B55" i="11"/>
  <c r="D10" i="59"/>
  <c r="K19" i="29"/>
  <c r="K154" i="29"/>
  <c r="K99" i="29"/>
  <c r="K125" i="29"/>
  <c r="K33" i="29"/>
  <c r="K37" i="29"/>
  <c r="K74" i="29"/>
  <c r="K69" i="29"/>
  <c r="J168" i="29"/>
  <c r="K127" i="29"/>
  <c r="K131" i="29"/>
  <c r="K17" i="29"/>
  <c r="H168" i="29"/>
  <c r="K81" i="29"/>
  <c r="K80" i="29"/>
  <c r="K91" i="29"/>
  <c r="K67" i="29"/>
  <c r="K110" i="29"/>
  <c r="K151" i="29"/>
  <c r="K98" i="29"/>
  <c r="I168" i="29"/>
  <c r="K142" i="29"/>
  <c r="K158" i="29"/>
  <c r="K35" i="29"/>
  <c r="K68" i="29"/>
  <c r="K77" i="29"/>
  <c r="K124" i="29"/>
  <c r="K96" i="29"/>
  <c r="K115" i="29"/>
  <c r="K31" i="29"/>
  <c r="K39" i="29"/>
  <c r="K47" i="29"/>
  <c r="K132" i="29"/>
  <c r="K45" i="29"/>
  <c r="K58" i="29"/>
  <c r="K143" i="29"/>
  <c r="K116" i="29"/>
  <c r="K153" i="29"/>
  <c r="K73" i="29"/>
  <c r="K146" i="29"/>
  <c r="K30" i="29"/>
  <c r="K161" i="29"/>
  <c r="K164" i="29"/>
  <c r="K53" i="29"/>
  <c r="K112" i="29"/>
  <c r="K120" i="29"/>
  <c r="K159" i="29"/>
  <c r="K165" i="29"/>
  <c r="K95" i="29"/>
  <c r="K72" i="29"/>
  <c r="K144" i="29"/>
  <c r="K42" i="29"/>
  <c r="K65" i="29"/>
  <c r="K119" i="29"/>
  <c r="K49" i="29"/>
  <c r="K108" i="29"/>
  <c r="K40" i="29"/>
  <c r="K88" i="29"/>
  <c r="K28" i="29"/>
  <c r="K152" i="29"/>
  <c r="K135" i="29"/>
  <c r="K147" i="29"/>
  <c r="K85" i="29"/>
  <c r="K78" i="29"/>
  <c r="K141" i="29"/>
  <c r="K121" i="29"/>
  <c r="K56" i="29"/>
  <c r="K93" i="29"/>
  <c r="K51" i="29"/>
  <c r="K52" i="29"/>
  <c r="K140" i="29"/>
  <c r="K44" i="29"/>
  <c r="K157" i="29"/>
  <c r="K117" i="29"/>
  <c r="K20" i="29"/>
  <c r="K111" i="29"/>
  <c r="K71" i="29"/>
  <c r="K55" i="29"/>
  <c r="K32" i="29"/>
  <c r="K101" i="29"/>
  <c r="K75" i="29"/>
  <c r="K62" i="29"/>
  <c r="K145" i="29"/>
  <c r="K139" i="29"/>
  <c r="K18" i="29"/>
  <c r="K23" i="29"/>
  <c r="K70" i="29"/>
  <c r="K64" i="29"/>
  <c r="K133" i="29"/>
  <c r="K109" i="29"/>
  <c r="K24" i="29"/>
  <c r="E12" i="54" l="1"/>
  <c r="L12" i="54" s="1"/>
  <c r="M12" i="54" s="1"/>
  <c r="C14" i="54"/>
  <c r="D13" i="54"/>
  <c r="I13" i="54"/>
  <c r="H13" i="54"/>
  <c r="K38" i="39"/>
  <c r="K39" i="39" s="1"/>
  <c r="K40" i="39" s="1"/>
  <c r="J169" i="29"/>
  <c r="J170" i="29" s="1"/>
  <c r="F7" i="54"/>
  <c r="D11" i="59"/>
  <c r="H169" i="29"/>
  <c r="H170" i="29" s="1"/>
  <c r="K168" i="29"/>
  <c r="I169" i="29"/>
  <c r="I170" i="29" s="1"/>
  <c r="C15" i="54" l="1"/>
  <c r="I14" i="54"/>
  <c r="H14" i="54"/>
  <c r="D14" i="54"/>
  <c r="E14" i="54" s="1"/>
  <c r="E13" i="54"/>
  <c r="L13" i="54" s="1"/>
  <c r="M13" i="54" s="1"/>
  <c r="K169" i="29"/>
  <c r="K170" i="29" s="1"/>
  <c r="G9" i="54"/>
  <c r="J9" i="54" s="1"/>
  <c r="N9" i="54" s="1"/>
  <c r="P9" i="54" s="1"/>
  <c r="G11" i="54"/>
  <c r="J11" i="54" s="1"/>
  <c r="N11" i="54" s="1"/>
  <c r="P11" i="54" s="1"/>
  <c r="G31" i="54"/>
  <c r="G22" i="54"/>
  <c r="G24" i="54"/>
  <c r="G13" i="54"/>
  <c r="J13" i="54" s="1"/>
  <c r="G32" i="54"/>
  <c r="G8" i="54"/>
  <c r="J8" i="54" s="1"/>
  <c r="N8" i="54" s="1"/>
  <c r="P8" i="54" s="1"/>
  <c r="G10" i="54"/>
  <c r="J10" i="54" s="1"/>
  <c r="N10" i="54" s="1"/>
  <c r="P10" i="54" s="1"/>
  <c r="G23" i="54"/>
  <c r="G14" i="54"/>
  <c r="G16" i="54"/>
  <c r="G12" i="54"/>
  <c r="J12" i="54" s="1"/>
  <c r="N12" i="54" s="1"/>
  <c r="P12" i="54" s="1"/>
  <c r="G25" i="54"/>
  <c r="G20" i="54"/>
  <c r="G18" i="54"/>
  <c r="G15" i="54"/>
  <c r="G17" i="54"/>
  <c r="G28" i="54"/>
  <c r="G19" i="54"/>
  <c r="G7" i="54"/>
  <c r="J7" i="54" s="1"/>
  <c r="G26" i="54"/>
  <c r="G21" i="54"/>
  <c r="G27" i="54"/>
  <c r="G30" i="54"/>
  <c r="G29" i="54"/>
  <c r="J14" i="54" l="1"/>
  <c r="D15" i="54"/>
  <c r="E15" i="54" s="1"/>
  <c r="L15" i="54" s="1"/>
  <c r="M15" i="54" s="1"/>
  <c r="H15" i="54"/>
  <c r="I15" i="54"/>
  <c r="C16" i="54"/>
  <c r="N13" i="54"/>
  <c r="P13" i="54" s="1"/>
  <c r="L14" i="54"/>
  <c r="M14" i="54" s="1"/>
  <c r="N7" i="54"/>
  <c r="J15" i="54" l="1"/>
  <c r="N15" i="54" s="1"/>
  <c r="P15" i="54" s="1"/>
  <c r="D16" i="54"/>
  <c r="E16" i="54" s="1"/>
  <c r="L16" i="54" s="1"/>
  <c r="M16" i="54" s="1"/>
  <c r="I16" i="54"/>
  <c r="C17" i="54"/>
  <c r="H16" i="54"/>
  <c r="N14" i="54"/>
  <c r="P14" i="54" s="1"/>
  <c r="P7" i="54"/>
  <c r="Q7" i="54" s="1"/>
  <c r="J16" i="54" l="1"/>
  <c r="N16" i="54" s="1"/>
  <c r="P16" i="54" s="1"/>
  <c r="I17" i="54"/>
  <c r="C18" i="54"/>
  <c r="H17" i="54"/>
  <c r="D17" i="54"/>
  <c r="S7" i="54"/>
  <c r="Q8" i="54"/>
  <c r="E17" i="54" l="1"/>
  <c r="L17" i="54" s="1"/>
  <c r="M17" i="54" s="1"/>
  <c r="C19" i="54"/>
  <c r="I18" i="54"/>
  <c r="H18" i="54"/>
  <c r="D18" i="54"/>
  <c r="E18" i="54"/>
  <c r="L18" i="54" s="1"/>
  <c r="M18" i="54" s="1"/>
  <c r="J17" i="54"/>
  <c r="Q9" i="54"/>
  <c r="S8" i="54"/>
  <c r="J18" i="54" l="1"/>
  <c r="N18" i="54" s="1"/>
  <c r="P18" i="54" s="1"/>
  <c r="N17" i="54"/>
  <c r="P17" i="54" s="1"/>
  <c r="I19" i="54"/>
  <c r="C20" i="54"/>
  <c r="D19" i="54"/>
  <c r="E19" i="54" s="1"/>
  <c r="H19" i="54"/>
  <c r="S9" i="54"/>
  <c r="Q10" i="54"/>
  <c r="T9" i="54"/>
  <c r="J19" i="54" l="1"/>
  <c r="L19" i="54"/>
  <c r="M19" i="54" s="1"/>
  <c r="H20" i="54"/>
  <c r="I20" i="54"/>
  <c r="D20" i="54"/>
  <c r="C21" i="54"/>
  <c r="Q11" i="54"/>
  <c r="S10" i="54"/>
  <c r="T10" i="54"/>
  <c r="J20" i="54" l="1"/>
  <c r="N19" i="54"/>
  <c r="P19" i="54" s="1"/>
  <c r="E20" i="54"/>
  <c r="L20" i="54" s="1"/>
  <c r="M20" i="54" s="1"/>
  <c r="H21" i="54"/>
  <c r="I21" i="54"/>
  <c r="C22" i="54"/>
  <c r="D21" i="54"/>
  <c r="E21" i="54" s="1"/>
  <c r="L21" i="54" s="1"/>
  <c r="M21" i="54" s="1"/>
  <c r="S11" i="54"/>
  <c r="Q12" i="54"/>
  <c r="T11" i="54"/>
  <c r="N20" i="54" l="1"/>
  <c r="P20" i="54" s="1"/>
  <c r="J21" i="54"/>
  <c r="N21" i="54" s="1"/>
  <c r="P21" i="54" s="1"/>
  <c r="C23" i="54"/>
  <c r="I22" i="54"/>
  <c r="H22" i="54"/>
  <c r="D22" i="54"/>
  <c r="E22" i="54" s="1"/>
  <c r="L22" i="54" s="1"/>
  <c r="M22" i="54" s="1"/>
  <c r="S12" i="54"/>
  <c r="Q13" i="54"/>
  <c r="T12" i="54"/>
  <c r="J22" i="54" l="1"/>
  <c r="N22" i="54" s="1"/>
  <c r="P22" i="54" s="1"/>
  <c r="I23" i="54"/>
  <c r="H23" i="54"/>
  <c r="D23" i="54"/>
  <c r="E23" i="54" s="1"/>
  <c r="C24" i="54"/>
  <c r="S13" i="54"/>
  <c r="Q14" i="54"/>
  <c r="T13" i="54"/>
  <c r="J23" i="54" l="1"/>
  <c r="D24" i="54"/>
  <c r="E24" i="54" s="1"/>
  <c r="C25" i="54"/>
  <c r="H24" i="54"/>
  <c r="I24" i="54"/>
  <c r="L23" i="54"/>
  <c r="M23" i="54" s="1"/>
  <c r="S14" i="54"/>
  <c r="Q15" i="54"/>
  <c r="T14" i="54"/>
  <c r="N23" i="54" l="1"/>
  <c r="P23" i="54" s="1"/>
  <c r="I25" i="54"/>
  <c r="C26" i="54"/>
  <c r="D25" i="54"/>
  <c r="E25" i="54" s="1"/>
  <c r="L25" i="54" s="1"/>
  <c r="M25" i="54" s="1"/>
  <c r="H25" i="54"/>
  <c r="J24" i="54"/>
  <c r="L24" i="54"/>
  <c r="M24" i="54" s="1"/>
  <c r="Q16" i="54"/>
  <c r="T16" i="54" s="1"/>
  <c r="S15" i="54"/>
  <c r="T15" i="54"/>
  <c r="J25" i="54" l="1"/>
  <c r="N25" i="54" s="1"/>
  <c r="P25" i="54" s="1"/>
  <c r="N24" i="54"/>
  <c r="P24" i="54" s="1"/>
  <c r="C27" i="54"/>
  <c r="I26" i="54"/>
  <c r="H26" i="54"/>
  <c r="D26" i="54"/>
  <c r="S16" i="54"/>
  <c r="Q17" i="54"/>
  <c r="T17" i="54" s="1"/>
  <c r="J26" i="54" l="1"/>
  <c r="E26" i="54"/>
  <c r="L26" i="54" s="1"/>
  <c r="M26" i="54" s="1"/>
  <c r="D27" i="54"/>
  <c r="C28" i="54"/>
  <c r="I27" i="54"/>
  <c r="H27" i="54"/>
  <c r="J27" i="54" s="1"/>
  <c r="E27" i="54"/>
  <c r="L27" i="54" s="1"/>
  <c r="M27" i="54" s="1"/>
  <c r="S17" i="54"/>
  <c r="Q18" i="54"/>
  <c r="T18" i="54" s="1"/>
  <c r="N26" i="54" l="1"/>
  <c r="P26" i="54" s="1"/>
  <c r="N27" i="54"/>
  <c r="P27" i="54" s="1"/>
  <c r="I28" i="54"/>
  <c r="H28" i="54"/>
  <c r="J28" i="54" s="1"/>
  <c r="C29" i="54"/>
  <c r="D28" i="54"/>
  <c r="E28" i="54" s="1"/>
  <c r="L28" i="54" s="1"/>
  <c r="M28" i="54" s="1"/>
  <c r="S18" i="54"/>
  <c r="Q19" i="54"/>
  <c r="T19" i="54" s="1"/>
  <c r="N28" i="54" l="1"/>
  <c r="P28" i="54" s="1"/>
  <c r="D29" i="54"/>
  <c r="C30" i="54"/>
  <c r="H29" i="54"/>
  <c r="I29" i="54"/>
  <c r="S19" i="54"/>
  <c r="Q20" i="54"/>
  <c r="T20" i="54" s="1"/>
  <c r="I30" i="54" l="1"/>
  <c r="D30" i="54"/>
  <c r="H30" i="54"/>
  <c r="C31" i="54"/>
  <c r="J29" i="54"/>
  <c r="E29" i="54"/>
  <c r="L29" i="54" s="1"/>
  <c r="M29" i="54" s="1"/>
  <c r="Q21" i="54"/>
  <c r="T21" i="54" s="1"/>
  <c r="S20" i="54"/>
  <c r="J30" i="54" l="1"/>
  <c r="N29" i="54"/>
  <c r="P29" i="54" s="1"/>
  <c r="C32" i="54"/>
  <c r="H31" i="54"/>
  <c r="I31" i="54"/>
  <c r="D31" i="54"/>
  <c r="E30" i="54"/>
  <c r="L30" i="54"/>
  <c r="M30" i="54" s="1"/>
  <c r="Q22" i="54"/>
  <c r="T22" i="54" s="1"/>
  <c r="S21" i="54"/>
  <c r="N30" i="54" l="1"/>
  <c r="P30" i="54" s="1"/>
  <c r="E31" i="54"/>
  <c r="L31" i="54" s="1"/>
  <c r="M31" i="54" s="1"/>
  <c r="J31" i="54"/>
  <c r="I32" i="54"/>
  <c r="D32" i="54"/>
  <c r="E32" i="54" s="1"/>
  <c r="H32" i="54"/>
  <c r="J32" i="54" s="1"/>
  <c r="S22" i="54"/>
  <c r="Q23" i="54"/>
  <c r="T23" i="54" s="1"/>
  <c r="N31" i="54" l="1"/>
  <c r="P31" i="54" s="1"/>
  <c r="L32" i="54"/>
  <c r="M32" i="54" s="1"/>
  <c r="J33" i="54"/>
  <c r="S23" i="54"/>
  <c r="Q24" i="54"/>
  <c r="T24" i="54" s="1"/>
  <c r="M33" i="54" l="1"/>
  <c r="Q36" i="54" s="1"/>
  <c r="N32" i="54"/>
  <c r="Q25" i="54"/>
  <c r="T25" i="54" s="1"/>
  <c r="S24" i="54"/>
  <c r="Q34" i="54" l="1"/>
  <c r="P32" i="54"/>
  <c r="Q38" i="54"/>
  <c r="Q37" i="54"/>
  <c r="Q26" i="54"/>
  <c r="T26" i="54" s="1"/>
  <c r="S25" i="54"/>
  <c r="S26" i="54" l="1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S31" i="54" l="1"/>
  <c r="Q32" i="54"/>
  <c r="S32" i="54" l="1"/>
  <c r="S33" i="54" s="1"/>
  <c r="T32" i="54"/>
  <c r="Q35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<sst xmlns="http://schemas.openxmlformats.org/spreadsheetml/2006/main" count="4726" uniqueCount="1637">
  <si>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</si>
  <si>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</si>
  <si>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</si>
  <si>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</si>
  <si>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</si>
  <si>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</si>
  <si>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</si>
  <si>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</si>
  <si>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</si>
  <si>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</si>
  <si>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</si>
  <si>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Unit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</si>
  <si>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</si>
  <si>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</si>
  <si>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</si>
  <si>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</si>
  <si>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</si>
  <si>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</si>
  <si>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</si>
  <si>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</si>
  <si>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</si>
  <si>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</si>
  <si>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</si>
  <si>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</si>
  <si>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</si>
  <si>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</si>
  <si>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</si>
  <si>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</si>
  <si>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</si>
  <si>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</si>
  <si>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</si>
  <si>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</si>
  <si>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</si>
  <si>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</si>
  <si>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</si>
  <si>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</si>
  <si>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</si>
  <si>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</si>
  <si>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</si>
  <si>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</si>
  <si>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</si>
  <si>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</si>
  <si>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</si>
  <si>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</si>
  <si>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</si>
  <si>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</si>
  <si>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</si>
  <si>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</si>
  <si>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</si>
  <si>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</si>
  <si>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</si>
  <si>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</si>
  <si>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</si>
  <si>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</si>
  <si>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</si>
  <si>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</si>
  <si>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</si>
  <si>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</si>
  <si>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</si>
  <si>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</si>
  <si>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</si>
  <si>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</si>
  <si>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</si>
  <si>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</si>
  <si>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</si>
  <si>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</si>
  <si>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</si>
  <si>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</si>
  <si>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</si>
  <si>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</si>
  <si>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</si>
  <si>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</si>
  <si>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</si>
  <si>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</si>
  <si>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</si>
  <si>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</si>
  <si>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</si>
  <si>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</si>
  <si>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</si>
  <si>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</si>
  <si>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</si>
  <si>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</si>
  <si>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</si>
  <si>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</si>
  <si>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</si>
  <si>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</si>
  <si>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</si>
  <si>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</si>
  <si>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</si>
  <si>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</si>
  <si>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</si>
  <si>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</si>
  <si>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</si>
  <si>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</si>
  <si>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</si>
  <si>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</si>
  <si>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</si>
  <si>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</si>
  <si>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</si>
  <si>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</si>
  <si>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</si>
  <si>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</si>
  <si>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</si>
  <si>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</si>
  <si>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</si>
  <si>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</si>
  <si>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</si>
  <si>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</si>
  <si>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</si>
  <si>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</si>
  <si>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</si>
  <si>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</si>
  <si>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</si>
  <si>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</si>
  <si>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</si>
  <si>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</si>
  <si>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</si>
  <si>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</si>
  <si>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</si>
  <si>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</si>
  <si>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</si>
  <si>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</si>
  <si>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</si>
  <si>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</si>
  <si>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</si>
  <si>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</si>
  <si>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</si>
  <si>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</si>
  <si>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</si>
  <si>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</si>
  <si>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</si>
  <si>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</si>
  <si>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</si>
  <si>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</si>
  <si>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</si>
  <si>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</si>
  <si>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</si>
  <si>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</si>
  <si>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</si>
  <si>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</si>
  <si>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</si>
  <si>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</si>
  <si>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</si>
  <si>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</si>
  <si>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</si>
  <si>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</si>
  <si>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</si>
  <si>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</si>
  <si>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</si>
  <si>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</si>
  <si>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</si>
  <si>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</si>
  <si>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</si>
  <si>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</si>
  <si>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</si>
  <si>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</si>
  <si>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</si>
  <si>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</si>
  <si>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</si>
  <si>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</si>
  <si>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</si>
  <si>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</si>
  <si>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</si>
  <si>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</si>
  <si>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</si>
  <si>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</si>
  <si>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</si>
  <si>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</si>
  <si>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</si>
  <si>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</si>
  <si>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</si>
  <si>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</si>
  <si>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</si>
  <si>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</si>
  <si>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</si>
  <si>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</si>
  <si>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</si>
  <si>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</si>
  <si>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</si>
  <si>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</si>
  <si>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</si>
  <si>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</si>
  <si>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</si>
  <si>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</si>
  <si>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</si>
  <si>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</si>
  <si>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</si>
  <si>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</si>
  <si>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</si>
  <si>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</si>
  <si>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</si>
  <si>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</si>
  <si>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</si>
  <si>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</si>
  <si>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</si>
  <si>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</si>
  <si>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</si>
  <si>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</si>
  <si>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</si>
  <si>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</si>
  <si>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</si>
  <si>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</si>
  <si>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</si>
  <si>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</si>
  <si>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</si>
  <si>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</si>
  <si>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</si>
  <si>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</si>
  <si>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</si>
  <si>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</si>
  <si>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</si>
  <si>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</si>
  <si>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</si>
  <si>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</si>
  <si>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</si>
  <si>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</si>
  <si>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</si>
  <si>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</si>
  <si>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</si>
  <si>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</si>
  <si>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</si>
  <si>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</si>
  <si>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</si>
  <si>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</si>
  <si>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</si>
  <si>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</si>
  <si>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</si>
  <si>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</si>
  <si>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</si>
  <si>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</si>
  <si>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</si>
  <si>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</si>
  <si>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</si>
  <si>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</si>
  <si>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</si>
  <si>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</si>
  <si>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</si>
  <si>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</si>
  <si>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</si>
  <si>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</si>
  <si>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</si>
  <si>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</si>
  <si>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</si>
  <si>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</si>
  <si>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</si>
  <si>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</si>
  <si>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</si>
  <si>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</si>
  <si>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</si>
  <si>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</si>
  <si>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</si>
  <si>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</si>
  <si>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</si>
  <si>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</si>
  <si>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</si>
  <si>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</si>
  <si>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</si>
  <si>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</si>
  <si>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</si>
  <si>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</si>
  <si>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</si>
  <si>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</si>
  <si>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</si>
  <si>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</si>
  <si>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</si>
  <si>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</si>
  <si>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</si>
  <si>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</si>
  <si>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</si>
  <si>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</si>
  <si>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</si>
  <si>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</si>
  <si>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</si>
  <si>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</si>
  <si>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</si>
  <si>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</si>
  <si>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</si>
  <si>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</si>
  <si>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</si>
  <si>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</si>
  <si>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</si>
  <si>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</si>
  <si>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</si>
  <si>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</si>
  <si>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</si>
  <si>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</si>
  <si>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</si>
  <si>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</si>
  <si>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</si>
  <si>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</si>
  <si>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</si>
  <si>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</si>
  <si>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</si>
  <si>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</si>
  <si>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</si>
  <si>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</si>
  <si>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</si>
  <si>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</si>
  <si>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</si>
  <si>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</si>
  <si>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</si>
  <si>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</si>
  <si>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</si>
  <si>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</si>
  <si>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</si>
  <si>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</si>
  <si>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</si>
  <si>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</si>
  <si>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</si>
  <si>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</si>
  <si>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</si>
  <si>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</si>
  <si>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</si>
  <si>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</si>
  <si>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</si>
  <si>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</si>
  <si>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</si>
  <si>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</si>
  <si>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</si>
  <si>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</si>
  <si>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</si>
  <si>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</si>
  <si>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</si>
  <si>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</si>
  <si>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</si>
  <si>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</si>
  <si>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</si>
  <si>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</si>
  <si>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</si>
  <si>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</si>
  <si>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</si>
  <si>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</si>
  <si>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</si>
  <si>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</si>
  <si>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</si>
  <si>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</si>
  <si>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</si>
  <si>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</si>
  <si>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</si>
  <si>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</si>
  <si>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</si>
  <si>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</si>
  <si>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</si>
  <si>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</si>
  <si>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</si>
  <si>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</si>
  <si>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</si>
  <si>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</si>
  <si>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</si>
  <si>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</si>
  <si>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</si>
  <si>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</si>
  <si>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</si>
  <si>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</si>
  <si>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</si>
  <si>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</si>
  <si>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</si>
  <si>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</si>
  <si>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</si>
  <si>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</si>
  <si>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</si>
  <si>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</si>
  <si>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</si>
  <si>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</si>
  <si>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</si>
  <si>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</si>
  <si>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</si>
  <si>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</si>
  <si>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</si>
  <si>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</si>
  <si>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</si>
  <si>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</si>
  <si>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</si>
  <si>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</si>
  <si>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</si>
  <si>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</si>
  <si>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</si>
  <si>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</si>
  <si>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</si>
  <si>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</si>
  <si>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</si>
  <si>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</si>
  <si>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</si>
  <si>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</si>
  <si>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</si>
  <si>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</si>
  <si>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</si>
  <si>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</si>
  <si>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</si>
  <si>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</si>
  <si>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</si>
  <si>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</si>
  <si>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</si>
  <si>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</si>
  <si>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</si>
  <si>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</si>
  <si>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</si>
  <si>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</si>
  <si>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</si>
  <si>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</si>
  <si>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</si>
  <si>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</si>
  <si>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</si>
  <si>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</si>
  <si>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</si>
  <si>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</si>
  <si>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</si>
  <si>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</si>
  <si>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</si>
  <si>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</si>
  <si>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</si>
  <si>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</si>
  <si>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</si>
  <si>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</si>
  <si>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</si>
  <si>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</si>
  <si>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</si>
  <si>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</si>
  <si>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</si>
  <si>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</si>
  <si>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</si>
  <si>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</si>
  <si>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</si>
  <si>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</si>
  <si>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</si>
  <si>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</si>
  <si>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</si>
  <si>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</si>
  <si>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</si>
  <si>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</si>
  <si>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</si>
  <si>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</si>
  <si>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</si>
  <si>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</si>
  <si>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</si>
  <si>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</si>
  <si>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</si>
  <si>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</si>
  <si>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</si>
  <si>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</si>
  <si>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</si>
  <si>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</si>
  <si>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</si>
  <si>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</si>
  <si>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</si>
  <si>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</si>
  <si>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</si>
  <si>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</si>
  <si>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</si>
  <si>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</si>
  <si>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</si>
  <si>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</si>
  <si>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</si>
  <si>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</si>
  <si>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</si>
  <si>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</si>
  <si>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</si>
  <si>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</si>
  <si>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</si>
  <si>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</si>
  <si>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</si>
  <si>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</si>
  <si>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</si>
  <si>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</si>
  <si>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</si>
  <si>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</si>
  <si>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</si>
  <si>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</si>
  <si>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</si>
  <si>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</si>
  <si>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</si>
  <si>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</si>
  <si>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</si>
  <si>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</si>
  <si>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</si>
  <si>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</si>
  <si>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</si>
  <si>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</si>
  <si>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</si>
  <si>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</si>
  <si>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</si>
  <si>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</si>
  <si>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</si>
  <si>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</si>
  <si>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</si>
  <si>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</si>
  <si>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</si>
  <si>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</si>
  <si>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</si>
  <si>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</si>
  <si>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</si>
  <si>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</si>
  <si>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</si>
  <si>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</si>
  <si>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</si>
  <si>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</si>
  <si>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</si>
  <si>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</si>
  <si>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</si>
  <si>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</si>
  <si>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</si>
  <si>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</si>
  <si>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</si>
  <si>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</si>
  <si>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</si>
  <si>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</si>
  <si>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</si>
  <si>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</si>
  <si>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</si>
  <si>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</si>
  <si>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</si>
  <si>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</si>
  <si>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</si>
  <si>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</si>
  <si>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</si>
  <si>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</si>
  <si>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</si>
  <si>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</si>
  <si>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</si>
  <si>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</si>
  <si>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</si>
  <si>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</si>
  <si>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</si>
  <si>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</si>
  <si>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</si>
  <si>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</si>
  <si>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</si>
  <si>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</si>
  <si>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</si>
  <si>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</si>
  <si>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</si>
  <si>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</si>
  <si>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</si>
  <si>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</si>
  <si>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</si>
  <si>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</si>
  <si>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</si>
  <si>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</si>
  <si>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</si>
  <si>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</si>
  <si>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</si>
  <si>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</si>
  <si>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</si>
  <si>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</si>
  <si>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</si>
  <si>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</si>
  <si>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</si>
  <si>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</si>
  <si>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</si>
  <si>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</si>
  <si>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</si>
  <si>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</si>
  <si>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</si>
  <si>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</si>
  <si>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</si>
  <si>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</si>
  <si>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</si>
  <si>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</si>
  <si>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</si>
  <si>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</si>
  <si>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</si>
  <si>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</si>
  <si>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</si>
  <si>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</si>
  <si>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</si>
  <si>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</si>
  <si>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</si>
  <si>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</si>
  <si>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</si>
  <si>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</si>
  <si>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</si>
  <si>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</si>
  <si>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</si>
  <si>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</si>
  <si>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</si>
  <si>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</si>
  <si>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</si>
  <si>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</si>
  <si>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</si>
  <si>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</si>
  <si>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</si>
  <si>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</si>
  <si>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</si>
  <si>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</si>
  <si>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</si>
  <si>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</si>
  <si>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</si>
  <si>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</si>
  <si>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</si>
  <si>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</si>
  <si>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</si>
  <si>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</si>
  <si>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</si>
  <si>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</si>
  <si>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</si>
  <si>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</si>
  <si>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</si>
  <si>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</si>
  <si>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</si>
  <si>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</si>
  <si>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</si>
  <si>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</si>
  <si>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</si>
  <si>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</si>
  <si>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</si>
  <si>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</si>
  <si>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</si>
  <si>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</si>
  <si>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</si>
  <si>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</si>
  <si>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</si>
  <si>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</si>
  <si>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</si>
  <si>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</si>
  <si>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</si>
  <si>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</si>
  <si>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</si>
  <si>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</si>
  <si>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</si>
  <si>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</si>
  <si>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</si>
  <si>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</si>
  <si>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</si>
  <si>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</si>
  <si>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</si>
  <si>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</si>
  <si>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</si>
  <si>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</si>
  <si>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</si>
  <si>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</si>
  <si>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</si>
  <si>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</si>
  <si>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</si>
  <si>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</si>
  <si>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</si>
  <si>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</si>
  <si>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</si>
  <si>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</si>
  <si>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</si>
  <si>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</si>
  <si>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</si>
  <si>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</si>
  <si>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</si>
  <si>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</si>
  <si>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</si>
  <si>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</si>
  <si>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</si>
  <si>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</si>
  <si>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</si>
  <si>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</si>
  <si>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</si>
  <si>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</si>
  <si>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</si>
  <si>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</si>
  <si>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</si>
  <si>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</si>
  <si>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</si>
  <si>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</si>
  <si>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</si>
  <si>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</si>
  <si>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</si>
  <si>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</si>
  <si>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</si>
  <si>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</si>
  <si>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</si>
  <si>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</si>
  <si>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</si>
  <si>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</si>
  <si>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</si>
  <si>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</si>
  <si>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</si>
  <si>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</si>
  <si>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</si>
  <si>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</si>
  <si>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</si>
  <si>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</si>
  <si>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</si>
  <si>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</si>
  <si>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</si>
  <si>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</si>
  <si>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</si>
  <si>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</si>
  <si>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</si>
  <si>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</si>
  <si>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</si>
  <si>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</si>
  <si>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</si>
  <si>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</si>
  <si>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</si>
  <si>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</si>
  <si>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</si>
  <si>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</si>
  <si>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</si>
  <si>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</si>
  <si>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</si>
  <si>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</si>
  <si>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</si>
  <si>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</si>
  <si>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</si>
  <si>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</si>
  <si>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</si>
  <si>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</si>
  <si>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</si>
  <si>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</si>
  <si>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</si>
  <si>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</si>
  <si>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</si>
  <si>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</si>
  <si>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</si>
  <si>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</si>
  <si>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</si>
  <si>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</si>
  <si>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</si>
  <si>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</si>
  <si>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</si>
  <si>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</si>
  <si>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</si>
  <si>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</si>
  <si>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</si>
  <si>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</si>
  <si>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</si>
  <si>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</si>
  <si>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</si>
  <si>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</si>
  <si>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</si>
  <si>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</si>
  <si>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</si>
  <si>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</si>
  <si>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</si>
  <si>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</si>
  <si>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</si>
  <si>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</si>
  <si>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</si>
  <si>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</si>
  <si>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</si>
  <si>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</si>
  <si>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</si>
  <si>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</si>
  <si>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</si>
  <si>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</si>
  <si>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</si>
  <si>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</si>
  <si>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</si>
  <si>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</si>
  <si>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</si>
  <si>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</si>
  <si>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</si>
  <si>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</si>
  <si>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</si>
  <si>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</si>
  <si>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</si>
  <si>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</si>
  <si>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</si>
  <si>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</si>
  <si>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</si>
  <si>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</si>
  <si>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</si>
  <si>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</si>
  <si>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</si>
  <si>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</si>
  <si>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</si>
  <si>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</si>
  <si>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</si>
  <si>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</si>
  <si>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</si>
  <si>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</si>
  <si>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</si>
  <si>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</si>
  <si>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</si>
  <si>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</si>
  <si>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</si>
  <si>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</si>
  <si>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</si>
  <si>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</si>
  <si>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</si>
  <si>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</si>
  <si>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</si>
  <si>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</si>
  <si>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</si>
  <si>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</si>
  <si>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</si>
  <si>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</si>
  <si>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</si>
  <si>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</si>
  <si>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</si>
  <si>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</si>
  <si>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</si>
  <si>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</si>
  <si>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</si>
  <si>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</si>
  <si>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</si>
  <si>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</si>
  <si>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</si>
  <si>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</si>
  <si>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</si>
  <si>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</si>
  <si>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</si>
  <si>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</si>
  <si>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</si>
  <si>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</si>
  <si>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</si>
  <si>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</si>
  <si>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</si>
  <si>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</si>
  <si>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</si>
  <si>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</si>
  <si>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</si>
  <si>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</si>
  <si>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</si>
  <si>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</si>
  <si>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</si>
  <si>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</si>
  <si>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</si>
  <si>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</si>
  <si>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</si>
  <si>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</si>
  <si>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</si>
  <si>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</si>
  <si>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</si>
  <si>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</si>
  <si>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</si>
  <si>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</si>
  <si>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</si>
  <si>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</si>
  <si>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</si>
  <si>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</si>
  <si>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</si>
  <si>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</si>
  <si>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</si>
  <si>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</si>
  <si>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</si>
  <si>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</si>
  <si>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</si>
  <si>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</si>
  <si>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</si>
  <si>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</si>
  <si>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</si>
  <si>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</si>
  <si>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</si>
  <si>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</si>
  <si>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</si>
  <si>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</si>
  <si>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</si>
  <si>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</si>
  <si>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</si>
  <si>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</si>
  <si>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</si>
  <si>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</si>
  <si>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</si>
  <si>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</si>
  <si>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</si>
  <si>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</si>
  <si>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</si>
  <si>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</si>
  <si>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</si>
  <si>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</si>
  <si>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</si>
  <si>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</si>
  <si>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</si>
  <si>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</si>
  <si>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</si>
  <si>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</si>
  <si>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</si>
  <si>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</si>
  <si>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</si>
  <si>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</si>
  <si>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</si>
  <si>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</si>
  <si>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</si>
  <si>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</si>
  <si>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</si>
  <si>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</si>
  <si>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</si>
  <si>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</si>
  <si>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</si>
  <si>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</si>
  <si>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</si>
  <si>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</si>
  <si>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</si>
  <si>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</si>
  <si>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</si>
  <si>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</si>
  <si>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</si>
  <si>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</si>
  <si>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</si>
  <si>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</si>
  <si>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</si>
  <si>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</si>
  <si>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</si>
  <si>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</si>
  <si>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</si>
  <si>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</si>
  <si>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</si>
  <si>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</si>
  <si>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</si>
  <si>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</si>
  <si>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</si>
  <si>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</si>
  <si>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</si>
  <si>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</si>
  <si>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</si>
  <si>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</si>
  <si>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</si>
  <si>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</si>
  <si>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</si>
  <si>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</si>
  <si>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</si>
  <si>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</si>
  <si>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</si>
  <si>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</si>
  <si>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</si>
  <si>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</si>
  <si>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</si>
  <si>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</si>
  <si>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</si>
  <si>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</si>
  <si>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</si>
  <si>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</si>
  <si>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</si>
  <si>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</si>
  <si>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</si>
  <si>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</si>
  <si>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</si>
  <si>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</si>
  <si>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</si>
  <si>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</si>
  <si>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</si>
  <si>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</si>
  <si>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</si>
  <si>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</si>
  <si>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</si>
  <si>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</si>
  <si>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</si>
  <si>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</si>
  <si>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</si>
  <si>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</si>
  <si>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</si>
  <si>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</si>
  <si>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</si>
  <si>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</si>
  <si>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</si>
  <si>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</si>
  <si>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</si>
  <si>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</si>
  <si>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</si>
  <si>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</si>
  <si>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</si>
  <si>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</si>
  <si>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</si>
  <si>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</si>
  <si>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</si>
  <si>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</si>
  <si>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</si>
  <si>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</si>
  <si>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</si>
  <si>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</si>
  <si>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</si>
  <si>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</si>
  <si>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</si>
  <si>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</si>
  <si>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</si>
  <si>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</si>
  <si>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</si>
  <si>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</si>
  <si>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</si>
  <si>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</si>
  <si>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</si>
  <si>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</si>
  <si>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</si>
  <si>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</si>
  <si>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</si>
  <si>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</si>
  <si>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</si>
  <si>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</si>
  <si>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</si>
  <si>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</si>
  <si>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</si>
  <si>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</si>
  <si>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</si>
  <si>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</si>
  <si>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</si>
  <si>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</si>
  <si>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</si>
  <si>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</si>
  <si>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</si>
  <si>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</si>
  <si>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</si>
  <si>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</si>
  <si>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</si>
  <si>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</si>
  <si>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</si>
  <si>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</si>
  <si>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</si>
  <si>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</si>
  <si>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</si>
  <si>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</si>
  <si>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</si>
  <si>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</si>
  <si>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</si>
  <si>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</si>
  <si>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</si>
  <si>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</si>
  <si>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</si>
  <si>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</si>
  <si>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</si>
  <si>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</si>
  <si>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</si>
  <si>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</si>
  <si>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</si>
  <si>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</si>
  <si>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</si>
  <si>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</si>
  <si>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</si>
  <si>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</si>
  <si>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</si>
  <si>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</si>
  <si>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</si>
  <si>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</si>
  <si>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</si>
  <si>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</si>
  <si>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</si>
  <si>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</si>
  <si>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</si>
  <si>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</si>
  <si>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</si>
  <si>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</si>
  <si>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</si>
  <si>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</si>
  <si>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</si>
  <si>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</si>
  <si>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</si>
  <si>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</si>
  <si>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</si>
  <si>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</si>
  <si>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</si>
  <si>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</si>
  <si>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</si>
  <si>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</si>
  <si>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</si>
  <si>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</si>
  <si>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</si>
  <si>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</si>
  <si>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</si>
  <si>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</si>
  <si>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</si>
  <si>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</si>
  <si>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</si>
  <si>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</si>
  <si>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</si>
  <si>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</si>
  <si>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</si>
  <si>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</si>
  <si>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</si>
  <si>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</si>
  <si>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</si>
  <si>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</si>
  <si>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</si>
  <si>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</si>
  <si>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</si>
  <si>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</si>
  <si>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</si>
  <si>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</si>
  <si>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</si>
  <si>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</si>
  <si>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</si>
  <si>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</si>
  <si>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</si>
  <si>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</si>
  <si>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</si>
  <si>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</si>
  <si>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</si>
  <si>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</si>
  <si>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</si>
  <si>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</si>
  <si>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</si>
  <si>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</si>
  <si>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</si>
  <si>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</si>
  <si>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</si>
  <si>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</si>
  <si>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</si>
  <si>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</si>
  <si>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</si>
  <si>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</si>
  <si>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</si>
  <si>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</si>
  <si>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</si>
  <si>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</si>
  <si>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</si>
  <si>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</si>
  <si>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</si>
  <si>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</si>
  <si>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</si>
  <si>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</si>
  <si>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</si>
  <si>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</si>
  <si>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</si>
  <si>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</si>
  <si>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</si>
  <si>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</si>
  <si>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</si>
  <si>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</si>
  <si>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</si>
  <si>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</si>
  <si>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</si>
  <si>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</si>
  <si>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</si>
  <si>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</si>
  <si>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</si>
  <si>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</si>
  <si>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</si>
  <si>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</si>
  <si>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</si>
  <si>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</si>
  <si>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</si>
  <si>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</si>
  <si>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</si>
  <si>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</si>
  <si>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</si>
  <si>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</si>
  <si>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</si>
  <si>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</si>
  <si>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</si>
  <si>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</si>
  <si>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</si>
  <si>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</si>
  <si>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</si>
  <si>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</si>
  <si>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</si>
  <si>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</si>
  <si>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</si>
  <si>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</si>
  <si>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</si>
  <si>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</si>
  <si>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</si>
  <si>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</si>
  <si>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</si>
  <si>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</si>
  <si>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</si>
  <si>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</si>
  <si>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</si>
  <si>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</si>
  <si>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</si>
  <si>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</si>
  <si>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</si>
  <si>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</si>
  <si>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</si>
  <si>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</si>
  <si>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</si>
  <si>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</si>
  <si>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</si>
  <si>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</si>
  <si>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</si>
  <si>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</si>
  <si>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</si>
  <si>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</si>
  <si>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</si>
  <si>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</si>
  <si>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</si>
  <si>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</si>
  <si>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</si>
  <si>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</si>
  <si>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</si>
  <si>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</si>
  <si>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</si>
  <si>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</si>
  <si>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</si>
  <si>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</si>
  <si>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</si>
  <si>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</si>
  <si>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</si>
  <si>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</si>
  <si>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</si>
  <si>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</si>
  <si>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</si>
  <si>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</si>
  <si>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</si>
  <si>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</si>
  <si>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</si>
  <si>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</si>
  <si>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</si>
  <si>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</si>
  <si>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</si>
  <si>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</si>
  <si>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</si>
  <si>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</si>
  <si>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</si>
  <si>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</si>
  <si>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</si>
  <si>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</si>
  <si>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</si>
  <si>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</si>
  <si>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</si>
  <si>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</si>
  <si>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</si>
  <si>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</si>
  <si>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</si>
  <si>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</si>
  <si>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</si>
  <si>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</si>
  <si>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</si>
  <si>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</si>
  <si>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</si>
  <si>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</si>
  <si>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</si>
  <si>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</si>
  <si>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</si>
  <si>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</si>
  <si>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</si>
  <si>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</si>
  <si>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</si>
  <si>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</si>
  <si>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</si>
  <si>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</si>
  <si>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</si>
  <si>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</si>
  <si>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</si>
  <si>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</si>
  <si>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</si>
  <si>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</si>
  <si>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</si>
  <si>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</si>
  <si>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</si>
  <si>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</si>
  <si>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</si>
  <si>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</si>
  <si>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</si>
  <si>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</si>
  <si>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</si>
  <si>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</si>
  <si>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</si>
  <si>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</si>
  <si>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</si>
  <si>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</si>
  <si>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</si>
  <si>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</si>
  <si>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</si>
  <si>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</si>
  <si>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</si>
  <si>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</si>
  <si>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</si>
  <si>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</si>
  <si>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</si>
  <si>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</si>
  <si>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</si>
  <si>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</si>
  <si>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</si>
  <si>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</si>
  <si>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</si>
  <si>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</si>
  <si>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</si>
  <si>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</si>
  <si>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</si>
  <si>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</si>
  <si>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</si>
  <si>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</si>
  <si>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</si>
  <si>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</si>
  <si>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</si>
  <si>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</si>
  <si>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</si>
  <si>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</si>
  <si>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</si>
  <si>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</si>
  <si>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</si>
  <si>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</si>
  <si>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</si>
  <si>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</si>
  <si>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</si>
  <si>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</si>
  <si>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</si>
  <si>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</si>
  <si>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</si>
  <si>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</si>
  <si>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</si>
  <si>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</si>
  <si>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</si>
  <si>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</si>
  <si>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</si>
  <si>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</si>
  <si>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</si>
  <si>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</si>
  <si>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</si>
  <si>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</si>
  <si>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</si>
  <si>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</si>
  <si>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</si>
  <si>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</si>
  <si>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</si>
  <si>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</si>
  <si>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</si>
  <si>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</si>
  <si>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</si>
  <si>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</si>
  <si>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</si>
  <si>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</si>
  <si>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</si>
  <si>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</si>
  <si>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</si>
  <si>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</si>
  <si>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</si>
  <si>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</si>
  <si>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</si>
  <si>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</si>
  <si>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</si>
  <si>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</si>
  <si>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</si>
  <si>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</si>
  <si>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</si>
  <si>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</si>
  <si>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</si>
  <si>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</si>
  <si>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</si>
  <si>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</si>
  <si>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</si>
  <si>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</si>
  <si>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</si>
  <si>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</si>
  <si>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</si>
  <si>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</si>
  <si>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</si>
  <si>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</si>
  <si>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</si>
  <si>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</si>
  <si>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</si>
  <si>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</si>
  <si>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</si>
  <si>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</si>
  <si>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</si>
  <si>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</si>
  <si>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</si>
  <si>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</si>
  <si>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</si>
  <si>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</si>
  <si>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</si>
  <si>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</si>
  <si>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</si>
  <si>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</si>
  <si>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</si>
  <si>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</si>
  <si>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</si>
  <si>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</si>
  <si>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</si>
  <si>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</si>
  <si>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</si>
  <si>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</si>
  <si>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</si>
  <si>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</si>
  <si>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</si>
  <si>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</si>
  <si>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</si>
  <si>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</si>
  <si>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</si>
  <si>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</si>
  <si>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</si>
  <si>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</si>
  <si>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</si>
  <si>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</si>
  <si>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</si>
  <si>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</si>
  <si>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</si>
  <si>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</si>
  <si>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</si>
  <si>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</si>
  <si>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</si>
  <si>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</si>
  <si>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</si>
  <si>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</si>
  <si>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</si>
  <si>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</si>
  <si>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</si>
  <si>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</si>
  <si>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</si>
  <si>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</si>
  <si>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</si>
  <si>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</si>
  <si>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</si>
  <si>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</si>
  <si>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</si>
  <si>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</si>
  <si>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</si>
  <si>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</si>
  <si>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</si>
  <si>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</si>
  <si>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</si>
  <si>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</si>
  <si>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</si>
  <si>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</si>
  <si>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</si>
  <si>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</si>
  <si>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</si>
  <si>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</si>
  <si>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</si>
  <si>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</si>
  <si>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</si>
  <si>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</si>
  <si>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</si>
  <si>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</si>
  <si>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</si>
  <si>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</si>
  <si>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</si>
  <si>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</si>
  <si>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</si>
  <si>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</si>
  <si>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</si>
  <si>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</si>
  <si>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</si>
  <si>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</si>
  <si>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</si>
  <si>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</si>
  <si>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</si>
  <si>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</si>
  <si>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</si>
  <si>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v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</si>
  <si>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</si>
  <si>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</si>
  <si>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</si>
  <si>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</si>
  <si>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</si>
  <si>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</si>
  <si>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</si>
  <si>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</si>
  <si>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</si>
  <si>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</si>
  <si>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</si>
  <si>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</si>
  <si>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</si>
  <si>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</si>
  <si>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</si>
  <si>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</si>
  <si>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</si>
  <si>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</si>
  <si>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</si>
  <si>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</si>
  <si>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</si>
  <si>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</si>
  <si>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</si>
  <si>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</si>
  <si>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</si>
  <si>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</si>
  <si>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</si>
  <si>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</si>
  <si>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</si>
  <si>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</si>
  <si>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</si>
  <si>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</si>
  <si>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</si>
  <si>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</si>
  <si>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</si>
  <si>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</si>
  <si>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</si>
  <si>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</si>
  <si>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</si>
  <si>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</si>
  <si>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</si>
  <si>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</si>
  <si>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</si>
  <si>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</si>
  <si>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</si>
  <si>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</si>
  <si>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</si>
  <si>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</si>
  <si>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</si>
  <si>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</si>
  <si>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</si>
  <si>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</si>
  <si>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</si>
  <si>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</si>
  <si>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</si>
  <si>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</si>
  <si>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</si>
  <si>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</si>
  <si>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</si>
  <si>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</si>
  <si>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</si>
  <si>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</si>
  <si>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</si>
  <si>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</si>
  <si>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</si>
  <si>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</si>
  <si>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</si>
  <si>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</si>
  <si>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</si>
  <si>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</si>
  <si>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</si>
  <si>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</si>
  <si>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</si>
  <si>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</si>
  <si>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</si>
  <si>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</si>
  <si>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</si>
  <si>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</si>
  <si>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</si>
  <si>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</si>
  <si>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</si>
  <si>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</si>
  <si>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</si>
  <si>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</si>
  <si>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</si>
  <si>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</si>
  <si>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</si>
  <si>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</si>
  <si>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</si>
  <si>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</si>
  <si>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</si>
  <si>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</si>
  <si>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</si>
  <si>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</si>
  <si>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</si>
  <si>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</si>
  <si>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</si>
  <si>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</si>
  <si>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</si>
  <si>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</si>
  <si>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</si>
  <si>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</si>
  <si>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</si>
  <si>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</si>
  <si>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</si>
  <si>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</si>
  <si>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</si>
  <si>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</si>
  <si>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</si>
  <si>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</si>
  <si>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</si>
  <si>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</si>
  <si>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</si>
  <si>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</si>
  <si>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</si>
  <si>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</si>
  <si>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</si>
  <si>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</si>
  <si>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</si>
  <si>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</si>
  <si>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</si>
  <si>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</si>
  <si>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</si>
  <si>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</si>
  <si>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</si>
  <si>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</si>
  <si>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</si>
  <si>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</si>
  <si>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</si>
  <si>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</si>
  <si>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</si>
  <si>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</si>
  <si>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</si>
  <si>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</si>
  <si>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</si>
  <si>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</si>
  <si>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</si>
  <si>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</si>
  <si>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</si>
  <si>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</si>
  <si>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</si>
  <si>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</si>
  <si>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</si>
  <si>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</si>
  <si>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</si>
  <si>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</si>
  <si>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</si>
  <si>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</si>
  <si>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</si>
  <si>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</si>
  <si>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</si>
  <si>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</si>
  <si>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</si>
  <si>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</si>
  <si>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</si>
  <si>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</si>
  <si>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</si>
  <si>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</si>
  <si>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</si>
  <si>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PEMASANGAN TIANG</t>
  </si>
  <si>
    <t>PEKERJAAN PEMASANGAN KONSTRUKSI TM</t>
  </si>
  <si>
    <t>PEKERJAAN PEMASANGAN KONDUKTOR</t>
  </si>
  <si>
    <t>PEKERJAAN PEMASANGAN APP</t>
  </si>
  <si>
    <t>PEMBONGKARAN</t>
  </si>
  <si>
    <t>B2</t>
  </si>
  <si>
    <t>X0</t>
  </si>
  <si>
    <t>X1</t>
  </si>
  <si>
    <t>X2</t>
  </si>
  <si>
    <t>X3</t>
  </si>
  <si>
    <t>Keterangan Gambar :</t>
  </si>
  <si>
    <t>SIANG</t>
  </si>
  <si>
    <t>No</t>
  </si>
  <si>
    <t>Nama Material</t>
  </si>
  <si>
    <t>Baru</t>
  </si>
  <si>
    <t>Eksisting</t>
  </si>
  <si>
    <t>MALAM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</si>
  <si>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</si>
  <si>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</si>
  <si>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</si>
  <si>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</si>
  <si>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</si>
  <si>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</si>
  <si>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</si>
  <si>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</si>
  <si>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</si>
  <si>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ABSW</t>
  </si>
  <si>
    <t>Vang Net</t>
  </si>
  <si>
    <t>Schoor</t>
  </si>
  <si>
    <t>Bongkar Pasang Konstruksi :</t>
  </si>
  <si>
    <t>Pasang</t>
  </si>
  <si>
    <t>Bongkar</t>
  </si>
  <si>
    <t>Golongan</t>
  </si>
  <si>
    <t>No. Gambar</t>
  </si>
  <si>
    <t>Lembar</t>
  </si>
  <si>
    <t xml:space="preserve">    dr </t>
  </si>
  <si>
    <t>Gambar dari</t>
  </si>
  <si>
    <t>Skala</t>
  </si>
  <si>
    <t>Perihal:</t>
  </si>
  <si>
    <t xml:space="preserve"> Digambar</t>
  </si>
  <si>
    <t>Staf Teknik</t>
  </si>
  <si>
    <t xml:space="preserve"> Diperiksa</t>
  </si>
  <si>
    <t>Spv. Teknik</t>
  </si>
  <si>
    <t xml:space="preserve"> Diketahui</t>
  </si>
  <si>
    <t>Manager ULP</t>
  </si>
  <si>
    <t xml:space="preserve"> Disetujui</t>
  </si>
  <si>
    <t>Man. Perencanaan</t>
  </si>
  <si>
    <t>PETA LOKASI PELANGGAN</t>
  </si>
  <si>
    <t>SINGLE LINE DIAGRAM LOKASI PELANGGAN</t>
  </si>
  <si>
    <t>CJ6-T</t>
  </si>
  <si>
    <t>SUPRIYONO</t>
  </si>
  <si>
    <t>DS PILANGWETAN KEBONAGUNG</t>
  </si>
  <si>
    <t>Daya 16.500 VA</t>
  </si>
  <si>
    <t>KOORDINAT LOKASI :  '-7.048127, 110.675838</t>
  </si>
  <si>
    <t xml:space="preserve">Hasil Ukur Trafo 3 Ph 50 KVA ( X ) di </t>
  </si>
  <si>
    <t>Keterangan Tambahan :  '-7.048127, 110.675838</t>
  </si>
  <si>
    <t>PD 16,5 KVA SUPRIYONO</t>
  </si>
  <si>
    <t>APP 16,5 KVA</t>
  </si>
  <si>
    <t>MANAGER</t>
  </si>
  <si>
    <t>HARY PRATAMA</t>
  </si>
  <si>
    <t>MGN03-331/22</t>
  </si>
  <si>
    <t>MGN06</t>
  </si>
  <si>
    <t>Tegowanu, 20 September 2023</t>
  </si>
  <si>
    <t>6.6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</si>
</sst>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7">
    <numFmt numFmtId="7" formatCode="&quot;Rp&quot;#,##0.00;\-&quot;Rp&quot;#,##0.00"/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4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name val="Calibri"/>
      <family val="2"/>
      <scheme val="minor"/>
    </font>
    <font>
      <b/>
      <sz val="12"/>
      <color rgb="FF0070C0"/>
      <name val="Calibri"/>
      <family val="2"/>
      <scheme val="minor"/>
    </font>
    <font>
      <sz val="8"/>
      <color theme="1"/>
      <name val="Arial"/>
      <family val="2"/>
    </font>
    <font>
      <sz val="9"/>
      <name val="Calibri"/>
      <family val="2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indexed="10"/>
      <name val="Calibri"/>
      <family val="2"/>
    </font>
    <font>
      <sz val="9"/>
      <color theme="1"/>
      <name val="Calibri"/>
      <family val="2"/>
    </font>
    <font>
      <sz val="9"/>
      <color rgb="FFFF0000"/>
      <name val="Calibri"/>
      <family val="2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24"/>
      <name val="Calibri"/>
      <family val="2"/>
      <scheme val="minor"/>
    </font>
    <font>
      <b/>
      <sz val="12"/>
      <name val="Calibri"/>
      <family val="2"/>
      <scheme val="minor"/>
    </font>
    <font>
      <sz val="20"/>
      <name val="Calibri"/>
      <family val="2"/>
      <scheme val="minor"/>
    </font>
    <font>
      <b/>
      <sz val="18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</fonts>
  <fills count="4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</fills>
  <borders count="108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10"/>
      </bottom>
      <diagonal/>
    </border>
    <border>
      <left/>
      <right style="thin">
        <color indexed="10"/>
      </right>
      <top style="thin">
        <color indexed="64"/>
      </top>
      <bottom style="thin">
        <color indexed="10"/>
      </bottom>
      <diagonal/>
    </border>
  </borders>
  <cellStyleXfs count="3731">
    <xf numFmtId="0" fontId="0" fillId="0" borderId="0"/>
    <xf numFmtId="172" fontId="39" fillId="0" borderId="0">
      <alignment horizontal="centerContinuous"/>
    </xf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61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4" fontId="33" fillId="0" borderId="0" applyFill="0" applyBorder="0" applyAlignment="0"/>
    <xf numFmtId="174" fontId="19" fillId="0" borderId="0" applyFill="0" applyBorder="0" applyAlignment="0"/>
    <xf numFmtId="175" fontId="33" fillId="0" borderId="0" applyFill="0" applyBorder="0" applyAlignment="0"/>
    <xf numFmtId="175" fontId="19" fillId="0" borderId="0" applyFill="0" applyBorder="0" applyAlignment="0"/>
    <xf numFmtId="176" fontId="33" fillId="0" borderId="0" applyFill="0" applyBorder="0" applyAlignment="0"/>
    <xf numFmtId="176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167" fontId="101" fillId="0" borderId="0" applyFont="0" applyFill="0" applyBorder="0" applyAlignment="0" applyProtection="0"/>
    <xf numFmtId="0" fontId="62" fillId="0" borderId="0"/>
    <xf numFmtId="0" fontId="62" fillId="0" borderId="0"/>
    <xf numFmtId="0" fontId="62" fillId="0" borderId="0"/>
    <xf numFmtId="167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9" fontId="33" fillId="0" borderId="0" applyFont="0" applyFill="0" applyBorder="0" applyAlignment="0" applyProtection="0"/>
    <xf numFmtId="179" fontId="19" fillId="0" borderId="0" applyFont="0" applyFill="0" applyBorder="0" applyAlignment="0" applyProtection="0"/>
    <xf numFmtId="179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9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80" fontId="33" fillId="0" borderId="0" applyFont="0" applyFill="0" applyBorder="0" applyAlignment="0" applyProtection="0"/>
    <xf numFmtId="180" fontId="19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3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0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19" fillId="0" borderId="0" applyFont="0" applyFill="0" applyBorder="0" applyAlignment="0" applyProtection="0"/>
    <xf numFmtId="169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20" fillId="0" borderId="0" applyFont="0" applyFill="0" applyBorder="0" applyAlignment="0" applyProtection="0"/>
    <xf numFmtId="171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81" fontId="33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81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82" fontId="33" fillId="0" borderId="0" applyFont="0" applyFill="0" applyBorder="0" applyAlignment="0" applyProtection="0"/>
    <xf numFmtId="182" fontId="33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2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2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4" fillId="0" borderId="0" applyFont="0" applyFill="0" applyBorder="0" applyAlignment="0" applyProtection="0"/>
    <xf numFmtId="185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206" fontId="19" fillId="0" borderId="0" applyFont="0" applyFill="0" applyBorder="0" applyAlignment="0" applyProtection="0"/>
    <xf numFmtId="205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66" fillId="0" borderId="0" applyFont="0" applyFill="0" applyBorder="0" applyAlignment="0" applyProtection="0"/>
    <xf numFmtId="167" fontId="66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3" fontId="67" fillId="0" borderId="0" applyFont="0" applyFill="0" applyBorder="0" applyAlignment="0" applyProtection="0"/>
    <xf numFmtId="0" fontId="68" fillId="0" borderId="0" applyNumberFormat="0" applyAlignment="0">
      <alignment horizontal="left"/>
    </xf>
    <xf numFmtId="0" fontId="62" fillId="0" borderId="0"/>
    <xf numFmtId="0" fontId="62" fillId="0" borderId="0"/>
    <xf numFmtId="186" fontId="33" fillId="0" borderId="3"/>
    <xf numFmtId="186" fontId="19" fillId="0" borderId="3"/>
    <xf numFmtId="164" fontId="20" fillId="0" borderId="0" applyFont="0" applyFill="0" applyBorder="0" applyAlignment="0" applyProtection="0"/>
    <xf numFmtId="164" fontId="45" fillId="0" borderId="0" applyFont="0" applyFill="0" applyBorder="0" applyAlignment="0" applyProtection="0"/>
    <xf numFmtId="173" fontId="33" fillId="0" borderId="0" applyFont="0" applyFill="0" applyBorder="0" applyAlignment="0" applyProtection="0"/>
    <xf numFmtId="173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66" fontId="33" fillId="0" borderId="0" applyFont="0" applyFill="0" applyBorder="0" applyAlignment="0" applyProtection="0"/>
    <xf numFmtId="166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67" fillId="0" borderId="0" applyFont="0" applyFill="0" applyBorder="0" applyAlignment="0" applyProtection="0"/>
    <xf numFmtId="188" fontId="69" fillId="0" borderId="0">
      <protection locked="0"/>
    </xf>
    <xf numFmtId="14" fontId="61" fillId="0" borderId="0" applyFill="0" applyBorder="0" applyAlignment="0"/>
    <xf numFmtId="189" fontId="70" fillId="0" borderId="0">
      <protection locked="0"/>
    </xf>
    <xf numFmtId="0" fontId="71" fillId="0" borderId="0"/>
    <xf numFmtId="0" fontId="71" fillId="0" borderId="4"/>
    <xf numFmtId="0" fontId="71" fillId="0" borderId="4"/>
    <xf numFmtId="0" fontId="71" fillId="0" borderId="4"/>
    <xf numFmtId="0" fontId="71" fillId="0" borderId="4"/>
    <xf numFmtId="0" fontId="72" fillId="22" borderId="0"/>
    <xf numFmtId="177" fontId="33" fillId="0" borderId="0" applyFill="0" applyBorder="0" applyAlignment="0"/>
    <xf numFmtId="177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73" fillId="0" borderId="0" applyNumberFormat="0" applyAlignment="0">
      <alignment horizontal="left"/>
    </xf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74" fillId="0" borderId="0">
      <protection locked="0"/>
    </xf>
    <xf numFmtId="0" fontId="69" fillId="0" borderId="0">
      <protection locked="0"/>
    </xf>
    <xf numFmtId="0" fontId="69" fillId="0" borderId="0">
      <protection locked="0"/>
    </xf>
    <xf numFmtId="0" fontId="69" fillId="0" borderId="0">
      <protection locked="0"/>
    </xf>
    <xf numFmtId="0" fontId="74" fillId="0" borderId="0">
      <protection locked="0"/>
    </xf>
    <xf numFmtId="0" fontId="74" fillId="0" borderId="0">
      <protection locked="0"/>
    </xf>
    <xf numFmtId="0" fontId="75" fillId="0" borderId="0">
      <protection locked="0"/>
    </xf>
    <xf numFmtId="190" fontId="69" fillId="0" borderId="0">
      <protection locked="0"/>
    </xf>
    <xf numFmtId="0" fontId="76" fillId="0" borderId="5"/>
    <xf numFmtId="0" fontId="76" fillId="0" borderId="5"/>
    <xf numFmtId="0" fontId="76" fillId="0" borderId="5"/>
    <xf numFmtId="0" fontId="76" fillId="0" borderId="5"/>
    <xf numFmtId="0" fontId="76" fillId="0" borderId="4"/>
    <xf numFmtId="0" fontId="76" fillId="0" borderId="4"/>
    <xf numFmtId="0" fontId="76" fillId="23" borderId="4"/>
    <xf numFmtId="0" fontId="76" fillId="23" borderId="4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77" fillId="0" borderId="0" applyNumberFormat="0"/>
    <xf numFmtId="38" fontId="38" fillId="24" borderId="0" applyNumberFormat="0" applyBorder="0" applyAlignment="0" applyProtection="0"/>
    <xf numFmtId="0" fontId="78" fillId="0" borderId="6" applyNumberFormat="0" applyAlignment="0" applyProtection="0">
      <alignment horizontal="left" vertical="center"/>
    </xf>
    <xf numFmtId="0" fontId="78" fillId="0" borderId="7">
      <alignment horizontal="left" vertical="center"/>
    </xf>
    <xf numFmtId="0" fontId="78" fillId="0" borderId="7">
      <alignment horizontal="left" vertical="center"/>
    </xf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191" fontId="74" fillId="0" borderId="0">
      <protection locked="0"/>
    </xf>
    <xf numFmtId="191" fontId="74" fillId="0" borderId="0">
      <protection locked="0"/>
    </xf>
    <xf numFmtId="0" fontId="106" fillId="0" borderId="0" applyNumberFormat="0" applyFill="0" applyBorder="0" applyAlignment="0" applyProtection="0">
      <alignment vertical="top"/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106" fillId="0" borderId="0" applyNumberFormat="0" applyFill="0" applyBorder="0" applyAlignment="0" applyProtection="0">
      <alignment vertical="top"/>
      <protection locked="0"/>
    </xf>
    <xf numFmtId="0" fontId="30" fillId="7" borderId="1" applyNumberFormat="0" applyAlignment="0" applyProtection="0"/>
    <xf numFmtId="10" fontId="38" fillId="25" borderId="3" applyNumberFormat="0" applyBorder="0" applyAlignment="0" applyProtection="0"/>
    <xf numFmtId="10" fontId="38" fillId="25" borderId="3" applyNumberFormat="0" applyBorder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177" fontId="33" fillId="0" borderId="0" applyFill="0" applyBorder="0" applyAlignment="0"/>
    <xf numFmtId="177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192" fontId="33" fillId="0" borderId="0" applyFont="0" applyFill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37" fontId="79" fillId="0" borderId="0"/>
    <xf numFmtId="193" fontId="33" fillId="0" borderId="0"/>
    <xf numFmtId="0" fontId="33" fillId="0" borderId="0"/>
    <xf numFmtId="0" fontId="33" fillId="0" borderId="0"/>
    <xf numFmtId="0" fontId="19" fillId="0" borderId="0"/>
    <xf numFmtId="0" fontId="19" fillId="0" borderId="0"/>
    <xf numFmtId="0" fontId="19" fillId="0" borderId="0"/>
    <xf numFmtId="193" fontId="33" fillId="0" borderId="0"/>
    <xf numFmtId="193" fontId="19" fillId="0" borderId="0"/>
    <xf numFmtId="193" fontId="33" fillId="0" borderId="0"/>
    <xf numFmtId="193" fontId="19" fillId="0" borderId="0"/>
    <xf numFmtId="193" fontId="33" fillId="0" borderId="0"/>
    <xf numFmtId="193" fontId="19" fillId="0" borderId="0"/>
    <xf numFmtId="193" fontId="19" fillId="0" borderId="0"/>
    <xf numFmtId="193" fontId="33" fillId="0" borderId="0"/>
    <xf numFmtId="172" fontId="80" fillId="0" borderId="0"/>
    <xf numFmtId="172" fontId="81" fillId="0" borderId="0"/>
    <xf numFmtId="172" fontId="81" fillId="0" borderId="0"/>
    <xf numFmtId="0" fontId="63" fillId="0" borderId="0"/>
    <xf numFmtId="0" fontId="108" fillId="0" borderId="0"/>
    <xf numFmtId="0" fontId="33" fillId="0" borderId="0"/>
    <xf numFmtId="0" fontId="19" fillId="0" borderId="0"/>
    <xf numFmtId="0" fontId="66" fillId="0" borderId="0"/>
    <xf numFmtId="0" fontId="33" fillId="0" borderId="0"/>
    <xf numFmtId="12" fontId="33" fillId="0" borderId="0"/>
    <xf numFmtId="12" fontId="19" fillId="0" borderId="0"/>
    <xf numFmtId="0" fontId="108" fillId="0" borderId="0"/>
    <xf numFmtId="0" fontId="108" fillId="0" borderId="0"/>
    <xf numFmtId="0" fontId="108" fillId="0" borderId="0"/>
    <xf numFmtId="0" fontId="20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82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9" fillId="0" borderId="0"/>
    <xf numFmtId="0" fontId="109" fillId="0" borderId="0"/>
    <xf numFmtId="0" fontId="108" fillId="0" borderId="0"/>
    <xf numFmtId="0" fontId="108" fillId="0" borderId="0"/>
    <xf numFmtId="0" fontId="108" fillId="0" borderId="0"/>
    <xf numFmtId="0" fontId="33" fillId="0" borderId="0"/>
    <xf numFmtId="0" fontId="33" fillId="0" borderId="0"/>
    <xf numFmtId="0" fontId="19" fillId="0" borderId="0"/>
    <xf numFmtId="0" fontId="33" fillId="0" borderId="0" applyProtection="0"/>
    <xf numFmtId="0" fontId="19" fillId="0" borderId="0" applyProtection="0"/>
    <xf numFmtId="0" fontId="19" fillId="0" borderId="0"/>
    <xf numFmtId="0" fontId="33" fillId="0" borderId="0"/>
    <xf numFmtId="0" fontId="108" fillId="0" borderId="0"/>
    <xf numFmtId="0" fontId="108" fillId="0" borderId="0"/>
    <xf numFmtId="0" fontId="108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66" fillId="0" borderId="0"/>
    <xf numFmtId="0" fontId="33" fillId="0" borderId="0"/>
    <xf numFmtId="0" fontId="108" fillId="0" borderId="0"/>
    <xf numFmtId="0" fontId="33" fillId="0" borderId="0"/>
    <xf numFmtId="0" fontId="108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108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08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9" fillId="0" borderId="0"/>
    <xf numFmtId="0" fontId="108" fillId="0" borderId="0"/>
    <xf numFmtId="0" fontId="108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9" fillId="0" borderId="0"/>
    <xf numFmtId="0" fontId="33" fillId="0" borderId="0"/>
    <xf numFmtId="0" fontId="33" fillId="0" borderId="0"/>
    <xf numFmtId="0" fontId="64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8" fillId="0" borderId="0"/>
    <xf numFmtId="0" fontId="19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61" fillId="0" borderId="0">
      <alignment vertical="top"/>
    </xf>
    <xf numFmtId="0" fontId="20" fillId="0" borderId="0"/>
    <xf numFmtId="0" fontId="20" fillId="0" borderId="0"/>
    <xf numFmtId="0" fontId="33" fillId="0" borderId="0"/>
    <xf numFmtId="0" fontId="108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61" fillId="0" borderId="0">
      <alignment vertical="top"/>
    </xf>
    <xf numFmtId="0" fontId="61" fillId="0" borderId="0">
      <alignment vertical="top"/>
    </xf>
    <xf numFmtId="0" fontId="20" fillId="0" borderId="0"/>
    <xf numFmtId="194" fontId="40" fillId="0" borderId="0"/>
    <xf numFmtId="0" fontId="108" fillId="0" borderId="0"/>
    <xf numFmtId="0" fontId="108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08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9" fillId="0" borderId="0"/>
    <xf numFmtId="0" fontId="19" fillId="0" borderId="0"/>
    <xf numFmtId="0" fontId="33" fillId="0" borderId="0" applyNumberFormat="0" applyFont="0" applyFill="0" applyAlignment="0" applyProtection="0"/>
    <xf numFmtId="0" fontId="33" fillId="0" borderId="0" applyNumberFormat="0" applyFont="0" applyFill="0" applyAlignment="0" applyProtection="0"/>
    <xf numFmtId="0" fontId="33" fillId="0" borderId="0"/>
    <xf numFmtId="0" fontId="19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9" fillId="0" borderId="0" applyNumberFormat="0" applyFont="0" applyFill="0" applyAlignment="0" applyProtection="0"/>
    <xf numFmtId="0" fontId="81" fillId="0" borderId="0"/>
    <xf numFmtId="0" fontId="81" fillId="0" borderId="0"/>
    <xf numFmtId="0" fontId="19" fillId="0" borderId="0" applyNumberFormat="0" applyFont="0" applyFill="0" applyAlignment="0" applyProtection="0"/>
    <xf numFmtId="0" fontId="33" fillId="0" borderId="0"/>
    <xf numFmtId="0" fontId="108" fillId="0" borderId="0"/>
    <xf numFmtId="182" fontId="81" fillId="0" borderId="0"/>
    <xf numFmtId="0" fontId="81" fillId="0" borderId="0"/>
    <xf numFmtId="195" fontId="81" fillId="0" borderId="0"/>
    <xf numFmtId="196" fontId="81" fillId="0" borderId="0"/>
    <xf numFmtId="0" fontId="81" fillId="0" borderId="0"/>
    <xf numFmtId="197" fontId="81" fillId="0" borderId="0"/>
    <xf numFmtId="197" fontId="81" fillId="0" borderId="0"/>
    <xf numFmtId="197" fontId="81" fillId="0" borderId="0"/>
    <xf numFmtId="195" fontId="81" fillId="0" borderId="0"/>
    <xf numFmtId="0" fontId="81" fillId="0" borderId="0"/>
    <xf numFmtId="0" fontId="33" fillId="0" borderId="0"/>
    <xf numFmtId="0" fontId="19" fillId="0" borderId="0"/>
    <xf numFmtId="182" fontId="8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4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8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08" fillId="0" borderId="0"/>
    <xf numFmtId="0" fontId="19" fillId="0" borderId="0"/>
    <xf numFmtId="0" fontId="33" fillId="0" borderId="0"/>
    <xf numFmtId="0" fontId="19" fillId="0" borderId="0"/>
    <xf numFmtId="0" fontId="108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8" fillId="0" borderId="0"/>
    <xf numFmtId="0" fontId="108" fillId="0" borderId="0"/>
    <xf numFmtId="0" fontId="33" fillId="0" borderId="0" applyNumberFormat="0" applyFont="0" applyFill="0" applyAlignment="0" applyProtection="0"/>
    <xf numFmtId="0" fontId="33" fillId="0" borderId="0"/>
    <xf numFmtId="0" fontId="19" fillId="0" borderId="0"/>
    <xf numFmtId="0" fontId="33" fillId="0" borderId="0"/>
    <xf numFmtId="0" fontId="19" fillId="0" borderId="0"/>
    <xf numFmtId="0" fontId="19" fillId="0" borderId="0" applyNumberFormat="0" applyFont="0" applyFill="0" applyAlignment="0" applyProtection="0"/>
    <xf numFmtId="0" fontId="108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198" fontId="81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197" fontId="81" fillId="0" borderId="0"/>
    <xf numFmtId="197" fontId="81" fillId="0" borderId="0"/>
    <xf numFmtId="197" fontId="81" fillId="0" borderId="0"/>
    <xf numFmtId="197" fontId="81" fillId="0" borderId="0"/>
    <xf numFmtId="199" fontId="81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20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33" fillId="0" borderId="0"/>
    <xf numFmtId="0" fontId="19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108" fillId="0" borderId="0"/>
    <xf numFmtId="0" fontId="33" fillId="0" borderId="0"/>
    <xf numFmtId="0" fontId="33" fillId="0" borderId="0"/>
    <xf numFmtId="0" fontId="19" fillId="0" borderId="0"/>
    <xf numFmtId="0" fontId="19" fillId="0" borderId="0"/>
    <xf numFmtId="0" fontId="108" fillId="0" borderId="0"/>
    <xf numFmtId="0" fontId="33" fillId="0" borderId="0"/>
    <xf numFmtId="0" fontId="19" fillId="0" borderId="0"/>
    <xf numFmtId="0" fontId="33" fillId="0" borderId="0"/>
    <xf numFmtId="0" fontId="108" fillId="0" borderId="0"/>
    <xf numFmtId="0" fontId="33" fillId="0" borderId="0"/>
    <xf numFmtId="0" fontId="40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194" fontId="40" fillId="0" borderId="0"/>
    <xf numFmtId="0" fontId="19" fillId="0" borderId="0"/>
    <xf numFmtId="0" fontId="19" fillId="0" borderId="0" applyProtection="0"/>
    <xf numFmtId="0" fontId="108" fillId="0" borderId="0"/>
    <xf numFmtId="0" fontId="108" fillId="0" borderId="0"/>
    <xf numFmtId="0" fontId="108" fillId="0" borderId="0"/>
    <xf numFmtId="0" fontId="19" fillId="0" borderId="0"/>
    <xf numFmtId="0" fontId="19" fillId="0" borderId="0" applyProtection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8" fillId="0" borderId="0"/>
    <xf numFmtId="0" fontId="3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108" fillId="0" borderId="0"/>
    <xf numFmtId="0" fontId="109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8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108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8" fillId="0" borderId="0"/>
    <xf numFmtId="0" fontId="33" fillId="0" borderId="0"/>
    <xf numFmtId="0" fontId="19" fillId="0" borderId="0"/>
    <xf numFmtId="0" fontId="108" fillId="0" borderId="0"/>
    <xf numFmtId="0" fontId="108" fillId="0" borderId="0"/>
    <xf numFmtId="0" fontId="108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9" fillId="0" borderId="0"/>
    <xf numFmtId="0" fontId="20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3" fillId="0" borderId="0"/>
    <xf numFmtId="0" fontId="33" fillId="0" borderId="0"/>
    <xf numFmtId="0" fontId="19" fillId="0" borderId="0"/>
    <xf numFmtId="0" fontId="110" fillId="0" borderId="0"/>
    <xf numFmtId="0" fontId="19" fillId="0" borderId="0"/>
    <xf numFmtId="0" fontId="19" fillId="0" borderId="0"/>
    <xf numFmtId="0" fontId="20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9" fillId="0" borderId="0"/>
    <xf numFmtId="0" fontId="20" fillId="0" borderId="0"/>
    <xf numFmtId="0" fontId="109" fillId="0" borderId="0"/>
    <xf numFmtId="0" fontId="64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3" fillId="0" borderId="0"/>
    <xf numFmtId="0" fontId="19" fillId="0" borderId="0"/>
    <xf numFmtId="0" fontId="33" fillId="0" borderId="0"/>
    <xf numFmtId="0" fontId="33" fillId="0" borderId="0" applyProtection="0"/>
    <xf numFmtId="0" fontId="19" fillId="0" borderId="0" applyProtection="0"/>
    <xf numFmtId="0" fontId="19" fillId="0" borderId="0"/>
    <xf numFmtId="0" fontId="33" fillId="0" borderId="0"/>
    <xf numFmtId="0" fontId="19" fillId="0" borderId="0"/>
    <xf numFmtId="194" fontId="40" fillId="0" borderId="0"/>
    <xf numFmtId="194" fontId="40" fillId="0" borderId="0"/>
    <xf numFmtId="0" fontId="109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09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108" fillId="0" borderId="0"/>
    <xf numFmtId="0" fontId="108" fillId="0" borderId="0"/>
    <xf numFmtId="0" fontId="33" fillId="0" borderId="0"/>
    <xf numFmtId="0" fontId="19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3" fillId="27" borderId="12" applyNumberFormat="0" applyFont="0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0" fontId="33" fillId="27" borderId="12" applyNumberFormat="0" applyFont="0" applyAlignment="0" applyProtection="0"/>
    <xf numFmtId="0" fontId="19" fillId="27" borderId="12" applyNumberFormat="0" applyFont="0" applyAlignment="0" applyProtection="0"/>
    <xf numFmtId="0" fontId="33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176" fontId="33" fillId="0" borderId="0" applyFont="0" applyFill="0" applyBorder="0" applyAlignment="0" applyProtection="0"/>
    <xf numFmtId="176" fontId="19" fillId="0" borderId="0" applyFont="0" applyFill="0" applyBorder="0" applyAlignment="0" applyProtection="0"/>
    <xf numFmtId="200" fontId="33" fillId="0" borderId="0" applyFont="0" applyFill="0" applyBorder="0" applyAlignment="0" applyProtection="0"/>
    <xf numFmtId="200" fontId="19" fillId="0" borderId="0" applyFont="0" applyFill="0" applyBorder="0" applyAlignment="0" applyProtection="0"/>
    <xf numFmtId="10" fontId="33" fillId="0" borderId="0" applyFont="0" applyFill="0" applyBorder="0" applyAlignment="0" applyProtection="0"/>
    <xf numFmtId="10" fontId="19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6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177" fontId="33" fillId="0" borderId="0" applyFill="0" applyBorder="0" applyAlignment="0"/>
    <xf numFmtId="177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71" fillId="0" borderId="0"/>
    <xf numFmtId="201" fontId="84" fillId="0" borderId="0" applyNumberFormat="0" applyFill="0" applyBorder="0" applyAlignment="0" applyProtection="0">
      <alignment horizontal="left"/>
    </xf>
    <xf numFmtId="0" fontId="85" fillId="0" borderId="14"/>
    <xf numFmtId="0" fontId="85" fillId="0" borderId="14"/>
    <xf numFmtId="0" fontId="86" fillId="0" borderId="15"/>
    <xf numFmtId="0" fontId="86" fillId="0" borderId="15"/>
    <xf numFmtId="40" fontId="87" fillId="0" borderId="0" applyBorder="0">
      <alignment horizontal="right"/>
    </xf>
    <xf numFmtId="49" fontId="61" fillId="0" borderId="0" applyFill="0" applyBorder="0" applyAlignment="0"/>
    <xf numFmtId="202" fontId="33" fillId="0" borderId="0" applyFill="0" applyBorder="0" applyAlignment="0"/>
    <xf numFmtId="202" fontId="19" fillId="0" borderId="0" applyFill="0" applyBorder="0" applyAlignment="0"/>
    <xf numFmtId="203" fontId="33" fillId="0" borderId="0" applyFill="0" applyBorder="0" applyAlignment="0"/>
    <xf numFmtId="203" fontId="19" fillId="0" borderId="0" applyFill="0" applyBorder="0" applyAlignment="0"/>
    <xf numFmtId="204" fontId="88" fillId="0" borderId="16" applyFont="0" applyBorder="0" applyAlignment="0">
      <alignment horizontal="right"/>
    </xf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13" fillId="0" borderId="0"/>
    <xf numFmtId="0" fontId="7" fillId="0" borderId="0"/>
    <xf numFmtId="9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0" fontId="6" fillId="0" borderId="0"/>
    <xf numFmtId="41" fontId="19" fillId="0" borderId="0" applyFont="0" applyFill="0" applyBorder="0" applyAlignment="0" applyProtection="0"/>
    <xf numFmtId="9" fontId="140" fillId="0" borderId="0" applyFont="0" applyFill="0" applyBorder="0" applyAlignment="0" applyProtection="0"/>
    <xf numFmtId="41" fontId="152" fillId="0" borderId="0" applyFont="0" applyFill="0" applyBorder="0" applyAlignment="0" applyProtection="0"/>
    <xf numFmtId="0" fontId="19" fillId="0" borderId="0"/>
    <xf numFmtId="0" fontId="13" fillId="2" borderId="0" applyNumberFormat="0" applyBorder="0" applyAlignment="0" applyProtection="0"/>
    <xf numFmtId="0" fontId="13" fillId="2" borderId="0" applyNumberFormat="0" applyBorder="0" applyAlignment="0" applyProtection="0"/>
    <xf numFmtId="0" fontId="13" fillId="2" borderId="0" applyNumberFormat="0" applyBorder="0" applyAlignment="0" applyProtection="0"/>
    <xf numFmtId="0" fontId="13" fillId="2" borderId="0" applyNumberFormat="0" applyBorder="0" applyAlignment="0" applyProtection="0"/>
    <xf numFmtId="0" fontId="13" fillId="2" borderId="0" applyNumberFormat="0" applyBorder="0" applyAlignment="0" applyProtection="0"/>
    <xf numFmtId="0" fontId="13" fillId="2" borderId="0" applyNumberFormat="0" applyBorder="0" applyAlignment="0" applyProtection="0"/>
    <xf numFmtId="0" fontId="13" fillId="2" borderId="0" applyNumberFormat="0" applyBorder="0" applyAlignment="0" applyProtection="0"/>
    <xf numFmtId="0" fontId="13" fillId="2" borderId="0" applyNumberFormat="0" applyBorder="0" applyAlignment="0" applyProtection="0"/>
    <xf numFmtId="0" fontId="13" fillId="2" borderId="0" applyNumberFormat="0" applyBorder="0" applyAlignment="0" applyProtection="0"/>
    <xf numFmtId="0" fontId="13" fillId="2" borderId="0" applyNumberFormat="0" applyBorder="0" applyAlignment="0" applyProtection="0"/>
    <xf numFmtId="0" fontId="13" fillId="2" borderId="0" applyNumberFormat="0" applyBorder="0" applyAlignment="0" applyProtection="0"/>
    <xf numFmtId="0" fontId="13" fillId="2" borderId="0" applyNumberFormat="0" applyBorder="0" applyAlignment="0" applyProtection="0"/>
    <xf numFmtId="0" fontId="13" fillId="2" borderId="0" applyNumberFormat="0" applyBorder="0" applyAlignment="0" applyProtection="0"/>
    <xf numFmtId="0" fontId="13" fillId="2" borderId="0" applyNumberFormat="0" applyBorder="0" applyAlignment="0" applyProtection="0"/>
    <xf numFmtId="0" fontId="13" fillId="2" borderId="0" applyNumberFormat="0" applyBorder="0" applyAlignment="0" applyProtection="0"/>
    <xf numFmtId="0" fontId="13" fillId="2" borderId="0" applyNumberFormat="0" applyBorder="0" applyAlignment="0" applyProtection="0"/>
    <xf numFmtId="0" fontId="13" fillId="2" borderId="0" applyNumberFormat="0" applyBorder="0" applyAlignment="0" applyProtection="0"/>
    <xf numFmtId="0" fontId="13" fillId="2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9" borderId="0" applyNumberFormat="0" applyBorder="0" applyAlignment="0" applyProtection="0"/>
    <xf numFmtId="0" fontId="13" fillId="9" borderId="0" applyNumberFormat="0" applyBorder="0" applyAlignment="0" applyProtection="0"/>
    <xf numFmtId="0" fontId="13" fillId="9" borderId="0" applyNumberFormat="0" applyBorder="0" applyAlignment="0" applyProtection="0"/>
    <xf numFmtId="0" fontId="13" fillId="9" borderId="0" applyNumberFormat="0" applyBorder="0" applyAlignment="0" applyProtection="0"/>
    <xf numFmtId="0" fontId="13" fillId="9" borderId="0" applyNumberFormat="0" applyBorder="0" applyAlignment="0" applyProtection="0"/>
    <xf numFmtId="0" fontId="13" fillId="9" borderId="0" applyNumberFormat="0" applyBorder="0" applyAlignment="0" applyProtection="0"/>
    <xf numFmtId="0" fontId="13" fillId="9" borderId="0" applyNumberFormat="0" applyBorder="0" applyAlignment="0" applyProtection="0"/>
    <xf numFmtId="0" fontId="13" fillId="9" borderId="0" applyNumberFormat="0" applyBorder="0" applyAlignment="0" applyProtection="0"/>
    <xf numFmtId="0" fontId="13" fillId="9" borderId="0" applyNumberFormat="0" applyBorder="0" applyAlignment="0" applyProtection="0"/>
    <xf numFmtId="0" fontId="13" fillId="9" borderId="0" applyNumberFormat="0" applyBorder="0" applyAlignment="0" applyProtection="0"/>
    <xf numFmtId="0" fontId="13" fillId="9" borderId="0" applyNumberFormat="0" applyBorder="0" applyAlignment="0" applyProtection="0"/>
    <xf numFmtId="0" fontId="13" fillId="9" borderId="0" applyNumberFormat="0" applyBorder="0" applyAlignment="0" applyProtection="0"/>
    <xf numFmtId="0" fontId="13" fillId="9" borderId="0" applyNumberFormat="0" applyBorder="0" applyAlignment="0" applyProtection="0"/>
    <xf numFmtId="0" fontId="13" fillId="9" borderId="0" applyNumberFormat="0" applyBorder="0" applyAlignment="0" applyProtection="0"/>
    <xf numFmtId="0" fontId="13" fillId="9" borderId="0" applyNumberFormat="0" applyBorder="0" applyAlignment="0" applyProtection="0"/>
    <xf numFmtId="0" fontId="13" fillId="9" borderId="0" applyNumberFormat="0" applyBorder="0" applyAlignment="0" applyProtection="0"/>
    <xf numFmtId="0" fontId="13" fillId="9" borderId="0" applyNumberFormat="0" applyBorder="0" applyAlignment="0" applyProtection="0"/>
    <xf numFmtId="0" fontId="13" fillId="9" borderId="0" applyNumberFormat="0" applyBorder="0" applyAlignment="0" applyProtection="0"/>
    <xf numFmtId="0" fontId="13" fillId="10" borderId="0" applyNumberFormat="0" applyBorder="0" applyAlignment="0" applyProtection="0"/>
    <xf numFmtId="0" fontId="13" fillId="10" borderId="0" applyNumberFormat="0" applyBorder="0" applyAlignment="0" applyProtection="0"/>
    <xf numFmtId="0" fontId="13" fillId="10" borderId="0" applyNumberFormat="0" applyBorder="0" applyAlignment="0" applyProtection="0"/>
    <xf numFmtId="0" fontId="13" fillId="10" borderId="0" applyNumberFormat="0" applyBorder="0" applyAlignment="0" applyProtection="0"/>
    <xf numFmtId="0" fontId="13" fillId="10" borderId="0" applyNumberFormat="0" applyBorder="0" applyAlignment="0" applyProtection="0"/>
    <xf numFmtId="0" fontId="13" fillId="10" borderId="0" applyNumberFormat="0" applyBorder="0" applyAlignment="0" applyProtection="0"/>
    <xf numFmtId="0" fontId="13" fillId="10" borderId="0" applyNumberFormat="0" applyBorder="0" applyAlignment="0" applyProtection="0"/>
    <xf numFmtId="0" fontId="13" fillId="10" borderId="0" applyNumberFormat="0" applyBorder="0" applyAlignment="0" applyProtection="0"/>
    <xf numFmtId="0" fontId="13" fillId="10" borderId="0" applyNumberFormat="0" applyBorder="0" applyAlignment="0" applyProtection="0"/>
    <xf numFmtId="0" fontId="13" fillId="10" borderId="0" applyNumberFormat="0" applyBorder="0" applyAlignment="0" applyProtection="0"/>
    <xf numFmtId="0" fontId="13" fillId="10" borderId="0" applyNumberFormat="0" applyBorder="0" applyAlignment="0" applyProtection="0"/>
    <xf numFmtId="0" fontId="13" fillId="10" borderId="0" applyNumberFormat="0" applyBorder="0" applyAlignment="0" applyProtection="0"/>
    <xf numFmtId="0" fontId="13" fillId="10" borderId="0" applyNumberFormat="0" applyBorder="0" applyAlignment="0" applyProtection="0"/>
    <xf numFmtId="0" fontId="13" fillId="10" borderId="0" applyNumberFormat="0" applyBorder="0" applyAlignment="0" applyProtection="0"/>
    <xf numFmtId="0" fontId="13" fillId="10" borderId="0" applyNumberFormat="0" applyBorder="0" applyAlignment="0" applyProtection="0"/>
    <xf numFmtId="0" fontId="13" fillId="10" borderId="0" applyNumberFormat="0" applyBorder="0" applyAlignment="0" applyProtection="0"/>
    <xf numFmtId="0" fontId="13" fillId="10" borderId="0" applyNumberFormat="0" applyBorder="0" applyAlignment="0" applyProtection="0"/>
    <xf numFmtId="0" fontId="13" fillId="10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3" fillId="0" borderId="0" applyFont="0" applyFill="0" applyBorder="0" applyAlignment="0" applyProtection="0"/>
    <xf numFmtId="7" fontId="19" fillId="0" borderId="0" applyFont="0" applyFill="0" applyBorder="0" applyAlignment="0" applyProtection="0"/>
    <xf numFmtId="7" fontId="1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3" fillId="0" borderId="0" applyFont="0" applyFill="0" applyBorder="0" applyAlignment="0" applyProtection="0"/>
    <xf numFmtId="41" fontId="64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5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" fillId="0" borderId="0"/>
    <xf numFmtId="0" fontId="13" fillId="0" borderId="0"/>
    <xf numFmtId="0" fontId="13" fillId="0" borderId="0"/>
    <xf numFmtId="0" fontId="4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43" fontId="19" fillId="0" borderId="0" applyFont="0" applyFill="0" applyBorder="0" applyAlignment="0" applyProtection="0"/>
    <xf numFmtId="0" fontId="4" fillId="0" borderId="0"/>
    <xf numFmtId="0" fontId="4" fillId="0" borderId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4" fillId="0" borderId="0"/>
    <xf numFmtId="0" fontId="13" fillId="0" borderId="0"/>
    <xf numFmtId="0" fontId="4" fillId="0" borderId="0"/>
    <xf numFmtId="0" fontId="4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4" fillId="0" borderId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4" fillId="0" borderId="0"/>
    <xf numFmtId="43" fontId="8" fillId="0" borderId="0" applyFont="0" applyFill="0" applyBorder="0" applyAlignment="0" applyProtection="0"/>
    <xf numFmtId="0" fontId="4" fillId="0" borderId="0"/>
    <xf numFmtId="41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4" fillId="0" borderId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3" fillId="0" borderId="0"/>
    <xf numFmtId="0" fontId="3" fillId="0" borderId="0"/>
    <xf numFmtId="41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</cellStyleXfs>
  <cellXfs count="715">
    <xf numFmtId="0" fontId="0" fillId="0" borderId="0" xfId="0"/>
    <xf numFmtId="0" fontId="42" fillId="0" borderId="0" xfId="1448" applyFont="1" applyAlignment="1">
      <alignment horizontal="center" wrapText="1"/>
    </xf>
    <xf numFmtId="0" fontId="41" fillId="0" borderId="0" xfId="1448" applyFont="1" applyAlignment="1">
      <alignment horizontal="left" vertical="center" wrapText="1"/>
    </xf>
    <xf numFmtId="0" fontId="51" fillId="0" borderId="0" xfId="1448" applyFont="1" applyAlignment="1">
      <alignment horizontal="center" wrapText="1"/>
    </xf>
    <xf numFmtId="3" fontId="42" fillId="0" borderId="0" xfId="1448" applyNumberFormat="1" applyFont="1" applyAlignment="1">
      <alignment horizontal="center" vertical="center" wrapText="1"/>
    </xf>
    <xf numFmtId="0" fontId="51" fillId="0" borderId="0" xfId="1448" applyFont="1" applyAlignment="1">
      <alignment wrapText="1"/>
    </xf>
    <xf numFmtId="0" fontId="52" fillId="0" borderId="0" xfId="1448" applyFont="1" applyAlignment="1">
      <alignment wrapText="1"/>
    </xf>
    <xf numFmtId="0" fontId="41" fillId="0" borderId="0" xfId="1448" applyFont="1" applyAlignment="1">
      <alignment horizontal="center" wrapText="1"/>
    </xf>
    <xf numFmtId="0" fontId="41" fillId="0" borderId="0" xfId="1448" applyFont="1" applyAlignment="1">
      <alignment horizontal="center" vertical="center" wrapText="1"/>
    </xf>
    <xf numFmtId="3" fontId="41" fillId="0" borderId="0" xfId="1448" applyNumberFormat="1" applyFont="1" applyAlignment="1">
      <alignment horizontal="center" vertical="center" wrapText="1"/>
    </xf>
    <xf numFmtId="0" fontId="41" fillId="0" borderId="18" xfId="1448" applyFont="1" applyBorder="1" applyAlignment="1">
      <alignment horizontal="center" vertical="center" wrapText="1"/>
    </xf>
    <xf numFmtId="0" fontId="42" fillId="0" borderId="0" xfId="1448" applyFont="1" applyAlignment="1">
      <alignment horizontal="center" vertical="center" wrapText="1"/>
    </xf>
    <xf numFmtId="0" fontId="51" fillId="0" borderId="0" xfId="1448" applyFont="1" applyAlignment="1">
      <alignment horizontal="center" vertical="center" wrapText="1"/>
    </xf>
    <xf numFmtId="0" fontId="54" fillId="0" borderId="18" xfId="1448" applyFont="1" applyBorder="1" applyAlignment="1">
      <alignment horizontal="center" wrapText="1"/>
    </xf>
    <xf numFmtId="0" fontId="55" fillId="0" borderId="0" xfId="1448" applyFont="1" applyAlignment="1">
      <alignment wrapText="1"/>
    </xf>
    <xf numFmtId="0" fontId="42" fillId="0" borderId="18" xfId="1448" applyFont="1" applyBorder="1" applyAlignment="1">
      <alignment horizontal="center" vertical="center" wrapText="1"/>
    </xf>
    <xf numFmtId="165" fontId="42" fillId="0" borderId="0" xfId="527" applyNumberFormat="1" applyFont="1" applyFill="1" applyBorder="1" applyAlignment="1">
      <alignment horizontal="center" wrapText="1"/>
    </xf>
    <xf numFmtId="0" fontId="42" fillId="0" borderId="18" xfId="1448" quotePrefix="1" applyFont="1" applyBorder="1" applyAlignment="1">
      <alignment horizontal="center" vertical="center" wrapText="1"/>
    </xf>
    <xf numFmtId="18" fontId="42" fillId="0" borderId="18" xfId="1448" quotePrefix="1" applyNumberFormat="1" applyFont="1" applyBorder="1" applyAlignment="1">
      <alignment horizontal="center" vertical="center" wrapText="1"/>
    </xf>
    <xf numFmtId="0" fontId="51" fillId="0" borderId="0" xfId="1448" applyFont="1" applyAlignment="1">
      <alignment vertical="top" wrapText="1"/>
    </xf>
    <xf numFmtId="165" fontId="42" fillId="0" borderId="18" xfId="1448" applyNumberFormat="1" applyFont="1" applyBorder="1" applyAlignment="1">
      <alignment horizontal="center" vertical="center" wrapText="1"/>
    </xf>
    <xf numFmtId="17" fontId="42" fillId="0" borderId="18" xfId="1448" quotePrefix="1" applyNumberFormat="1" applyFont="1" applyBorder="1" applyAlignment="1">
      <alignment horizontal="center" vertical="center" wrapText="1"/>
    </xf>
    <xf numFmtId="165" fontId="42" fillId="0" borderId="0" xfId="1448" applyNumberFormat="1" applyFont="1" applyAlignment="1">
      <alignment horizontal="center" wrapText="1"/>
    </xf>
    <xf numFmtId="0" fontId="108" fillId="0" borderId="0" xfId="1614" applyAlignment="1">
      <alignment horizontal="center"/>
    </xf>
    <xf numFmtId="0" fontId="46" fillId="0" borderId="0" xfId="1614" applyFont="1" applyAlignment="1">
      <alignment horizontal="center" vertical="center"/>
    </xf>
    <xf numFmtId="0" fontId="41" fillId="0" borderId="0" xfId="1614" applyFont="1" applyAlignment="1">
      <alignment vertical="center"/>
    </xf>
    <xf numFmtId="0" fontId="108" fillId="0" borderId="0" xfId="1614" applyAlignment="1">
      <alignment horizontal="center" vertical="center"/>
    </xf>
    <xf numFmtId="3" fontId="43" fillId="0" borderId="0" xfId="1614" applyNumberFormat="1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0" fontId="58" fillId="0" borderId="0" xfId="1614" applyFont="1" applyAlignment="1">
      <alignment horizontal="center"/>
    </xf>
    <xf numFmtId="167" fontId="50" fillId="0" borderId="0" xfId="1652" applyNumberFormat="1" applyFont="1"/>
    <xf numFmtId="0" fontId="108" fillId="0" borderId="19" xfId="1614" applyBorder="1" applyAlignment="1">
      <alignment horizontal="center"/>
    </xf>
    <xf numFmtId="0" fontId="50" fillId="0" borderId="0" xfId="1614" applyFont="1" applyAlignment="1">
      <alignment horizontal="center"/>
    </xf>
    <xf numFmtId="0" fontId="50" fillId="0" borderId="0" xfId="1614" applyFont="1" applyAlignment="1">
      <alignment horizontal="center" vertical="center" wrapText="1"/>
    </xf>
    <xf numFmtId="3" fontId="42" fillId="0" borderId="0" xfId="1614" applyNumberFormat="1" applyFont="1" applyAlignment="1">
      <alignment vertical="center"/>
    </xf>
    <xf numFmtId="0" fontId="18" fillId="0" borderId="0" xfId="1614" applyFont="1" applyAlignment="1">
      <alignment horizontal="center"/>
    </xf>
    <xf numFmtId="0" fontId="42" fillId="0" borderId="20" xfId="1614" applyFont="1" applyBorder="1" applyAlignment="1">
      <alignment horizontal="center" vertical="center"/>
    </xf>
    <xf numFmtId="0" fontId="42" fillId="0" borderId="21" xfId="1614" applyFont="1" applyBorder="1" applyAlignment="1">
      <alignment horizontal="left" vertical="center" wrapText="1"/>
    </xf>
    <xf numFmtId="0" fontId="42" fillId="0" borderId="21" xfId="1614" applyFont="1" applyBorder="1" applyAlignment="1">
      <alignment horizontal="center" vertical="center" wrapText="1"/>
    </xf>
    <xf numFmtId="0" fontId="44" fillId="0" borderId="21" xfId="1614" applyFont="1" applyBorder="1" applyAlignment="1">
      <alignment horizontal="center" vertical="center"/>
    </xf>
    <xf numFmtId="3" fontId="44" fillId="0" borderId="21" xfId="1614" applyNumberFormat="1" applyFont="1" applyBorder="1" applyAlignment="1">
      <alignment horizontal="center" vertical="center"/>
    </xf>
    <xf numFmtId="3" fontId="42" fillId="0" borderId="21" xfId="1614" applyNumberFormat="1" applyFont="1" applyBorder="1" applyAlignment="1">
      <alignment horizontal="center" vertical="center"/>
    </xf>
    <xf numFmtId="3" fontId="42" fillId="0" borderId="22" xfId="1614" applyNumberFormat="1" applyFont="1" applyBorder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3" fontId="42" fillId="0" borderId="0" xfId="1614" applyNumberFormat="1" applyFont="1" applyAlignment="1">
      <alignment horizontal="center" vertical="center"/>
    </xf>
    <xf numFmtId="3" fontId="59" fillId="0" borderId="0" xfId="1614" applyNumberFormat="1" applyFont="1" applyAlignment="1">
      <alignment horizontal="center" vertical="center"/>
    </xf>
    <xf numFmtId="0" fontId="59" fillId="0" borderId="0" xfId="1614" applyFont="1" applyAlignment="1">
      <alignment horizontal="center"/>
    </xf>
    <xf numFmtId="0" fontId="47" fillId="0" borderId="23" xfId="1614" applyFont="1" applyBorder="1" applyAlignment="1">
      <alignment horizontal="center" vertical="center"/>
    </xf>
    <xf numFmtId="0" fontId="47" fillId="0" borderId="24" xfId="1614" applyFont="1" applyBorder="1" applyAlignment="1">
      <alignment horizontal="left" vertical="center"/>
    </xf>
    <xf numFmtId="0" fontId="47" fillId="0" borderId="24" xfId="1614" applyFont="1" applyBorder="1" applyAlignment="1">
      <alignment vertical="center"/>
    </xf>
    <xf numFmtId="0" fontId="18" fillId="0" borderId="24" xfId="1614" applyFont="1" applyBorder="1" applyAlignment="1">
      <alignment horizontal="center" vertical="center"/>
    </xf>
    <xf numFmtId="3" fontId="42" fillId="0" borderId="24" xfId="1614" applyNumberFormat="1" applyFont="1" applyBorder="1" applyAlignment="1">
      <alignment horizontal="center" vertical="center"/>
    </xf>
    <xf numFmtId="3" fontId="42" fillId="0" borderId="25" xfId="1614" applyNumberFormat="1" applyFont="1" applyBorder="1" applyAlignment="1">
      <alignment horizontal="center" vertical="center"/>
    </xf>
    <xf numFmtId="0" fontId="108" fillId="0" borderId="26" xfId="1614" applyBorder="1" applyAlignment="1">
      <alignment horizontal="center" vertical="center"/>
    </xf>
    <xf numFmtId="37" fontId="108" fillId="0" borderId="27" xfId="1614" applyNumberFormat="1" applyBorder="1" applyAlignment="1">
      <alignment horizontal="center"/>
    </xf>
    <xf numFmtId="0" fontId="108" fillId="0" borderId="28" xfId="1614" applyBorder="1" applyAlignment="1">
      <alignment horizontal="center" vertical="center"/>
    </xf>
    <xf numFmtId="37" fontId="18" fillId="0" borderId="0" xfId="1614" applyNumberFormat="1" applyFont="1" applyAlignment="1">
      <alignment horizontal="center"/>
    </xf>
    <xf numFmtId="37" fontId="60" fillId="0" borderId="0" xfId="1614" applyNumberFormat="1" applyFont="1" applyAlignment="1">
      <alignment horizontal="center"/>
    </xf>
    <xf numFmtId="37" fontId="50" fillId="0" borderId="29" xfId="1614" applyNumberFormat="1" applyFont="1" applyBorder="1" applyAlignment="1">
      <alignment horizontal="center"/>
    </xf>
    <xf numFmtId="37" fontId="108" fillId="0" borderId="29" xfId="1614" applyNumberFormat="1" applyBorder="1" applyAlignment="1">
      <alignment horizontal="center"/>
    </xf>
    <xf numFmtId="37" fontId="60" fillId="0" borderId="30" xfId="1614" applyNumberFormat="1" applyFont="1" applyBorder="1" applyAlignment="1">
      <alignment horizontal="center"/>
    </xf>
    <xf numFmtId="0" fontId="49" fillId="0" borderId="0" xfId="1614" applyFont="1" applyAlignment="1">
      <alignment horizontal="center" vertical="center"/>
    </xf>
    <xf numFmtId="0" fontId="108" fillId="0" borderId="19" xfId="1614" applyBorder="1"/>
    <xf numFmtId="0" fontId="108" fillId="0" borderId="19" xfId="1614" applyBorder="1" applyAlignment="1">
      <alignment horizontal="right"/>
    </xf>
    <xf numFmtId="0" fontId="108" fillId="0" borderId="31" xfId="1614" applyBorder="1" applyAlignment="1">
      <alignment horizontal="right"/>
    </xf>
    <xf numFmtId="0" fontId="47" fillId="0" borderId="0" xfId="1614" applyFont="1" applyAlignment="1">
      <alignment horizontal="center" vertical="center"/>
    </xf>
    <xf numFmtId="0" fontId="47" fillId="0" borderId="0" xfId="1614" applyFont="1" applyAlignment="1">
      <alignment horizontal="left" vertical="center"/>
    </xf>
    <xf numFmtId="0" fontId="47" fillId="0" borderId="0" xfId="1614" applyFont="1" applyAlignment="1">
      <alignment vertical="center"/>
    </xf>
    <xf numFmtId="0" fontId="18" fillId="0" borderId="0" xfId="1614" applyFont="1" applyAlignment="1">
      <alignment horizontal="center" vertical="center"/>
    </xf>
    <xf numFmtId="0" fontId="54" fillId="0" borderId="0" xfId="1614" applyFont="1" applyAlignment="1">
      <alignment horizontal="center" vertical="center"/>
    </xf>
    <xf numFmtId="0" fontId="108" fillId="0" borderId="0" xfId="1652" applyAlignment="1">
      <alignment horizontal="right"/>
    </xf>
    <xf numFmtId="0" fontId="46" fillId="0" borderId="0" xfId="1614" applyFont="1" applyAlignment="1">
      <alignment vertical="center"/>
    </xf>
    <xf numFmtId="0" fontId="46" fillId="0" borderId="0" xfId="1614" applyFont="1" applyAlignment="1">
      <alignment horizontal="center"/>
    </xf>
    <xf numFmtId="0" fontId="89" fillId="0" borderId="0" xfId="1614" applyFont="1" applyAlignment="1">
      <alignment horizontal="center" vertical="center" wrapText="1"/>
    </xf>
    <xf numFmtId="0" fontId="50" fillId="0" borderId="20" xfId="1652" applyFont="1" applyBorder="1" applyAlignment="1">
      <alignment horizontal="center" vertical="center"/>
    </xf>
    <xf numFmtId="0" fontId="50" fillId="0" borderId="21" xfId="1652" applyFont="1" applyBorder="1" applyAlignment="1">
      <alignment vertical="center" wrapText="1"/>
    </xf>
    <xf numFmtId="37" fontId="50" fillId="0" borderId="27" xfId="1614" applyNumberFormat="1" applyFont="1" applyBorder="1" applyAlignment="1">
      <alignment horizontal="center"/>
    </xf>
    <xf numFmtId="37" fontId="60" fillId="0" borderId="32" xfId="1614" applyNumberFormat="1" applyFont="1" applyBorder="1" applyAlignment="1">
      <alignment horizontal="center"/>
    </xf>
    <xf numFmtId="0" fontId="18" fillId="0" borderId="21" xfId="1652" applyFont="1" applyBorder="1" applyAlignment="1">
      <alignment horizontal="center" vertical="center"/>
    </xf>
    <xf numFmtId="0" fontId="41" fillId="0" borderId="0" xfId="1448" applyFont="1" applyAlignment="1">
      <alignment horizontal="left" vertical="center"/>
    </xf>
    <xf numFmtId="0" fontId="51" fillId="0" borderId="0" xfId="1448" applyFont="1" applyAlignment="1">
      <alignment horizontal="left" wrapText="1"/>
    </xf>
    <xf numFmtId="3" fontId="58" fillId="0" borderId="0" xfId="1614" applyNumberFormat="1" applyFont="1" applyAlignment="1">
      <alignment horizontal="center"/>
    </xf>
    <xf numFmtId="0" fontId="50" fillId="0" borderId="0" xfId="1614" applyFont="1"/>
    <xf numFmtId="0" fontId="42" fillId="0" borderId="21" xfId="1448" applyFont="1" applyBorder="1" applyAlignment="1">
      <alignment horizontal="center" vertical="center"/>
    </xf>
    <xf numFmtId="0" fontId="42" fillId="0" borderId="21" xfId="1448" applyFont="1" applyBorder="1" applyAlignment="1">
      <alignment horizontal="left" wrapText="1"/>
    </xf>
    <xf numFmtId="0" fontId="51" fillId="0" borderId="21" xfId="1448" applyFont="1" applyBorder="1" applyAlignment="1">
      <alignment horizontal="center" wrapText="1"/>
    </xf>
    <xf numFmtId="0" fontId="42" fillId="0" borderId="21" xfId="1448" applyFont="1" applyBorder="1" applyAlignment="1">
      <alignment horizontal="center" vertical="center" wrapText="1"/>
    </xf>
    <xf numFmtId="3" fontId="42" fillId="0" borderId="21" xfId="1448" applyNumberFormat="1" applyFont="1" applyBorder="1" applyAlignment="1">
      <alignment horizontal="center" vertical="center" wrapText="1"/>
    </xf>
    <xf numFmtId="0" fontId="52" fillId="0" borderId="0" xfId="1448" applyFont="1" applyAlignment="1">
      <alignment horizontal="center" wrapText="1"/>
    </xf>
    <xf numFmtId="0" fontId="60" fillId="0" borderId="34" xfId="1614" applyFont="1" applyBorder="1" applyAlignment="1">
      <alignment vertical="center"/>
    </xf>
    <xf numFmtId="169" fontId="42" fillId="0" borderId="0" xfId="714" applyFont="1" applyFill="1" applyAlignment="1">
      <alignment horizontal="center" wrapText="1"/>
    </xf>
    <xf numFmtId="169" fontId="41" fillId="0" borderId="0" xfId="714" applyFont="1" applyFill="1" applyAlignment="1">
      <alignment horizontal="center" wrapText="1"/>
    </xf>
    <xf numFmtId="4" fontId="90" fillId="0" borderId="3" xfId="1448" applyNumberFormat="1" applyFont="1" applyBorder="1" applyAlignment="1">
      <alignment horizontal="center" vertical="center" wrapText="1"/>
    </xf>
    <xf numFmtId="0" fontId="42" fillId="0" borderId="0" xfId="1448" applyFont="1" applyAlignment="1">
      <alignment vertical="center" wrapText="1"/>
    </xf>
    <xf numFmtId="169" fontId="42" fillId="0" borderId="21" xfId="715" applyNumberFormat="1" applyFont="1" applyFill="1" applyBorder="1" applyAlignment="1">
      <alignment horizontal="center" vertical="center" wrapText="1"/>
    </xf>
    <xf numFmtId="169" fontId="42" fillId="0" borderId="21" xfId="714" applyFont="1" applyFill="1" applyBorder="1" applyAlignment="1">
      <alignment horizontal="center" vertical="center" wrapText="1"/>
    </xf>
    <xf numFmtId="169" fontId="42" fillId="0" borderId="33" xfId="714" applyFont="1" applyFill="1" applyBorder="1" applyAlignment="1">
      <alignment horizontal="center" vertical="center" wrapText="1"/>
    </xf>
    <xf numFmtId="167" fontId="41" fillId="0" borderId="0" xfId="1614" applyNumberFormat="1" applyFont="1" applyAlignment="1">
      <alignment horizontal="left" vertical="center"/>
    </xf>
    <xf numFmtId="37" fontId="108" fillId="0" borderId="0" xfId="1614" applyNumberFormat="1" applyAlignment="1">
      <alignment horizontal="center"/>
    </xf>
    <xf numFmtId="0" fontId="16" fillId="0" borderId="20" xfId="1652" applyFont="1" applyBorder="1" applyAlignment="1">
      <alignment horizontal="center" vertical="center"/>
    </xf>
    <xf numFmtId="0" fontId="16" fillId="0" borderId="21" xfId="1652" applyFont="1" applyBorder="1" applyAlignment="1">
      <alignment horizontal="center" vertical="center"/>
    </xf>
    <xf numFmtId="0" fontId="49" fillId="0" borderId="20" xfId="1652" applyFont="1" applyBorder="1" applyAlignment="1">
      <alignment horizontal="center" vertical="center"/>
    </xf>
    <xf numFmtId="0" fontId="49" fillId="0" borderId="21" xfId="1652" applyFont="1" applyBorder="1" applyAlignment="1">
      <alignment vertical="center" wrapText="1"/>
    </xf>
    <xf numFmtId="0" fontId="91" fillId="0" borderId="21" xfId="1614" applyFont="1" applyBorder="1" applyAlignment="1">
      <alignment horizontal="center" vertical="center" wrapText="1"/>
    </xf>
    <xf numFmtId="0" fontId="93" fillId="0" borderId="0" xfId="1652" applyFont="1" applyAlignment="1">
      <alignment horizontal="center" vertical="center"/>
    </xf>
    <xf numFmtId="0" fontId="50" fillId="0" borderId="0" xfId="1614" applyFont="1" applyAlignment="1">
      <alignment horizontal="left" vertical="center"/>
    </xf>
    <xf numFmtId="3" fontId="41" fillId="0" borderId="0" xfId="1614" applyNumberFormat="1" applyFont="1" applyAlignment="1">
      <alignment horizontal="left" vertical="center"/>
    </xf>
    <xf numFmtId="3" fontId="41" fillId="0" borderId="3" xfId="1448" applyNumberFormat="1" applyFont="1" applyBorder="1" applyAlignment="1">
      <alignment horizontal="center" vertical="center" wrapText="1"/>
    </xf>
    <xf numFmtId="0" fontId="42" fillId="0" borderId="21" xfId="1451" applyFont="1" applyBorder="1" applyAlignment="1">
      <alignment horizontal="left" vertical="center" wrapText="1"/>
    </xf>
    <xf numFmtId="0" fontId="54" fillId="0" borderId="18" xfId="1448" quotePrefix="1" applyFont="1" applyBorder="1" applyAlignment="1">
      <alignment horizontal="center" vertical="center" wrapText="1"/>
    </xf>
    <xf numFmtId="0" fontId="46" fillId="0" borderId="0" xfId="1505" applyFont="1"/>
    <xf numFmtId="0" fontId="58" fillId="0" borderId="0" xfId="1615" applyFont="1" applyAlignment="1">
      <alignment horizontal="center"/>
    </xf>
    <xf numFmtId="0" fontId="46" fillId="0" borderId="0" xfId="1615" applyFont="1" applyAlignment="1">
      <alignment horizontal="center" vertical="center"/>
    </xf>
    <xf numFmtId="0" fontId="41" fillId="0" borderId="0" xfId="1615" applyFont="1" applyAlignment="1">
      <alignment horizontal="left" vertical="center"/>
    </xf>
    <xf numFmtId="0" fontId="41" fillId="0" borderId="0" xfId="1615" applyFont="1" applyAlignment="1">
      <alignment vertical="center"/>
    </xf>
    <xf numFmtId="0" fontId="108" fillId="0" borderId="0" xfId="1615" applyAlignment="1">
      <alignment horizontal="center" vertical="center"/>
    </xf>
    <xf numFmtId="3" fontId="43" fillId="0" borderId="0" xfId="1615" applyNumberFormat="1" applyFont="1" applyAlignment="1">
      <alignment horizontal="center" vertical="center"/>
    </xf>
    <xf numFmtId="0" fontId="108" fillId="0" borderId="0" xfId="1615" applyAlignment="1">
      <alignment horizontal="center"/>
    </xf>
    <xf numFmtId="167" fontId="41" fillId="0" borderId="0" xfId="1615" applyNumberFormat="1" applyFont="1" applyAlignment="1">
      <alignment horizontal="left" vertical="center"/>
    </xf>
    <xf numFmtId="167" fontId="50" fillId="0" borderId="0" xfId="1653" applyNumberFormat="1" applyFont="1" applyAlignment="1">
      <alignment horizontal="left" vertical="center"/>
    </xf>
    <xf numFmtId="0" fontId="93" fillId="0" borderId="0" xfId="1653" applyFont="1" applyAlignment="1">
      <alignment horizontal="center" vertical="center"/>
    </xf>
    <xf numFmtId="0" fontId="42" fillId="0" borderId="35" xfId="1615" applyFont="1" applyBorder="1" applyAlignment="1">
      <alignment horizontal="center" vertical="center"/>
    </xf>
    <xf numFmtId="0" fontId="42" fillId="0" borderId="35" xfId="1615" applyFont="1" applyBorder="1" applyAlignment="1">
      <alignment horizontal="left" vertical="center" wrapText="1"/>
    </xf>
    <xf numFmtId="0" fontId="42" fillId="0" borderId="35" xfId="1615" applyFont="1" applyBorder="1" applyAlignment="1">
      <alignment horizontal="center" vertical="center" wrapText="1"/>
    </xf>
    <xf numFmtId="0" fontId="44" fillId="0" borderId="35" xfId="1615" applyFont="1" applyBorder="1" applyAlignment="1">
      <alignment horizontal="center" vertical="center"/>
    </xf>
    <xf numFmtId="0" fontId="11" fillId="0" borderId="35" xfId="1653" applyFont="1" applyBorder="1" applyAlignment="1">
      <alignment horizontal="center" vertical="center"/>
    </xf>
    <xf numFmtId="3" fontId="44" fillId="0" borderId="35" xfId="1615" applyNumberFormat="1" applyFont="1" applyBorder="1" applyAlignment="1">
      <alignment horizontal="center" vertical="center"/>
    </xf>
    <xf numFmtId="3" fontId="42" fillId="0" borderId="35" xfId="1615" applyNumberFormat="1" applyFont="1" applyBorder="1" applyAlignment="1">
      <alignment horizontal="center" vertical="center"/>
    </xf>
    <xf numFmtId="0" fontId="11" fillId="0" borderId="0" xfId="1615" applyFont="1" applyAlignment="1">
      <alignment horizontal="center"/>
    </xf>
    <xf numFmtId="0" fontId="50" fillId="0" borderId="21" xfId="1653" applyFont="1" applyBorder="1" applyAlignment="1">
      <alignment horizontal="center" vertical="center"/>
    </xf>
    <xf numFmtId="0" fontId="50" fillId="0" borderId="21" xfId="1653" applyFont="1" applyBorder="1" applyAlignment="1">
      <alignment vertical="center" wrapText="1"/>
    </xf>
    <xf numFmtId="0" fontId="42" fillId="0" borderId="21" xfId="1615" applyFont="1" applyBorder="1" applyAlignment="1">
      <alignment horizontal="center" vertical="center" wrapText="1"/>
    </xf>
    <xf numFmtId="0" fontId="44" fillId="0" borderId="21" xfId="1615" applyFont="1" applyBorder="1" applyAlignment="1">
      <alignment horizontal="center" vertical="center"/>
    </xf>
    <xf numFmtId="0" fontId="11" fillId="0" borderId="21" xfId="1653" applyFont="1" applyBorder="1" applyAlignment="1">
      <alignment horizontal="center" vertical="center"/>
    </xf>
    <xf numFmtId="3" fontId="44" fillId="0" borderId="21" xfId="1615" applyNumberFormat="1" applyFont="1" applyBorder="1" applyAlignment="1">
      <alignment horizontal="center" vertical="center"/>
    </xf>
    <xf numFmtId="3" fontId="42" fillId="0" borderId="21" xfId="1615" applyNumberFormat="1" applyFont="1" applyBorder="1" applyAlignment="1">
      <alignment horizontal="center" vertical="center"/>
    </xf>
    <xf numFmtId="0" fontId="59" fillId="0" borderId="0" xfId="1615" applyFont="1" applyAlignment="1">
      <alignment horizontal="center"/>
    </xf>
    <xf numFmtId="3" fontId="11" fillId="0" borderId="21" xfId="1653" applyNumberFormat="1" applyFont="1" applyBorder="1" applyAlignment="1">
      <alignment horizontal="center" vertical="center"/>
    </xf>
    <xf numFmtId="0" fontId="46" fillId="0" borderId="0" xfId="1615" applyFont="1" applyAlignment="1">
      <alignment vertical="center"/>
    </xf>
    <xf numFmtId="0" fontId="46" fillId="0" borderId="33" xfId="1615" applyFont="1" applyBorder="1" applyAlignment="1">
      <alignment horizontal="center" vertical="center"/>
    </xf>
    <xf numFmtId="0" fontId="46" fillId="0" borderId="33" xfId="1615" applyFont="1" applyBorder="1" applyAlignment="1">
      <alignment vertical="center"/>
    </xf>
    <xf numFmtId="0" fontId="108" fillId="0" borderId="33" xfId="1615" applyBorder="1" applyAlignment="1">
      <alignment horizontal="center" vertical="center"/>
    </xf>
    <xf numFmtId="3" fontId="43" fillId="0" borderId="33" xfId="1615" applyNumberFormat="1" applyFont="1" applyBorder="1" applyAlignment="1">
      <alignment horizontal="center" vertical="center"/>
    </xf>
    <xf numFmtId="0" fontId="50" fillId="0" borderId="0" xfId="1614" applyFont="1" applyAlignment="1">
      <alignment horizontal="center" vertical="center"/>
    </xf>
    <xf numFmtId="0" fontId="92" fillId="0" borderId="0" xfId="1448" applyFont="1" applyAlignment="1">
      <alignment horizontal="center" wrapText="1"/>
    </xf>
    <xf numFmtId="0" fontId="48" fillId="0" borderId="0" xfId="1614" applyFont="1" applyAlignment="1">
      <alignment vertical="center"/>
    </xf>
    <xf numFmtId="0" fontId="58" fillId="0" borderId="0" xfId="1614" applyFont="1" applyAlignment="1">
      <alignment horizontal="center" vertical="center"/>
    </xf>
    <xf numFmtId="0" fontId="58" fillId="0" borderId="0" xfId="1614" applyFont="1" applyAlignment="1">
      <alignment vertical="center"/>
    </xf>
    <xf numFmtId="3" fontId="97" fillId="0" borderId="0" xfId="1614" applyNumberFormat="1" applyFont="1" applyAlignment="1">
      <alignment horizontal="center" vertical="center"/>
    </xf>
    <xf numFmtId="0" fontId="97" fillId="0" borderId="0" xfId="1614" applyFont="1" applyAlignment="1">
      <alignment horizontal="center" vertical="center"/>
    </xf>
    <xf numFmtId="0" fontId="17" fillId="0" borderId="0" xfId="1614" applyFont="1" applyAlignment="1">
      <alignment horizontal="center"/>
    </xf>
    <xf numFmtId="0" fontId="89" fillId="0" borderId="0" xfId="1614" applyFont="1" applyAlignment="1">
      <alignment horizontal="center" vertical="center"/>
    </xf>
    <xf numFmtId="0" fontId="89" fillId="0" borderId="0" xfId="1614" applyFont="1" applyAlignment="1">
      <alignment vertical="center"/>
    </xf>
    <xf numFmtId="207" fontId="42" fillId="0" borderId="21" xfId="2549" applyNumberFormat="1" applyFont="1" applyFill="1" applyBorder="1" applyAlignment="1">
      <alignment horizontal="center" vertical="center" wrapText="1"/>
    </xf>
    <xf numFmtId="0" fontId="91" fillId="0" borderId="0" xfId="1448" applyFont="1" applyAlignment="1">
      <alignment horizontal="center" wrapText="1"/>
    </xf>
    <xf numFmtId="0" fontId="92" fillId="0" borderId="0" xfId="1448" applyFont="1" applyAlignment="1">
      <alignment wrapText="1"/>
    </xf>
    <xf numFmtId="0" fontId="99" fillId="0" borderId="0" xfId="1448" applyFont="1" applyAlignment="1">
      <alignment horizontal="center" wrapText="1"/>
    </xf>
    <xf numFmtId="0" fontId="98" fillId="0" borderId="0" xfId="1448" applyFont="1" applyAlignment="1">
      <alignment horizontal="center" wrapText="1"/>
    </xf>
    <xf numFmtId="0" fontId="98" fillId="0" borderId="0" xfId="1448" applyFont="1" applyAlignment="1">
      <alignment horizontal="center" vertical="center" wrapText="1"/>
    </xf>
    <xf numFmtId="0" fontId="91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 vertical="center" wrapText="1"/>
    </xf>
    <xf numFmtId="0" fontId="91" fillId="0" borderId="0" xfId="1448" applyFont="1" applyAlignment="1">
      <alignment horizontal="center"/>
    </xf>
    <xf numFmtId="0" fontId="91" fillId="0" borderId="0" xfId="1448" applyFont="1" applyAlignment="1">
      <alignment horizontal="center" vertical="center"/>
    </xf>
    <xf numFmtId="0" fontId="91" fillId="0" borderId="0" xfId="1448" applyFont="1" applyAlignment="1">
      <alignment vertical="center" wrapText="1"/>
    </xf>
    <xf numFmtId="0" fontId="91" fillId="0" borderId="0" xfId="527" applyNumberFormat="1" applyFont="1" applyFill="1" applyBorder="1" applyAlignment="1">
      <alignment horizontal="center" wrapText="1"/>
    </xf>
    <xf numFmtId="165" fontId="92" fillId="0" borderId="0" xfId="1448" applyNumberFormat="1" applyFont="1" applyAlignment="1">
      <alignment wrapText="1"/>
    </xf>
    <xf numFmtId="165" fontId="92" fillId="0" borderId="0" xfId="527" applyNumberFormat="1" applyFont="1" applyFill="1" applyAlignment="1">
      <alignment wrapText="1"/>
    </xf>
    <xf numFmtId="0" fontId="92" fillId="0" borderId="0" xfId="1448" applyFont="1" applyAlignment="1">
      <alignment vertical="top" wrapText="1"/>
    </xf>
    <xf numFmtId="0" fontId="91" fillId="0" borderId="0" xfId="527" applyNumberFormat="1" applyFont="1" applyFill="1" applyAlignment="1">
      <alignment horizontal="center" wrapText="1"/>
    </xf>
    <xf numFmtId="0" fontId="92" fillId="0" borderId="0" xfId="527" applyNumberFormat="1" applyFont="1" applyFill="1" applyAlignment="1">
      <alignment horizontal="center" wrapText="1"/>
    </xf>
    <xf numFmtId="169" fontId="42" fillId="0" borderId="21" xfId="717" applyNumberFormat="1" applyFont="1" applyFill="1" applyBorder="1" applyAlignment="1" applyProtection="1">
      <alignment horizontal="center" vertical="center" wrapText="1"/>
    </xf>
    <xf numFmtId="165" fontId="42" fillId="0" borderId="21" xfId="1451" applyNumberFormat="1" applyFont="1" applyBorder="1" applyAlignment="1">
      <alignment horizontal="center" vertical="center" wrapText="1"/>
    </xf>
    <xf numFmtId="169" fontId="54" fillId="0" borderId="21" xfId="717" applyNumberFormat="1" applyFont="1" applyFill="1" applyBorder="1" applyAlignment="1" applyProtection="1">
      <alignment horizontal="center" vertical="center" wrapText="1"/>
    </xf>
    <xf numFmtId="0" fontId="42" fillId="0" borderId="21" xfId="1451" applyFont="1" applyBorder="1" applyAlignment="1">
      <alignment horizontal="center" vertical="center" wrapText="1"/>
    </xf>
    <xf numFmtId="169" fontId="42" fillId="0" borderId="21" xfId="728" applyFont="1" applyFill="1" applyBorder="1" applyAlignment="1" applyProtection="1">
      <alignment horizontal="center" vertical="center" wrapText="1"/>
    </xf>
    <xf numFmtId="3" fontId="42" fillId="0" borderId="21" xfId="1450" applyNumberFormat="1" applyFont="1" applyBorder="1" applyAlignment="1">
      <alignment horizontal="center" vertical="center" wrapText="1"/>
    </xf>
    <xf numFmtId="169" fontId="42" fillId="0" borderId="21" xfId="728" applyFont="1" applyFill="1" applyBorder="1" applyAlignment="1">
      <alignment horizontal="center" vertical="center" wrapText="1"/>
    </xf>
    <xf numFmtId="0" fontId="41" fillId="0" borderId="3" xfId="1448" applyFont="1" applyBorder="1" applyAlignment="1">
      <alignment horizontal="center" vertical="center"/>
    </xf>
    <xf numFmtId="0" fontId="41" fillId="0" borderId="3" xfId="1448" applyFont="1" applyBorder="1" applyAlignment="1">
      <alignment horizontal="left" vertical="center" wrapText="1"/>
    </xf>
    <xf numFmtId="0" fontId="41" fillId="0" borderId="3" xfId="1448" applyFont="1" applyBorder="1" applyAlignment="1">
      <alignment horizontal="center" vertical="center" wrapText="1"/>
    </xf>
    <xf numFmtId="169" fontId="41" fillId="0" borderId="3" xfId="715" applyNumberFormat="1" applyFont="1" applyFill="1" applyBorder="1" applyAlignment="1">
      <alignment horizontal="center" vertical="center" wrapText="1"/>
    </xf>
    <xf numFmtId="3" fontId="114" fillId="32" borderId="3" xfId="1448" applyNumberFormat="1" applyFont="1" applyFill="1" applyBorder="1" applyAlignment="1">
      <alignment horizontal="center" vertical="center" wrapText="1"/>
    </xf>
    <xf numFmtId="0" fontId="42" fillId="0" borderId="21" xfId="1451" applyFont="1" applyBorder="1" applyAlignment="1">
      <alignment horizontal="center" vertical="center"/>
    </xf>
    <xf numFmtId="0" fontId="117" fillId="0" borderId="21" xfId="1451" applyFont="1" applyBorder="1" applyAlignment="1">
      <alignment horizontal="left" vertical="center" wrapText="1"/>
    </xf>
    <xf numFmtId="0" fontId="42" fillId="33" borderId="21" xfId="1451" applyFont="1" applyFill="1" applyBorder="1" applyAlignment="1">
      <alignment horizontal="left" vertical="center" wrapText="1"/>
    </xf>
    <xf numFmtId="0" fontId="42" fillId="0" borderId="21" xfId="1451" applyFont="1" applyBorder="1" applyAlignment="1">
      <alignment horizontal="left" wrapText="1"/>
    </xf>
    <xf numFmtId="0" fontId="42" fillId="0" borderId="21" xfId="1450" applyFont="1" applyBorder="1" applyAlignment="1">
      <alignment horizontal="center" vertical="center"/>
    </xf>
    <xf numFmtId="0" fontId="42" fillId="0" borderId="21" xfId="1450" applyFont="1" applyBorder="1" applyAlignment="1">
      <alignment horizontal="left" wrapText="1"/>
    </xf>
    <xf numFmtId="0" fontId="111" fillId="0" borderId="21" xfId="1615" applyFont="1" applyBorder="1" applyAlignment="1">
      <alignment vertical="top" wrapText="1"/>
    </xf>
    <xf numFmtId="167" fontId="113" fillId="0" borderId="0" xfId="523" applyFont="1" applyFill="1" applyAlignment="1">
      <alignment horizontal="left" wrapText="1"/>
    </xf>
    <xf numFmtId="0" fontId="6" fillId="0" borderId="0" xfId="2673" applyAlignment="1">
      <alignment vertical="center" wrapText="1"/>
    </xf>
    <xf numFmtId="0" fontId="6" fillId="0" borderId="0" xfId="2673" applyAlignment="1">
      <alignment horizontal="center" vertical="center" wrapText="1"/>
    </xf>
    <xf numFmtId="0" fontId="6" fillId="0" borderId="28" xfId="2673" applyBorder="1" applyAlignment="1">
      <alignment vertical="center" wrapText="1"/>
    </xf>
    <xf numFmtId="0" fontId="115" fillId="0" borderId="0" xfId="2673" applyFont="1" applyAlignment="1">
      <alignment vertical="center" wrapText="1"/>
    </xf>
    <xf numFmtId="0" fontId="94" fillId="0" borderId="0" xfId="2673" applyFont="1" applyAlignment="1">
      <alignment vertical="center" wrapText="1"/>
    </xf>
    <xf numFmtId="2" fontId="102" fillId="0" borderId="0" xfId="2673" applyNumberFormat="1" applyFont="1" applyAlignment="1">
      <alignment horizontal="center" vertical="center" wrapText="1"/>
    </xf>
    <xf numFmtId="0" fontId="104" fillId="0" borderId="0" xfId="2673" applyFont="1" applyAlignment="1">
      <alignment horizontal="center" vertical="center" wrapText="1"/>
    </xf>
    <xf numFmtId="0" fontId="115" fillId="0" borderId="28" xfId="2673" applyFont="1" applyBorder="1" applyAlignment="1">
      <alignment vertical="center" wrapText="1"/>
    </xf>
    <xf numFmtId="0" fontId="8" fillId="0" borderId="21" xfId="1615" applyFont="1" applyBorder="1" applyAlignment="1">
      <alignment horizontal="center" vertical="center"/>
    </xf>
    <xf numFmtId="0" fontId="127" fillId="0" borderId="7" xfId="2673" applyFont="1" applyBorder="1" applyAlignment="1">
      <alignment horizontal="center" vertical="center" wrapText="1"/>
    </xf>
    <xf numFmtId="0" fontId="94" fillId="0" borderId="0" xfId="2673" applyFont="1" applyAlignment="1">
      <alignment horizontal="left" vertical="center" wrapText="1"/>
    </xf>
    <xf numFmtId="0" fontId="51" fillId="0" borderId="21" xfId="1450" applyFont="1" applyBorder="1" applyAlignment="1">
      <alignment horizontal="center" wrapText="1"/>
    </xf>
    <xf numFmtId="0" fontId="42" fillId="0" borderId="21" xfId="1450" applyFont="1" applyBorder="1" applyAlignment="1">
      <alignment horizontal="center" vertical="center" wrapText="1"/>
    </xf>
    <xf numFmtId="3" fontId="42" fillId="0" borderId="21" xfId="1451" applyNumberFormat="1" applyFont="1" applyBorder="1" applyAlignment="1">
      <alignment horizontal="center" vertical="center" wrapText="1"/>
    </xf>
    <xf numFmtId="165" fontId="42" fillId="0" borderId="21" xfId="1450" applyNumberFormat="1" applyFont="1" applyBorder="1" applyAlignment="1">
      <alignment horizontal="center" vertical="center" wrapText="1"/>
    </xf>
    <xf numFmtId="3" fontId="42" fillId="0" borderId="0" xfId="1451" applyNumberFormat="1" applyFont="1" applyAlignment="1">
      <alignment horizontal="center" vertical="center" wrapText="1"/>
    </xf>
    <xf numFmtId="0" fontId="19" fillId="0" borderId="0" xfId="1649"/>
    <xf numFmtId="3" fontId="117" fillId="0" borderId="21" xfId="1451" applyNumberFormat="1" applyFont="1" applyBorder="1" applyAlignment="1">
      <alignment horizontal="center" vertical="center" wrapText="1"/>
    </xf>
    <xf numFmtId="3" fontId="8" fillId="0" borderId="21" xfId="1615" applyNumberFormat="1" applyFont="1" applyBorder="1" applyAlignment="1">
      <alignment horizontal="center" vertical="center"/>
    </xf>
    <xf numFmtId="0" fontId="7" fillId="0" borderId="0" xfId="2670" applyAlignment="1">
      <alignment horizontal="center" vertical="center"/>
    </xf>
    <xf numFmtId="0" fontId="123" fillId="36" borderId="0" xfId="2670" applyFont="1" applyFill="1" applyAlignment="1">
      <alignment horizontal="left" vertical="center"/>
    </xf>
    <xf numFmtId="0" fontId="123" fillId="36" borderId="0" xfId="2670" applyFont="1" applyFill="1" applyAlignment="1">
      <alignment horizontal="center" vertical="center"/>
    </xf>
    <xf numFmtId="0" fontId="124" fillId="36" borderId="0" xfId="2670" applyFont="1" applyFill="1" applyAlignment="1">
      <alignment horizontal="center" vertical="center"/>
    </xf>
    <xf numFmtId="0" fontId="125" fillId="36" borderId="0" xfId="2670" applyFont="1" applyFill="1" applyAlignment="1">
      <alignment horizontal="left" vertical="center"/>
    </xf>
    <xf numFmtId="0" fontId="125" fillId="36" borderId="0" xfId="2670" applyFont="1" applyFill="1" applyAlignment="1">
      <alignment horizontal="center" vertical="center"/>
    </xf>
    <xf numFmtId="0" fontId="125" fillId="36" borderId="0" xfId="2670" applyFont="1" applyFill="1" applyAlignment="1">
      <alignment horizontal="right" vertical="center"/>
    </xf>
    <xf numFmtId="9" fontId="126" fillId="36" borderId="0" xfId="2671" applyFont="1" applyFill="1" applyBorder="1" applyAlignment="1" applyProtection="1">
      <alignment horizontal="right" vertical="center"/>
    </xf>
    <xf numFmtId="167" fontId="125" fillId="36" borderId="0" xfId="2672" applyFont="1" applyFill="1" applyBorder="1" applyAlignment="1" applyProtection="1">
      <alignment horizontal="right" vertical="center"/>
    </xf>
    <xf numFmtId="167" fontId="126" fillId="36" borderId="0" xfId="2672" applyFont="1" applyFill="1" applyBorder="1" applyAlignment="1" applyProtection="1">
      <alignment horizontal="right" vertical="center"/>
    </xf>
    <xf numFmtId="10" fontId="126" fillId="36" borderId="0" xfId="2671" applyNumberFormat="1" applyFont="1" applyFill="1" applyBorder="1" applyAlignment="1" applyProtection="1">
      <alignment horizontal="right" vertical="center"/>
    </xf>
    <xf numFmtId="169" fontId="125" fillId="36" borderId="0" xfId="2672" applyNumberFormat="1" applyFont="1" applyFill="1" applyBorder="1" applyAlignment="1" applyProtection="1">
      <alignment horizontal="right" vertical="center"/>
    </xf>
    <xf numFmtId="0" fontId="119" fillId="0" borderId="0" xfId="2670" applyFont="1" applyAlignment="1">
      <alignment horizontal="left" vertical="center"/>
    </xf>
    <xf numFmtId="0" fontId="122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09" fillId="0" borderId="0" xfId="1538"/>
    <xf numFmtId="167" fontId="109" fillId="0" borderId="0" xfId="1538" applyNumberFormat="1"/>
    <xf numFmtId="0" fontId="59" fillId="0" borderId="0" xfId="1538" applyFont="1"/>
    <xf numFmtId="0" fontId="112" fillId="0" borderId="0" xfId="1538" applyFont="1"/>
    <xf numFmtId="0" fontId="50" fillId="0" borderId="42" xfId="1538" applyFont="1" applyBorder="1" applyAlignment="1">
      <alignment horizontal="left"/>
    </xf>
    <xf numFmtId="0" fontId="109" fillId="38" borderId="3" xfId="1538" applyFill="1" applyBorder="1" applyAlignment="1">
      <alignment vertical="center"/>
    </xf>
    <xf numFmtId="0" fontId="109" fillId="38" borderId="0" xfId="1538" applyFill="1"/>
    <xf numFmtId="0" fontId="59" fillId="38" borderId="0" xfId="1538" applyFont="1" applyFill="1"/>
    <xf numFmtId="0" fontId="100" fillId="0" borderId="0" xfId="1538" applyFont="1" applyAlignment="1">
      <alignment horizontal="center" vertical="center" wrapText="1"/>
    </xf>
    <xf numFmtId="0" fontId="109" fillId="38" borderId="3" xfId="1538" applyFill="1" applyBorder="1" applyAlignment="1">
      <alignment horizontal="center" vertical="center"/>
    </xf>
    <xf numFmtId="0" fontId="109" fillId="0" borderId="0" xfId="1538" applyAlignment="1">
      <alignment horizontal="center" vertical="center"/>
    </xf>
    <xf numFmtId="1" fontId="109" fillId="0" borderId="0" xfId="1538" applyNumberFormat="1"/>
    <xf numFmtId="0" fontId="109" fillId="0" borderId="3" xfId="1538" applyBorder="1"/>
    <xf numFmtId="167" fontId="0" fillId="0" borderId="3" xfId="1026" applyFont="1" applyFill="1" applyBorder="1" applyProtection="1"/>
    <xf numFmtId="167" fontId="109" fillId="0" borderId="3" xfId="1538" applyNumberFormat="1" applyBorder="1"/>
    <xf numFmtId="167" fontId="120" fillId="0" borderId="3" xfId="1026" applyFont="1" applyBorder="1" applyProtection="1"/>
    <xf numFmtId="167" fontId="0" fillId="0" borderId="3" xfId="1026" applyFont="1" applyBorder="1" applyProtection="1"/>
    <xf numFmtId="167" fontId="112" fillId="0" borderId="3" xfId="1538" applyNumberFormat="1" applyFont="1" applyBorder="1"/>
    <xf numFmtId="0" fontId="59" fillId="0" borderId="3" xfId="1538" applyFont="1" applyBorder="1"/>
    <xf numFmtId="165" fontId="109" fillId="0" borderId="3" xfId="1538" applyNumberFormat="1" applyBorder="1"/>
    <xf numFmtId="167" fontId="101" fillId="0" borderId="3" xfId="1026" applyFont="1" applyFill="1" applyBorder="1" applyProtection="1"/>
    <xf numFmtId="0" fontId="47" fillId="0" borderId="0" xfId="1538" applyFont="1"/>
    <xf numFmtId="0" fontId="47" fillId="0" borderId="3" xfId="1538" applyFont="1" applyBorder="1" applyAlignment="1">
      <alignment horizontal="center"/>
    </xf>
    <xf numFmtId="167" fontId="47" fillId="0" borderId="3" xfId="1538" applyNumberFormat="1" applyFont="1" applyBorder="1"/>
    <xf numFmtId="0" fontId="109" fillId="29" borderId="0" xfId="1538" applyFill="1"/>
    <xf numFmtId="0" fontId="47" fillId="0" borderId="0" xfId="1538" applyFont="1" applyAlignment="1">
      <alignment horizontal="center"/>
    </xf>
    <xf numFmtId="167" fontId="47" fillId="0" borderId="0" xfId="1538" applyNumberFormat="1" applyFont="1"/>
    <xf numFmtId="0" fontId="109" fillId="29" borderId="3" xfId="1538" applyFill="1" applyBorder="1"/>
    <xf numFmtId="169" fontId="109" fillId="29" borderId="3" xfId="1538" applyNumberFormat="1" applyFill="1" applyBorder="1" applyAlignment="1">
      <alignment horizontal="right"/>
    </xf>
    <xf numFmtId="43" fontId="109" fillId="0" borderId="0" xfId="1538" applyNumberFormat="1"/>
    <xf numFmtId="167" fontId="109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09" fillId="29" borderId="3" xfId="1538" applyNumberFormat="1" applyFill="1" applyBorder="1"/>
    <xf numFmtId="10" fontId="109" fillId="29" borderId="3" xfId="1538" applyNumberFormat="1" applyFill="1" applyBorder="1"/>
    <xf numFmtId="0" fontId="128" fillId="0" borderId="0" xfId="1614" applyFont="1" applyAlignment="1">
      <alignment horizontal="center"/>
    </xf>
    <xf numFmtId="0" fontId="129" fillId="0" borderId="0" xfId="1614" applyFont="1" applyAlignment="1">
      <alignment horizontal="center" vertical="center"/>
    </xf>
    <xf numFmtId="0" fontId="130" fillId="0" borderId="0" xfId="1614" applyFont="1" applyAlignment="1">
      <alignment horizontal="left" vertical="center"/>
    </xf>
    <xf numFmtId="0" fontId="130" fillId="0" borderId="0" xfId="1614" applyFont="1" applyAlignment="1">
      <alignment vertical="center"/>
    </xf>
    <xf numFmtId="0" fontId="131" fillId="0" borderId="0" xfId="1614" applyFont="1" applyAlignment="1">
      <alignment horizontal="center" vertical="center"/>
    </xf>
    <xf numFmtId="3" fontId="129" fillId="0" borderId="0" xfId="1614" applyNumberFormat="1" applyFont="1" applyAlignment="1">
      <alignment horizontal="center" vertical="center"/>
    </xf>
    <xf numFmtId="0" fontId="132" fillId="0" borderId="0" xfId="1614" applyFont="1" applyAlignment="1">
      <alignment horizontal="center" vertical="center"/>
    </xf>
    <xf numFmtId="0" fontId="131" fillId="0" borderId="0" xfId="1614" applyFont="1" applyAlignment="1">
      <alignment horizontal="center"/>
    </xf>
    <xf numFmtId="0" fontId="129" fillId="0" borderId="0" xfId="1614" applyFont="1" applyAlignment="1">
      <alignment horizontal="center"/>
    </xf>
    <xf numFmtId="3" fontId="128" fillId="0" borderId="0" xfId="1614" applyNumberFormat="1" applyFont="1" applyAlignment="1">
      <alignment horizontal="center"/>
    </xf>
    <xf numFmtId="0" fontId="133" fillId="0" borderId="0" xfId="1614" applyFont="1"/>
    <xf numFmtId="167" fontId="133" fillId="0" borderId="0" xfId="1652" applyNumberFormat="1" applyFont="1"/>
    <xf numFmtId="0" fontId="133" fillId="0" borderId="0" xfId="1614" applyFont="1" applyAlignment="1">
      <alignment horizontal="left" vertical="center"/>
    </xf>
    <xf numFmtId="0" fontId="133" fillId="0" borderId="0" xfId="1614" applyFont="1" applyAlignment="1">
      <alignment horizontal="center" vertical="center"/>
    </xf>
    <xf numFmtId="3" fontId="130" fillId="0" borderId="0" xfId="1614" applyNumberFormat="1" applyFont="1" applyAlignment="1">
      <alignment horizontal="left" vertical="center"/>
    </xf>
    <xf numFmtId="0" fontId="133" fillId="0" borderId="0" xfId="1614" applyFont="1" applyAlignment="1">
      <alignment horizontal="center"/>
    </xf>
    <xf numFmtId="0" fontId="130" fillId="0" borderId="0" xfId="1614" applyFont="1" applyAlignment="1">
      <alignment horizontal="center"/>
    </xf>
    <xf numFmtId="0" fontId="133" fillId="0" borderId="0" xfId="1614" applyFont="1" applyAlignment="1">
      <alignment horizontal="center" vertical="center" wrapText="1"/>
    </xf>
    <xf numFmtId="0" fontId="130" fillId="0" borderId="0" xfId="1614" applyFont="1" applyAlignment="1">
      <alignment horizontal="center" vertical="center" wrapText="1"/>
    </xf>
    <xf numFmtId="3" fontId="129" fillId="0" borderId="0" xfId="1614" applyNumberFormat="1" applyFont="1" applyAlignment="1">
      <alignment vertical="center"/>
    </xf>
    <xf numFmtId="0" fontId="130" fillId="0" borderId="20" xfId="1615" applyFont="1" applyBorder="1" applyAlignment="1">
      <alignment horizontal="center" vertical="center"/>
    </xf>
    <xf numFmtId="0" fontId="130" fillId="0" borderId="21" xfId="1615" applyFont="1" applyBorder="1" applyAlignment="1">
      <alignment horizontal="left" vertical="center" wrapText="1"/>
    </xf>
    <xf numFmtId="0" fontId="129" fillId="0" borderId="21" xfId="1614" applyFont="1" applyBorder="1" applyAlignment="1">
      <alignment horizontal="center" vertical="center" wrapText="1"/>
    </xf>
    <xf numFmtId="0" fontId="136" fillId="0" borderId="21" xfId="1614" applyFont="1" applyBorder="1" applyAlignment="1">
      <alignment horizontal="center" vertical="center"/>
    </xf>
    <xf numFmtId="3" fontId="136" fillId="0" borderId="21" xfId="1614" applyNumberFormat="1" applyFont="1" applyBorder="1" applyAlignment="1">
      <alignment horizontal="center" vertical="center"/>
    </xf>
    <xf numFmtId="3" fontId="129" fillId="0" borderId="21" xfId="1614" applyNumberFormat="1" applyFont="1" applyBorder="1" applyAlignment="1">
      <alignment horizontal="center" vertical="center"/>
    </xf>
    <xf numFmtId="3" fontId="129" fillId="0" borderId="22" xfId="1614" applyNumberFormat="1" applyFont="1" applyBorder="1" applyAlignment="1">
      <alignment horizontal="center" vertical="center"/>
    </xf>
    <xf numFmtId="3" fontId="129" fillId="0" borderId="0" xfId="1614" applyNumberFormat="1" applyFont="1" applyAlignment="1">
      <alignment horizontal="center"/>
    </xf>
    <xf numFmtId="3" fontId="128" fillId="0" borderId="0" xfId="1614" applyNumberFormat="1" applyFont="1" applyAlignment="1">
      <alignment horizontal="center" vertical="center"/>
    </xf>
    <xf numFmtId="0" fontId="136" fillId="0" borderId="0" xfId="1614" applyFont="1" applyAlignment="1">
      <alignment horizontal="center"/>
    </xf>
    <xf numFmtId="0" fontId="131" fillId="0" borderId="21" xfId="1653" applyFont="1" applyBorder="1" applyAlignment="1">
      <alignment horizontal="center" vertical="center"/>
    </xf>
    <xf numFmtId="3" fontId="132" fillId="0" borderId="0" xfId="1614" applyNumberFormat="1" applyFont="1" applyAlignment="1">
      <alignment horizontal="center" vertical="center"/>
    </xf>
    <xf numFmtId="0" fontId="132" fillId="0" borderId="0" xfId="1614" applyFont="1" applyAlignment="1">
      <alignment horizontal="center"/>
    </xf>
    <xf numFmtId="0" fontId="129" fillId="0" borderId="21" xfId="1451" applyFont="1" applyBorder="1" applyAlignment="1">
      <alignment horizontal="left" vertical="center" wrapText="1"/>
    </xf>
    <xf numFmtId="0" fontId="129" fillId="0" borderId="20" xfId="1652" applyFont="1" applyBorder="1" applyAlignment="1">
      <alignment horizontal="center" vertical="center"/>
    </xf>
    <xf numFmtId="0" fontId="133" fillId="0" borderId="20" xfId="1652" applyFont="1" applyBorder="1" applyAlignment="1">
      <alignment horizontal="center" vertical="center"/>
    </xf>
    <xf numFmtId="0" fontId="133" fillId="0" borderId="21" xfId="1652" applyFont="1" applyBorder="1" applyAlignment="1">
      <alignment vertical="center" wrapText="1"/>
    </xf>
    <xf numFmtId="0" fontId="136" fillId="0" borderId="21" xfId="1652" applyFont="1" applyBorder="1" applyAlignment="1">
      <alignment horizontal="center" vertical="center"/>
    </xf>
    <xf numFmtId="0" fontId="136" fillId="0" borderId="44" xfId="1652" applyFont="1" applyBorder="1" applyAlignment="1">
      <alignment horizontal="center" vertical="center"/>
    </xf>
    <xf numFmtId="0" fontId="136" fillId="0" borderId="3" xfId="1652" applyFont="1" applyBorder="1" applyAlignment="1">
      <alignment vertical="center" wrapText="1"/>
    </xf>
    <xf numFmtId="0" fontId="129" fillId="0" borderId="3" xfId="1614" applyFont="1" applyBorder="1" applyAlignment="1">
      <alignment horizontal="center" vertical="center" wrapText="1"/>
    </xf>
    <xf numFmtId="0" fontId="136" fillId="0" borderId="3" xfId="1614" applyFont="1" applyBorder="1" applyAlignment="1">
      <alignment horizontal="center" vertical="center"/>
    </xf>
    <xf numFmtId="0" fontId="136" fillId="0" borderId="3" xfId="1652" applyFont="1" applyBorder="1" applyAlignment="1">
      <alignment horizontal="center" vertical="center"/>
    </xf>
    <xf numFmtId="207" fontId="136" fillId="0" borderId="3" xfId="1614" applyNumberFormat="1" applyFont="1" applyBorder="1" applyAlignment="1">
      <alignment horizontal="center" vertical="center"/>
    </xf>
    <xf numFmtId="3" fontId="129" fillId="0" borderId="3" xfId="1614" applyNumberFormat="1" applyFont="1" applyBorder="1" applyAlignment="1">
      <alignment horizontal="center" vertical="center"/>
    </xf>
    <xf numFmtId="3" fontId="129" fillId="0" borderId="39" xfId="1614" applyNumberFormat="1" applyFont="1" applyBorder="1" applyAlignment="1">
      <alignment horizontal="center" vertical="center"/>
    </xf>
    <xf numFmtId="0" fontId="136" fillId="0" borderId="20" xfId="1652" applyFont="1" applyBorder="1" applyAlignment="1">
      <alignment horizontal="center" vertical="center"/>
    </xf>
    <xf numFmtId="0" fontId="136" fillId="0" borderId="21" xfId="1652" applyFont="1" applyBorder="1" applyAlignment="1">
      <alignment vertical="center" wrapText="1"/>
    </xf>
    <xf numFmtId="0" fontId="129" fillId="0" borderId="23" xfId="1614" applyFont="1" applyBorder="1" applyAlignment="1">
      <alignment horizontal="center" vertical="center"/>
    </xf>
    <xf numFmtId="0" fontId="129" fillId="0" borderId="24" xfId="1614" applyFont="1" applyBorder="1" applyAlignment="1">
      <alignment horizontal="left" vertical="center"/>
    </xf>
    <xf numFmtId="0" fontId="129" fillId="0" borderId="24" xfId="1614" applyFont="1" applyBorder="1" applyAlignment="1">
      <alignment vertical="center"/>
    </xf>
    <xf numFmtId="0" fontId="136" fillId="0" borderId="24" xfId="1614" applyFont="1" applyBorder="1" applyAlignment="1">
      <alignment horizontal="center" vertical="center"/>
    </xf>
    <xf numFmtId="3" fontId="129" fillId="0" borderId="24" xfId="1614" applyNumberFormat="1" applyFont="1" applyBorder="1" applyAlignment="1">
      <alignment horizontal="center" vertical="center"/>
    </xf>
    <xf numFmtId="3" fontId="129" fillId="0" borderId="25" xfId="1614" applyNumberFormat="1" applyFont="1" applyBorder="1" applyAlignment="1">
      <alignment horizontal="center" vertical="center"/>
    </xf>
    <xf numFmtId="0" fontId="131" fillId="0" borderId="26" xfId="1614" applyFont="1" applyBorder="1" applyAlignment="1">
      <alignment horizontal="center" vertical="center"/>
    </xf>
    <xf numFmtId="37" fontId="133" fillId="0" borderId="27" xfId="1614" applyNumberFormat="1" applyFont="1" applyBorder="1" applyAlignment="1">
      <alignment horizontal="center"/>
    </xf>
    <xf numFmtId="37" fontId="131" fillId="0" borderId="27" xfId="1614" applyNumberFormat="1" applyFont="1" applyBorder="1" applyAlignment="1">
      <alignment horizontal="center"/>
    </xf>
    <xf numFmtId="0" fontId="131" fillId="0" borderId="28" xfId="1614" applyFont="1" applyBorder="1" applyAlignment="1">
      <alignment horizontal="center" vertical="center"/>
    </xf>
    <xf numFmtId="37" fontId="133" fillId="0" borderId="29" xfId="1614" applyNumberFormat="1" applyFont="1" applyBorder="1" applyAlignment="1">
      <alignment horizontal="center"/>
    </xf>
    <xf numFmtId="37" fontId="131" fillId="0" borderId="29" xfId="1614" applyNumberFormat="1" applyFont="1" applyBorder="1" applyAlignment="1">
      <alignment horizontal="center"/>
    </xf>
    <xf numFmtId="37" fontId="137" fillId="0" borderId="30" xfId="1614" applyNumberFormat="1" applyFont="1" applyBorder="1" applyAlignment="1">
      <alignment horizontal="center"/>
    </xf>
    <xf numFmtId="37" fontId="137" fillId="0" borderId="32" xfId="1614" applyNumberFormat="1" applyFont="1" applyBorder="1" applyAlignment="1">
      <alignment horizontal="center"/>
    </xf>
    <xf numFmtId="0" fontId="137" fillId="0" borderId="34" xfId="1614" applyFont="1" applyBorder="1" applyAlignment="1">
      <alignment vertical="center"/>
    </xf>
    <xf numFmtId="0" fontId="131" fillId="0" borderId="19" xfId="1614" applyFont="1" applyBorder="1"/>
    <xf numFmtId="0" fontId="131" fillId="0" borderId="19" xfId="1614" applyFont="1" applyBorder="1" applyAlignment="1">
      <alignment horizontal="center"/>
    </xf>
    <xf numFmtId="0" fontId="131" fillId="0" borderId="19" xfId="1614" applyFont="1" applyBorder="1" applyAlignment="1">
      <alignment horizontal="right"/>
    </xf>
    <xf numFmtId="0" fontId="131" fillId="0" borderId="31" xfId="1614" applyFont="1" applyBorder="1" applyAlignment="1">
      <alignment horizontal="right"/>
    </xf>
    <xf numFmtId="0" fontId="129" fillId="0" borderId="0" xfId="1614" applyFont="1" applyAlignment="1">
      <alignment horizontal="left" vertical="center"/>
    </xf>
    <xf numFmtId="0" fontId="129" fillId="0" borderId="0" xfId="1614" applyFont="1" applyAlignment="1">
      <alignment vertical="center"/>
    </xf>
    <xf numFmtId="0" fontId="136" fillId="0" borderId="0" xfId="1614" applyFont="1" applyAlignment="1">
      <alignment horizontal="center" vertical="center"/>
    </xf>
    <xf numFmtId="165" fontId="136" fillId="0" borderId="0" xfId="1652" applyNumberFormat="1" applyFont="1" applyAlignment="1">
      <alignment vertical="center"/>
    </xf>
    <xf numFmtId="0" fontId="131" fillId="0" borderId="0" xfId="1652" applyFont="1" applyAlignment="1">
      <alignment horizontal="right"/>
    </xf>
    <xf numFmtId="0" fontId="138" fillId="0" borderId="0" xfId="1644" applyFont="1" applyAlignment="1">
      <alignment horizontal="center" vertical="center"/>
    </xf>
    <xf numFmtId="0" fontId="136" fillId="0" borderId="0" xfId="1652" applyFont="1" applyAlignment="1">
      <alignment vertical="center"/>
    </xf>
    <xf numFmtId="0" fontId="139" fillId="39" borderId="59" xfId="2670" applyFont="1" applyFill="1" applyBorder="1" applyAlignment="1">
      <alignment horizontal="left" vertical="center"/>
    </xf>
    <xf numFmtId="0" fontId="139" fillId="39" borderId="60" xfId="2670" applyFont="1" applyFill="1" applyBorder="1" applyAlignment="1">
      <alignment horizontal="center" vertical="center"/>
    </xf>
    <xf numFmtId="0" fontId="139" fillId="39" borderId="62" xfId="2670" applyFont="1" applyFill="1" applyBorder="1" applyAlignment="1">
      <alignment horizontal="left" vertical="center"/>
    </xf>
    <xf numFmtId="0" fontId="139" fillId="39" borderId="58" xfId="2670" applyFont="1" applyFill="1" applyBorder="1" applyAlignment="1">
      <alignment horizontal="center" vertical="center"/>
    </xf>
    <xf numFmtId="0" fontId="139" fillId="39" borderId="64" xfId="2670" applyFont="1" applyFill="1" applyBorder="1" applyAlignment="1">
      <alignment horizontal="left" vertical="center"/>
    </xf>
    <xf numFmtId="0" fontId="139" fillId="39" borderId="65" xfId="2670" applyFont="1" applyFill="1" applyBorder="1" applyAlignment="1">
      <alignment horizontal="center" vertical="center"/>
    </xf>
    <xf numFmtId="167" fontId="121" fillId="40" borderId="61" xfId="2672" applyFont="1" applyFill="1" applyBorder="1" applyAlignment="1" applyProtection="1">
      <alignment horizontal="right" vertical="center" wrapText="1"/>
      <protection locked="0"/>
    </xf>
    <xf numFmtId="167" fontId="121" fillId="40" borderId="63" xfId="2672" applyFont="1" applyFill="1" applyBorder="1" applyAlignment="1" applyProtection="1">
      <alignment horizontal="right" vertical="center"/>
      <protection locked="0"/>
    </xf>
    <xf numFmtId="169" fontId="121" fillId="40" borderId="63" xfId="2672" applyNumberFormat="1" applyFont="1" applyFill="1" applyBorder="1" applyAlignment="1" applyProtection="1">
      <alignment horizontal="right" vertical="center"/>
      <protection locked="0"/>
    </xf>
    <xf numFmtId="169" fontId="121" fillId="40" borderId="66" xfId="2672" applyNumberFormat="1" applyFont="1" applyFill="1" applyBorder="1" applyAlignment="1" applyProtection="1">
      <alignment horizontal="right" vertical="center"/>
      <protection locked="0"/>
    </xf>
    <xf numFmtId="1" fontId="104" fillId="0" borderId="0" xfId="2673" applyNumberFormat="1" applyFont="1" applyAlignment="1">
      <alignment horizontal="center" vertical="center" wrapText="1"/>
    </xf>
    <xf numFmtId="1" fontId="102" fillId="0" borderId="0" xfId="2673" applyNumberFormat="1" applyFont="1" applyAlignment="1">
      <alignment horizontal="center" vertical="center" wrapText="1"/>
    </xf>
    <xf numFmtId="0" fontId="103" fillId="0" borderId="51" xfId="2673" applyFont="1" applyBorder="1" applyAlignment="1">
      <alignment horizontal="center" vertical="center" wrapText="1"/>
    </xf>
    <xf numFmtId="0" fontId="142" fillId="0" borderId="0" xfId="2673" applyFont="1" applyAlignment="1">
      <alignment horizontal="center" vertical="center" wrapText="1"/>
    </xf>
    <xf numFmtId="0" fontId="143" fillId="0" borderId="0" xfId="2673" applyFont="1" applyAlignment="1">
      <alignment vertical="center" wrapText="1"/>
    </xf>
    <xf numFmtId="0" fontId="144" fillId="0" borderId="0" xfId="2673" applyFont="1" applyAlignment="1">
      <alignment vertical="center" wrapText="1"/>
    </xf>
    <xf numFmtId="0" fontId="127" fillId="35" borderId="70" xfId="2673" applyFont="1" applyFill="1" applyBorder="1" applyAlignment="1">
      <alignment vertical="center" wrapText="1"/>
    </xf>
    <xf numFmtId="0" fontId="127" fillId="43" borderId="70" xfId="2673" applyFont="1" applyFill="1" applyBorder="1" applyAlignment="1">
      <alignment vertical="center" wrapText="1"/>
    </xf>
    <xf numFmtId="0" fontId="141" fillId="0" borderId="0" xfId="2673" applyFont="1" applyAlignment="1">
      <alignment vertical="center" wrapText="1"/>
    </xf>
    <xf numFmtId="0" fontId="147" fillId="0" borderId="0" xfId="2673" applyFont="1" applyAlignment="1">
      <alignment horizontal="center" vertical="center" wrapText="1"/>
    </xf>
    <xf numFmtId="1" fontId="148" fillId="0" borderId="0" xfId="2673" applyNumberFormat="1" applyFont="1" applyAlignment="1">
      <alignment horizontal="center" vertical="center" wrapText="1"/>
    </xf>
    <xf numFmtId="0" fontId="103" fillId="0" borderId="0" xfId="2673" applyFont="1" applyAlignment="1">
      <alignment horizontal="center" vertical="center" wrapText="1"/>
    </xf>
    <xf numFmtId="0" fontId="116" fillId="35" borderId="32" xfId="2673" applyFont="1" applyFill="1" applyBorder="1" applyAlignment="1">
      <alignment vertical="center" wrapText="1"/>
    </xf>
    <xf numFmtId="0" fontId="116" fillId="43" borderId="32" xfId="2673" applyFont="1" applyFill="1" applyBorder="1" applyAlignment="1">
      <alignment vertical="center" wrapText="1"/>
    </xf>
    <xf numFmtId="0" fontId="116" fillId="0" borderId="0" xfId="2673" applyFont="1" applyAlignment="1">
      <alignment vertical="center" wrapText="1"/>
    </xf>
    <xf numFmtId="2" fontId="116" fillId="0" borderId="0" xfId="2673" applyNumberFormat="1" applyFont="1" applyAlignment="1">
      <alignment horizontal="center" vertical="center" wrapText="1"/>
    </xf>
    <xf numFmtId="0" fontId="103" fillId="0" borderId="3" xfId="2673" applyFont="1" applyBorder="1" applyAlignment="1">
      <alignment horizontal="center" vertical="center" wrapText="1"/>
    </xf>
    <xf numFmtId="0" fontId="127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6" fillId="0" borderId="0" xfId="2673" applyNumberFormat="1" applyAlignment="1">
      <alignment vertical="center" wrapText="1"/>
    </xf>
    <xf numFmtId="1" fontId="6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16" fillId="0" borderId="0" xfId="2675" applyFont="1" applyFill="1" applyBorder="1" applyAlignment="1">
      <alignment horizontal="center" vertical="center" wrapText="1"/>
    </xf>
    <xf numFmtId="1" fontId="116" fillId="0" borderId="45" xfId="2673" applyNumberFormat="1" applyFont="1" applyBorder="1" applyAlignment="1">
      <alignment vertical="center" wrapText="1"/>
    </xf>
    <xf numFmtId="0" fontId="149" fillId="0" borderId="0" xfId="2673" applyFont="1" applyAlignment="1">
      <alignment vertical="center" wrapText="1"/>
    </xf>
    <xf numFmtId="0" fontId="149" fillId="0" borderId="0" xfId="2673" applyFont="1" applyAlignment="1">
      <alignment horizontal="center" vertical="center" wrapText="1"/>
    </xf>
    <xf numFmtId="2" fontId="149" fillId="0" borderId="0" xfId="2673" applyNumberFormat="1" applyFont="1" applyAlignment="1">
      <alignment horizontal="center" vertical="center" wrapText="1"/>
    </xf>
    <xf numFmtId="1" fontId="149" fillId="0" borderId="0" xfId="2673" applyNumberFormat="1" applyFont="1" applyAlignment="1">
      <alignment horizontal="center" vertical="center" wrapText="1"/>
    </xf>
    <xf numFmtId="0" fontId="150" fillId="0" borderId="0" xfId="2673" applyFont="1" applyAlignment="1">
      <alignment vertical="center" wrapText="1"/>
    </xf>
    <xf numFmtId="0" fontId="127" fillId="35" borderId="46" xfId="2673" applyFont="1" applyFill="1" applyBorder="1" applyAlignment="1">
      <alignment vertical="center" wrapText="1"/>
    </xf>
    <xf numFmtId="0" fontId="127" fillId="0" borderId="48" xfId="2673" applyFont="1" applyBorder="1" applyAlignment="1">
      <alignment horizontal="center" vertical="center" wrapText="1"/>
    </xf>
    <xf numFmtId="0" fontId="127" fillId="35" borderId="44" xfId="2673" applyFont="1" applyFill="1" applyBorder="1" applyAlignment="1">
      <alignment vertical="center" wrapText="1"/>
    </xf>
    <xf numFmtId="1" fontId="116" fillId="0" borderId="50" xfId="2673" applyNumberFormat="1" applyFont="1" applyBorder="1" applyAlignment="1">
      <alignment vertical="center" wrapText="1"/>
    </xf>
    <xf numFmtId="0" fontId="116" fillId="35" borderId="44" xfId="2673" applyFont="1" applyFill="1" applyBorder="1" applyAlignment="1">
      <alignment vertical="center" wrapText="1"/>
    </xf>
    <xf numFmtId="0" fontId="116" fillId="35" borderId="74" xfId="2673" applyFont="1" applyFill="1" applyBorder="1" applyAlignment="1">
      <alignment vertical="center" wrapText="1"/>
    </xf>
    <xf numFmtId="0" fontId="103" fillId="0" borderId="52" xfId="2673" applyFont="1" applyBorder="1" applyAlignment="1">
      <alignment horizontal="center" vertical="center" wrapText="1"/>
    </xf>
    <xf numFmtId="0" fontId="127" fillId="0" borderId="46" xfId="2673" applyFont="1" applyBorder="1" applyAlignment="1">
      <alignment vertical="center" wrapText="1"/>
    </xf>
    <xf numFmtId="0" fontId="127" fillId="0" borderId="44" xfId="2673" applyFont="1" applyBorder="1" applyAlignment="1">
      <alignment vertical="center" wrapText="1"/>
    </xf>
    <xf numFmtId="0" fontId="116" fillId="0" borderId="44" xfId="2673" applyFont="1" applyBorder="1" applyAlignment="1">
      <alignment vertical="center" wrapText="1"/>
    </xf>
    <xf numFmtId="0" fontId="116" fillId="0" borderId="74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41" fontId="132" fillId="0" borderId="0" xfId="2676" applyFont="1" applyAlignment="1">
      <alignment horizontal="center" vertical="center"/>
    </xf>
    <xf numFmtId="0" fontId="5" fillId="0" borderId="0" xfId="2670" applyFont="1" applyAlignment="1">
      <alignment horizontal="center" vertical="center"/>
    </xf>
    <xf numFmtId="0" fontId="112" fillId="0" borderId="0" xfId="2670" applyFont="1" applyAlignment="1">
      <alignment horizontal="left" vertical="center"/>
    </xf>
    <xf numFmtId="0" fontId="5" fillId="0" borderId="21" xfId="1653" applyFont="1" applyBorder="1" applyAlignment="1">
      <alignment horizontal="left" vertical="center" wrapText="1"/>
    </xf>
    <xf numFmtId="207" fontId="42" fillId="0" borderId="21" xfId="2549" applyNumberFormat="1" applyFont="1" applyBorder="1" applyAlignment="1">
      <alignment horizontal="center" vertical="center" wrapText="1"/>
    </xf>
    <xf numFmtId="0" fontId="42" fillId="0" borderId="21" xfId="2677" applyFont="1" applyBorder="1" applyAlignment="1">
      <alignment horizontal="left" vertical="center" wrapText="1"/>
    </xf>
    <xf numFmtId="169" fontId="125" fillId="47" borderId="0" xfId="2672" applyNumberFormat="1" applyFont="1" applyFill="1" applyBorder="1" applyAlignment="1" applyProtection="1">
      <alignment horizontal="right" vertical="center"/>
    </xf>
    <xf numFmtId="0" fontId="136" fillId="0" borderId="21" xfId="1615" applyFont="1" applyBorder="1" applyAlignment="1">
      <alignment horizontal="center" vertical="center"/>
    </xf>
    <xf numFmtId="20" fontId="153" fillId="33" borderId="101" xfId="0" applyNumberFormat="1" applyFont="1" applyFill="1" applyBorder="1" applyAlignment="1">
      <alignment horizontal="center"/>
    </xf>
    <xf numFmtId="0" fontId="153" fillId="33" borderId="101" xfId="0" applyFont="1" applyFill="1" applyBorder="1" applyAlignment="1">
      <alignment horizontal="center"/>
    </xf>
    <xf numFmtId="0" fontId="153" fillId="33" borderId="26" xfId="0" applyFont="1" applyFill="1" applyBorder="1" applyAlignment="1">
      <alignment horizontal="center"/>
    </xf>
    <xf numFmtId="0" fontId="153" fillId="33" borderId="36" xfId="0" applyFont="1" applyFill="1" applyBorder="1" applyAlignment="1">
      <alignment horizontal="center"/>
    </xf>
    <xf numFmtId="0" fontId="153" fillId="33" borderId="28" xfId="0" applyFont="1" applyFill="1" applyBorder="1" applyAlignment="1">
      <alignment horizontal="center"/>
    </xf>
    <xf numFmtId="0" fontId="157" fillId="33" borderId="18" xfId="0" applyFont="1" applyFill="1" applyBorder="1" applyAlignment="1">
      <alignment horizontal="left"/>
    </xf>
    <xf numFmtId="0" fontId="153" fillId="33" borderId="37" xfId="0" applyFont="1" applyFill="1" applyBorder="1" applyAlignment="1">
      <alignment horizontal="center"/>
    </xf>
    <xf numFmtId="0" fontId="156" fillId="33" borderId="0" xfId="0" applyFont="1" applyFill="1" applyAlignment="1">
      <alignment horizontal="center"/>
    </xf>
    <xf numFmtId="0" fontId="158" fillId="33" borderId="28" xfId="0" applyFont="1" applyFill="1" applyBorder="1" applyAlignment="1">
      <alignment horizontal="center"/>
    </xf>
    <xf numFmtId="0" fontId="158" fillId="33" borderId="0" xfId="0" applyFont="1" applyFill="1" applyAlignment="1">
      <alignment horizontal="center"/>
    </xf>
    <xf numFmtId="0" fontId="160" fillId="33" borderId="81" xfId="0" applyFont="1" applyFill="1" applyBorder="1" applyAlignment="1">
      <alignment horizontal="center" vertical="center"/>
    </xf>
    <xf numFmtId="0" fontId="160" fillId="33" borderId="82" xfId="0" applyFont="1" applyFill="1" applyBorder="1" applyAlignment="1">
      <alignment horizontal="center" vertical="center"/>
    </xf>
    <xf numFmtId="0" fontId="162" fillId="33" borderId="85" xfId="0" applyFont="1" applyFill="1" applyBorder="1" applyAlignment="1">
      <alignment horizontal="center" vertical="center"/>
    </xf>
    <xf numFmtId="0" fontId="160" fillId="33" borderId="86" xfId="0" applyFont="1" applyFill="1" applyBorder="1" applyAlignment="1">
      <alignment horizontal="center" vertical="center"/>
    </xf>
    <xf numFmtId="0" fontId="163" fillId="33" borderId="0" xfId="0" applyFont="1" applyFill="1" applyAlignment="1">
      <alignment horizontal="center"/>
    </xf>
    <xf numFmtId="0" fontId="162" fillId="33" borderId="91" xfId="0" applyFont="1" applyFill="1" applyBorder="1" applyAlignment="1">
      <alignment horizontal="center" vertical="center"/>
    </xf>
    <xf numFmtId="0" fontId="164" fillId="33" borderId="94" xfId="0" applyFont="1" applyFill="1" applyBorder="1" applyAlignment="1">
      <alignment horizontal="center" vertical="top" wrapText="1"/>
    </xf>
    <xf numFmtId="0" fontId="164" fillId="33" borderId="95" xfId="0" applyFont="1" applyFill="1" applyBorder="1" applyAlignment="1">
      <alignment horizontal="center" vertical="top" wrapText="1"/>
    </xf>
    <xf numFmtId="0" fontId="153" fillId="33" borderId="40" xfId="0" applyFont="1" applyFill="1" applyBorder="1" applyAlignment="1">
      <alignment horizontal="center"/>
    </xf>
    <xf numFmtId="0" fontId="153" fillId="33" borderId="41" xfId="0" applyFont="1" applyFill="1" applyBorder="1" applyAlignment="1">
      <alignment vertical="top" wrapText="1"/>
    </xf>
    <xf numFmtId="0" fontId="153" fillId="33" borderId="42" xfId="0" applyFont="1" applyFill="1" applyBorder="1" applyAlignment="1">
      <alignment vertical="top" wrapText="1"/>
    </xf>
    <xf numFmtId="0" fontId="153" fillId="33" borderId="77" xfId="0" applyFont="1" applyFill="1" applyBorder="1" applyAlignment="1">
      <alignment vertical="top" wrapText="1"/>
    </xf>
    <xf numFmtId="0" fontId="164" fillId="33" borderId="28" xfId="0" applyFont="1" applyFill="1" applyBorder="1" applyAlignment="1">
      <alignment horizontal="center"/>
    </xf>
    <xf numFmtId="0" fontId="164" fillId="33" borderId="0" xfId="0" applyFont="1" applyFill="1" applyAlignment="1">
      <alignment horizontal="center"/>
    </xf>
    <xf numFmtId="0" fontId="153" fillId="33" borderId="40" xfId="0" applyFont="1" applyFill="1" applyBorder="1" applyAlignment="1">
      <alignment horizontal="center" vertical="center" wrapText="1"/>
    </xf>
    <xf numFmtId="0" fontId="164" fillId="33" borderId="34" xfId="0" applyFont="1" applyFill="1" applyBorder="1" applyAlignment="1">
      <alignment horizontal="center"/>
    </xf>
    <xf numFmtId="0" fontId="164" fillId="33" borderId="19" xfId="0" applyFont="1" applyFill="1" applyBorder="1" applyAlignment="1">
      <alignment horizontal="center"/>
    </xf>
    <xf numFmtId="0" fontId="153" fillId="33" borderId="19" xfId="0" applyFont="1" applyFill="1" applyBorder="1" applyAlignment="1">
      <alignment horizontal="center"/>
    </xf>
    <xf numFmtId="0" fontId="153" fillId="33" borderId="96" xfId="0" applyFont="1" applyFill="1" applyBorder="1" applyAlignment="1">
      <alignment horizontal="center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horizontal="left" vertical="center" wrapText="1"/>
    </xf>
    <xf numFmtId="0" fontId="153" fillId="33" borderId="99" xfId="0" applyFont="1" applyFill="1" applyBorder="1" applyAlignment="1">
      <alignment horizontal="center" vertical="top" wrapText="1"/>
    </xf>
    <xf numFmtId="0" fontId="153" fillId="33" borderId="102" xfId="0" applyFont="1" applyFill="1" applyBorder="1" applyAlignment="1">
      <alignment horizontal="center" vertical="top" wrapText="1"/>
    </xf>
    <xf numFmtId="49" fontId="153" fillId="33" borderId="99" xfId="0" applyNumberFormat="1" applyFont="1" applyFill="1" applyBorder="1" applyAlignment="1">
      <alignment horizontal="center" vertical="top" wrapText="1"/>
    </xf>
    <xf numFmtId="49" fontId="153" fillId="33" borderId="102" xfId="0" applyNumberFormat="1" applyFont="1" applyFill="1" applyBorder="1" applyAlignment="1">
      <alignment horizontal="center" vertical="top" wrapText="1"/>
    </xf>
    <xf numFmtId="0" fontId="153" fillId="33" borderId="101" xfId="0" applyFont="1" applyFill="1" applyBorder="1" applyAlignment="1">
      <alignment vertical="top" wrapText="1"/>
    </xf>
    <xf numFmtId="0" fontId="153" fillId="33" borderId="100" xfId="0" applyFont="1" applyFill="1" applyBorder="1" applyAlignment="1">
      <alignment vertical="top" wrapText="1"/>
    </xf>
    <xf numFmtId="0" fontId="153" fillId="33" borderId="101" xfId="0" applyFont="1" applyFill="1" applyBorder="1" applyAlignment="1">
      <alignment horizontal="center" vertical="center"/>
    </xf>
    <xf numFmtId="0" fontId="153" fillId="33" borderId="100" xfId="0" applyFont="1" applyFill="1" applyBorder="1" applyAlignment="1">
      <alignment horizontal="center" vertical="center"/>
    </xf>
    <xf numFmtId="0" fontId="153" fillId="33" borderId="100" xfId="0" applyFont="1" applyFill="1" applyBorder="1" applyAlignment="1">
      <alignment horizontal="left" vertical="center"/>
    </xf>
    <xf numFmtId="0" fontId="153" fillId="33" borderId="105" xfId="0" applyFont="1" applyFill="1" applyBorder="1" applyAlignment="1">
      <alignment horizontal="center"/>
    </xf>
    <xf numFmtId="0" fontId="153" fillId="33" borderId="100" xfId="0" applyFont="1" applyFill="1" applyBorder="1" applyAlignment="1">
      <alignment horizontal="center"/>
    </xf>
    <xf numFmtId="0" fontId="156" fillId="0" borderId="100" xfId="1450" applyFont="1" applyBorder="1" applyAlignment="1">
      <alignment horizontal="center"/>
    </xf>
    <xf numFmtId="0" fontId="37" fillId="0" borderId="0" xfId="1614" applyFont="1" applyAlignment="1">
      <alignment horizontal="center" vertical="center"/>
    </xf>
    <xf numFmtId="0" fontId="8" fillId="0" borderId="21" xfId="1614" applyFont="1" applyBorder="1" applyAlignment="1">
      <alignment horizontal="center" vertical="center"/>
    </xf>
    <xf numFmtId="0" fontId="165" fillId="0" borderId="26" xfId="1451" applyFont="1" applyBorder="1"/>
    <xf numFmtId="0" fontId="165" fillId="0" borderId="36" xfId="1451" applyFont="1" applyBorder="1"/>
    <xf numFmtId="0" fontId="165" fillId="0" borderId="43" xfId="1451" applyFont="1" applyBorder="1"/>
    <xf numFmtId="0" fontId="165" fillId="0" borderId="28" xfId="1451" applyFont="1" applyBorder="1"/>
    <xf numFmtId="0" fontId="165" fillId="0" borderId="37" xfId="1451" applyFont="1" applyBorder="1"/>
    <xf numFmtId="0" fontId="157" fillId="0" borderId="37" xfId="1451" applyFont="1" applyBorder="1" applyAlignment="1">
      <alignment vertical="center"/>
    </xf>
    <xf numFmtId="0" fontId="165" fillId="0" borderId="34" xfId="1451" applyFont="1" applyBorder="1"/>
    <xf numFmtId="0" fontId="165" fillId="0" borderId="19" xfId="1451" applyFont="1" applyBorder="1"/>
    <xf numFmtId="0" fontId="157" fillId="0" borderId="19" xfId="1451" applyFont="1" applyBorder="1" applyAlignment="1">
      <alignment vertical="center"/>
    </xf>
    <xf numFmtId="0" fontId="157" fillId="0" borderId="19" xfId="1451" applyFont="1" applyBorder="1" applyAlignment="1">
      <alignment horizontal="center" vertical="center"/>
    </xf>
    <xf numFmtId="0" fontId="157" fillId="0" borderId="31" xfId="1451" applyFont="1" applyBorder="1" applyAlignment="1">
      <alignment vertical="center"/>
    </xf>
    <xf numFmtId="0" fontId="165" fillId="33" borderId="0" xfId="1451" applyFont="1" applyFill="1"/>
    <xf numFmtId="0" fontId="165" fillId="33" borderId="26" xfId="1451" applyFont="1" applyFill="1" applyBorder="1"/>
    <xf numFmtId="0" fontId="165" fillId="33" borderId="36" xfId="1451" applyFont="1" applyFill="1" applyBorder="1"/>
    <xf numFmtId="0" fontId="165" fillId="33" borderId="43" xfId="1451" applyFont="1" applyFill="1" applyBorder="1"/>
    <xf numFmtId="0" fontId="165" fillId="33" borderId="28" xfId="1451" applyFont="1" applyFill="1" applyBorder="1"/>
    <xf numFmtId="0" fontId="165" fillId="33" borderId="37" xfId="1451" applyFont="1" applyFill="1" applyBorder="1"/>
    <xf numFmtId="0" fontId="167" fillId="33" borderId="0" xfId="1451" applyFont="1" applyFill="1" applyAlignment="1">
      <alignment vertical="center"/>
    </xf>
    <xf numFmtId="0" fontId="166" fillId="33" borderId="0" xfId="1451" applyFont="1" applyFill="1" applyAlignment="1">
      <alignment vertical="center"/>
    </xf>
    <xf numFmtId="0" fontId="170" fillId="33" borderId="0" xfId="1451" applyFont="1" applyFill="1" applyAlignment="1">
      <alignment horizontal="center" vertical="center"/>
    </xf>
    <xf numFmtId="0" fontId="171" fillId="33" borderId="0" xfId="1451" applyFont="1" applyFill="1"/>
    <xf numFmtId="0" fontId="172" fillId="33" borderId="0" xfId="1451" applyFont="1" applyFill="1"/>
    <xf numFmtId="0" fontId="157" fillId="33" borderId="0" xfId="1451" applyFont="1" applyFill="1" applyAlignment="1">
      <alignment vertical="center"/>
    </xf>
    <xf numFmtId="0" fontId="157" fillId="33" borderId="37" xfId="1451" applyFont="1" applyFill="1" applyBorder="1" applyAlignment="1">
      <alignment vertical="center"/>
    </xf>
    <xf numFmtId="0" fontId="172" fillId="33" borderId="0" xfId="1451" applyFont="1" applyFill="1" applyAlignment="1">
      <alignment horizontal="center"/>
    </xf>
    <xf numFmtId="0" fontId="157" fillId="33" borderId="0" xfId="1451" applyFont="1" applyFill="1" applyAlignment="1">
      <alignment horizontal="center" vertical="center"/>
    </xf>
    <xf numFmtId="0" fontId="157" fillId="33" borderId="37" xfId="1451" applyFont="1" applyFill="1" applyBorder="1" applyAlignment="1">
      <alignment horizontal="center" vertical="center"/>
    </xf>
    <xf numFmtId="0" fontId="173" fillId="33" borderId="0" xfId="1451" applyFont="1" applyFill="1" applyAlignment="1">
      <alignment vertical="center"/>
    </xf>
    <xf numFmtId="0" fontId="173" fillId="33" borderId="37" xfId="1451" applyFont="1" applyFill="1" applyBorder="1" applyAlignment="1">
      <alignment vertical="center"/>
    </xf>
    <xf numFmtId="0" fontId="165" fillId="33" borderId="34" xfId="1451" applyFont="1" applyFill="1" applyBorder="1"/>
    <xf numFmtId="0" fontId="165" fillId="33" borderId="19" xfId="1451" applyFont="1" applyFill="1" applyBorder="1"/>
    <xf numFmtId="0" fontId="157" fillId="33" borderId="19" xfId="1451" applyFont="1" applyFill="1" applyBorder="1" applyAlignment="1">
      <alignment vertical="center"/>
    </xf>
    <xf numFmtId="0" fontId="157" fillId="33" borderId="19" xfId="1451" applyFont="1" applyFill="1" applyBorder="1" applyAlignment="1">
      <alignment horizontal="center" vertical="center"/>
    </xf>
    <xf numFmtId="0" fontId="157" fillId="33" borderId="31" xfId="1451" applyFont="1" applyFill="1" applyBorder="1" applyAlignment="1">
      <alignment vertical="center"/>
    </xf>
    <xf numFmtId="0" fontId="165" fillId="33" borderId="31" xfId="1451" applyFont="1" applyFill="1" applyBorder="1"/>
    <xf numFmtId="0" fontId="153" fillId="33" borderId="0" xfId="0" applyFont="1" applyFill="1" applyAlignment="1">
      <alignment horizontal="center"/>
    </xf>
    <xf numFmtId="0" fontId="130" fillId="0" borderId="20" xfId="1653" applyFont="1" applyBorder="1" applyAlignment="1">
      <alignment horizontal="center" vertical="center"/>
    </xf>
    <xf numFmtId="0" fontId="130" fillId="0" borderId="21" xfId="1451" applyFont="1" applyBorder="1" applyAlignment="1">
      <alignment horizontal="left" vertical="center" wrapText="1"/>
    </xf>
    <xf numFmtId="0" fontId="135" fillId="0" borderId="20" xfId="1653" applyFont="1" applyBorder="1" applyAlignment="1">
      <alignment horizontal="center" vertical="center"/>
    </xf>
    <xf numFmtId="0" fontId="131" fillId="0" borderId="20" xfId="1653" applyFont="1" applyBorder="1" applyAlignment="1">
      <alignment horizontal="center" vertical="center"/>
    </xf>
    <xf numFmtId="0" fontId="131" fillId="0" borderId="20" xfId="1652" applyFont="1" applyBorder="1" applyAlignment="1">
      <alignment horizontal="center" vertical="center"/>
    </xf>
    <xf numFmtId="0" fontId="131" fillId="0" borderId="21" xfId="1652" applyFont="1" applyBorder="1" applyAlignment="1">
      <alignment vertical="center" wrapText="1"/>
    </xf>
    <xf numFmtId="0" fontId="135" fillId="0" borderId="20" xfId="1652" applyFont="1" applyBorder="1" applyAlignment="1">
      <alignment horizontal="center" vertical="center"/>
    </xf>
    <xf numFmtId="0" fontId="135" fillId="0" borderId="21" xfId="1652" applyFont="1" applyBorder="1" applyAlignment="1">
      <alignment vertical="center" wrapText="1"/>
    </xf>
    <xf numFmtId="0" fontId="165" fillId="0" borderId="0" xfId="1451" applyFont="1"/>
    <xf numFmtId="0" fontId="167" fillId="0" borderId="0" xfId="1451" applyFont="1" applyAlignment="1">
      <alignment vertical="center"/>
    </xf>
    <xf numFmtId="0" fontId="168" fillId="0" borderId="0" xfId="1451" applyFont="1"/>
    <xf numFmtId="0" fontId="166" fillId="0" borderId="0" xfId="1451" applyFont="1" applyAlignment="1">
      <alignment vertical="center"/>
    </xf>
    <xf numFmtId="0" fontId="170" fillId="0" borderId="0" xfId="1451" applyFont="1" applyAlignment="1">
      <alignment horizontal="center" vertical="center"/>
    </xf>
    <xf numFmtId="0" fontId="171" fillId="0" borderId="0" xfId="1451" applyFont="1"/>
    <xf numFmtId="0" fontId="172" fillId="0" borderId="0" xfId="1451" applyFont="1"/>
    <xf numFmtId="0" fontId="157" fillId="0" borderId="0" xfId="1451" applyFont="1" applyAlignment="1">
      <alignment vertical="center"/>
    </xf>
    <xf numFmtId="0" fontId="157" fillId="0" borderId="0" xfId="1451" applyFont="1" applyAlignment="1">
      <alignment horizontal="center" vertical="center"/>
    </xf>
    <xf numFmtId="0" fontId="165" fillId="0" borderId="0" xfId="1451" applyFont="1" applyAlignment="1">
      <alignment horizontal="center" vertical="center"/>
    </xf>
    <xf numFmtId="0" fontId="165" fillId="0" borderId="0" xfId="1451" applyFont="1" applyAlignment="1">
      <alignment horizontal="center"/>
    </xf>
    <xf numFmtId="0" fontId="166" fillId="35" borderId="0" xfId="1451" applyFont="1" applyFill="1" applyAlignment="1">
      <alignment vertical="center"/>
    </xf>
    <xf numFmtId="0" fontId="172" fillId="0" borderId="19" xfId="1451" applyFont="1" applyBorder="1" applyAlignment="1">
      <alignment horizontal="center"/>
    </xf>
    <xf numFmtId="0" fontId="172" fillId="0" borderId="19" xfId="1451" applyFont="1" applyBorder="1"/>
    <xf numFmtId="0" fontId="155" fillId="0" borderId="0" xfId="2669" applyFont="1" applyAlignment="1">
      <alignment vertical="center"/>
    </xf>
    <xf numFmtId="0" fontId="156" fillId="0" borderId="0" xfId="1450" applyFont="1" applyAlignment="1">
      <alignment horizontal="center"/>
    </xf>
    <xf numFmtId="0" fontId="129" fillId="0" borderId="21" xfId="1615" applyFont="1" applyBorder="1" applyAlignment="1">
      <alignment horizontal="left" vertical="center" wrapText="1"/>
    </xf>
    <xf numFmtId="0" fontId="112" fillId="0" borderId="20" xfId="1652" applyFont="1" applyBorder="1" applyAlignment="1">
      <alignment horizontal="center" vertical="center"/>
    </xf>
    <xf numFmtId="0" fontId="112" fillId="0" borderId="21" xfId="1652" applyFont="1" applyBorder="1" applyAlignment="1">
      <alignment horizontal="left" vertical="center" wrapText="1"/>
    </xf>
    <xf numFmtId="0" fontId="3" fillId="0" borderId="21" xfId="1652" applyFont="1" applyBorder="1" applyAlignment="1">
      <alignment horizontal="center" vertical="center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horizontal="left" vertical="center" wrapText="1"/>
    </xf>
    <xf numFmtId="0" fontId="2" fillId="0" borderId="21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3" fontId="41" fillId="31" borderId="38" xfId="1615" applyNumberFormat="1" applyFont="1" applyFill="1" applyBorder="1" applyAlignment="1">
      <alignment horizontal="center" vertical="center"/>
    </xf>
    <xf numFmtId="3" fontId="41" fillId="31" borderId="54" xfId="1615" applyNumberFormat="1" applyFont="1" applyFill="1" applyBorder="1" applyAlignment="1">
      <alignment horizontal="center" vertical="center"/>
    </xf>
    <xf numFmtId="3" fontId="41" fillId="31" borderId="18" xfId="1615" applyNumberFormat="1" applyFont="1" applyFill="1" applyBorder="1" applyAlignment="1">
      <alignment horizontal="center" vertical="center"/>
    </xf>
    <xf numFmtId="3" fontId="41" fillId="31" borderId="40" xfId="1615" applyNumberFormat="1" applyFont="1" applyFill="1" applyBorder="1" applyAlignment="1">
      <alignment horizontal="center" vertical="center"/>
    </xf>
    <xf numFmtId="3" fontId="41" fillId="31" borderId="41" xfId="1615" applyNumberFormat="1" applyFont="1" applyFill="1" applyBorder="1" applyAlignment="1">
      <alignment horizontal="center" vertical="center"/>
    </xf>
    <xf numFmtId="3" fontId="41" fillId="31" borderId="55" xfId="1615" applyNumberFormat="1" applyFont="1" applyFill="1" applyBorder="1" applyAlignment="1">
      <alignment horizontal="center" vertical="center"/>
    </xf>
    <xf numFmtId="3" fontId="41" fillId="31" borderId="3" xfId="1615" applyNumberFormat="1" applyFont="1" applyFill="1" applyBorder="1" applyAlignment="1">
      <alignment horizontal="center" vertical="center"/>
    </xf>
    <xf numFmtId="0" fontId="93" fillId="0" borderId="0" xfId="1653" applyFont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 wrapText="1"/>
    </xf>
    <xf numFmtId="37" fontId="60" fillId="0" borderId="19" xfId="1614" applyNumberFormat="1" applyFont="1" applyBorder="1" applyAlignment="1">
      <alignment horizontal="center"/>
    </xf>
    <xf numFmtId="0" fontId="45" fillId="0" borderId="0" xfId="1652" applyFont="1" applyAlignment="1">
      <alignment horizontal="center" vertical="center"/>
    </xf>
    <xf numFmtId="0" fontId="108" fillId="0" borderId="0" xfId="1652" applyAlignment="1">
      <alignment horizontal="center" vertical="center"/>
    </xf>
    <xf numFmtId="0" fontId="60" fillId="0" borderId="26" xfId="1614" applyFont="1" applyBorder="1" applyAlignment="1">
      <alignment horizontal="left" vertical="center"/>
    </xf>
    <xf numFmtId="0" fontId="60" fillId="0" borderId="36" xfId="1614" applyFont="1" applyBorder="1" applyAlignment="1">
      <alignment horizontal="left" vertical="center"/>
    </xf>
    <xf numFmtId="0" fontId="60" fillId="0" borderId="43" xfId="1614" applyFont="1" applyBorder="1" applyAlignment="1">
      <alignment horizontal="left" vertical="center"/>
    </xf>
    <xf numFmtId="0" fontId="60" fillId="0" borderId="28" xfId="1614" applyFont="1" applyBorder="1" applyAlignment="1">
      <alignment horizontal="left" vertical="center"/>
    </xf>
    <xf numFmtId="0" fontId="60" fillId="0" borderId="0" xfId="1614" applyFont="1" applyAlignment="1">
      <alignment horizontal="left" vertical="center"/>
    </xf>
    <xf numFmtId="0" fontId="60" fillId="0" borderId="37" xfId="1614" applyFont="1" applyBorder="1" applyAlignment="1">
      <alignment horizontal="left" vertical="center"/>
    </xf>
    <xf numFmtId="0" fontId="50" fillId="0" borderId="0" xfId="1614" applyFont="1" applyAlignment="1">
      <alignment horizontal="left" vertical="top" wrapText="1"/>
    </xf>
    <xf numFmtId="37" fontId="108" fillId="0" borderId="36" xfId="1614" applyNumberFormat="1" applyBorder="1" applyAlignment="1">
      <alignment horizontal="center"/>
    </xf>
    <xf numFmtId="37" fontId="108" fillId="0" borderId="0" xfId="1614" applyNumberFormat="1" applyAlignment="1">
      <alignment horizontal="center"/>
    </xf>
    <xf numFmtId="0" fontId="50" fillId="0" borderId="3" xfId="1614" applyFont="1" applyBorder="1" applyAlignment="1">
      <alignment horizontal="center" vertical="center"/>
    </xf>
    <xf numFmtId="0" fontId="50" fillId="0" borderId="39" xfId="1614" applyFont="1" applyBorder="1" applyAlignment="1">
      <alignment horizontal="center" vertical="center"/>
    </xf>
    <xf numFmtId="0" fontId="50" fillId="0" borderId="35" xfId="1652" applyFont="1" applyBorder="1" applyAlignment="1">
      <alignment horizontal="center" vertical="center" wrapText="1"/>
    </xf>
    <xf numFmtId="0" fontId="50" fillId="0" borderId="33" xfId="1652" applyFont="1" applyBorder="1" applyAlignment="1">
      <alignment horizontal="center" vertical="center" wrapText="1"/>
    </xf>
    <xf numFmtId="0" fontId="93" fillId="0" borderId="0" xfId="1652" applyFont="1" applyAlignment="1">
      <alignment horizontal="center" vertical="center"/>
    </xf>
    <xf numFmtId="0" fontId="48" fillId="0" borderId="46" xfId="1614" applyFont="1" applyBorder="1" applyAlignment="1">
      <alignment horizontal="center" vertical="center"/>
    </xf>
    <xf numFmtId="0" fontId="48" fillId="0" borderId="44" xfId="1614" applyFont="1" applyBorder="1" applyAlignment="1">
      <alignment horizontal="center" vertical="center"/>
    </xf>
    <xf numFmtId="0" fontId="48" fillId="0" borderId="47" xfId="1614" applyFont="1" applyBorder="1" applyAlignment="1">
      <alignment horizontal="center" vertical="center"/>
    </xf>
    <xf numFmtId="0" fontId="48" fillId="0" borderId="21" xfId="1614" applyFont="1" applyBorder="1" applyAlignment="1">
      <alignment horizontal="center" vertical="center"/>
    </xf>
    <xf numFmtId="0" fontId="48" fillId="0" borderId="33" xfId="1614" applyFont="1" applyBorder="1" applyAlignment="1">
      <alignment horizontal="center" vertical="center"/>
    </xf>
    <xf numFmtId="0" fontId="50" fillId="0" borderId="48" xfId="1614" applyFont="1" applyBorder="1" applyAlignment="1">
      <alignment horizontal="center" vertical="center"/>
    </xf>
    <xf numFmtId="0" fontId="48" fillId="0" borderId="47" xfId="1614" applyFont="1" applyBorder="1" applyAlignment="1">
      <alignment horizontal="center" vertical="center" wrapText="1"/>
    </xf>
    <xf numFmtId="0" fontId="48" fillId="0" borderId="21" xfId="1614" applyFont="1" applyBorder="1" applyAlignment="1">
      <alignment horizontal="center" vertical="center" wrapText="1"/>
    </xf>
    <xf numFmtId="0" fontId="48" fillId="0" borderId="33" xfId="1614" applyFont="1" applyBorder="1" applyAlignment="1">
      <alignment horizontal="center" vertical="center" wrapText="1"/>
    </xf>
    <xf numFmtId="0" fontId="50" fillId="0" borderId="49" xfId="1614" applyFont="1" applyBorder="1" applyAlignment="1">
      <alignment horizontal="center" vertical="center"/>
    </xf>
    <xf numFmtId="169" fontId="41" fillId="0" borderId="3" xfId="714" applyFont="1" applyFill="1" applyBorder="1" applyAlignment="1">
      <alignment horizontal="center" vertical="center" wrapText="1"/>
    </xf>
    <xf numFmtId="0" fontId="52" fillId="0" borderId="0" xfId="1448" applyFont="1" applyAlignment="1">
      <alignment horizontal="center" wrapText="1"/>
    </xf>
    <xf numFmtId="0" fontId="41" fillId="0" borderId="3" xfId="1448" applyFont="1" applyBorder="1" applyAlignment="1">
      <alignment horizontal="center" vertical="center" wrapText="1"/>
    </xf>
    <xf numFmtId="0" fontId="53" fillId="0" borderId="3" xfId="1448" applyFont="1" applyBorder="1" applyAlignment="1">
      <alignment horizontal="center" vertical="center" wrapText="1"/>
    </xf>
    <xf numFmtId="0" fontId="6" fillId="0" borderId="72" xfId="2673" applyBorder="1" applyAlignment="1">
      <alignment horizontal="center" vertical="center" wrapText="1"/>
    </xf>
    <xf numFmtId="0" fontId="6" fillId="0" borderId="6" xfId="2673" applyBorder="1" applyAlignment="1">
      <alignment horizontal="center" vertical="center" wrapText="1"/>
    </xf>
    <xf numFmtId="0" fontId="6" fillId="0" borderId="73" xfId="2673" applyBorder="1" applyAlignment="1">
      <alignment horizontal="center" vertical="center" wrapText="1"/>
    </xf>
    <xf numFmtId="9" fontId="149" fillId="0" borderId="0" xfId="2675" applyFont="1" applyFill="1" applyBorder="1" applyAlignment="1">
      <alignment horizontal="center" vertical="center" wrapText="1"/>
    </xf>
    <xf numFmtId="0" fontId="146" fillId="37" borderId="0" xfId="2673" applyFont="1" applyFill="1" applyAlignment="1">
      <alignment horizontal="left" vertical="center" wrapText="1"/>
    </xf>
    <xf numFmtId="43" fontId="127" fillId="35" borderId="7" xfId="2673" applyNumberFormat="1" applyFont="1" applyFill="1" applyBorder="1" applyAlignment="1">
      <alignment horizontal="center" vertical="center" wrapText="1"/>
    </xf>
    <xf numFmtId="0" fontId="127" fillId="35" borderId="50" xfId="2673" applyFont="1" applyFill="1" applyBorder="1" applyAlignment="1">
      <alignment horizontal="center" vertical="center" wrapText="1"/>
    </xf>
    <xf numFmtId="2" fontId="116" fillId="35" borderId="51" xfId="2673" applyNumberFormat="1" applyFont="1" applyFill="1" applyBorder="1" applyAlignment="1">
      <alignment horizontal="center" vertical="center" wrapText="1"/>
    </xf>
    <xf numFmtId="2" fontId="116" fillId="35" borderId="71" xfId="2673" applyNumberFormat="1" applyFont="1" applyFill="1" applyBorder="1" applyAlignment="1">
      <alignment horizontal="center" vertical="center" wrapText="1"/>
    </xf>
    <xf numFmtId="0" fontId="142" fillId="41" borderId="67" xfId="2673" applyFont="1" applyFill="1" applyBorder="1" applyAlignment="1">
      <alignment horizontal="center" vertical="center" wrapText="1"/>
    </xf>
    <xf numFmtId="0" fontId="142" fillId="41" borderId="68" xfId="2673" applyFont="1" applyFill="1" applyBorder="1" applyAlignment="1">
      <alignment horizontal="center" vertical="center" wrapText="1"/>
    </xf>
    <xf numFmtId="0" fontId="142" fillId="41" borderId="69" xfId="2673" applyFont="1" applyFill="1" applyBorder="1" applyAlignment="1">
      <alignment horizontal="center" vertical="center" wrapText="1"/>
    </xf>
    <xf numFmtId="0" fontId="116" fillId="35" borderId="7" xfId="2673" applyFont="1" applyFill="1" applyBorder="1" applyAlignment="1">
      <alignment horizontal="center" vertical="center" wrapText="1"/>
    </xf>
    <xf numFmtId="0" fontId="116" fillId="35" borderId="50" xfId="2673" applyFont="1" applyFill="1" applyBorder="1" applyAlignment="1">
      <alignment horizontal="center" vertical="center" wrapText="1"/>
    </xf>
    <xf numFmtId="1" fontId="127" fillId="35" borderId="7" xfId="2673" applyNumberFormat="1" applyFont="1" applyFill="1" applyBorder="1" applyAlignment="1">
      <alignment horizontal="center" vertical="center" wrapText="1"/>
    </xf>
    <xf numFmtId="1" fontId="127" fillId="35" borderId="50" xfId="2673" applyNumberFormat="1" applyFont="1" applyFill="1" applyBorder="1" applyAlignment="1">
      <alignment horizontal="center" vertical="center" wrapText="1"/>
    </xf>
    <xf numFmtId="43" fontId="127" fillId="0" borderId="48" xfId="2673" applyNumberFormat="1" applyFont="1" applyBorder="1" applyAlignment="1">
      <alignment horizontal="center" vertical="center" wrapText="1"/>
    </xf>
    <xf numFmtId="0" fontId="127" fillId="0" borderId="49" xfId="2673" applyFont="1" applyBorder="1" applyAlignment="1">
      <alignment horizontal="center" vertical="center" wrapText="1"/>
    </xf>
    <xf numFmtId="9" fontId="116" fillId="0" borderId="52" xfId="2675" applyFont="1" applyFill="1" applyBorder="1" applyAlignment="1">
      <alignment horizontal="center" vertical="center" wrapText="1"/>
    </xf>
    <xf numFmtId="9" fontId="116" fillId="0" borderId="53" xfId="2675" applyFont="1" applyFill="1" applyBorder="1" applyAlignment="1">
      <alignment horizontal="center" vertical="center" wrapText="1"/>
    </xf>
    <xf numFmtId="1" fontId="127" fillId="0" borderId="3" xfId="2673" applyNumberFormat="1" applyFont="1" applyBorder="1" applyAlignment="1">
      <alignment horizontal="center" vertical="center" wrapText="1"/>
    </xf>
    <xf numFmtId="1" fontId="127" fillId="0" borderId="39" xfId="2673" applyNumberFormat="1" applyFont="1" applyBorder="1" applyAlignment="1">
      <alignment horizontal="center" vertical="center" wrapText="1"/>
    </xf>
    <xf numFmtId="2" fontId="116" fillId="0" borderId="3" xfId="2673" applyNumberFormat="1" applyFont="1" applyBorder="1" applyAlignment="1">
      <alignment horizontal="center" vertical="center" wrapText="1"/>
    </xf>
    <xf numFmtId="2" fontId="116" fillId="0" borderId="39" xfId="2673" applyNumberFormat="1" applyFont="1" applyBorder="1" applyAlignment="1">
      <alignment horizontal="center" vertical="center" wrapText="1"/>
    </xf>
    <xf numFmtId="9" fontId="116" fillId="35" borderId="52" xfId="2675" applyFont="1" applyFill="1" applyBorder="1" applyAlignment="1">
      <alignment horizontal="center" vertical="center" wrapText="1"/>
    </xf>
    <xf numFmtId="9" fontId="116" fillId="35" borderId="53" xfId="2675" applyFont="1" applyFill="1" applyBorder="1" applyAlignment="1">
      <alignment horizontal="center" vertical="center" wrapText="1"/>
    </xf>
    <xf numFmtId="2" fontId="116" fillId="35" borderId="3" xfId="2673" applyNumberFormat="1" applyFont="1" applyFill="1" applyBorder="1" applyAlignment="1">
      <alignment horizontal="center" vertical="center" wrapText="1"/>
    </xf>
    <xf numFmtId="2" fontId="116" fillId="35" borderId="39" xfId="2673" applyNumberFormat="1" applyFont="1" applyFill="1" applyBorder="1" applyAlignment="1">
      <alignment horizontal="center" vertical="center" wrapText="1"/>
    </xf>
    <xf numFmtId="0" fontId="145" fillId="0" borderId="45" xfId="2673" applyFont="1" applyBorder="1" applyAlignment="1">
      <alignment horizontal="center" vertical="center" wrapText="1"/>
    </xf>
    <xf numFmtId="0" fontId="145" fillId="0" borderId="50" xfId="2673" applyFont="1" applyBorder="1" applyAlignment="1">
      <alignment horizontal="center" vertical="center" wrapText="1"/>
    </xf>
    <xf numFmtId="0" fontId="145" fillId="44" borderId="3" xfId="2673" applyFont="1" applyFill="1" applyBorder="1" applyAlignment="1">
      <alignment horizontal="center" vertical="center" wrapText="1"/>
    </xf>
    <xf numFmtId="0" fontId="145" fillId="44" borderId="39" xfId="2673" applyFont="1" applyFill="1" applyBorder="1" applyAlignment="1">
      <alignment horizontal="center" vertical="center" wrapText="1"/>
    </xf>
    <xf numFmtId="1" fontId="116" fillId="0" borderId="3" xfId="2673" applyNumberFormat="1" applyFont="1" applyBorder="1" applyAlignment="1">
      <alignment horizontal="center" vertical="center" wrapText="1"/>
    </xf>
    <xf numFmtId="1" fontId="116" fillId="0" borderId="39" xfId="2673" applyNumberFormat="1" applyFont="1" applyBorder="1" applyAlignment="1">
      <alignment horizontal="center" vertical="center" wrapText="1"/>
    </xf>
    <xf numFmtId="2" fontId="116" fillId="45" borderId="3" xfId="2673" applyNumberFormat="1" applyFont="1" applyFill="1" applyBorder="1" applyAlignment="1">
      <alignment horizontal="center" vertical="center" wrapText="1"/>
    </xf>
    <xf numFmtId="2" fontId="116" fillId="45" borderId="39" xfId="2673" applyNumberFormat="1" applyFont="1" applyFill="1" applyBorder="1" applyAlignment="1">
      <alignment horizontal="center" vertical="center" wrapText="1"/>
    </xf>
    <xf numFmtId="0" fontId="142" fillId="42" borderId="67" xfId="2673" applyFont="1" applyFill="1" applyBorder="1" applyAlignment="1">
      <alignment horizontal="center" vertical="center" wrapText="1"/>
    </xf>
    <xf numFmtId="0" fontId="142" fillId="42" borderId="68" xfId="2673" applyFont="1" applyFill="1" applyBorder="1" applyAlignment="1">
      <alignment horizontal="center" vertical="center" wrapText="1"/>
    </xf>
    <xf numFmtId="0" fontId="142" fillId="42" borderId="69" xfId="2673" applyFont="1" applyFill="1" applyBorder="1" applyAlignment="1">
      <alignment horizontal="center" vertical="center" wrapText="1"/>
    </xf>
    <xf numFmtId="43" fontId="127" fillId="43" borderId="7" xfId="2673" applyNumberFormat="1" applyFont="1" applyFill="1" applyBorder="1" applyAlignment="1">
      <alignment horizontal="center" vertical="center" wrapText="1"/>
    </xf>
    <xf numFmtId="0" fontId="127" fillId="43" borderId="50" xfId="2673" applyFont="1" applyFill="1" applyBorder="1" applyAlignment="1">
      <alignment horizontal="center" vertical="center" wrapText="1"/>
    </xf>
    <xf numFmtId="1" fontId="116" fillId="43" borderId="7" xfId="2673" applyNumberFormat="1" applyFont="1" applyFill="1" applyBorder="1" applyAlignment="1">
      <alignment horizontal="center" vertical="center" wrapText="1"/>
    </xf>
    <xf numFmtId="1" fontId="116" fillId="43" borderId="50" xfId="2673" applyNumberFormat="1" applyFont="1" applyFill="1" applyBorder="1" applyAlignment="1">
      <alignment horizontal="center" vertical="center" wrapText="1"/>
    </xf>
    <xf numFmtId="0" fontId="116" fillId="43" borderId="7" xfId="2673" applyFont="1" applyFill="1" applyBorder="1" applyAlignment="1">
      <alignment horizontal="center" vertical="center" wrapText="1"/>
    </xf>
    <xf numFmtId="0" fontId="116" fillId="43" borderId="50" xfId="2673" applyFont="1" applyFill="1" applyBorder="1" applyAlignment="1">
      <alignment horizontal="center" vertical="center" wrapText="1"/>
    </xf>
    <xf numFmtId="1" fontId="127" fillId="44" borderId="45" xfId="2673" applyNumberFormat="1" applyFont="1" applyFill="1" applyBorder="1" applyAlignment="1">
      <alignment horizontal="center" vertical="center" wrapText="1"/>
    </xf>
    <xf numFmtId="1" fontId="127" fillId="44" borderId="50" xfId="2673" applyNumberFormat="1" applyFont="1" applyFill="1" applyBorder="1" applyAlignment="1">
      <alignment horizontal="center" vertical="center" wrapText="1"/>
    </xf>
    <xf numFmtId="2" fontId="116" fillId="43" borderId="51" xfId="2673" applyNumberFormat="1" applyFont="1" applyFill="1" applyBorder="1" applyAlignment="1">
      <alignment horizontal="center" vertical="center" wrapText="1"/>
    </xf>
    <xf numFmtId="2" fontId="116" fillId="43" borderId="71" xfId="2673" applyNumberFormat="1" applyFont="1" applyFill="1" applyBorder="1" applyAlignment="1">
      <alignment horizontal="center" vertical="center" wrapText="1"/>
    </xf>
    <xf numFmtId="43" fontId="127" fillId="44" borderId="75" xfId="2673" applyNumberFormat="1" applyFont="1" applyFill="1" applyBorder="1" applyAlignment="1">
      <alignment horizontal="center" vertical="center" wrapText="1"/>
    </xf>
    <xf numFmtId="43" fontId="127" fillId="44" borderId="69" xfId="2673" applyNumberFormat="1" applyFont="1" applyFill="1" applyBorder="1" applyAlignment="1">
      <alignment horizontal="center" vertical="center" wrapText="1"/>
    </xf>
    <xf numFmtId="0" fontId="7" fillId="34" borderId="56" xfId="2670" applyFill="1" applyBorder="1" applyAlignment="1">
      <alignment horizontal="center" vertical="center"/>
    </xf>
    <xf numFmtId="0" fontId="119" fillId="0" borderId="57" xfId="2670" applyFont="1" applyBorder="1" applyAlignment="1">
      <alignment horizontal="left" vertical="center"/>
    </xf>
    <xf numFmtId="0" fontId="50" fillId="0" borderId="42" xfId="1538" applyFont="1" applyBorder="1" applyAlignment="1">
      <alignment horizontal="left"/>
    </xf>
    <xf numFmtId="0" fontId="109" fillId="38" borderId="3" xfId="1538" applyFill="1" applyBorder="1" applyAlignment="1">
      <alignment horizontal="center" vertical="center"/>
    </xf>
    <xf numFmtId="0" fontId="109" fillId="38" borderId="3" xfId="1538" applyFill="1" applyBorder="1" applyAlignment="1">
      <alignment horizontal="center" vertical="center" wrapText="1"/>
    </xf>
    <xf numFmtId="0" fontId="100" fillId="38" borderId="3" xfId="1538" applyFont="1" applyFill="1" applyBorder="1" applyAlignment="1">
      <alignment horizontal="center" vertical="center" wrapText="1"/>
    </xf>
    <xf numFmtId="0" fontId="47" fillId="0" borderId="3" xfId="1538" applyFont="1" applyBorder="1" applyAlignment="1">
      <alignment horizontal="center"/>
    </xf>
    <xf numFmtId="0" fontId="109" fillId="38" borderId="35" xfId="1538" applyFill="1" applyBorder="1" applyAlignment="1">
      <alignment horizontal="center" vertical="center" wrapText="1"/>
    </xf>
    <xf numFmtId="0" fontId="109" fillId="38" borderId="33" xfId="1538" applyFill="1" applyBorder="1" applyAlignment="1">
      <alignment horizontal="center" vertical="center" wrapText="1"/>
    </xf>
    <xf numFmtId="0" fontId="133" fillId="30" borderId="3" xfId="1614" applyFont="1" applyFill="1" applyBorder="1" applyAlignment="1">
      <alignment horizontal="center" vertical="center"/>
    </xf>
    <xf numFmtId="0" fontId="134" fillId="0" borderId="0" xfId="1652" applyFont="1" applyAlignment="1">
      <alignment horizontal="center" vertical="center"/>
    </xf>
    <xf numFmtId="37" fontId="131" fillId="0" borderId="36" xfId="1614" applyNumberFormat="1" applyFont="1" applyBorder="1" applyAlignment="1">
      <alignment horizontal="center"/>
    </xf>
    <xf numFmtId="0" fontId="135" fillId="35" borderId="46" xfId="1614" applyFont="1" applyFill="1" applyBorder="1" applyAlignment="1">
      <alignment horizontal="center" vertical="center"/>
    </xf>
    <xf numFmtId="0" fontId="135" fillId="35" borderId="44" xfId="1614" applyFont="1" applyFill="1" applyBorder="1" applyAlignment="1">
      <alignment horizontal="center" vertical="center"/>
    </xf>
    <xf numFmtId="0" fontId="135" fillId="35" borderId="47" xfId="1614" applyFont="1" applyFill="1" applyBorder="1" applyAlignment="1">
      <alignment horizontal="center" vertical="center"/>
    </xf>
    <xf numFmtId="0" fontId="135" fillId="35" borderId="21" xfId="1614" applyFont="1" applyFill="1" applyBorder="1" applyAlignment="1">
      <alignment horizontal="center" vertical="center"/>
    </xf>
    <xf numFmtId="0" fontId="135" fillId="35" borderId="33" xfId="1614" applyFont="1" applyFill="1" applyBorder="1" applyAlignment="1">
      <alignment horizontal="center" vertical="center"/>
    </xf>
    <xf numFmtId="0" fontId="135" fillId="35" borderId="48" xfId="1614" applyFont="1" applyFill="1" applyBorder="1" applyAlignment="1">
      <alignment horizontal="center" vertical="center"/>
    </xf>
    <xf numFmtId="0" fontId="135" fillId="35" borderId="3" xfId="1614" applyFont="1" applyFill="1" applyBorder="1" applyAlignment="1">
      <alignment horizontal="center" vertical="center"/>
    </xf>
    <xf numFmtId="0" fontId="135" fillId="35" borderId="47" xfId="1614" applyFont="1" applyFill="1" applyBorder="1" applyAlignment="1">
      <alignment horizontal="center" vertical="center" wrapText="1"/>
    </xf>
    <xf numFmtId="0" fontId="135" fillId="35" borderId="21" xfId="1614" applyFont="1" applyFill="1" applyBorder="1" applyAlignment="1">
      <alignment horizontal="center" vertical="center" wrapText="1"/>
    </xf>
    <xf numFmtId="0" fontId="135" fillId="35" borderId="33" xfId="1614" applyFont="1" applyFill="1" applyBorder="1" applyAlignment="1">
      <alignment horizontal="center" vertical="center" wrapText="1"/>
    </xf>
    <xf numFmtId="0" fontId="135" fillId="35" borderId="35" xfId="1652" applyFont="1" applyFill="1" applyBorder="1" applyAlignment="1">
      <alignment horizontal="center" vertical="center" wrapText="1"/>
    </xf>
    <xf numFmtId="0" fontId="135" fillId="35" borderId="33" xfId="1652" applyFont="1" applyFill="1" applyBorder="1" applyAlignment="1">
      <alignment horizontal="center" vertical="center" wrapText="1"/>
    </xf>
    <xf numFmtId="0" fontId="135" fillId="35" borderId="49" xfId="1614" applyFont="1" applyFill="1" applyBorder="1" applyAlignment="1">
      <alignment horizontal="center" vertical="center"/>
    </xf>
    <xf numFmtId="0" fontId="135" fillId="35" borderId="39" xfId="1614" applyFont="1" applyFill="1" applyBorder="1" applyAlignment="1">
      <alignment horizontal="center" vertical="center"/>
    </xf>
    <xf numFmtId="0" fontId="130" fillId="0" borderId="0" xfId="1644" applyFont="1" applyAlignment="1">
      <alignment horizontal="center" vertical="center"/>
    </xf>
    <xf numFmtId="37" fontId="137" fillId="0" borderId="19" xfId="1614" applyNumberFormat="1" applyFont="1" applyBorder="1" applyAlignment="1">
      <alignment horizontal="center"/>
    </xf>
    <xf numFmtId="37" fontId="131" fillId="0" borderId="0" xfId="1614" applyNumberFormat="1" applyFont="1" applyAlignment="1">
      <alignment horizontal="center"/>
    </xf>
    <xf numFmtId="0" fontId="151" fillId="0" borderId="26" xfId="1614" applyFont="1" applyBorder="1" applyAlignment="1">
      <alignment horizontal="left" vertical="center" wrapText="1"/>
    </xf>
    <xf numFmtId="0" fontId="151" fillId="0" borderId="36" xfId="1614" applyFont="1" applyBorder="1" applyAlignment="1">
      <alignment horizontal="left" vertical="center" wrapText="1"/>
    </xf>
    <xf numFmtId="0" fontId="151" fillId="0" borderId="43" xfId="1614" applyFont="1" applyBorder="1" applyAlignment="1">
      <alignment horizontal="left" vertical="center" wrapText="1"/>
    </xf>
    <xf numFmtId="0" fontId="151" fillId="0" borderId="28" xfId="1614" applyFont="1" applyBorder="1" applyAlignment="1">
      <alignment horizontal="left" vertical="center" wrapText="1"/>
    </xf>
    <xf numFmtId="0" fontId="151" fillId="0" borderId="0" xfId="1614" applyFont="1" applyAlignment="1">
      <alignment horizontal="left" vertical="center" wrapText="1"/>
    </xf>
    <xf numFmtId="0" fontId="151" fillId="0" borderId="37" xfId="1614" applyFont="1" applyBorder="1" applyAlignment="1">
      <alignment horizontal="left" vertical="center" wrapText="1"/>
    </xf>
    <xf numFmtId="0" fontId="136" fillId="0" borderId="0" xfId="1652" applyFont="1" applyAlignment="1">
      <alignment horizontal="center" vertical="center"/>
    </xf>
    <xf numFmtId="0" fontId="131" fillId="0" borderId="0" xfId="1652" applyFont="1" applyAlignment="1">
      <alignment horizontal="center" vertical="center"/>
    </xf>
    <xf numFmtId="0" fontId="154" fillId="35" borderId="76" xfId="0" applyFont="1" applyFill="1" applyBorder="1" applyAlignment="1">
      <alignment horizontal="center" vertical="center"/>
    </xf>
    <xf numFmtId="0" fontId="154" fillId="35" borderId="36" xfId="0" applyFont="1" applyFill="1" applyBorder="1" applyAlignment="1">
      <alignment horizontal="center" vertical="center"/>
    </xf>
    <xf numFmtId="0" fontId="154" fillId="35" borderId="43" xfId="0" applyFont="1" applyFill="1" applyBorder="1" applyAlignment="1">
      <alignment horizontal="center" vertical="center"/>
    </xf>
    <xf numFmtId="0" fontId="154" fillId="35" borderId="41" xfId="0" applyFont="1" applyFill="1" applyBorder="1" applyAlignment="1">
      <alignment horizontal="center" vertical="center"/>
    </xf>
    <xf numFmtId="0" fontId="154" fillId="35" borderId="42" xfId="0" applyFont="1" applyFill="1" applyBorder="1" applyAlignment="1">
      <alignment horizontal="center" vertical="center"/>
    </xf>
    <xf numFmtId="0" fontId="154" fillId="35" borderId="77" xfId="0" applyFont="1" applyFill="1" applyBorder="1" applyAlignment="1">
      <alignment horizontal="center" vertical="center"/>
    </xf>
    <xf numFmtId="0" fontId="155" fillId="0" borderId="100" xfId="2669" applyFont="1" applyBorder="1" applyAlignment="1">
      <alignment horizontal="center" vertical="center"/>
    </xf>
    <xf numFmtId="0" fontId="155" fillId="0" borderId="98" xfId="2669" applyFont="1" applyBorder="1" applyAlignment="1">
      <alignment horizontal="center" vertical="center"/>
    </xf>
    <xf numFmtId="0" fontId="155" fillId="0" borderId="99" xfId="2669" applyFont="1" applyBorder="1" applyAlignment="1">
      <alignment horizontal="center" vertical="center"/>
    </xf>
    <xf numFmtId="0" fontId="155" fillId="0" borderId="98" xfId="2669" applyFont="1" applyBorder="1" applyAlignment="1">
      <alignment horizontal="center" vertical="center" wrapText="1"/>
    </xf>
    <xf numFmtId="0" fontId="155" fillId="0" borderId="99" xfId="2669" applyFont="1" applyBorder="1" applyAlignment="1">
      <alignment horizontal="center" vertical="center" wrapText="1"/>
    </xf>
    <xf numFmtId="0" fontId="153" fillId="33" borderId="100" xfId="0" applyFont="1" applyFill="1" applyBorder="1" applyAlignment="1">
      <alignment horizontal="center"/>
    </xf>
    <xf numFmtId="0" fontId="153" fillId="33" borderId="101" xfId="0" applyFont="1" applyFill="1" applyBorder="1" applyAlignment="1">
      <alignment horizontal="center"/>
    </xf>
    <xf numFmtId="0" fontId="153" fillId="33" borderId="78" xfId="0" applyFont="1" applyFill="1" applyBorder="1" applyAlignment="1">
      <alignment horizontal="center"/>
    </xf>
    <xf numFmtId="0" fontId="153" fillId="33" borderId="104" xfId="0" applyFont="1" applyFill="1" applyBorder="1" applyAlignment="1">
      <alignment horizontal="center"/>
    </xf>
    <xf numFmtId="0" fontId="157" fillId="33" borderId="18" xfId="0" applyFont="1" applyFill="1" applyBorder="1" applyAlignment="1">
      <alignment horizontal="left"/>
    </xf>
    <xf numFmtId="0" fontId="157" fillId="33" borderId="0" xfId="0" applyFont="1" applyFill="1" applyAlignment="1">
      <alignment horizontal="left"/>
    </xf>
    <xf numFmtId="0" fontId="157" fillId="33" borderId="37" xfId="0" applyFont="1" applyFill="1" applyBorder="1" applyAlignment="1">
      <alignment horizontal="left"/>
    </xf>
    <xf numFmtId="0" fontId="159" fillId="33" borderId="98" xfId="0" applyFont="1" applyFill="1" applyBorder="1" applyAlignment="1">
      <alignment horizontal="center" vertical="center"/>
    </xf>
    <xf numFmtId="0" fontId="159" fillId="33" borderId="102" xfId="0" applyFont="1" applyFill="1" applyBorder="1" applyAlignment="1">
      <alignment horizontal="center" vertical="center"/>
    </xf>
    <xf numFmtId="0" fontId="159" fillId="33" borderId="99" xfId="0" applyFont="1" applyFill="1" applyBorder="1" applyAlignment="1">
      <alignment horizontal="center" vertical="center"/>
    </xf>
    <xf numFmtId="0" fontId="157" fillId="33" borderId="98" xfId="0" applyFont="1" applyFill="1" applyBorder="1" applyAlignment="1">
      <alignment horizontal="center" vertical="center"/>
    </xf>
    <xf numFmtId="0" fontId="157" fillId="33" borderId="102" xfId="0" applyFont="1" applyFill="1" applyBorder="1" applyAlignment="1">
      <alignment horizontal="center" vertical="center"/>
    </xf>
    <xf numFmtId="0" fontId="157" fillId="33" borderId="103" xfId="0" applyFont="1" applyFill="1" applyBorder="1" applyAlignment="1">
      <alignment horizontal="center" vertical="center"/>
    </xf>
    <xf numFmtId="0" fontId="162" fillId="33" borderId="79" xfId="0" applyFont="1" applyFill="1" applyBorder="1" applyAlignment="1">
      <alignment horizontal="left" vertical="center"/>
    </xf>
    <xf numFmtId="0" fontId="162" fillId="33" borderId="80" xfId="0" applyFont="1" applyFill="1" applyBorder="1" applyAlignment="1">
      <alignment horizontal="left" vertical="center"/>
    </xf>
    <xf numFmtId="49" fontId="153" fillId="33" borderId="98" xfId="0" applyNumberFormat="1" applyFont="1" applyFill="1" applyBorder="1" applyAlignment="1">
      <alignment horizontal="left" vertical="center"/>
    </xf>
    <xf numFmtId="49" fontId="153" fillId="33" borderId="99" xfId="0" applyNumberFormat="1" applyFont="1" applyFill="1" applyBorder="1" applyAlignment="1">
      <alignment horizontal="left" vertical="center"/>
    </xf>
    <xf numFmtId="0" fontId="160" fillId="33" borderId="79" xfId="0" applyFont="1" applyFill="1" applyBorder="1" applyAlignment="1">
      <alignment horizontal="center" vertical="center"/>
    </xf>
    <xf numFmtId="0" fontId="160" fillId="33" borderId="80" xfId="0" applyFont="1" applyFill="1" applyBorder="1" applyAlignment="1">
      <alignment horizontal="center" vertical="center"/>
    </xf>
    <xf numFmtId="49" fontId="153" fillId="33" borderId="98" xfId="0" applyNumberFormat="1" applyFont="1" applyFill="1" applyBorder="1" applyAlignment="1">
      <alignment horizontal="center" vertical="center"/>
    </xf>
    <xf numFmtId="49" fontId="153" fillId="33" borderId="99" xfId="0" applyNumberFormat="1" applyFont="1" applyFill="1" applyBorder="1" applyAlignment="1">
      <alignment horizontal="center" vertical="center"/>
    </xf>
    <xf numFmtId="0" fontId="160" fillId="33" borderId="83" xfId="0" applyFont="1" applyFill="1" applyBorder="1" applyAlignment="1">
      <alignment horizontal="left" vertical="center"/>
    </xf>
    <xf numFmtId="0" fontId="160" fillId="33" borderId="81" xfId="0" applyFont="1" applyFill="1" applyBorder="1" applyAlignment="1">
      <alignment horizontal="left" vertical="center"/>
    </xf>
    <xf numFmtId="0" fontId="160" fillId="33" borderId="106" xfId="0" applyFont="1" applyFill="1" applyBorder="1" applyAlignment="1">
      <alignment horizontal="left" vertical="center"/>
    </xf>
    <xf numFmtId="0" fontId="160" fillId="33" borderId="107" xfId="0" applyFont="1" applyFill="1" applyBorder="1" applyAlignment="1">
      <alignment horizontal="left" vertical="center"/>
    </xf>
    <xf numFmtId="0" fontId="161" fillId="33" borderId="79" xfId="0" applyFont="1" applyFill="1" applyBorder="1" applyAlignment="1">
      <alignment horizontal="left" vertical="center"/>
    </xf>
    <xf numFmtId="0" fontId="161" fillId="33" borderId="84" xfId="0" applyFont="1" applyFill="1" applyBorder="1" applyAlignment="1">
      <alignment horizontal="left" vertical="center"/>
    </xf>
    <xf numFmtId="0" fontId="160" fillId="33" borderId="79" xfId="0" applyFont="1" applyFill="1" applyBorder="1" applyAlignment="1">
      <alignment horizontal="left" vertical="center"/>
    </xf>
    <xf numFmtId="0" fontId="160" fillId="33" borderId="84" xfId="0" applyFont="1" applyFill="1" applyBorder="1" applyAlignment="1">
      <alignment horizontal="left" vertical="center"/>
    </xf>
    <xf numFmtId="0" fontId="162" fillId="33" borderId="89" xfId="0" applyFont="1" applyFill="1" applyBorder="1" applyAlignment="1">
      <alignment horizontal="center" vertical="center"/>
    </xf>
    <xf numFmtId="0" fontId="162" fillId="33" borderId="90" xfId="0" applyFont="1" applyFill="1" applyBorder="1" applyAlignment="1">
      <alignment horizontal="center" vertical="center"/>
    </xf>
    <xf numFmtId="0" fontId="153" fillId="33" borderId="102" xfId="0" applyFont="1" applyFill="1" applyBorder="1" applyAlignment="1">
      <alignment horizontal="center" vertical="top" wrapText="1"/>
    </xf>
    <xf numFmtId="0" fontId="153" fillId="33" borderId="99" xfId="0" applyFont="1" applyFill="1" applyBorder="1" applyAlignment="1">
      <alignment horizontal="center" vertical="top" wrapText="1"/>
    </xf>
    <xf numFmtId="0" fontId="160" fillId="33" borderId="83" xfId="0" applyFont="1" applyFill="1" applyBorder="1" applyAlignment="1">
      <alignment horizontal="center" vertical="center"/>
    </xf>
    <xf numFmtId="0" fontId="160" fillId="33" borderId="81" xfId="0" applyFont="1" applyFill="1" applyBorder="1" applyAlignment="1">
      <alignment horizontal="center" vertical="center"/>
    </xf>
    <xf numFmtId="0" fontId="164" fillId="33" borderId="92" xfId="0" applyFont="1" applyFill="1" applyBorder="1" applyAlignment="1">
      <alignment horizontal="center" vertical="center" wrapText="1"/>
    </xf>
    <xf numFmtId="0" fontId="164" fillId="33" borderId="93" xfId="0" applyFont="1" applyFill="1" applyBorder="1" applyAlignment="1">
      <alignment horizontal="center" vertical="center" wrapText="1"/>
    </xf>
    <xf numFmtId="0" fontId="160" fillId="33" borderId="87" xfId="0" applyFont="1" applyFill="1" applyBorder="1" applyAlignment="1">
      <alignment horizontal="center" vertical="center"/>
    </xf>
    <xf numFmtId="0" fontId="160" fillId="33" borderId="88" xfId="0" applyFont="1" applyFill="1" applyBorder="1" applyAlignment="1">
      <alignment horizontal="center" vertical="center"/>
    </xf>
    <xf numFmtId="49" fontId="153" fillId="33" borderId="102" xfId="0" applyNumberFormat="1" applyFont="1" applyFill="1" applyBorder="1" applyAlignment="1">
      <alignment horizontal="center" vertical="center"/>
    </xf>
    <xf numFmtId="49" fontId="153" fillId="33" borderId="102" xfId="0" applyNumberFormat="1" applyFont="1" applyFill="1" applyBorder="1" applyAlignment="1">
      <alignment horizontal="center" vertical="top" wrapText="1"/>
    </xf>
    <xf numFmtId="49" fontId="153" fillId="33" borderId="99" xfId="0" applyNumberFormat="1" applyFont="1" applyFill="1" applyBorder="1" applyAlignment="1">
      <alignment horizontal="center" vertical="top" wrapText="1"/>
    </xf>
    <xf numFmtId="0" fontId="153" fillId="33" borderId="102" xfId="0" applyFont="1" applyFill="1" applyBorder="1" applyAlignment="1">
      <alignment horizontal="center"/>
    </xf>
    <xf numFmtId="0" fontId="153" fillId="33" borderId="99" xfId="0" applyFont="1" applyFill="1" applyBorder="1" applyAlignment="1">
      <alignment horizontal="center"/>
    </xf>
    <xf numFmtId="15" fontId="153" fillId="33" borderId="100" xfId="0" applyNumberFormat="1" applyFont="1" applyFill="1" applyBorder="1" applyAlignment="1">
      <alignment horizontal="center"/>
    </xf>
    <xf numFmtId="0" fontId="153" fillId="33" borderId="78" xfId="0" applyFont="1" applyFill="1" applyBorder="1" applyAlignment="1">
      <alignment horizontal="center" vertical="center"/>
    </xf>
    <xf numFmtId="0" fontId="153" fillId="33" borderId="104" xfId="0" applyFont="1" applyFill="1" applyBorder="1" applyAlignment="1">
      <alignment horizontal="center" vertical="center"/>
    </xf>
    <xf numFmtId="0" fontId="153" fillId="33" borderId="0" xfId="0" applyFont="1" applyFill="1" applyAlignment="1">
      <alignment horizontal="center" vertical="center" wrapText="1"/>
    </xf>
    <xf numFmtId="0" fontId="153" fillId="33" borderId="37" xfId="0" applyFont="1" applyFill="1" applyBorder="1" applyAlignment="1">
      <alignment horizontal="center" vertical="center" wrapText="1"/>
    </xf>
    <xf numFmtId="0" fontId="153" fillId="33" borderId="42" xfId="0" applyFont="1" applyFill="1" applyBorder="1" applyAlignment="1">
      <alignment horizontal="center" vertical="center" wrapText="1"/>
    </xf>
    <xf numFmtId="0" fontId="153" fillId="33" borderId="77" xfId="0" applyFont="1" applyFill="1" applyBorder="1" applyAlignment="1">
      <alignment horizontal="center" vertical="center" wrapText="1"/>
    </xf>
    <xf numFmtId="0" fontId="157" fillId="33" borderId="105" xfId="0" applyFont="1" applyFill="1" applyBorder="1" applyAlignment="1">
      <alignment horizontal="left" vertical="top" wrapText="1"/>
    </xf>
    <xf numFmtId="0" fontId="157" fillId="33" borderId="78" xfId="0" applyFont="1" applyFill="1" applyBorder="1" applyAlignment="1">
      <alignment horizontal="left" vertical="top" wrapText="1"/>
    </xf>
    <xf numFmtId="0" fontId="157" fillId="33" borderId="104" xfId="0" applyFont="1" applyFill="1" applyBorder="1" applyAlignment="1">
      <alignment horizontal="left" vertical="top" wrapText="1"/>
    </xf>
    <xf numFmtId="0" fontId="153" fillId="33" borderId="51" xfId="0" applyFont="1" applyFill="1" applyBorder="1" applyAlignment="1">
      <alignment horizontal="center"/>
    </xf>
    <xf numFmtId="0" fontId="153" fillId="33" borderId="97" xfId="0" applyFont="1" applyFill="1" applyBorder="1" applyAlignment="1">
      <alignment horizontal="center"/>
    </xf>
    <xf numFmtId="0" fontId="153" fillId="33" borderId="52" xfId="0" applyFont="1" applyFill="1" applyBorder="1" applyAlignment="1">
      <alignment horizontal="center"/>
    </xf>
    <xf numFmtId="0" fontId="153" fillId="33" borderId="53" xfId="0" applyFont="1" applyFill="1" applyBorder="1" applyAlignment="1">
      <alignment horizontal="center"/>
    </xf>
    <xf numFmtId="0" fontId="166" fillId="35" borderId="0" xfId="1451" applyFont="1" applyFill="1" applyAlignment="1">
      <alignment horizontal="center" vertical="center"/>
    </xf>
    <xf numFmtId="0" fontId="169" fillId="0" borderId="0" xfId="1451" applyFont="1" applyAlignment="1">
      <alignment horizontal="left"/>
    </xf>
    <xf numFmtId="0" fontId="166" fillId="35" borderId="26" xfId="1451" applyFont="1" applyFill="1" applyBorder="1" applyAlignment="1">
      <alignment horizontal="center" vertical="center"/>
    </xf>
    <xf numFmtId="0" fontId="166" fillId="35" borderId="36" xfId="1451" applyFont="1" applyFill="1" applyBorder="1" applyAlignment="1">
      <alignment horizontal="center" vertical="center"/>
    </xf>
    <xf numFmtId="0" fontId="166" fillId="35" borderId="43" xfId="1451" applyFont="1" applyFill="1" applyBorder="1" applyAlignment="1">
      <alignment horizontal="center" vertical="center"/>
    </xf>
    <xf numFmtId="0" fontId="166" fillId="35" borderId="28" xfId="1451" applyFont="1" applyFill="1" applyBorder="1" applyAlignment="1">
      <alignment horizontal="center" vertical="center"/>
    </xf>
    <xf numFmtId="0" fontId="166" fillId="35" borderId="37" xfId="1451" applyFont="1" applyFill="1" applyBorder="1" applyAlignment="1">
      <alignment horizontal="center" vertical="center"/>
    </xf>
    <xf numFmtId="0" fontId="166" fillId="35" borderId="34" xfId="1451" applyFont="1" applyFill="1" applyBorder="1" applyAlignment="1">
      <alignment horizontal="center" vertical="center"/>
    </xf>
    <xf numFmtId="0" fontId="166" fillId="35" borderId="19" xfId="1451" applyFont="1" applyFill="1" applyBorder="1" applyAlignment="1">
      <alignment horizontal="center" vertical="center"/>
    </xf>
    <xf numFmtId="0" fontId="166" fillId="35" borderId="31" xfId="1451" applyFont="1" applyFill="1" applyBorder="1" applyAlignment="1">
      <alignment horizontal="center" vertical="center"/>
    </xf>
    <xf numFmtId="0" fontId="1" fillId="0" borderId="21" xfId="1652" applyFont="1" applyBorder="1" applyAlignment="1">
      <alignment horizontal="left" vertical="center" wrapText="1"/>
    </xf>
  </cellXfs>
  <cellStyles count="3731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0 2" xfId="2679" xr:uid="{67C677F4-B39D-45BC-9819-6FBA7714C671}"/>
    <cellStyle name="20% - Accent1 11" xfId="4" xr:uid="{00000000-0005-0000-0000-000003000000}"/>
    <cellStyle name="20% - Accent1 11 2" xfId="2680" xr:uid="{A48690B3-7A77-415C-8261-E0EFC02B9DBF}"/>
    <cellStyle name="20% - Accent1 12" xfId="5" xr:uid="{00000000-0005-0000-0000-000004000000}"/>
    <cellStyle name="20% - Accent1 12 2" xfId="2681" xr:uid="{F2F0CBB0-C15C-4AA3-980E-D9BCFC1EC479}"/>
    <cellStyle name="20% - Accent1 13" xfId="6" xr:uid="{00000000-0005-0000-0000-000005000000}"/>
    <cellStyle name="20% - Accent1 13 2" xfId="2682" xr:uid="{BE802765-E7C2-49BD-AC32-585DE32EA649}"/>
    <cellStyle name="20% - Accent1 14" xfId="7" xr:uid="{00000000-0005-0000-0000-000006000000}"/>
    <cellStyle name="20% - Accent1 14 2" xfId="2683" xr:uid="{2D1DE69A-7206-42AD-8579-9B6398ADEE5B}"/>
    <cellStyle name="20% - Accent1 15" xfId="8" xr:uid="{00000000-0005-0000-0000-000007000000}"/>
    <cellStyle name="20% - Accent1 15 2" xfId="2684" xr:uid="{22D13CCB-C84B-413A-949A-36A6C297F3CD}"/>
    <cellStyle name="20% - Accent1 16" xfId="9" xr:uid="{00000000-0005-0000-0000-000008000000}"/>
    <cellStyle name="20% - Accent1 16 2" xfId="2685" xr:uid="{9E0EFB42-2312-4AA3-A1BC-421632B240BF}"/>
    <cellStyle name="20% - Accent1 17" xfId="2678" xr:uid="{25947A03-A72D-44F5-9490-226C95BE95FA}"/>
    <cellStyle name="20% - Accent1 2" xfId="10" xr:uid="{00000000-0005-0000-0000-000009000000}"/>
    <cellStyle name="20% - Accent1 2 2" xfId="11" xr:uid="{00000000-0005-0000-0000-00000A000000}"/>
    <cellStyle name="20% - Accent1 2 2 2" xfId="2687" xr:uid="{A7A5D0B7-211F-4AEE-98C7-34170F159FD3}"/>
    <cellStyle name="20% - Accent1 2 3" xfId="12" xr:uid="{00000000-0005-0000-0000-00000B000000}"/>
    <cellStyle name="20% - Accent1 2 3 2" xfId="2688" xr:uid="{9569D0F2-1B92-426A-AE48-3AF069BD67F3}"/>
    <cellStyle name="20% - Accent1 2 4" xfId="2686" xr:uid="{6D068522-2086-4D61-A9E7-8C7DBC30B3EE}"/>
    <cellStyle name="20% - Accent1 3" xfId="13" xr:uid="{00000000-0005-0000-0000-00000C000000}"/>
    <cellStyle name="20% - Accent1 3 2" xfId="2689" xr:uid="{6A9754ED-896D-455D-96A5-69C17A0EB869}"/>
    <cellStyle name="20% - Accent1 4" xfId="14" xr:uid="{00000000-0005-0000-0000-00000D000000}"/>
    <cellStyle name="20% - Accent1 4 2" xfId="2690" xr:uid="{09B9C442-2B4D-4A93-BB39-412CD845C26E}"/>
    <cellStyle name="20% - Accent1 5" xfId="15" xr:uid="{00000000-0005-0000-0000-00000E000000}"/>
    <cellStyle name="20% - Accent1 5 2" xfId="2691" xr:uid="{B0E86AB3-6ACD-4DDF-890C-EDA001F42A80}"/>
    <cellStyle name="20% - Accent1 6" xfId="16" xr:uid="{00000000-0005-0000-0000-00000F000000}"/>
    <cellStyle name="20% - Accent1 6 2" xfId="2692" xr:uid="{CBC7174D-E94B-4DA3-8240-03D1444D77B5}"/>
    <cellStyle name="20% - Accent1 7" xfId="17" xr:uid="{00000000-0005-0000-0000-000010000000}"/>
    <cellStyle name="20% - Accent1 7 2" xfId="2693" xr:uid="{D51121F3-650C-4321-926B-2B014FC64996}"/>
    <cellStyle name="20% - Accent1 8" xfId="18" xr:uid="{00000000-0005-0000-0000-000011000000}"/>
    <cellStyle name="20% - Accent1 8 2" xfId="2694" xr:uid="{79CAF0BA-4C51-41C8-B720-D876B16553AE}"/>
    <cellStyle name="20% - Accent1 9" xfId="19" xr:uid="{00000000-0005-0000-0000-000012000000}"/>
    <cellStyle name="20% - Accent1 9 2" xfId="2695" xr:uid="{89C27005-C7EA-4369-9FD4-C0983F4EA33A}"/>
    <cellStyle name="20% - Accent2" xfId="20" builtinId="34" customBuiltin="1"/>
    <cellStyle name="20% - Accent2 10" xfId="21" xr:uid="{00000000-0005-0000-0000-000014000000}"/>
    <cellStyle name="20% - Accent2 10 2" xfId="2697" xr:uid="{4735A12C-679B-4F65-B130-3E332637DCAB}"/>
    <cellStyle name="20% - Accent2 11" xfId="22" xr:uid="{00000000-0005-0000-0000-000015000000}"/>
    <cellStyle name="20% - Accent2 11 2" xfId="2698" xr:uid="{2968919C-1894-49A7-B2AB-E4C2F42FFA83}"/>
    <cellStyle name="20% - Accent2 12" xfId="23" xr:uid="{00000000-0005-0000-0000-000016000000}"/>
    <cellStyle name="20% - Accent2 12 2" xfId="2699" xr:uid="{653F7B46-3B62-49DA-9473-EBB35A26E60F}"/>
    <cellStyle name="20% - Accent2 13" xfId="24" xr:uid="{00000000-0005-0000-0000-000017000000}"/>
    <cellStyle name="20% - Accent2 13 2" xfId="2700" xr:uid="{29AD8173-5AE5-406F-BE3B-C2DA37B868E8}"/>
    <cellStyle name="20% - Accent2 14" xfId="25" xr:uid="{00000000-0005-0000-0000-000018000000}"/>
    <cellStyle name="20% - Accent2 14 2" xfId="2701" xr:uid="{856EBBC7-F670-4478-A7F3-219F12A354DE}"/>
    <cellStyle name="20% - Accent2 15" xfId="26" xr:uid="{00000000-0005-0000-0000-000019000000}"/>
    <cellStyle name="20% - Accent2 15 2" xfId="2702" xr:uid="{1AAFC1B6-DF11-41A6-9883-72F61750706F}"/>
    <cellStyle name="20% - Accent2 16" xfId="27" xr:uid="{00000000-0005-0000-0000-00001A000000}"/>
    <cellStyle name="20% - Accent2 16 2" xfId="2703" xr:uid="{460B49C3-AA9F-49B5-9223-FDCCB32297A2}"/>
    <cellStyle name="20% - Accent2 17" xfId="2696" xr:uid="{8AD3BFD4-47B9-4EE6-B62D-3F93A38992DD}"/>
    <cellStyle name="20% - Accent2 2" xfId="28" xr:uid="{00000000-0005-0000-0000-00001B000000}"/>
    <cellStyle name="20% - Accent2 2 2" xfId="29" xr:uid="{00000000-0005-0000-0000-00001C000000}"/>
    <cellStyle name="20% - Accent2 2 2 2" xfId="2705" xr:uid="{BD53737E-AC57-49CC-AB57-C9B1D62CCB7F}"/>
    <cellStyle name="20% - Accent2 2 3" xfId="30" xr:uid="{00000000-0005-0000-0000-00001D000000}"/>
    <cellStyle name="20% - Accent2 2 3 2" xfId="2706" xr:uid="{E80A09FE-3C6D-4711-B8E7-EDC12C69DEEE}"/>
    <cellStyle name="20% - Accent2 2 4" xfId="2704" xr:uid="{69D84521-29AA-4C27-B8EF-23B920EBF1AB}"/>
    <cellStyle name="20% - Accent2 3" xfId="31" xr:uid="{00000000-0005-0000-0000-00001E000000}"/>
    <cellStyle name="20% - Accent2 3 2" xfId="2707" xr:uid="{56D8CCB8-0458-4719-A736-CA660C07C01A}"/>
    <cellStyle name="20% - Accent2 4" xfId="32" xr:uid="{00000000-0005-0000-0000-00001F000000}"/>
    <cellStyle name="20% - Accent2 4 2" xfId="2708" xr:uid="{60D616B3-B6E3-4A03-A880-9D2560C765F6}"/>
    <cellStyle name="20% - Accent2 5" xfId="33" xr:uid="{00000000-0005-0000-0000-000020000000}"/>
    <cellStyle name="20% - Accent2 5 2" xfId="2709" xr:uid="{52B5241A-DD35-4102-84EA-831D18C38E68}"/>
    <cellStyle name="20% - Accent2 6" xfId="34" xr:uid="{00000000-0005-0000-0000-000021000000}"/>
    <cellStyle name="20% - Accent2 6 2" xfId="2710" xr:uid="{4C2ABB46-3CBE-4537-9AFE-996371D17A75}"/>
    <cellStyle name="20% - Accent2 7" xfId="35" xr:uid="{00000000-0005-0000-0000-000022000000}"/>
    <cellStyle name="20% - Accent2 7 2" xfId="2711" xr:uid="{3273BDA4-2F71-45F3-9455-0931D3BEF944}"/>
    <cellStyle name="20% - Accent2 8" xfId="36" xr:uid="{00000000-0005-0000-0000-000023000000}"/>
    <cellStyle name="20% - Accent2 8 2" xfId="2712" xr:uid="{9AC9D707-5E5B-4A84-A6ED-938C89CB8EB0}"/>
    <cellStyle name="20% - Accent2 9" xfId="37" xr:uid="{00000000-0005-0000-0000-000024000000}"/>
    <cellStyle name="20% - Accent2 9 2" xfId="2713" xr:uid="{97E2DC3C-C60E-409F-9F05-CAC93835B3A7}"/>
    <cellStyle name="20% - Accent3" xfId="38" builtinId="38" customBuiltin="1"/>
    <cellStyle name="20% - Accent3 10" xfId="39" xr:uid="{00000000-0005-0000-0000-000026000000}"/>
    <cellStyle name="20% - Accent3 10 2" xfId="2715" xr:uid="{AD5BD287-92BE-4E16-A0E0-A5DB88CB99D6}"/>
    <cellStyle name="20% - Accent3 11" xfId="40" xr:uid="{00000000-0005-0000-0000-000027000000}"/>
    <cellStyle name="20% - Accent3 11 2" xfId="2716" xr:uid="{420A8500-8B8B-43D1-84E2-EAB84C24D5A1}"/>
    <cellStyle name="20% - Accent3 12" xfId="41" xr:uid="{00000000-0005-0000-0000-000028000000}"/>
    <cellStyle name="20% - Accent3 12 2" xfId="2717" xr:uid="{5C1608A9-41E3-48BF-A591-DA0C3F3F5FC6}"/>
    <cellStyle name="20% - Accent3 13" xfId="42" xr:uid="{00000000-0005-0000-0000-000029000000}"/>
    <cellStyle name="20% - Accent3 13 2" xfId="2718" xr:uid="{F1DBF507-667D-4B33-8F4B-9F99E9026B21}"/>
    <cellStyle name="20% - Accent3 14" xfId="43" xr:uid="{00000000-0005-0000-0000-00002A000000}"/>
    <cellStyle name="20% - Accent3 14 2" xfId="2719" xr:uid="{9F99D396-35CA-427C-9896-58D02FCFD590}"/>
    <cellStyle name="20% - Accent3 15" xfId="44" xr:uid="{00000000-0005-0000-0000-00002B000000}"/>
    <cellStyle name="20% - Accent3 15 2" xfId="2720" xr:uid="{C3F79E34-9D3A-4E8E-A46F-B5E4ED74CDEB}"/>
    <cellStyle name="20% - Accent3 16" xfId="45" xr:uid="{00000000-0005-0000-0000-00002C000000}"/>
    <cellStyle name="20% - Accent3 16 2" xfId="2721" xr:uid="{0F5898C1-AAE5-470C-8154-434B389B4FB3}"/>
    <cellStyle name="20% - Accent3 17" xfId="2714" xr:uid="{641F9386-0E40-4FF4-B030-C7E4ABDCD02D}"/>
    <cellStyle name="20% - Accent3 2" xfId="46" xr:uid="{00000000-0005-0000-0000-00002D000000}"/>
    <cellStyle name="20% - Accent3 2 2" xfId="47" xr:uid="{00000000-0005-0000-0000-00002E000000}"/>
    <cellStyle name="20% - Accent3 2 2 2" xfId="2723" xr:uid="{5D098EB2-365E-43F0-85D9-3E0659B60C3C}"/>
    <cellStyle name="20% - Accent3 2 3" xfId="48" xr:uid="{00000000-0005-0000-0000-00002F000000}"/>
    <cellStyle name="20% - Accent3 2 3 2" xfId="2724" xr:uid="{34B4806F-C7C3-46D4-934B-69AFD8F8D1AC}"/>
    <cellStyle name="20% - Accent3 2 4" xfId="2722" xr:uid="{BD4ABEA8-7C80-4E43-9155-3A342319C9A4}"/>
    <cellStyle name="20% - Accent3 3" xfId="49" xr:uid="{00000000-0005-0000-0000-000030000000}"/>
    <cellStyle name="20% - Accent3 3 2" xfId="2725" xr:uid="{10E33178-D26E-4F92-93EB-E69ACEAF09DC}"/>
    <cellStyle name="20% - Accent3 4" xfId="50" xr:uid="{00000000-0005-0000-0000-000031000000}"/>
    <cellStyle name="20% - Accent3 4 2" xfId="2726" xr:uid="{4344B74D-518A-482A-9492-23C5893D77F1}"/>
    <cellStyle name="20% - Accent3 5" xfId="51" xr:uid="{00000000-0005-0000-0000-000032000000}"/>
    <cellStyle name="20% - Accent3 5 2" xfId="2727" xr:uid="{2BA04B82-F670-4028-94CB-2D64C61C4613}"/>
    <cellStyle name="20% - Accent3 6" xfId="52" xr:uid="{00000000-0005-0000-0000-000033000000}"/>
    <cellStyle name="20% - Accent3 6 2" xfId="2728" xr:uid="{AA20EFB4-0850-4C42-B79C-6CE4D8FCAA4F}"/>
    <cellStyle name="20% - Accent3 7" xfId="53" xr:uid="{00000000-0005-0000-0000-000034000000}"/>
    <cellStyle name="20% - Accent3 7 2" xfId="2729" xr:uid="{921D1E2B-A8AE-462B-8EB7-526D4738F41F}"/>
    <cellStyle name="20% - Accent3 8" xfId="54" xr:uid="{00000000-0005-0000-0000-000035000000}"/>
    <cellStyle name="20% - Accent3 8 2" xfId="2730" xr:uid="{4AF23492-8803-4D93-9F09-7A639D8B1162}"/>
    <cellStyle name="20% - Accent3 9" xfId="55" xr:uid="{00000000-0005-0000-0000-000036000000}"/>
    <cellStyle name="20% - Accent3 9 2" xfId="2731" xr:uid="{51A76199-6CC9-4A55-969A-212341CFA90F}"/>
    <cellStyle name="20% - Accent4" xfId="56" builtinId="42" customBuiltin="1"/>
    <cellStyle name="20% - Accent4 10" xfId="57" xr:uid="{00000000-0005-0000-0000-000038000000}"/>
    <cellStyle name="20% - Accent4 10 2" xfId="2733" xr:uid="{99121274-56AA-4F38-886E-A4C4DE703239}"/>
    <cellStyle name="20% - Accent4 11" xfId="58" xr:uid="{00000000-0005-0000-0000-000039000000}"/>
    <cellStyle name="20% - Accent4 11 2" xfId="2734" xr:uid="{19FB031F-C256-4C38-83BA-BEBE750A5A7A}"/>
    <cellStyle name="20% - Accent4 12" xfId="59" xr:uid="{00000000-0005-0000-0000-00003A000000}"/>
    <cellStyle name="20% - Accent4 12 2" xfId="2735" xr:uid="{6C3F034A-F0C3-46D8-92E3-D2FD28C7C3DA}"/>
    <cellStyle name="20% - Accent4 13" xfId="60" xr:uid="{00000000-0005-0000-0000-00003B000000}"/>
    <cellStyle name="20% - Accent4 13 2" xfId="2736" xr:uid="{0DA93372-C5C8-4389-BB1A-4BD1E2195697}"/>
    <cellStyle name="20% - Accent4 14" xfId="61" xr:uid="{00000000-0005-0000-0000-00003C000000}"/>
    <cellStyle name="20% - Accent4 14 2" xfId="2737" xr:uid="{5EBBAF8C-5169-438E-BD85-6AAD1172804A}"/>
    <cellStyle name="20% - Accent4 15" xfId="62" xr:uid="{00000000-0005-0000-0000-00003D000000}"/>
    <cellStyle name="20% - Accent4 15 2" xfId="2738" xr:uid="{05912155-165C-4143-B0BD-A521523A984F}"/>
    <cellStyle name="20% - Accent4 16" xfId="63" xr:uid="{00000000-0005-0000-0000-00003E000000}"/>
    <cellStyle name="20% - Accent4 16 2" xfId="2739" xr:uid="{1CEFFF78-C739-4E5C-AC99-A3B6B5C6F7ED}"/>
    <cellStyle name="20% - Accent4 17" xfId="2732" xr:uid="{3D649E74-DFF2-4196-96F9-DC7DD32C56DF}"/>
    <cellStyle name="20% - Accent4 2" xfId="64" xr:uid="{00000000-0005-0000-0000-00003F000000}"/>
    <cellStyle name="20% - Accent4 2 2" xfId="65" xr:uid="{00000000-0005-0000-0000-000040000000}"/>
    <cellStyle name="20% - Accent4 2 2 2" xfId="2741" xr:uid="{EAF3A4D5-7D27-401A-9466-80DF82AF1653}"/>
    <cellStyle name="20% - Accent4 2 3" xfId="66" xr:uid="{00000000-0005-0000-0000-000041000000}"/>
    <cellStyle name="20% - Accent4 2 3 2" xfId="2742" xr:uid="{F2E5AF1C-C86A-4DCB-9942-3CC7755C055D}"/>
    <cellStyle name="20% - Accent4 2 4" xfId="2740" xr:uid="{B8A13261-245A-4A83-88A7-81079D209916}"/>
    <cellStyle name="20% - Accent4 3" xfId="67" xr:uid="{00000000-0005-0000-0000-000042000000}"/>
    <cellStyle name="20% - Accent4 3 2" xfId="2743" xr:uid="{6AB0D14F-9EEC-4E5A-A7F8-5370D0A24F13}"/>
    <cellStyle name="20% - Accent4 4" xfId="68" xr:uid="{00000000-0005-0000-0000-000043000000}"/>
    <cellStyle name="20% - Accent4 4 2" xfId="2744" xr:uid="{D2DBA76D-03C4-4909-8511-BA089E0472F8}"/>
    <cellStyle name="20% - Accent4 5" xfId="69" xr:uid="{00000000-0005-0000-0000-000044000000}"/>
    <cellStyle name="20% - Accent4 5 2" xfId="2745" xr:uid="{1680FA8D-028B-44BE-BC12-DE9AABE3CC90}"/>
    <cellStyle name="20% - Accent4 6" xfId="70" xr:uid="{00000000-0005-0000-0000-000045000000}"/>
    <cellStyle name="20% - Accent4 6 2" xfId="2746" xr:uid="{07DCC6C6-DFB6-475E-A490-E151BD624FAE}"/>
    <cellStyle name="20% - Accent4 7" xfId="71" xr:uid="{00000000-0005-0000-0000-000046000000}"/>
    <cellStyle name="20% - Accent4 7 2" xfId="2747" xr:uid="{A7816148-904B-418D-8E19-C595B4E25BBF}"/>
    <cellStyle name="20% - Accent4 8" xfId="72" xr:uid="{00000000-0005-0000-0000-000047000000}"/>
    <cellStyle name="20% - Accent4 8 2" xfId="2748" xr:uid="{51FB9897-CF62-4F0A-97F1-FC486E0ED436}"/>
    <cellStyle name="20% - Accent4 9" xfId="73" xr:uid="{00000000-0005-0000-0000-000048000000}"/>
    <cellStyle name="20% - Accent4 9 2" xfId="2749" xr:uid="{41E87652-B1C0-4CD1-957E-50C2C81D7F4D}"/>
    <cellStyle name="20% - Accent5" xfId="74" builtinId="46" customBuiltin="1"/>
    <cellStyle name="20% - Accent5 10" xfId="75" xr:uid="{00000000-0005-0000-0000-00004A000000}"/>
    <cellStyle name="20% - Accent5 10 2" xfId="2751" xr:uid="{651CF26D-975A-4658-B43A-585F08DFF6BB}"/>
    <cellStyle name="20% - Accent5 11" xfId="76" xr:uid="{00000000-0005-0000-0000-00004B000000}"/>
    <cellStyle name="20% - Accent5 11 2" xfId="2752" xr:uid="{1DE38116-8171-4E62-B49D-0C5118FE9A2D}"/>
    <cellStyle name="20% - Accent5 12" xfId="77" xr:uid="{00000000-0005-0000-0000-00004C000000}"/>
    <cellStyle name="20% - Accent5 12 2" xfId="2753" xr:uid="{B1A688C8-B258-45E0-A127-32A3E9459702}"/>
    <cellStyle name="20% - Accent5 13" xfId="78" xr:uid="{00000000-0005-0000-0000-00004D000000}"/>
    <cellStyle name="20% - Accent5 13 2" xfId="2754" xr:uid="{B2E839AD-179D-495A-8AF4-8C3347A45CC5}"/>
    <cellStyle name="20% - Accent5 14" xfId="79" xr:uid="{00000000-0005-0000-0000-00004E000000}"/>
    <cellStyle name="20% - Accent5 14 2" xfId="2755" xr:uid="{05D1616D-B2ED-4F44-A498-A4E9DE168306}"/>
    <cellStyle name="20% - Accent5 15" xfId="80" xr:uid="{00000000-0005-0000-0000-00004F000000}"/>
    <cellStyle name="20% - Accent5 15 2" xfId="2756" xr:uid="{C399A9BE-9F02-4AC0-A93B-54E8DC254F18}"/>
    <cellStyle name="20% - Accent5 16" xfId="81" xr:uid="{00000000-0005-0000-0000-000050000000}"/>
    <cellStyle name="20% - Accent5 16 2" xfId="2757" xr:uid="{98312B0E-BB7D-4CAF-A148-8D0B50F8988B}"/>
    <cellStyle name="20% - Accent5 17" xfId="2750" xr:uid="{5FAEC184-F61A-4E0F-B11E-8155B050FF5D}"/>
    <cellStyle name="20% - Accent5 2" xfId="82" xr:uid="{00000000-0005-0000-0000-000051000000}"/>
    <cellStyle name="20% - Accent5 2 2" xfId="83" xr:uid="{00000000-0005-0000-0000-000052000000}"/>
    <cellStyle name="20% - Accent5 2 2 2" xfId="2759" xr:uid="{52E2C6F8-57CA-4601-B919-9CB5BC67DB39}"/>
    <cellStyle name="20% - Accent5 2 3" xfId="84" xr:uid="{00000000-0005-0000-0000-000053000000}"/>
    <cellStyle name="20% - Accent5 2 3 2" xfId="2760" xr:uid="{561AB5A9-B282-48D0-AB5A-F4C44C9B8F15}"/>
    <cellStyle name="20% - Accent5 2 4" xfId="2758" xr:uid="{ABE9A9EB-6A0B-48BC-97E4-238138E40D2A}"/>
    <cellStyle name="20% - Accent5 3" xfId="85" xr:uid="{00000000-0005-0000-0000-000054000000}"/>
    <cellStyle name="20% - Accent5 3 2" xfId="2761" xr:uid="{32DD5C79-F8E0-4555-B248-DBFDDE6A2DD7}"/>
    <cellStyle name="20% - Accent5 4" xfId="86" xr:uid="{00000000-0005-0000-0000-000055000000}"/>
    <cellStyle name="20% - Accent5 4 2" xfId="2762" xr:uid="{DE779DF2-7E56-4C9B-B18D-365B418B7B01}"/>
    <cellStyle name="20% - Accent5 5" xfId="87" xr:uid="{00000000-0005-0000-0000-000056000000}"/>
    <cellStyle name="20% - Accent5 5 2" xfId="2763" xr:uid="{F30C4BA8-1C6D-4E00-8ACC-56BAD7D7F1B7}"/>
    <cellStyle name="20% - Accent5 6" xfId="88" xr:uid="{00000000-0005-0000-0000-000057000000}"/>
    <cellStyle name="20% - Accent5 6 2" xfId="2764" xr:uid="{476E0B8F-36AC-42A6-8015-477DBDF3C00A}"/>
    <cellStyle name="20% - Accent5 7" xfId="89" xr:uid="{00000000-0005-0000-0000-000058000000}"/>
    <cellStyle name="20% - Accent5 7 2" xfId="2765" xr:uid="{BD3EA5A5-713B-4FF6-ABEB-7CB1002E6F27}"/>
    <cellStyle name="20% - Accent5 8" xfId="90" xr:uid="{00000000-0005-0000-0000-000059000000}"/>
    <cellStyle name="20% - Accent5 8 2" xfId="2766" xr:uid="{AD7A7CEA-9FAD-4B1A-AE4D-691484F33C3F}"/>
    <cellStyle name="20% - Accent5 9" xfId="91" xr:uid="{00000000-0005-0000-0000-00005A000000}"/>
    <cellStyle name="20% - Accent5 9 2" xfId="2767" xr:uid="{8ABFC900-52D9-4E43-B215-141F805A3F6A}"/>
    <cellStyle name="20% - Accent6" xfId="92" builtinId="50" customBuiltin="1"/>
    <cellStyle name="20% - Accent6 10" xfId="93" xr:uid="{00000000-0005-0000-0000-00005C000000}"/>
    <cellStyle name="20% - Accent6 10 2" xfId="2769" xr:uid="{E3500407-A1B6-4F69-837E-4A6C56D2C1BA}"/>
    <cellStyle name="20% - Accent6 11" xfId="94" xr:uid="{00000000-0005-0000-0000-00005D000000}"/>
    <cellStyle name="20% - Accent6 11 2" xfId="2770" xr:uid="{EB36FD49-1686-41E5-9897-1A9B35B03208}"/>
    <cellStyle name="20% - Accent6 12" xfId="95" xr:uid="{00000000-0005-0000-0000-00005E000000}"/>
    <cellStyle name="20% - Accent6 12 2" xfId="2771" xr:uid="{1820C555-E682-4AD2-9F91-4D54FD2A48CE}"/>
    <cellStyle name="20% - Accent6 13" xfId="96" xr:uid="{00000000-0005-0000-0000-00005F000000}"/>
    <cellStyle name="20% - Accent6 13 2" xfId="2772" xr:uid="{B5EA75FD-6A5F-4A6A-8A53-88BD302BE5C9}"/>
    <cellStyle name="20% - Accent6 14" xfId="97" xr:uid="{00000000-0005-0000-0000-000060000000}"/>
    <cellStyle name="20% - Accent6 14 2" xfId="2773" xr:uid="{CAF59944-E582-4F5A-BF6A-39EF8F5FA838}"/>
    <cellStyle name="20% - Accent6 15" xfId="98" xr:uid="{00000000-0005-0000-0000-000061000000}"/>
    <cellStyle name="20% - Accent6 15 2" xfId="2774" xr:uid="{117E6BB7-567C-43C0-AF3A-B9CF4170413A}"/>
    <cellStyle name="20% - Accent6 16" xfId="99" xr:uid="{00000000-0005-0000-0000-000062000000}"/>
    <cellStyle name="20% - Accent6 16 2" xfId="2775" xr:uid="{D001D7FA-EE60-4815-9D4A-8697131B1E25}"/>
    <cellStyle name="20% - Accent6 17" xfId="2768" xr:uid="{5A77315A-149F-438B-9DE5-59FC8ECC66CD}"/>
    <cellStyle name="20% - Accent6 2" xfId="100" xr:uid="{00000000-0005-0000-0000-000063000000}"/>
    <cellStyle name="20% - Accent6 2 2" xfId="101" xr:uid="{00000000-0005-0000-0000-000064000000}"/>
    <cellStyle name="20% - Accent6 2 2 2" xfId="2777" xr:uid="{E3A477FA-CB4F-4FCA-895F-8BB6D43A9458}"/>
    <cellStyle name="20% - Accent6 2 3" xfId="102" xr:uid="{00000000-0005-0000-0000-000065000000}"/>
    <cellStyle name="20% - Accent6 2 3 2" xfId="2778" xr:uid="{13583135-D9AD-476C-AA30-BCE77B21132C}"/>
    <cellStyle name="20% - Accent6 2 4" xfId="2776" xr:uid="{61E09D1E-2615-443F-A3CE-D3F907BB3B80}"/>
    <cellStyle name="20% - Accent6 3" xfId="103" xr:uid="{00000000-0005-0000-0000-000066000000}"/>
    <cellStyle name="20% - Accent6 3 2" xfId="2779" xr:uid="{BF7D0504-8C0F-4E4F-9E26-9CE42648F7E9}"/>
    <cellStyle name="20% - Accent6 4" xfId="104" xr:uid="{00000000-0005-0000-0000-000067000000}"/>
    <cellStyle name="20% - Accent6 4 2" xfId="2780" xr:uid="{366A7902-C0EE-402A-8F0C-6E934B90781F}"/>
    <cellStyle name="20% - Accent6 5" xfId="105" xr:uid="{00000000-0005-0000-0000-000068000000}"/>
    <cellStyle name="20% - Accent6 5 2" xfId="2781" xr:uid="{7567AFFE-A470-4D65-BEEC-EB76B9E3C8D2}"/>
    <cellStyle name="20% - Accent6 6" xfId="106" xr:uid="{00000000-0005-0000-0000-000069000000}"/>
    <cellStyle name="20% - Accent6 6 2" xfId="2782" xr:uid="{D986F75D-24CD-47BB-AC3D-69956D824214}"/>
    <cellStyle name="20% - Accent6 7" xfId="107" xr:uid="{00000000-0005-0000-0000-00006A000000}"/>
    <cellStyle name="20% - Accent6 7 2" xfId="2783" xr:uid="{4A8194AC-2204-470B-B353-6F6E3D110EC6}"/>
    <cellStyle name="20% - Accent6 8" xfId="108" xr:uid="{00000000-0005-0000-0000-00006B000000}"/>
    <cellStyle name="20% - Accent6 8 2" xfId="2784" xr:uid="{00966FCC-2966-4F31-B952-C85798221F56}"/>
    <cellStyle name="20% - Accent6 9" xfId="109" xr:uid="{00000000-0005-0000-0000-00006C000000}"/>
    <cellStyle name="20% - Accent6 9 2" xfId="2785" xr:uid="{0FCD5897-66FE-48F6-8760-932175E3967A}"/>
    <cellStyle name="40% - Accent1" xfId="110" builtinId="31" customBuiltin="1"/>
    <cellStyle name="40% - Accent1 10" xfId="111" xr:uid="{00000000-0005-0000-0000-00006E000000}"/>
    <cellStyle name="40% - Accent1 10 2" xfId="2787" xr:uid="{6F46BF24-39FA-429A-9FB8-E38038294332}"/>
    <cellStyle name="40% - Accent1 11" xfId="112" xr:uid="{00000000-0005-0000-0000-00006F000000}"/>
    <cellStyle name="40% - Accent1 11 2" xfId="2788" xr:uid="{084144CA-7722-4741-9A3A-CE0D2984178A}"/>
    <cellStyle name="40% - Accent1 12" xfId="113" xr:uid="{00000000-0005-0000-0000-000070000000}"/>
    <cellStyle name="40% - Accent1 12 2" xfId="2789" xr:uid="{329C2652-BC83-4B6D-A92E-283D1EB7D668}"/>
    <cellStyle name="40% - Accent1 13" xfId="114" xr:uid="{00000000-0005-0000-0000-000071000000}"/>
    <cellStyle name="40% - Accent1 13 2" xfId="2790" xr:uid="{1F21DC9A-332E-4C50-BC49-6C5B26CADC2F}"/>
    <cellStyle name="40% - Accent1 14" xfId="115" xr:uid="{00000000-0005-0000-0000-000072000000}"/>
    <cellStyle name="40% - Accent1 14 2" xfId="2791" xr:uid="{E3EC6199-45C3-48EA-BA8F-50B8DE523EEF}"/>
    <cellStyle name="40% - Accent1 15" xfId="116" xr:uid="{00000000-0005-0000-0000-000073000000}"/>
    <cellStyle name="40% - Accent1 15 2" xfId="2792" xr:uid="{CCE23A55-FC94-45B8-8F9E-35B6E90B372F}"/>
    <cellStyle name="40% - Accent1 16" xfId="117" xr:uid="{00000000-0005-0000-0000-000074000000}"/>
    <cellStyle name="40% - Accent1 16 2" xfId="2793" xr:uid="{7D9FB8B0-CE4C-4479-ADEC-8499ADAD9D62}"/>
    <cellStyle name="40% - Accent1 17" xfId="2786" xr:uid="{56808615-4754-46B4-B73F-E63472148C1B}"/>
    <cellStyle name="40% - Accent1 2" xfId="118" xr:uid="{00000000-0005-0000-0000-000075000000}"/>
    <cellStyle name="40% - Accent1 2 2" xfId="119" xr:uid="{00000000-0005-0000-0000-000076000000}"/>
    <cellStyle name="40% - Accent1 2 2 2" xfId="2795" xr:uid="{D1398EFE-BF83-4D16-AEC9-D02E8147C1AF}"/>
    <cellStyle name="40% - Accent1 2 3" xfId="120" xr:uid="{00000000-0005-0000-0000-000077000000}"/>
    <cellStyle name="40% - Accent1 2 3 2" xfId="2796" xr:uid="{E3CC6FDE-722B-40A2-B11E-4511AB43DF17}"/>
    <cellStyle name="40% - Accent1 2 4" xfId="2794" xr:uid="{B8B249F2-D8AC-4111-857F-B5264DE2E68D}"/>
    <cellStyle name="40% - Accent1 3" xfId="121" xr:uid="{00000000-0005-0000-0000-000078000000}"/>
    <cellStyle name="40% - Accent1 3 2" xfId="2797" xr:uid="{096A3F3E-6E56-4FE7-AFD7-B8CF88426194}"/>
    <cellStyle name="40% - Accent1 4" xfId="122" xr:uid="{00000000-0005-0000-0000-000079000000}"/>
    <cellStyle name="40% - Accent1 4 2" xfId="2798" xr:uid="{E462C36C-F66C-4016-B139-38D38542B410}"/>
    <cellStyle name="40% - Accent1 5" xfId="123" xr:uid="{00000000-0005-0000-0000-00007A000000}"/>
    <cellStyle name="40% - Accent1 5 2" xfId="2799" xr:uid="{95BC1B8D-97D1-4AC3-93CA-CB624C21849E}"/>
    <cellStyle name="40% - Accent1 6" xfId="124" xr:uid="{00000000-0005-0000-0000-00007B000000}"/>
    <cellStyle name="40% - Accent1 6 2" xfId="2800" xr:uid="{D9026AE2-ADD0-42D7-B913-7419AF2E08D4}"/>
    <cellStyle name="40% - Accent1 7" xfId="125" xr:uid="{00000000-0005-0000-0000-00007C000000}"/>
    <cellStyle name="40% - Accent1 7 2" xfId="2801" xr:uid="{6EDC0EEB-15B6-4393-9DA9-20BC5F0ADBB3}"/>
    <cellStyle name="40% - Accent1 8" xfId="126" xr:uid="{00000000-0005-0000-0000-00007D000000}"/>
    <cellStyle name="40% - Accent1 8 2" xfId="2802" xr:uid="{46DFB2EE-6057-423E-BAD7-7EB6A98DA8D7}"/>
    <cellStyle name="40% - Accent1 9" xfId="127" xr:uid="{00000000-0005-0000-0000-00007E000000}"/>
    <cellStyle name="40% - Accent1 9 2" xfId="2803" xr:uid="{B9DBB9D4-DB4D-4611-8649-5C6FF72548D1}"/>
    <cellStyle name="40% - Accent2" xfId="128" builtinId="35" customBuiltin="1"/>
    <cellStyle name="40% - Accent2 10" xfId="129" xr:uid="{00000000-0005-0000-0000-000080000000}"/>
    <cellStyle name="40% - Accent2 10 2" xfId="2805" xr:uid="{94DF4D30-D1CF-4EC2-B78D-F9316C2DF48D}"/>
    <cellStyle name="40% - Accent2 11" xfId="130" xr:uid="{00000000-0005-0000-0000-000081000000}"/>
    <cellStyle name="40% - Accent2 11 2" xfId="2806" xr:uid="{D886A774-4913-44A6-B317-84377324467D}"/>
    <cellStyle name="40% - Accent2 12" xfId="131" xr:uid="{00000000-0005-0000-0000-000082000000}"/>
    <cellStyle name="40% - Accent2 12 2" xfId="2807" xr:uid="{9B311A94-7E04-4C57-BFB6-0BC2F48CAFA9}"/>
    <cellStyle name="40% - Accent2 13" xfId="132" xr:uid="{00000000-0005-0000-0000-000083000000}"/>
    <cellStyle name="40% - Accent2 13 2" xfId="2808" xr:uid="{62775305-8B01-4A65-9E74-C41560B26B70}"/>
    <cellStyle name="40% - Accent2 14" xfId="133" xr:uid="{00000000-0005-0000-0000-000084000000}"/>
    <cellStyle name="40% - Accent2 14 2" xfId="2809" xr:uid="{97757DEA-9A47-492F-AFB9-068618913B9D}"/>
    <cellStyle name="40% - Accent2 15" xfId="134" xr:uid="{00000000-0005-0000-0000-000085000000}"/>
    <cellStyle name="40% - Accent2 15 2" xfId="2810" xr:uid="{EB611C1A-B78B-46D1-A1E4-B1B9DFD33F2B}"/>
    <cellStyle name="40% - Accent2 16" xfId="135" xr:uid="{00000000-0005-0000-0000-000086000000}"/>
    <cellStyle name="40% - Accent2 16 2" xfId="2811" xr:uid="{CF09FF88-9826-41AB-888E-14EA679EC651}"/>
    <cellStyle name="40% - Accent2 17" xfId="2804" xr:uid="{0E8BE039-E389-4F0B-9971-C44E631F0913}"/>
    <cellStyle name="40% - Accent2 2" xfId="136" xr:uid="{00000000-0005-0000-0000-000087000000}"/>
    <cellStyle name="40% - Accent2 2 2" xfId="137" xr:uid="{00000000-0005-0000-0000-000088000000}"/>
    <cellStyle name="40% - Accent2 2 2 2" xfId="2813" xr:uid="{9EAACABF-2356-4C8B-8816-0DE9B41ABDF8}"/>
    <cellStyle name="40% - Accent2 2 3" xfId="138" xr:uid="{00000000-0005-0000-0000-000089000000}"/>
    <cellStyle name="40% - Accent2 2 3 2" xfId="2814" xr:uid="{5AFF232F-9890-40A1-ADFD-1944A9D02EA1}"/>
    <cellStyle name="40% - Accent2 2 4" xfId="2812" xr:uid="{0A5226ED-4432-4047-8098-9D23F677A8FF}"/>
    <cellStyle name="40% - Accent2 3" xfId="139" xr:uid="{00000000-0005-0000-0000-00008A000000}"/>
    <cellStyle name="40% - Accent2 3 2" xfId="2815" xr:uid="{52D3E34F-EA32-4D68-8B85-FF8810E81EAB}"/>
    <cellStyle name="40% - Accent2 4" xfId="140" xr:uid="{00000000-0005-0000-0000-00008B000000}"/>
    <cellStyle name="40% - Accent2 4 2" xfId="2816" xr:uid="{95DD30E4-3ECD-4270-A891-C67AF2708C4E}"/>
    <cellStyle name="40% - Accent2 5" xfId="141" xr:uid="{00000000-0005-0000-0000-00008C000000}"/>
    <cellStyle name="40% - Accent2 5 2" xfId="2817" xr:uid="{47303767-867F-47D6-91ED-5844696FE165}"/>
    <cellStyle name="40% - Accent2 6" xfId="142" xr:uid="{00000000-0005-0000-0000-00008D000000}"/>
    <cellStyle name="40% - Accent2 6 2" xfId="2818" xr:uid="{DE139931-BF7F-4D54-845E-ADB6716D6037}"/>
    <cellStyle name="40% - Accent2 7" xfId="143" xr:uid="{00000000-0005-0000-0000-00008E000000}"/>
    <cellStyle name="40% - Accent2 7 2" xfId="2819" xr:uid="{06DC49AB-40AA-4D2C-8E3F-C339D635C60E}"/>
    <cellStyle name="40% - Accent2 8" xfId="144" xr:uid="{00000000-0005-0000-0000-00008F000000}"/>
    <cellStyle name="40% - Accent2 8 2" xfId="2820" xr:uid="{983B049F-42C5-4895-AB68-23DDA936A106}"/>
    <cellStyle name="40% - Accent2 9" xfId="145" xr:uid="{00000000-0005-0000-0000-000090000000}"/>
    <cellStyle name="40% - Accent2 9 2" xfId="2821" xr:uid="{49445945-2C44-4AA3-BACC-E1C0D606859B}"/>
    <cellStyle name="40% - Accent3" xfId="146" builtinId="39" customBuiltin="1"/>
    <cellStyle name="40% - Accent3 10" xfId="147" xr:uid="{00000000-0005-0000-0000-000092000000}"/>
    <cellStyle name="40% - Accent3 10 2" xfId="2823" xr:uid="{BB862CD7-F7CE-4AB8-B666-215339499582}"/>
    <cellStyle name="40% - Accent3 11" xfId="148" xr:uid="{00000000-0005-0000-0000-000093000000}"/>
    <cellStyle name="40% - Accent3 11 2" xfId="2824" xr:uid="{0AEA3DC0-7F8C-40F2-A2B4-CBD9FA81B3E9}"/>
    <cellStyle name="40% - Accent3 12" xfId="149" xr:uid="{00000000-0005-0000-0000-000094000000}"/>
    <cellStyle name="40% - Accent3 12 2" xfId="2825" xr:uid="{7A6656FA-07AD-4752-827E-083041B30B2F}"/>
    <cellStyle name="40% - Accent3 13" xfId="150" xr:uid="{00000000-0005-0000-0000-000095000000}"/>
    <cellStyle name="40% - Accent3 13 2" xfId="2826" xr:uid="{2221BE86-D305-4793-8369-EE122E28BD0A}"/>
    <cellStyle name="40% - Accent3 14" xfId="151" xr:uid="{00000000-0005-0000-0000-000096000000}"/>
    <cellStyle name="40% - Accent3 14 2" xfId="2827" xr:uid="{AF8049B5-DC9F-4CB6-817D-8FBEDB7D4421}"/>
    <cellStyle name="40% - Accent3 15" xfId="152" xr:uid="{00000000-0005-0000-0000-000097000000}"/>
    <cellStyle name="40% - Accent3 15 2" xfId="2828" xr:uid="{BB7E01F7-5CF8-472D-BACF-287546D33E99}"/>
    <cellStyle name="40% - Accent3 16" xfId="153" xr:uid="{00000000-0005-0000-0000-000098000000}"/>
    <cellStyle name="40% - Accent3 16 2" xfId="2829" xr:uid="{E6DA5371-78C5-4174-B3D3-3C34973C4FFC}"/>
    <cellStyle name="40% - Accent3 17" xfId="2822" xr:uid="{53E7D448-25BD-43F6-A346-722141E5C7B7}"/>
    <cellStyle name="40% - Accent3 2" xfId="154" xr:uid="{00000000-0005-0000-0000-000099000000}"/>
    <cellStyle name="40% - Accent3 2 2" xfId="155" xr:uid="{00000000-0005-0000-0000-00009A000000}"/>
    <cellStyle name="40% - Accent3 2 2 2" xfId="2831" xr:uid="{E1F257E7-DBD2-4E7A-A336-1E9A898D23FF}"/>
    <cellStyle name="40% - Accent3 2 3" xfId="156" xr:uid="{00000000-0005-0000-0000-00009B000000}"/>
    <cellStyle name="40% - Accent3 2 3 2" xfId="2832" xr:uid="{1FB6477D-FCCD-4C4A-88D1-EC75199BBAE6}"/>
    <cellStyle name="40% - Accent3 2 4" xfId="2830" xr:uid="{14F7B91C-3F42-4DE8-AE0B-13FAA63F7F68}"/>
    <cellStyle name="40% - Accent3 3" xfId="157" xr:uid="{00000000-0005-0000-0000-00009C000000}"/>
    <cellStyle name="40% - Accent3 3 2" xfId="2833" xr:uid="{135540AA-C036-4C06-AC75-FD6BB4D20E56}"/>
    <cellStyle name="40% - Accent3 4" xfId="158" xr:uid="{00000000-0005-0000-0000-00009D000000}"/>
    <cellStyle name="40% - Accent3 4 2" xfId="2834" xr:uid="{ADEC7136-ECD5-4DA4-A40E-30AB94B4EAE1}"/>
    <cellStyle name="40% - Accent3 5" xfId="159" xr:uid="{00000000-0005-0000-0000-00009E000000}"/>
    <cellStyle name="40% - Accent3 5 2" xfId="2835" xr:uid="{FE59A20D-9887-463A-91BD-F1B83BEC5690}"/>
    <cellStyle name="40% - Accent3 6" xfId="160" xr:uid="{00000000-0005-0000-0000-00009F000000}"/>
    <cellStyle name="40% - Accent3 6 2" xfId="2836" xr:uid="{5DE26554-12A1-4943-9680-616EBF3F4733}"/>
    <cellStyle name="40% - Accent3 7" xfId="161" xr:uid="{00000000-0005-0000-0000-0000A0000000}"/>
    <cellStyle name="40% - Accent3 7 2" xfId="2837" xr:uid="{4622E1DC-FC6B-4D3A-A5C2-383EDCEE1A23}"/>
    <cellStyle name="40% - Accent3 8" xfId="162" xr:uid="{00000000-0005-0000-0000-0000A1000000}"/>
    <cellStyle name="40% - Accent3 8 2" xfId="2838" xr:uid="{3E52DB9D-5BEB-473D-875D-E33C902B50B7}"/>
    <cellStyle name="40% - Accent3 9" xfId="163" xr:uid="{00000000-0005-0000-0000-0000A2000000}"/>
    <cellStyle name="40% - Accent3 9 2" xfId="2839" xr:uid="{FE0D2844-C4B9-43A8-826C-8F352C50B0E9}"/>
    <cellStyle name="40% - Accent4" xfId="164" builtinId="43" customBuiltin="1"/>
    <cellStyle name="40% - Accent4 10" xfId="165" xr:uid="{00000000-0005-0000-0000-0000A4000000}"/>
    <cellStyle name="40% - Accent4 10 2" xfId="2841" xr:uid="{2A8CB5EE-A4F1-498A-A693-A41FCF036E99}"/>
    <cellStyle name="40% - Accent4 11" xfId="166" xr:uid="{00000000-0005-0000-0000-0000A5000000}"/>
    <cellStyle name="40% - Accent4 11 2" xfId="2842" xr:uid="{6544CEF0-890D-4392-9BC0-83513CADC2C8}"/>
    <cellStyle name="40% - Accent4 12" xfId="167" xr:uid="{00000000-0005-0000-0000-0000A6000000}"/>
    <cellStyle name="40% - Accent4 12 2" xfId="2843" xr:uid="{3DF16770-6228-4232-B91A-3B988AE9633E}"/>
    <cellStyle name="40% - Accent4 13" xfId="168" xr:uid="{00000000-0005-0000-0000-0000A7000000}"/>
    <cellStyle name="40% - Accent4 13 2" xfId="2844" xr:uid="{2BC0E663-A77C-47B0-99F1-13CECDFC38A1}"/>
    <cellStyle name="40% - Accent4 14" xfId="169" xr:uid="{00000000-0005-0000-0000-0000A8000000}"/>
    <cellStyle name="40% - Accent4 14 2" xfId="2845" xr:uid="{4585B631-4B33-468B-9E4E-820C6CD914E5}"/>
    <cellStyle name="40% - Accent4 15" xfId="170" xr:uid="{00000000-0005-0000-0000-0000A9000000}"/>
    <cellStyle name="40% - Accent4 15 2" xfId="2846" xr:uid="{18329B08-4239-4BD3-A316-5DC8E85530EA}"/>
    <cellStyle name="40% - Accent4 16" xfId="171" xr:uid="{00000000-0005-0000-0000-0000AA000000}"/>
    <cellStyle name="40% - Accent4 16 2" xfId="2847" xr:uid="{32A8B376-69DF-4BE4-99EC-F07278D59891}"/>
    <cellStyle name="40% - Accent4 17" xfId="2840" xr:uid="{E0AB98BF-9C97-40F5-B74A-743FEE5EA907}"/>
    <cellStyle name="40% - Accent4 2" xfId="172" xr:uid="{00000000-0005-0000-0000-0000AB000000}"/>
    <cellStyle name="40% - Accent4 2 2" xfId="173" xr:uid="{00000000-0005-0000-0000-0000AC000000}"/>
    <cellStyle name="40% - Accent4 2 2 2" xfId="2849" xr:uid="{7DA0E50E-D221-4F90-98E9-E207924ABBBC}"/>
    <cellStyle name="40% - Accent4 2 3" xfId="174" xr:uid="{00000000-0005-0000-0000-0000AD000000}"/>
    <cellStyle name="40% - Accent4 2 3 2" xfId="2850" xr:uid="{88638ECE-93FC-4B07-B319-8D98BEDF02ED}"/>
    <cellStyle name="40% - Accent4 2 4" xfId="2848" xr:uid="{C97251A5-5007-45C1-82D3-81FB5D9FCAE9}"/>
    <cellStyle name="40% - Accent4 3" xfId="175" xr:uid="{00000000-0005-0000-0000-0000AE000000}"/>
    <cellStyle name="40% - Accent4 3 2" xfId="2851" xr:uid="{5981B7A9-2AD0-4E12-8ACA-2EE37E3603EA}"/>
    <cellStyle name="40% - Accent4 4" xfId="176" xr:uid="{00000000-0005-0000-0000-0000AF000000}"/>
    <cellStyle name="40% - Accent4 4 2" xfId="2852" xr:uid="{A04B6EAD-EE3A-4565-AA13-8811A38551F6}"/>
    <cellStyle name="40% - Accent4 5" xfId="177" xr:uid="{00000000-0005-0000-0000-0000B0000000}"/>
    <cellStyle name="40% - Accent4 5 2" xfId="2853" xr:uid="{0A976382-B7F0-4D7C-8818-97C15424293D}"/>
    <cellStyle name="40% - Accent4 6" xfId="178" xr:uid="{00000000-0005-0000-0000-0000B1000000}"/>
    <cellStyle name="40% - Accent4 6 2" xfId="2854" xr:uid="{B11B27E7-884C-4F39-8E72-4C6EE8259381}"/>
    <cellStyle name="40% - Accent4 7" xfId="179" xr:uid="{00000000-0005-0000-0000-0000B2000000}"/>
    <cellStyle name="40% - Accent4 7 2" xfId="2855" xr:uid="{A9087450-56AB-41B6-B4A6-5D5F5574196F}"/>
    <cellStyle name="40% - Accent4 8" xfId="180" xr:uid="{00000000-0005-0000-0000-0000B3000000}"/>
    <cellStyle name="40% - Accent4 8 2" xfId="2856" xr:uid="{E9F80EA2-D9FA-4CA2-A72C-59D6274081EE}"/>
    <cellStyle name="40% - Accent4 9" xfId="181" xr:uid="{00000000-0005-0000-0000-0000B4000000}"/>
    <cellStyle name="40% - Accent4 9 2" xfId="2857" xr:uid="{B0D01462-8A5C-4FB1-9F91-2A073C36A483}"/>
    <cellStyle name="40% - Accent5" xfId="182" builtinId="47" customBuiltin="1"/>
    <cellStyle name="40% - Accent5 10" xfId="183" xr:uid="{00000000-0005-0000-0000-0000B6000000}"/>
    <cellStyle name="40% - Accent5 10 2" xfId="2859" xr:uid="{6BE98761-0F20-44DF-95B2-56053FF50035}"/>
    <cellStyle name="40% - Accent5 11" xfId="184" xr:uid="{00000000-0005-0000-0000-0000B7000000}"/>
    <cellStyle name="40% - Accent5 11 2" xfId="2860" xr:uid="{DB58C90B-EC8C-4544-B2FB-DA5264AC6811}"/>
    <cellStyle name="40% - Accent5 12" xfId="185" xr:uid="{00000000-0005-0000-0000-0000B8000000}"/>
    <cellStyle name="40% - Accent5 12 2" xfId="2861" xr:uid="{207B7768-F71E-44E5-A5E1-7ABA2BA59F6A}"/>
    <cellStyle name="40% - Accent5 13" xfId="186" xr:uid="{00000000-0005-0000-0000-0000B9000000}"/>
    <cellStyle name="40% - Accent5 13 2" xfId="2862" xr:uid="{737853AB-B062-4016-B83B-DE3084CF3977}"/>
    <cellStyle name="40% - Accent5 14" xfId="187" xr:uid="{00000000-0005-0000-0000-0000BA000000}"/>
    <cellStyle name="40% - Accent5 14 2" xfId="2863" xr:uid="{E89BAB8B-1679-482E-8CA1-57FD40A25FD9}"/>
    <cellStyle name="40% - Accent5 15" xfId="188" xr:uid="{00000000-0005-0000-0000-0000BB000000}"/>
    <cellStyle name="40% - Accent5 15 2" xfId="2864" xr:uid="{AEBFCC74-2314-490C-AAD3-AA9F5908B64F}"/>
    <cellStyle name="40% - Accent5 16" xfId="189" xr:uid="{00000000-0005-0000-0000-0000BC000000}"/>
    <cellStyle name="40% - Accent5 16 2" xfId="2865" xr:uid="{118F471A-6E08-4DBF-9AE4-510C6606FB30}"/>
    <cellStyle name="40% - Accent5 17" xfId="2858" xr:uid="{99AD9579-670C-438B-A4C5-4D039F083CC1}"/>
    <cellStyle name="40% - Accent5 2" xfId="190" xr:uid="{00000000-0005-0000-0000-0000BD000000}"/>
    <cellStyle name="40% - Accent5 2 2" xfId="191" xr:uid="{00000000-0005-0000-0000-0000BE000000}"/>
    <cellStyle name="40% - Accent5 2 2 2" xfId="2867" xr:uid="{B7F2916D-7D3E-4A82-B981-42D914364883}"/>
    <cellStyle name="40% - Accent5 2 3" xfId="192" xr:uid="{00000000-0005-0000-0000-0000BF000000}"/>
    <cellStyle name="40% - Accent5 2 3 2" xfId="2868" xr:uid="{9118B3A6-EC9E-4BFB-B1C8-5C55B8606D2F}"/>
    <cellStyle name="40% - Accent5 2 4" xfId="2866" xr:uid="{B6F8D088-860C-4B8F-9003-5621755BBF75}"/>
    <cellStyle name="40% - Accent5 3" xfId="193" xr:uid="{00000000-0005-0000-0000-0000C0000000}"/>
    <cellStyle name="40% - Accent5 3 2" xfId="2869" xr:uid="{7089E0CE-FF0B-41FE-821C-E723EBD39A95}"/>
    <cellStyle name="40% - Accent5 4" xfId="194" xr:uid="{00000000-0005-0000-0000-0000C1000000}"/>
    <cellStyle name="40% - Accent5 4 2" xfId="2870" xr:uid="{5254F750-E4AD-439B-9819-D80124FE4919}"/>
    <cellStyle name="40% - Accent5 5" xfId="195" xr:uid="{00000000-0005-0000-0000-0000C2000000}"/>
    <cellStyle name="40% - Accent5 5 2" xfId="2871" xr:uid="{169EAEC6-E976-4E31-8C6D-2D0F3673A4DB}"/>
    <cellStyle name="40% - Accent5 6" xfId="196" xr:uid="{00000000-0005-0000-0000-0000C3000000}"/>
    <cellStyle name="40% - Accent5 6 2" xfId="2872" xr:uid="{30BAE3E0-FCA9-411D-ADA2-65B5ADEBFD1E}"/>
    <cellStyle name="40% - Accent5 7" xfId="197" xr:uid="{00000000-0005-0000-0000-0000C4000000}"/>
    <cellStyle name="40% - Accent5 7 2" xfId="2873" xr:uid="{8F0EBF21-94B5-4B0C-AE31-F21756D75924}"/>
    <cellStyle name="40% - Accent5 8" xfId="198" xr:uid="{00000000-0005-0000-0000-0000C5000000}"/>
    <cellStyle name="40% - Accent5 8 2" xfId="2874" xr:uid="{194B6A59-FAE1-489D-AB08-804A058AE074}"/>
    <cellStyle name="40% - Accent5 9" xfId="199" xr:uid="{00000000-0005-0000-0000-0000C6000000}"/>
    <cellStyle name="40% - Accent5 9 2" xfId="2875" xr:uid="{75926FC2-9953-4EE6-90CB-87D6F2A9F17C}"/>
    <cellStyle name="40% - Accent6" xfId="200" builtinId="51" customBuiltin="1"/>
    <cellStyle name="40% - Accent6 10" xfId="201" xr:uid="{00000000-0005-0000-0000-0000C8000000}"/>
    <cellStyle name="40% - Accent6 10 2" xfId="2877" xr:uid="{66971B3F-03C6-4AE4-AAD4-615DAF30B23D}"/>
    <cellStyle name="40% - Accent6 11" xfId="202" xr:uid="{00000000-0005-0000-0000-0000C9000000}"/>
    <cellStyle name="40% - Accent6 11 2" xfId="2878" xr:uid="{EA273601-81B7-40CA-BAB5-36C93939537C}"/>
    <cellStyle name="40% - Accent6 12" xfId="203" xr:uid="{00000000-0005-0000-0000-0000CA000000}"/>
    <cellStyle name="40% - Accent6 12 2" xfId="2879" xr:uid="{7C862B60-BAAB-4B80-B9B1-FFF40E6F817A}"/>
    <cellStyle name="40% - Accent6 13" xfId="204" xr:uid="{00000000-0005-0000-0000-0000CB000000}"/>
    <cellStyle name="40% - Accent6 13 2" xfId="2880" xr:uid="{9F645044-CAF4-444D-B9E8-70E79C7E7C0C}"/>
    <cellStyle name="40% - Accent6 14" xfId="205" xr:uid="{00000000-0005-0000-0000-0000CC000000}"/>
    <cellStyle name="40% - Accent6 14 2" xfId="2881" xr:uid="{D75D7C2E-BE01-4620-9768-C5D3C8014050}"/>
    <cellStyle name="40% - Accent6 15" xfId="206" xr:uid="{00000000-0005-0000-0000-0000CD000000}"/>
    <cellStyle name="40% - Accent6 15 2" xfId="2882" xr:uid="{431BCAF5-9559-4E3D-83CB-75CB3A4E1AD2}"/>
    <cellStyle name="40% - Accent6 16" xfId="207" xr:uid="{00000000-0005-0000-0000-0000CE000000}"/>
    <cellStyle name="40% - Accent6 16 2" xfId="2883" xr:uid="{63CE9068-7630-4A0F-B150-71024DC002D4}"/>
    <cellStyle name="40% - Accent6 17" xfId="2876" xr:uid="{F623501F-F343-4D3A-8A45-74CE05F85F18}"/>
    <cellStyle name="40% - Accent6 2" xfId="208" xr:uid="{00000000-0005-0000-0000-0000CF000000}"/>
    <cellStyle name="40% - Accent6 2 2" xfId="209" xr:uid="{00000000-0005-0000-0000-0000D0000000}"/>
    <cellStyle name="40% - Accent6 2 2 2" xfId="2885" xr:uid="{1A3DF850-FEB3-4014-AC7F-8DA0E2C3A2A1}"/>
    <cellStyle name="40% - Accent6 2 3" xfId="210" xr:uid="{00000000-0005-0000-0000-0000D1000000}"/>
    <cellStyle name="40% - Accent6 2 3 2" xfId="2886" xr:uid="{0AF6E6B3-2BDB-4111-BBD3-5A81D820B80E}"/>
    <cellStyle name="40% - Accent6 2 4" xfId="2884" xr:uid="{ED3880B4-6E68-413E-B75F-060916C99EB4}"/>
    <cellStyle name="40% - Accent6 3" xfId="211" xr:uid="{00000000-0005-0000-0000-0000D2000000}"/>
    <cellStyle name="40% - Accent6 3 2" xfId="2887" xr:uid="{40044E22-FBE9-4F19-A252-77EAFC813964}"/>
    <cellStyle name="40% - Accent6 4" xfId="212" xr:uid="{00000000-0005-0000-0000-0000D3000000}"/>
    <cellStyle name="40% - Accent6 4 2" xfId="2888" xr:uid="{8DB5AB0B-C956-422A-A002-68EE0EA9639E}"/>
    <cellStyle name="40% - Accent6 5" xfId="213" xr:uid="{00000000-0005-0000-0000-0000D4000000}"/>
    <cellStyle name="40% - Accent6 5 2" xfId="2889" xr:uid="{57DF4887-D498-413E-B44A-5E29DFA14083}"/>
    <cellStyle name="40% - Accent6 6" xfId="214" xr:uid="{00000000-0005-0000-0000-0000D5000000}"/>
    <cellStyle name="40% - Accent6 6 2" xfId="2890" xr:uid="{330B52E3-BBF3-455D-BE96-9D89B6CC2598}"/>
    <cellStyle name="40% - Accent6 7" xfId="215" xr:uid="{00000000-0005-0000-0000-0000D6000000}"/>
    <cellStyle name="40% - Accent6 7 2" xfId="2891" xr:uid="{730FB954-C5E7-4BA9-9DF7-A1BC7E6321B7}"/>
    <cellStyle name="40% - Accent6 8" xfId="216" xr:uid="{00000000-0005-0000-0000-0000D7000000}"/>
    <cellStyle name="40% - Accent6 8 2" xfId="2892" xr:uid="{931AB920-BFD5-497F-9ECE-AF9A887C4A3D}"/>
    <cellStyle name="40% - Accent6 9" xfId="217" xr:uid="{00000000-0005-0000-0000-0000D8000000}"/>
    <cellStyle name="40% - Accent6 9 2" xfId="2893" xr:uid="{CB2D7B82-7C19-470E-AE13-802558BA7E05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2 2 2 2" xfId="3680" xr:uid="{1BCED8BA-D798-4C6A-9BB6-B8883C2CDFA9}"/>
    <cellStyle name="Comma [0] 10 2 2 2 3" xfId="3721" xr:uid="{20FF24C5-494A-4DBE-94A4-A25ECBAF18B8}"/>
    <cellStyle name="Comma [0] 10 3" xfId="530" xr:uid="{00000000-0005-0000-0000-000012020000}"/>
    <cellStyle name="Comma [0] 10 3 2" xfId="2896" xr:uid="{8B331114-3B1F-4C72-A9E3-A54701B828F1}"/>
    <cellStyle name="Comma [0] 10 4" xfId="531" xr:uid="{00000000-0005-0000-0000-000013020000}"/>
    <cellStyle name="Comma [0] 10 4 2" xfId="2897" xr:uid="{D7ACC1C2-07F5-4D1C-A404-96FB2F21BE4F}"/>
    <cellStyle name="Comma [0] 10 5" xfId="2895" xr:uid="{6CE58DC2-838E-466C-911C-581F5B08DC2A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2 2 2" xfId="2900" xr:uid="{40F8CD02-6361-4EF8-9D4C-EA7FCDDEF0F3}"/>
    <cellStyle name="Comma [0] 11 2 3" xfId="2899" xr:uid="{8F5A5A9E-3D31-4C91-8497-6FA875640D8D}"/>
    <cellStyle name="Comma [0] 11 3" xfId="535" xr:uid="{00000000-0005-0000-0000-000017020000}"/>
    <cellStyle name="Comma [0] 11 3 2" xfId="2901" xr:uid="{F91EA04E-282B-43B6-B3A7-E3E779F5CBA4}"/>
    <cellStyle name="Comma [0] 11 4" xfId="2898" xr:uid="{93CCC8F5-13CC-4E4A-B758-5DBEFBBB6008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2 2 2" xfId="2904" xr:uid="{AE5DFB5A-A7C1-4DB1-9B01-852A8ED8B920}"/>
    <cellStyle name="Comma [0] 12 2 3" xfId="2903" xr:uid="{191E5067-0019-4CF3-8AB9-D4183A2768E4}"/>
    <cellStyle name="Comma [0] 12 3" xfId="539" xr:uid="{00000000-0005-0000-0000-00001B020000}"/>
    <cellStyle name="Comma [0] 12 3 2" xfId="540" xr:uid="{00000000-0005-0000-0000-00001C020000}"/>
    <cellStyle name="Comma [0] 12 3 2 2" xfId="2906" xr:uid="{F37C4517-BFC4-4B51-A24A-44DFC553CFB9}"/>
    <cellStyle name="Comma [0] 12 3 3" xfId="2905" xr:uid="{3C1BBFB0-23D0-4D4F-A8AB-B7EBA2A6DA6A}"/>
    <cellStyle name="Comma [0] 12 4" xfId="2902" xr:uid="{44974DA4-E748-488D-99CE-76E6BE7E2F55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2 2 2" xfId="2908" xr:uid="{8B789784-7089-4E02-8F62-448D52E33F1F}"/>
    <cellStyle name="Comma [0] 14 2 3" xfId="2907" xr:uid="{38907EB4-3872-4A70-84F0-FA86EC6EF85F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 2 2 2" xfId="2911" xr:uid="{8D7E76F3-965C-4272-86A3-A9CE070A4C6B}"/>
    <cellStyle name="Comma [0] 15 2 3" xfId="2910" xr:uid="{4AD55F3C-F90A-44F6-AF13-BFC322B2F748}"/>
    <cellStyle name="Comma [0] 15 3" xfId="2909" xr:uid="{FB8CF89C-CBB5-4A87-885B-B60B6956D284}"/>
    <cellStyle name="Comma [0] 15_Book2" xfId="550" xr:uid="{00000000-0005-0000-0000-000026020000}"/>
    <cellStyle name="Comma [0] 16" xfId="551" xr:uid="{00000000-0005-0000-0000-000027020000}"/>
    <cellStyle name="Comma [0] 16 2" xfId="2912" xr:uid="{9BAFD29E-63D9-4CCA-90DE-0C2CBE743F5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2 2 2" xfId="2915" xr:uid="{3C3BB4F3-F2D9-4E63-8EB1-732CC7080834}"/>
    <cellStyle name="Comma [0] 18 2 3" xfId="2914" xr:uid="{FBC2C4A1-EB11-4395-B2ED-3335F79C3192}"/>
    <cellStyle name="Comma [0] 18 3" xfId="557" xr:uid="{00000000-0005-0000-0000-00002D020000}"/>
    <cellStyle name="Comma [0] 18 3 2" xfId="2916" xr:uid="{AF9FA739-4FB5-433D-A206-B52086D17EFF}"/>
    <cellStyle name="Comma [0] 18 4" xfId="2913" xr:uid="{3CA218F7-8110-458E-BE8C-1DB5B3B740BF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2 2 2" xfId="2919" xr:uid="{9E257B87-8A19-4E8C-8972-8BDEF43EF545}"/>
    <cellStyle name="Comma [0] 19 2 3" xfId="2918" xr:uid="{A3B38E05-14B1-4408-9E95-249503E59241}"/>
    <cellStyle name="Comma [0] 19 3" xfId="561" xr:uid="{00000000-0005-0000-0000-000031020000}"/>
    <cellStyle name="Comma [0] 19 3 2" xfId="2920" xr:uid="{9AC45F2B-6480-47FB-BAE4-724CEED1E214}"/>
    <cellStyle name="Comma [0] 19 4" xfId="2917" xr:uid="{DBD7CD59-E6C2-4ECF-8938-F747687BA571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2 2" xfId="2923" xr:uid="{E545B654-31B7-446D-AD64-78986AB67E29}"/>
    <cellStyle name="Comma [0] 2 10 3" xfId="565" xr:uid="{00000000-0005-0000-0000-000035020000}"/>
    <cellStyle name="Comma [0] 2 10 3 2" xfId="2924" xr:uid="{2AECC60F-4AD7-4D10-9BCB-20A6FCD1C567}"/>
    <cellStyle name="Comma [0] 2 10 4" xfId="2922" xr:uid="{9B78257B-7142-4418-93B1-BB55DD845E41}"/>
    <cellStyle name="Comma [0] 2 11" xfId="566" xr:uid="{00000000-0005-0000-0000-000036020000}"/>
    <cellStyle name="Comma [0] 2 11 2" xfId="2925" xr:uid="{15D39BB2-C434-4D55-BD57-C1238998FB22}"/>
    <cellStyle name="Comma [0] 2 12" xfId="567" xr:uid="{00000000-0005-0000-0000-000037020000}"/>
    <cellStyle name="Comma [0] 2 12 2" xfId="2926" xr:uid="{3CB52535-95EF-44D6-A0C3-7FB1F7446CB1}"/>
    <cellStyle name="Comma [0] 2 13" xfId="2921" xr:uid="{B4B3ADA6-FA8F-4273-AF07-B928AE23FC08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2 2 2" xfId="2934" xr:uid="{53AD8129-C050-4C48-9481-850ECD05A227}"/>
    <cellStyle name="Comma [0] 2 2 2 2 2 2 2 2 3" xfId="2933" xr:uid="{2DBECE25-13D4-4459-9F38-DBF5ADA7662D}"/>
    <cellStyle name="Comma [0] 2 2 2 2 2 2 2 3" xfId="576" xr:uid="{00000000-0005-0000-0000-000040020000}"/>
    <cellStyle name="Comma [0] 2 2 2 2 2 2 2 3 2" xfId="577" xr:uid="{00000000-0005-0000-0000-000041020000}"/>
    <cellStyle name="Comma [0] 2 2 2 2 2 2 2 3 2 2" xfId="2936" xr:uid="{332F5583-14E6-424C-A930-186590D234F8}"/>
    <cellStyle name="Comma [0] 2 2 2 2 2 2 2 3 3" xfId="2935" xr:uid="{EC6E6414-F952-40A6-B032-942DE9E9B48E}"/>
    <cellStyle name="Comma [0] 2 2 2 2 2 2 2 4" xfId="2932" xr:uid="{4A7569C0-C295-41FB-9B3A-42B9BAFDD7FF}"/>
    <cellStyle name="Comma [0] 2 2 2 2 2 2 3" xfId="578" xr:uid="{00000000-0005-0000-0000-000042020000}"/>
    <cellStyle name="Comma [0] 2 2 2 2 2 2 3 2" xfId="2937" xr:uid="{68906BF9-29C3-4D24-A74D-23BCC0E01CF9}"/>
    <cellStyle name="Comma [0] 2 2 2 2 2 2 4" xfId="579" xr:uid="{00000000-0005-0000-0000-000043020000}"/>
    <cellStyle name="Comma [0] 2 2 2 2 2 2 4 2" xfId="2938" xr:uid="{0BABD658-7904-401D-952E-A1B70302B5D6}"/>
    <cellStyle name="Comma [0] 2 2 2 2 2 2 5" xfId="2931" xr:uid="{47457B3D-A8B3-4D34-B1FE-468B640B6D56}"/>
    <cellStyle name="Comma [0] 2 2 2 2 2 3" xfId="580" xr:uid="{00000000-0005-0000-0000-000044020000}"/>
    <cellStyle name="Comma [0] 2 2 2 2 2 3 2" xfId="581" xr:uid="{00000000-0005-0000-0000-000045020000}"/>
    <cellStyle name="Comma [0] 2 2 2 2 2 3 2 2" xfId="2940" xr:uid="{4B527758-4B95-429C-B4B1-C996E80D3908}"/>
    <cellStyle name="Comma [0] 2 2 2 2 2 3 3" xfId="2939" xr:uid="{B82CDF8D-1398-4FCA-8E5F-01D335C75433}"/>
    <cellStyle name="Comma [0] 2 2 2 2 2 4" xfId="582" xr:uid="{00000000-0005-0000-0000-000046020000}"/>
    <cellStyle name="Comma [0] 2 2 2 2 2 4 2" xfId="583" xr:uid="{00000000-0005-0000-0000-000047020000}"/>
    <cellStyle name="Comma [0] 2 2 2 2 2 4 2 2" xfId="2942" xr:uid="{3CF5D5AD-348A-41C0-80C1-C80C97C7689E}"/>
    <cellStyle name="Comma [0] 2 2 2 2 2 4 3" xfId="2941" xr:uid="{89ED8942-07BE-4AB1-BE45-E99B1E55F21F}"/>
    <cellStyle name="Comma [0] 2 2 2 2 2 5" xfId="2930" xr:uid="{940574C0-17CF-4D3C-A06E-2F63A97CFC22}"/>
    <cellStyle name="Comma [0] 2 2 2 2 3" xfId="584" xr:uid="{00000000-0005-0000-0000-000048020000}"/>
    <cellStyle name="Comma [0] 2 2 2 2 3 2" xfId="2943" xr:uid="{C6AFB594-01C5-491B-A555-74A4AC6493E9}"/>
    <cellStyle name="Comma [0] 2 2 2 2 4" xfId="585" xr:uid="{00000000-0005-0000-0000-000049020000}"/>
    <cellStyle name="Comma [0] 2 2 2 2 4 2" xfId="2944" xr:uid="{19793781-3C56-4757-9BA9-88901107082E}"/>
    <cellStyle name="Comma [0] 2 2 2 2 5" xfId="586" xr:uid="{00000000-0005-0000-0000-00004A020000}"/>
    <cellStyle name="Comma [0] 2 2 2 2 5 2" xfId="2945" xr:uid="{61C71964-E3AC-40C2-AB7F-C3A64E2CB552}"/>
    <cellStyle name="Comma [0] 2 2 2 2 6" xfId="2929" xr:uid="{D046918F-8301-4D0A-AA2A-E9918E6E120E}"/>
    <cellStyle name="Comma [0] 2 2 2 3" xfId="587" xr:uid="{00000000-0005-0000-0000-00004B020000}"/>
    <cellStyle name="Comma [0] 2 2 2 3 2" xfId="588" xr:uid="{00000000-0005-0000-0000-00004C020000}"/>
    <cellStyle name="Comma [0] 2 2 2 3 2 2" xfId="2947" xr:uid="{C7BBA3F6-45F1-4CF8-B15D-03E3E9379DBD}"/>
    <cellStyle name="Comma [0] 2 2 2 3 3" xfId="2946" xr:uid="{787BD323-BE07-42C9-A8F5-E01F77198B71}"/>
    <cellStyle name="Comma [0] 2 2 2 4" xfId="589" xr:uid="{00000000-0005-0000-0000-00004D020000}"/>
    <cellStyle name="Comma [0] 2 2 2 4 2" xfId="590" xr:uid="{00000000-0005-0000-0000-00004E020000}"/>
    <cellStyle name="Comma [0] 2 2 2 4 2 2" xfId="2949" xr:uid="{8D4DB765-D67E-4EBA-8F58-58A732FFE1D2}"/>
    <cellStyle name="Comma [0] 2 2 2 4 3" xfId="2948" xr:uid="{94CFE9F1-00C5-4823-93D1-D7D183431E20}"/>
    <cellStyle name="Comma [0] 2 2 2 5" xfId="591" xr:uid="{00000000-0005-0000-0000-00004F020000}"/>
    <cellStyle name="Comma [0] 2 2 2 5 2" xfId="592" xr:uid="{00000000-0005-0000-0000-000050020000}"/>
    <cellStyle name="Comma [0] 2 2 2 5 2 2" xfId="2951" xr:uid="{F7CEB86F-00CD-4024-867C-03BCB49DF7EB}"/>
    <cellStyle name="Comma [0] 2 2 2 5 3" xfId="2950" xr:uid="{470332DC-F584-4823-9568-2A2E10ECD2AB}"/>
    <cellStyle name="Comma [0] 2 2 2 6" xfId="593" xr:uid="{00000000-0005-0000-0000-000051020000}"/>
    <cellStyle name="Comma [0] 2 2 2 6 2" xfId="2952" xr:uid="{80F0C1FF-4D1A-4B4C-80A2-649EE8E6864B}"/>
    <cellStyle name="Comma [0] 2 2 2 7" xfId="2928" xr:uid="{160401D2-2EE9-4FF7-B4B6-1A5CFA1A19FC}"/>
    <cellStyle name="Comma [0] 2 2 3" xfId="594" xr:uid="{00000000-0005-0000-0000-000052020000}"/>
    <cellStyle name="Comma [0] 2 2 3 2" xfId="2953" xr:uid="{BFFCEA7F-B748-47D6-8853-73DAD94F6D31}"/>
    <cellStyle name="Comma [0] 2 2 4" xfId="595" xr:uid="{00000000-0005-0000-0000-000053020000}"/>
    <cellStyle name="Comma [0] 2 2 4 2" xfId="2954" xr:uid="{3009E82A-720B-4FEA-830B-EDEDAAB52F81}"/>
    <cellStyle name="Comma [0] 2 2 5" xfId="596" xr:uid="{00000000-0005-0000-0000-000054020000}"/>
    <cellStyle name="Comma [0] 2 2 5 2" xfId="2955" xr:uid="{7F2300CE-FECA-48CF-8C78-DF3D832A0670}"/>
    <cellStyle name="Comma [0] 2 2 6" xfId="597" xr:uid="{00000000-0005-0000-0000-000055020000}"/>
    <cellStyle name="Comma [0] 2 2 6 2" xfId="598" xr:uid="{00000000-0005-0000-0000-000056020000}"/>
    <cellStyle name="Comma [0] 2 2 6 2 2" xfId="2957" xr:uid="{EDDD88C5-F8CB-41E7-BE95-3EA4B5716D6E}"/>
    <cellStyle name="Comma [0] 2 2 6 3" xfId="2956" xr:uid="{46F75BA7-3101-4728-A194-2BF9E2B6DBAD}"/>
    <cellStyle name="Comma [0] 2 2 7" xfId="2927" xr:uid="{F0B58010-14BD-4E83-962A-8F9BFD534664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2 2" xfId="2961" xr:uid="{D1D097BD-4EC7-40A5-8F25-792174E66CC1}"/>
    <cellStyle name="Comma [0] 2 3 2 2 3" xfId="603" xr:uid="{00000000-0005-0000-0000-00005B020000}"/>
    <cellStyle name="Comma [0] 2 3 2 2 3 2" xfId="2962" xr:uid="{006F424C-184C-4E04-AC8E-5E2B4E92FCE3}"/>
    <cellStyle name="Comma [0] 2 3 2 2 4" xfId="604" xr:uid="{00000000-0005-0000-0000-00005C020000}"/>
    <cellStyle name="Comma [0] 2 3 2 2 4 2" xfId="2963" xr:uid="{CDF42494-4F94-4446-B6F3-28CC0FB515F0}"/>
    <cellStyle name="Comma [0] 2 3 2 2 5" xfId="2960" xr:uid="{22A765A4-11D6-48BC-B3A2-FFAB9E566613}"/>
    <cellStyle name="Comma [0] 2 3 2 3" xfId="605" xr:uid="{00000000-0005-0000-0000-00005D020000}"/>
    <cellStyle name="Comma [0] 2 3 2 3 2" xfId="2964" xr:uid="{45F0DB60-0164-443E-B644-C6C488F178C8}"/>
    <cellStyle name="Comma [0] 2 3 2 4" xfId="606" xr:uid="{00000000-0005-0000-0000-00005E020000}"/>
    <cellStyle name="Comma [0] 2 3 2 4 2" xfId="2965" xr:uid="{5CBA6580-E16C-486F-95D5-4A6726D790C6}"/>
    <cellStyle name="Comma [0] 2 3 2 5" xfId="607" xr:uid="{00000000-0005-0000-0000-00005F020000}"/>
    <cellStyle name="Comma [0] 2 3 2 5 2" xfId="2966" xr:uid="{F15681E5-3ACD-4739-8427-CBAC7B4E15C0}"/>
    <cellStyle name="Comma [0] 2 3 2 6" xfId="608" xr:uid="{00000000-0005-0000-0000-000060020000}"/>
    <cellStyle name="Comma [0] 2 3 2 6 2" xfId="2967" xr:uid="{A3830079-B6F7-4286-A60A-4DD9404554B1}"/>
    <cellStyle name="Comma [0] 2 3 2 7" xfId="2959" xr:uid="{6EB8DA83-D26B-4ECD-8029-36217766943B}"/>
    <cellStyle name="Comma [0] 2 3 3" xfId="609" xr:uid="{00000000-0005-0000-0000-000061020000}"/>
    <cellStyle name="Comma [0] 2 3 3 2" xfId="2968" xr:uid="{3CF2C121-6660-4F22-90F5-D36CF3F10943}"/>
    <cellStyle name="Comma [0] 2 3 4" xfId="610" xr:uid="{00000000-0005-0000-0000-000062020000}"/>
    <cellStyle name="Comma [0] 2 3 4 2" xfId="2969" xr:uid="{94549D73-DF6D-4D13-AA01-6F1C6D560364}"/>
    <cellStyle name="Comma [0] 2 3 5" xfId="611" xr:uid="{00000000-0005-0000-0000-000063020000}"/>
    <cellStyle name="Comma [0] 2 3 5 2" xfId="2970" xr:uid="{C15EFB05-6420-47B1-9B5C-4F10D496034E}"/>
    <cellStyle name="Comma [0] 2 3 6" xfId="612" xr:uid="{00000000-0005-0000-0000-000064020000}"/>
    <cellStyle name="Comma [0] 2 3 6 2" xfId="2971" xr:uid="{9787C73C-58B6-47FC-B30A-9C791F024273}"/>
    <cellStyle name="Comma [0] 2 3 7" xfId="613" xr:uid="{00000000-0005-0000-0000-000065020000}"/>
    <cellStyle name="Comma [0] 2 3 7 2" xfId="2972" xr:uid="{6F59CAF6-4C22-459F-BE19-FBE266B4D4A9}"/>
    <cellStyle name="Comma [0] 2 3 8" xfId="614" xr:uid="{00000000-0005-0000-0000-000066020000}"/>
    <cellStyle name="Comma [0] 2 3 8 2" xfId="2973" xr:uid="{BCA1BFD1-BF65-4F2E-B48D-CF8C95489BE9}"/>
    <cellStyle name="Comma [0] 2 3 9" xfId="2958" xr:uid="{3BF2889F-CB13-41F2-BFCA-DBCF83DFCB83}"/>
    <cellStyle name="Comma [0] 2 4" xfId="615" xr:uid="{00000000-0005-0000-0000-000067020000}"/>
    <cellStyle name="Comma [0] 2 4 2" xfId="616" xr:uid="{00000000-0005-0000-0000-000068020000}"/>
    <cellStyle name="Comma [0] 2 4 2 2" xfId="2974" xr:uid="{8C121DA3-D6A9-456A-9C17-EEAB20A51916}"/>
    <cellStyle name="Comma [0] 2 4 3" xfId="617" xr:uid="{00000000-0005-0000-0000-000069020000}"/>
    <cellStyle name="Comma [0] 2 4 3 2" xfId="2975" xr:uid="{012C6777-2397-4C1F-9761-20D450BD5916}"/>
    <cellStyle name="Comma [0] 2 4 4" xfId="618" xr:uid="{00000000-0005-0000-0000-00006A020000}"/>
    <cellStyle name="Comma [0] 2 4 4 2" xfId="2976" xr:uid="{4C0A4133-E7ED-4CBE-88A1-8747EB28F303}"/>
    <cellStyle name="Comma [0] 2 4 5" xfId="619" xr:uid="{00000000-0005-0000-0000-00006B020000}"/>
    <cellStyle name="Comma [0] 2 4 5 2" xfId="620" xr:uid="{00000000-0005-0000-0000-00006C020000}"/>
    <cellStyle name="Comma [0] 2 4 5 2 2" xfId="2978" xr:uid="{FFB89862-1E8E-478D-A644-CB5D95AFBE6E}"/>
    <cellStyle name="Comma [0] 2 4 5 3" xfId="2977" xr:uid="{082E8201-6D00-4655-B184-36AC1D658748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2 2" xfId="2980" xr:uid="{A4D12367-8C5C-46A5-9717-B1F384BAA0DA}"/>
    <cellStyle name="Comma [0] 2 5 3" xfId="624" xr:uid="{00000000-0005-0000-0000-000070020000}"/>
    <cellStyle name="Comma [0] 2 5 3 2" xfId="2981" xr:uid="{12810D3C-4E1B-452F-B3EC-319F48601EE6}"/>
    <cellStyle name="Comma [0] 2 5 4" xfId="625" xr:uid="{00000000-0005-0000-0000-000071020000}"/>
    <cellStyle name="Comma [0] 2 5 4 2" xfId="2982" xr:uid="{4563660B-617E-43BF-81E7-3BD2826C7206}"/>
    <cellStyle name="Comma [0] 2 5 5" xfId="2979" xr:uid="{3EF13CD9-0C5B-4423-9A7B-D000D12CC418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2 2" xfId="2988" xr:uid="{4DFD5934-E910-4A8C-918E-27E059D49EC5}"/>
    <cellStyle name="Comma [0] 2 6 2 2 2 2 3" xfId="632" xr:uid="{00000000-0005-0000-0000-000078020000}"/>
    <cellStyle name="Comma [0] 2 6 2 2 2 2 3 2" xfId="2989" xr:uid="{40E55944-895E-48EC-8D86-A91CDD6356F0}"/>
    <cellStyle name="Comma [0] 2 6 2 2 2 2 4" xfId="633" xr:uid="{00000000-0005-0000-0000-000079020000}"/>
    <cellStyle name="Comma [0] 2 6 2 2 2 2 4 2" xfId="2990" xr:uid="{EFA6CB09-33D7-401C-A9C1-CD4D406C2697}"/>
    <cellStyle name="Comma [0] 2 6 2 2 2 2 5" xfId="634" xr:uid="{00000000-0005-0000-0000-00007A020000}"/>
    <cellStyle name="Comma [0] 2 6 2 2 2 2 5 2" xfId="2991" xr:uid="{943F02AA-FB1F-4407-B48A-EFA03B684688}"/>
    <cellStyle name="Comma [0] 2 6 2 2 2 2 6" xfId="2987" xr:uid="{65C16C8A-7D14-44FD-ADB2-E95459BAFC91}"/>
    <cellStyle name="Comma [0] 2 6 2 2 2 3" xfId="635" xr:uid="{00000000-0005-0000-0000-00007B020000}"/>
    <cellStyle name="Comma [0] 2 6 2 2 2 3 2" xfId="2992" xr:uid="{4FCCB537-D81D-4A5C-8765-26F477DEF42D}"/>
    <cellStyle name="Comma [0] 2 6 2 2 2 4" xfId="636" xr:uid="{00000000-0005-0000-0000-00007C020000}"/>
    <cellStyle name="Comma [0] 2 6 2 2 2 4 2" xfId="2993" xr:uid="{5EC1D35A-4F59-4239-AB6E-8C4AF6D5F5DE}"/>
    <cellStyle name="Comma [0] 2 6 2 2 2 5" xfId="637" xr:uid="{00000000-0005-0000-0000-00007D020000}"/>
    <cellStyle name="Comma [0] 2 6 2 2 2 5 2" xfId="2994" xr:uid="{63F19988-413D-4577-9F06-2CC6C8132674}"/>
    <cellStyle name="Comma [0] 2 6 2 2 2 6" xfId="2986" xr:uid="{876B1AA7-939E-498A-90AD-33697C6E91DF}"/>
    <cellStyle name="Comma [0] 2 6 2 2 3" xfId="638" xr:uid="{00000000-0005-0000-0000-00007E020000}"/>
    <cellStyle name="Comma [0] 2 6 2 2 3 2" xfId="2995" xr:uid="{7ED31C72-3E50-401B-9A6F-C0EEA1999F97}"/>
    <cellStyle name="Comma [0] 2 6 2 2 4" xfId="639" xr:uid="{00000000-0005-0000-0000-00007F020000}"/>
    <cellStyle name="Comma [0] 2 6 2 2 4 2" xfId="2996" xr:uid="{95CA62D6-65AF-400B-8AD1-B7C7607DC915}"/>
    <cellStyle name="Comma [0] 2 6 2 2 5" xfId="640" xr:uid="{00000000-0005-0000-0000-000080020000}"/>
    <cellStyle name="Comma [0] 2 6 2 2 5 2" xfId="2997" xr:uid="{4673528B-E5AA-4B99-8CCF-1CE07EA16751}"/>
    <cellStyle name="Comma [0] 2 6 2 2 6" xfId="2985" xr:uid="{CDD3E0A0-34AB-4C9B-B4FA-30C48751784A}"/>
    <cellStyle name="Comma [0] 2 6 2 3" xfId="641" xr:uid="{00000000-0005-0000-0000-000081020000}"/>
    <cellStyle name="Comma [0] 2 6 2 3 2" xfId="2998" xr:uid="{51FA71A9-FDFC-4118-BCCB-F20DDCDB03D4}"/>
    <cellStyle name="Comma [0] 2 6 2 4" xfId="642" xr:uid="{00000000-0005-0000-0000-000082020000}"/>
    <cellStyle name="Comma [0] 2 6 2 4 2" xfId="2999" xr:uid="{CA8F9960-DB0B-4A9F-AE22-801758A0FDC1}"/>
    <cellStyle name="Comma [0] 2 6 2 5" xfId="643" xr:uid="{00000000-0005-0000-0000-000083020000}"/>
    <cellStyle name="Comma [0] 2 6 2 5 2" xfId="3000" xr:uid="{C5F4BE62-FF3B-4C17-A3C2-CD947B0E332E}"/>
    <cellStyle name="Comma [0] 2 6 2 6" xfId="2984" xr:uid="{BEE4E192-293A-462F-8894-073AC7E49D5E}"/>
    <cellStyle name="Comma [0] 2 6 3" xfId="644" xr:uid="{00000000-0005-0000-0000-000084020000}"/>
    <cellStyle name="Comma [0] 2 6 3 2" xfId="3001" xr:uid="{F8B40E64-27AD-48CE-AA76-C9E53EBE36E4}"/>
    <cellStyle name="Comma [0] 2 6 4" xfId="645" xr:uid="{00000000-0005-0000-0000-000085020000}"/>
    <cellStyle name="Comma [0] 2 6 4 2" xfId="3002" xr:uid="{1B3A254A-3838-47A4-B167-99F7B77EE193}"/>
    <cellStyle name="Comma [0] 2 6 5" xfId="646" xr:uid="{00000000-0005-0000-0000-000086020000}"/>
    <cellStyle name="Comma [0] 2 6 5 2" xfId="3003" xr:uid="{2835ED5D-3F9F-4ED0-BA4E-2DCEF98C5C57}"/>
    <cellStyle name="Comma [0] 2 6 6" xfId="2983" xr:uid="{EFEE7595-133D-4670-B5AF-C4B1083B2C5A}"/>
    <cellStyle name="Comma [0] 2 7" xfId="647" xr:uid="{00000000-0005-0000-0000-000087020000}"/>
    <cellStyle name="Comma [0] 2 7 2" xfId="648" xr:uid="{00000000-0005-0000-0000-000088020000}"/>
    <cellStyle name="Comma [0] 2 7 2 2" xfId="3005" xr:uid="{7F020AEA-D182-4FDB-AD97-AA5DFADF6491}"/>
    <cellStyle name="Comma [0] 2 7 3" xfId="3004" xr:uid="{1ED447AB-3443-4526-AFCF-692EE9B0A0D7}"/>
    <cellStyle name="Comma [0] 2 8" xfId="649" xr:uid="{00000000-0005-0000-0000-000089020000}"/>
    <cellStyle name="Comma [0] 2 8 2" xfId="3006" xr:uid="{E05B3262-4EAD-4A20-86E5-5F97E9237D4A}"/>
    <cellStyle name="Comma [0] 2 9" xfId="650" xr:uid="{00000000-0005-0000-0000-00008A020000}"/>
    <cellStyle name="Comma [0] 2 9 2" xfId="3007" xr:uid="{8584A88A-1EE7-46D6-BA92-881F2F5FA37F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2 2" xfId="3008" xr:uid="{5BC5821B-04B9-441F-B260-4AF66280630E}"/>
    <cellStyle name="Comma [0] 23" xfId="656" xr:uid="{00000000-0005-0000-0000-000090020000}"/>
    <cellStyle name="Comma [0] 23 2" xfId="3009" xr:uid="{0894C3DC-9A1A-4B21-81DC-2E9D8AE736FA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2 2 2" xfId="3012" xr:uid="{D163F960-4394-43D3-905D-93CFE7CDF6F8}"/>
    <cellStyle name="Comma [0] 24 2 3" xfId="3011" xr:uid="{8FE97479-EA49-45ED-A0E0-659F41508B9F}"/>
    <cellStyle name="Comma [0] 24 3" xfId="660" xr:uid="{00000000-0005-0000-0000-000094020000}"/>
    <cellStyle name="Comma [0] 24 3 2" xfId="3013" xr:uid="{BF57D71E-74AA-4878-8253-50E245EC9E6F}"/>
    <cellStyle name="Comma [0] 24 4" xfId="3010" xr:uid="{383DA908-807A-4548-AFCF-7CCAD5367609}"/>
    <cellStyle name="Comma [0] 25" xfId="661" xr:uid="{00000000-0005-0000-0000-000095020000}"/>
    <cellStyle name="Comma [0] 25 2" xfId="3014" xr:uid="{B1804B23-0ECD-41AA-B390-41CF659DF404}"/>
    <cellStyle name="Comma [0] 26" xfId="662" xr:uid="{00000000-0005-0000-0000-000096020000}"/>
    <cellStyle name="Comma [0] 26 2" xfId="3015" xr:uid="{7B57D080-5EB0-4DB7-B2A1-1AE8B67B4007}"/>
    <cellStyle name="Comma [0] 27" xfId="663" xr:uid="{00000000-0005-0000-0000-000097020000}"/>
    <cellStyle name="Comma [0] 27 2" xfId="664" xr:uid="{00000000-0005-0000-0000-000098020000}"/>
    <cellStyle name="Comma [0] 27 2 2" xfId="3017" xr:uid="{5C97CFCF-0C9B-4041-805D-67484027489F}"/>
    <cellStyle name="Comma [0] 27 3" xfId="3016" xr:uid="{500CE680-373F-4A24-8A92-66AEAFC66DD0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2 2" xfId="3020" xr:uid="{77F0263E-DBE8-4977-A65E-78EBC6982435}"/>
    <cellStyle name="Comma [0] 3 2 3" xfId="668" xr:uid="{00000000-0005-0000-0000-00009C020000}"/>
    <cellStyle name="Comma [0] 3 2 3 2" xfId="3021" xr:uid="{F2C15DF4-9AB7-4360-94A9-4E69160EA650}"/>
    <cellStyle name="Comma [0] 3 2 4" xfId="3019" xr:uid="{4479A7AA-A71E-4E39-B35E-682E0621F1EB}"/>
    <cellStyle name="Comma [0] 3 3" xfId="669" xr:uid="{00000000-0005-0000-0000-00009D020000}"/>
    <cellStyle name="Comma [0] 3 3 2" xfId="3022" xr:uid="{F91037BC-6239-41FE-A0E2-45146B6407BD}"/>
    <cellStyle name="Comma [0] 3 4" xfId="3018" xr:uid="{A7A2C615-B225-4F6C-A7A0-FBC93A7279BF}"/>
    <cellStyle name="Comma [0] 32" xfId="670" xr:uid="{00000000-0005-0000-0000-00009E020000}"/>
    <cellStyle name="Comma [0] 32 2" xfId="671" xr:uid="{00000000-0005-0000-0000-00009F020000}"/>
    <cellStyle name="Comma [0] 32 2 2" xfId="3024" xr:uid="{B363D0FD-C721-4BEE-BFC9-F1F88A0FA18C}"/>
    <cellStyle name="Comma [0] 32 3" xfId="3023" xr:uid="{795109B9-8F54-4B70-A758-82939645A297}"/>
    <cellStyle name="Comma [0] 35" xfId="672" xr:uid="{00000000-0005-0000-0000-0000A0020000}"/>
    <cellStyle name="Comma [0] 35 2" xfId="3025" xr:uid="{BF4B94E2-A05C-4BBE-B385-3161FCA55D6A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2 2 2" xfId="3028" xr:uid="{138200A7-66DB-4215-8353-FAF2298FEE63}"/>
    <cellStyle name="Comma [0] 4 2 3" xfId="3027" xr:uid="{9850162B-B143-46C3-95D8-90B98C26147B}"/>
    <cellStyle name="Comma [0] 4 3" xfId="676" xr:uid="{00000000-0005-0000-0000-0000A4020000}"/>
    <cellStyle name="Comma [0] 4 3 2" xfId="677" xr:uid="{00000000-0005-0000-0000-0000A5020000}"/>
    <cellStyle name="Comma [0] 4 3 2 2" xfId="3030" xr:uid="{B8C35267-5A90-42F4-95DC-25E8F69D0C66}"/>
    <cellStyle name="Comma [0] 4 3 3" xfId="3029" xr:uid="{D5F09C67-A75B-4548-BB14-81235731D7F7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5 2" xfId="3031" xr:uid="{26A0840C-35E9-45FD-AD2C-4C1F768FDFC1}"/>
    <cellStyle name="Comma [0] 4 6" xfId="681" xr:uid="{00000000-0005-0000-0000-0000A9020000}"/>
    <cellStyle name="Comma [0] 4 6 2" xfId="3032" xr:uid="{55376832-9521-4A23-9D87-B60F6BD389B7}"/>
    <cellStyle name="Comma [0] 4 7" xfId="3026" xr:uid="{545690EE-A30C-4A72-953C-C578FBEBE508}"/>
    <cellStyle name="Comma [0] 5" xfId="682" xr:uid="{00000000-0005-0000-0000-0000AA020000}"/>
    <cellStyle name="Comma [0] 5 2" xfId="683" xr:uid="{00000000-0005-0000-0000-0000AB020000}"/>
    <cellStyle name="Comma [0] 5 2 2" xfId="3034" xr:uid="{6AC777C7-C86E-4946-A5B6-3594D7B63251}"/>
    <cellStyle name="Comma [0] 5 3" xfId="684" xr:uid="{00000000-0005-0000-0000-0000AC020000}"/>
    <cellStyle name="Comma [0] 5 3 2" xfId="3035" xr:uid="{AD8825FF-1B9D-41AC-9577-F9F8A75DC6DF}"/>
    <cellStyle name="Comma [0] 5 4" xfId="3033" xr:uid="{DEB5C694-057A-4D8C-898A-3132B3784886}"/>
    <cellStyle name="Comma [0] 6" xfId="685" xr:uid="{00000000-0005-0000-0000-0000AD020000}"/>
    <cellStyle name="Comma [0] 6 2" xfId="686" xr:uid="{00000000-0005-0000-0000-0000AE020000}"/>
    <cellStyle name="Comma [0] 6 2 2" xfId="3037" xr:uid="{78306776-946C-49CD-B449-59892BE864C0}"/>
    <cellStyle name="Comma [0] 6 3" xfId="687" xr:uid="{00000000-0005-0000-0000-0000AF020000}"/>
    <cellStyle name="Comma [0] 6 3 2" xfId="688" xr:uid="{00000000-0005-0000-0000-0000B0020000}"/>
    <cellStyle name="Comma [0] 6 3 2 2" xfId="3039" xr:uid="{C43EA354-4691-4C67-9FC8-E2310BF469F1}"/>
    <cellStyle name="Comma [0] 6 3 3" xfId="3038" xr:uid="{67342C67-B0E8-4047-BC5A-66FDEF9A6C19}"/>
    <cellStyle name="Comma [0] 6 4" xfId="3036" xr:uid="{47BD30D5-DE40-443F-95BE-29104FBBF641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2 2 2" xfId="3041" xr:uid="{00CF038E-3CDA-4BD4-9706-4D76E6829040}"/>
    <cellStyle name="Comma [0] 7 2 3" xfId="3040" xr:uid="{96430133-3FBF-48D7-81FA-B1CD88EA941C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2 2 2" xfId="3044" xr:uid="{0E3E0B74-5E5D-46DB-B495-E9FA6491D1CE}"/>
    <cellStyle name="Comma [0] 8 2 3" xfId="3043" xr:uid="{08366CA3-134B-4B7A-89C2-2108B61A7AD3}"/>
    <cellStyle name="Comma [0] 8 3" xfId="696" xr:uid="{00000000-0005-0000-0000-0000B8020000}"/>
    <cellStyle name="Comma [0] 8 3 2" xfId="697" xr:uid="{00000000-0005-0000-0000-0000B9020000}"/>
    <cellStyle name="Comma [0] 8 3 2 2" xfId="3046" xr:uid="{36219475-9A67-4DF0-A539-1632A2643629}"/>
    <cellStyle name="Comma [0] 8 3 3" xfId="3045" xr:uid="{1BB4C569-5793-43D9-8713-894BEC8382DA}"/>
    <cellStyle name="Comma [0] 8 4" xfId="698" xr:uid="{00000000-0005-0000-0000-0000BA020000}"/>
    <cellStyle name="Comma [0] 8 4 2" xfId="3047" xr:uid="{66743B95-24F3-4410-92D0-1DFE44D0BA40}"/>
    <cellStyle name="Comma [0] 8 5" xfId="3042" xr:uid="{250D7CDF-A04D-44C8-9839-89B76292A879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2 2 2" xfId="3050" xr:uid="{4D2AC57E-C053-4CFA-BFA6-D9668F04E1D7}"/>
    <cellStyle name="Comma [0] 9 2 3" xfId="3049" xr:uid="{5127B433-56BD-4108-B0E1-FB352DB71DFA}"/>
    <cellStyle name="Comma [0] 9 3" xfId="702" xr:uid="{00000000-0005-0000-0000-0000BE020000}"/>
    <cellStyle name="Comma [0] 9 3 2" xfId="703" xr:uid="{00000000-0005-0000-0000-0000BF020000}"/>
    <cellStyle name="Comma [0] 9 3 2 2" xfId="3052" xr:uid="{13BAA8A0-6DE8-4127-96DB-7918C81629B1}"/>
    <cellStyle name="Comma [0] 9 3 3" xfId="3051" xr:uid="{E900F09F-A199-43F2-B4B6-264D89556BB5}"/>
    <cellStyle name="Comma [0] 9 4" xfId="3048" xr:uid="{FC02838A-C80F-40F1-A07E-32AAE509FA18}"/>
    <cellStyle name="Comma [0] 90" xfId="704" xr:uid="{00000000-0005-0000-0000-0000C0020000}"/>
    <cellStyle name="Comma [0] 90 2" xfId="705" xr:uid="{00000000-0005-0000-0000-0000C1020000}"/>
    <cellStyle name="Comma [0] 90 2 2" xfId="3054" xr:uid="{B7739C67-F2C2-4AF6-AB43-B1E871F88542}"/>
    <cellStyle name="Comma [0] 90 3" xfId="3053" xr:uid="{D9923536-3DE3-4FA1-8A09-E2D6FC8C46C2}"/>
    <cellStyle name="Comma [0] 91" xfId="706" xr:uid="{00000000-0005-0000-0000-0000C2020000}"/>
    <cellStyle name="Comma [0] 91 2" xfId="707" xr:uid="{00000000-0005-0000-0000-0000C3020000}"/>
    <cellStyle name="Comma [0] 91 2 2" xfId="3056" xr:uid="{2DA0F6E5-E285-4145-B2B3-54257CACA2D4}"/>
    <cellStyle name="Comma [0] 91 3" xfId="3055" xr:uid="{D8B48E38-A43A-47E9-AD39-F6BF13905AA8}"/>
    <cellStyle name="Comma [0] 93" xfId="708" xr:uid="{00000000-0005-0000-0000-0000C4020000}"/>
    <cellStyle name="Comma [0] 93 2" xfId="709" xr:uid="{00000000-0005-0000-0000-0000C5020000}"/>
    <cellStyle name="Comma [0] 93 2 2" xfId="3058" xr:uid="{F08D3676-2FA4-46A5-B1FB-AF61C8081EBF}"/>
    <cellStyle name="Comma [0] 93 3" xfId="3057" xr:uid="{BE0989C4-0136-4D7D-AA7E-842D1460BB6F}"/>
    <cellStyle name="Comma [0] 94" xfId="710" xr:uid="{00000000-0005-0000-0000-0000C6020000}"/>
    <cellStyle name="Comma [0] 94 2" xfId="711" xr:uid="{00000000-0005-0000-0000-0000C7020000}"/>
    <cellStyle name="Comma [0] 94 2 2" xfId="3060" xr:uid="{91A0F187-F764-4CFE-B705-6FCCCAE89DA8}"/>
    <cellStyle name="Comma [0] 94 3" xfId="3059" xr:uid="{789912BC-B424-40BF-899B-5CD32B3273E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2 2 2" xfId="3063" xr:uid="{A21E4736-DB64-447B-A638-2E8751B2E58C}"/>
    <cellStyle name="Comma 10 2 2 3" xfId="3062" xr:uid="{778D3243-E822-4827-8D8B-2FFA20600327}"/>
    <cellStyle name="Comma 10 2 3" xfId="718" xr:uid="{00000000-0005-0000-0000-0000CE020000}"/>
    <cellStyle name="Comma 10 2 3 2" xfId="3064" xr:uid="{BBFBAC0B-B65D-43EE-9C5D-28BDDC5898FC}"/>
    <cellStyle name="Comma 10 2 4" xfId="3061" xr:uid="{62DB4D69-487A-4459-8C50-6DC4BFB35C6D}"/>
    <cellStyle name="Comma 10 3" xfId="719" xr:uid="{00000000-0005-0000-0000-0000CF020000}"/>
    <cellStyle name="Comma 10 3 2" xfId="720" xr:uid="{00000000-0005-0000-0000-0000D0020000}"/>
    <cellStyle name="Comma 10 3 2 2" xfId="3066" xr:uid="{00200568-01C3-4C29-A61F-E1E348EDF51D}"/>
    <cellStyle name="Comma 10 3 3" xfId="3065" xr:uid="{0EDE7DE2-771B-45A9-BF29-5813F8FC72CA}"/>
    <cellStyle name="Comma 10 4" xfId="721" xr:uid="{00000000-0005-0000-0000-0000D1020000}"/>
    <cellStyle name="Comma 10 4 2" xfId="722" xr:uid="{00000000-0005-0000-0000-0000D2020000}"/>
    <cellStyle name="Comma 10 4 2 2" xfId="3068" xr:uid="{DFAFB76A-1BA9-48A3-92FC-5DE7A9D2174F}"/>
    <cellStyle name="Comma 10 4 3" xfId="3067" xr:uid="{B80FF5F8-860E-4245-B2A6-3107A41E627D}"/>
    <cellStyle name="Comma 10 5" xfId="723" xr:uid="{00000000-0005-0000-0000-0000D3020000}"/>
    <cellStyle name="Comma 10 5 2" xfId="724" xr:uid="{00000000-0005-0000-0000-0000D4020000}"/>
    <cellStyle name="Comma 10 5 2 2" xfId="3070" xr:uid="{B1F91B42-11DC-4A4F-9832-AF7E085D8FFC}"/>
    <cellStyle name="Comma 10 5 3" xfId="3069" xr:uid="{7C81B354-B226-4524-9E90-04AFFB398410}"/>
    <cellStyle name="Comma 10 6" xfId="725" xr:uid="{00000000-0005-0000-0000-0000D5020000}"/>
    <cellStyle name="Comma 10 6 2" xfId="726" xr:uid="{00000000-0005-0000-0000-0000D6020000}"/>
    <cellStyle name="Comma 10 6 2 2" xfId="3072" xr:uid="{A7C6D719-366C-4B9F-AAE6-BA3DA41C57ED}"/>
    <cellStyle name="Comma 10 6 3" xfId="3071" xr:uid="{873E9215-8AFD-4B66-98EF-616FACF55449}"/>
    <cellStyle name="Comma 10 7" xfId="727" xr:uid="{00000000-0005-0000-0000-0000D7020000}"/>
    <cellStyle name="Comma 10 7 2" xfId="3073" xr:uid="{FFA3376C-0F3D-43E7-BAF2-41DC5476324F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1 2 2" xfId="3075" xr:uid="{9389D61B-B79D-4FCD-BAA4-AFE580CE195A}"/>
    <cellStyle name="Comma 11 3" xfId="3074" xr:uid="{4C4F2087-E330-4B95-8356-A909264A987B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2 2 2" xfId="3078" xr:uid="{0A27E742-0635-4FD8-87C5-EBC48D0A46C6}"/>
    <cellStyle name="Comma 12 2 3" xfId="3077" xr:uid="{151F3767-60E1-4FFD-9E48-585D5DFB4D46}"/>
    <cellStyle name="Comma 12 3" xfId="734" xr:uid="{00000000-0005-0000-0000-0000DE020000}"/>
    <cellStyle name="Comma 12 3 2" xfId="735" xr:uid="{00000000-0005-0000-0000-0000DF020000}"/>
    <cellStyle name="Comma 12 3 2 2" xfId="3080" xr:uid="{0548E1E1-F511-43FB-AB65-7D8C0FF5D734}"/>
    <cellStyle name="Comma 12 3 3" xfId="3079" xr:uid="{F4A6E628-A15E-4221-A679-01A3A933ED70}"/>
    <cellStyle name="Comma 12 4" xfId="736" xr:uid="{00000000-0005-0000-0000-0000E0020000}"/>
    <cellStyle name="Comma 12 4 2" xfId="737" xr:uid="{00000000-0005-0000-0000-0000E1020000}"/>
    <cellStyle name="Comma 12 4 2 2" xfId="3082" xr:uid="{AD001412-F01C-41FC-9EF7-D32C667C4325}"/>
    <cellStyle name="Comma 12 4 3" xfId="3081" xr:uid="{7ED206B4-31A4-45B1-8337-0DC823FE3E64}"/>
    <cellStyle name="Comma 12 5" xfId="738" xr:uid="{00000000-0005-0000-0000-0000E2020000}"/>
    <cellStyle name="Comma 12 5 2" xfId="739" xr:uid="{00000000-0005-0000-0000-0000E3020000}"/>
    <cellStyle name="Comma 12 5 2 2" xfId="3084" xr:uid="{CD688767-BC1A-493A-8330-D99F771937B0}"/>
    <cellStyle name="Comma 12 5 3" xfId="3083" xr:uid="{81F06C03-8DE9-43CA-B2D0-59C49762D2F7}"/>
    <cellStyle name="Comma 12 6" xfId="740" xr:uid="{00000000-0005-0000-0000-0000E4020000}"/>
    <cellStyle name="Comma 12 6 2" xfId="741" xr:uid="{00000000-0005-0000-0000-0000E5020000}"/>
    <cellStyle name="Comma 12 6 2 2" xfId="3086" xr:uid="{532C703C-E304-45F1-B9AD-2023CA166936}"/>
    <cellStyle name="Comma 12 6 3" xfId="3085" xr:uid="{110DF827-2981-473B-9A39-DFE066E82B8F}"/>
    <cellStyle name="Comma 12 7" xfId="742" xr:uid="{00000000-0005-0000-0000-0000E6020000}"/>
    <cellStyle name="Comma 12 7 2" xfId="3087" xr:uid="{D3496648-FC36-468D-B012-8B25B78E3F35}"/>
    <cellStyle name="Comma 12 8" xfId="3076" xr:uid="{CF6332C6-2F3F-4B68-B86A-3AFC9A387657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2 2 2" xfId="3090" xr:uid="{707B84F7-A463-4B6A-BD5C-F0D32B6B6DFD}"/>
    <cellStyle name="Comma 13 2 3" xfId="3089" xr:uid="{2853E5A6-5C6B-42D7-9344-0D6CE7770193}"/>
    <cellStyle name="Comma 13 3" xfId="746" xr:uid="{00000000-0005-0000-0000-0000EA020000}"/>
    <cellStyle name="Comma 13 3 2" xfId="3091" xr:uid="{C235EEB3-876D-4353-8E8C-C13D82CEB075}"/>
    <cellStyle name="Comma 13 4" xfId="3088" xr:uid="{14573F7B-7225-4829-A8A4-53F9541C98CC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2 2 2" xfId="3095" xr:uid="{E8D0B229-2198-4AFE-A0E9-DCAA11E4DAE1}"/>
    <cellStyle name="Comma 14 2 2 3" xfId="3094" xr:uid="{6360E31B-DC5A-41D0-BC39-696981847035}"/>
    <cellStyle name="Comma 14 2 3" xfId="751" xr:uid="{00000000-0005-0000-0000-0000EF020000}"/>
    <cellStyle name="Comma 14 2 3 2" xfId="3096" xr:uid="{807ECE62-5AD4-40F2-B913-17781E8E8B35}"/>
    <cellStyle name="Comma 14 2 4" xfId="3093" xr:uid="{283535E5-348C-4AC0-80F3-278010F7C4C8}"/>
    <cellStyle name="Comma 14 3" xfId="752" xr:uid="{00000000-0005-0000-0000-0000F0020000}"/>
    <cellStyle name="Comma 14 3 2" xfId="3097" xr:uid="{C02F0E40-1FC0-4B0D-97D3-CA8CC0703429}"/>
    <cellStyle name="Comma 14 4" xfId="3092" xr:uid="{6381A218-2559-4933-A622-C2A0D856378E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2 2 2" xfId="3100" xr:uid="{C692F714-F98F-4828-94E3-EAF8AFDC5DB7}"/>
    <cellStyle name="Comma 15 2 3" xfId="3099" xr:uid="{9447B671-AF4D-4DC0-B2E7-3CAE5C0E522A}"/>
    <cellStyle name="Comma 15 3" xfId="756" xr:uid="{00000000-0005-0000-0000-0000F4020000}"/>
    <cellStyle name="Comma 15 3 2" xfId="757" xr:uid="{00000000-0005-0000-0000-0000F5020000}"/>
    <cellStyle name="Comma 15 3 2 2" xfId="3102" xr:uid="{4FC1C1D2-EB0C-45EE-A5BE-3C71724ABCA7}"/>
    <cellStyle name="Comma 15 3 3" xfId="3101" xr:uid="{F2595AEA-6DA1-4F8E-8BDD-A483015E4B37}"/>
    <cellStyle name="Comma 15 4" xfId="758" xr:uid="{00000000-0005-0000-0000-0000F6020000}"/>
    <cellStyle name="Comma 15 4 2" xfId="759" xr:uid="{00000000-0005-0000-0000-0000F7020000}"/>
    <cellStyle name="Comma 15 4 2 2" xfId="3104" xr:uid="{9F2447CC-A9D8-4577-A73F-91BFD14A4231}"/>
    <cellStyle name="Comma 15 4 3" xfId="3103" xr:uid="{C4550236-8AA5-475E-8826-77D42DED22C2}"/>
    <cellStyle name="Comma 15 5" xfId="760" xr:uid="{00000000-0005-0000-0000-0000F8020000}"/>
    <cellStyle name="Comma 15 5 2" xfId="3105" xr:uid="{C9E082C2-EF63-4E20-8FF7-28B61CAE0A50}"/>
    <cellStyle name="Comma 15 6" xfId="3098" xr:uid="{E6885F27-BCC0-44D3-A611-80C16CF03C7F}"/>
    <cellStyle name="Comma 16" xfId="761" xr:uid="{00000000-0005-0000-0000-0000F9020000}"/>
    <cellStyle name="Comma 16 2" xfId="762" xr:uid="{00000000-0005-0000-0000-0000FA020000}"/>
    <cellStyle name="Comma 16 2 2" xfId="3107" xr:uid="{F88456D9-EF83-421A-B01B-B3AC4A33E81C}"/>
    <cellStyle name="Comma 16 3" xfId="3106" xr:uid="{39D7E679-8A3E-473D-AC7D-4BF61098CB84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7 2 2 2" xfId="3110" xr:uid="{B5642BD8-8D3D-424B-A621-FE2DD3BAE439}"/>
    <cellStyle name="Comma 17 2 3" xfId="3109" xr:uid="{29664B7C-0F24-4636-818D-454998FF9292}"/>
    <cellStyle name="Comma 17 3" xfId="3108" xr:uid="{AC4E3E55-872E-4F96-95C2-9258410973D5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2 2 2" xfId="3113" xr:uid="{C9880DB0-0F33-4FE7-8A78-65624614E587}"/>
    <cellStyle name="Comma 18 2 3" xfId="3112" xr:uid="{B1F9E46F-D490-4742-A376-3E72159EE66B}"/>
    <cellStyle name="Comma 18 3" xfId="769" xr:uid="{00000000-0005-0000-0000-000001030000}"/>
    <cellStyle name="Comma 18 3 2" xfId="3114" xr:uid="{521416E6-A0F6-4456-8BD9-47B6CD70B507}"/>
    <cellStyle name="Comma 18 4" xfId="3111" xr:uid="{BE6E05A9-61E9-4A9E-B31C-5871122AE6B1}"/>
    <cellStyle name="Comma 19" xfId="770" xr:uid="{00000000-0005-0000-0000-000002030000}"/>
    <cellStyle name="Comma 19 2" xfId="771" xr:uid="{00000000-0005-0000-0000-000003030000}"/>
    <cellStyle name="Comma 19 2 2" xfId="3116" xr:uid="{578A9950-48C1-4E26-B2E2-90F816D1BA69}"/>
    <cellStyle name="Comma 19 3" xfId="772" xr:uid="{00000000-0005-0000-0000-000004030000}"/>
    <cellStyle name="Comma 19 3 2" xfId="3117" xr:uid="{17123AEE-992A-4A00-AE6E-37F0BB595347}"/>
    <cellStyle name="Comma 19 4" xfId="773" xr:uid="{00000000-0005-0000-0000-000005030000}"/>
    <cellStyle name="Comma 19 4 2" xfId="3118" xr:uid="{39A88A03-6101-479D-BAD4-644E42A22AEC}"/>
    <cellStyle name="Comma 19 5" xfId="774" xr:uid="{00000000-0005-0000-0000-000006030000}"/>
    <cellStyle name="Comma 19 5 2" xfId="3119" xr:uid="{2D8D57DD-683F-471D-8BFE-D494321DA0A7}"/>
    <cellStyle name="Comma 19 6" xfId="3115" xr:uid="{49664E1D-3B14-4591-9048-DDD00CE992D4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0 2 2" xfId="3122" xr:uid="{D7B6425D-71F0-4591-9D38-3976E2CFA98E}"/>
    <cellStyle name="Comma 2 10 3" xfId="3121" xr:uid="{57DF3731-1547-4AD6-BB69-E92018611767}"/>
    <cellStyle name="Comma 2 11" xfId="778" xr:uid="{00000000-0005-0000-0000-00000A030000}"/>
    <cellStyle name="Comma 2 11 2" xfId="779" xr:uid="{00000000-0005-0000-0000-00000B030000}"/>
    <cellStyle name="Comma 2 11 2 2" xfId="3124" xr:uid="{E4C881E6-4719-4FDD-82BB-5AB5996ED76C}"/>
    <cellStyle name="Comma 2 11 3" xfId="3123" xr:uid="{8E098469-D093-49EA-8DCB-06A5D602011C}"/>
    <cellStyle name="Comma 2 12" xfId="780" xr:uid="{00000000-0005-0000-0000-00000C030000}"/>
    <cellStyle name="Comma 2 12 2" xfId="781" xr:uid="{00000000-0005-0000-0000-00000D030000}"/>
    <cellStyle name="Comma 2 12 2 2" xfId="3126" xr:uid="{E7F7DF74-059C-4DC9-9327-098113D21DF9}"/>
    <cellStyle name="Comma 2 12 3" xfId="3125" xr:uid="{1581562D-1A43-4151-B432-84E5C9AF89AE}"/>
    <cellStyle name="Comma 2 13" xfId="782" xr:uid="{00000000-0005-0000-0000-00000E030000}"/>
    <cellStyle name="Comma 2 13 2" xfId="783" xr:uid="{00000000-0005-0000-0000-00000F030000}"/>
    <cellStyle name="Comma 2 13 2 2" xfId="3128" xr:uid="{7D953870-D0EE-453C-9F3D-63B81049BFBB}"/>
    <cellStyle name="Comma 2 13 3" xfId="3127" xr:uid="{5691025B-A05C-422D-A7F5-E249B769868A}"/>
    <cellStyle name="Comma 2 14" xfId="784" xr:uid="{00000000-0005-0000-0000-000010030000}"/>
    <cellStyle name="Comma 2 14 2" xfId="785" xr:uid="{00000000-0005-0000-0000-000011030000}"/>
    <cellStyle name="Comma 2 14 2 2" xfId="3130" xr:uid="{F68635B9-13E9-4317-8B47-B6090DA1C013}"/>
    <cellStyle name="Comma 2 14 3" xfId="3129" xr:uid="{48501278-D4EC-413F-882C-0DE32E4680FD}"/>
    <cellStyle name="Comma 2 15" xfId="786" xr:uid="{00000000-0005-0000-0000-000012030000}"/>
    <cellStyle name="Comma 2 15 2" xfId="787" xr:uid="{00000000-0005-0000-0000-000013030000}"/>
    <cellStyle name="Comma 2 15 2 2" xfId="3132" xr:uid="{6A085F0B-AC78-468D-9BA7-AD24B30A4681}"/>
    <cellStyle name="Comma 2 15 3" xfId="3131" xr:uid="{045D5E46-448A-49A3-90E2-E590096F6FE1}"/>
    <cellStyle name="Comma 2 16" xfId="788" xr:uid="{00000000-0005-0000-0000-000014030000}"/>
    <cellStyle name="Comma 2 16 2" xfId="789" xr:uid="{00000000-0005-0000-0000-000015030000}"/>
    <cellStyle name="Comma 2 16 2 2" xfId="3134" xr:uid="{91ABB0E9-7A26-4C57-A5A5-D69A5001E5A0}"/>
    <cellStyle name="Comma 2 16 3" xfId="3133" xr:uid="{1B6B5D40-4467-423E-9EF9-601388182755}"/>
    <cellStyle name="Comma 2 17" xfId="790" xr:uid="{00000000-0005-0000-0000-000016030000}"/>
    <cellStyle name="Comma 2 17 2" xfId="791" xr:uid="{00000000-0005-0000-0000-000017030000}"/>
    <cellStyle name="Comma 2 17 2 2" xfId="3136" xr:uid="{E02570F6-2333-4022-BCB3-05FFE1EB7E13}"/>
    <cellStyle name="Comma 2 17 3" xfId="3135" xr:uid="{A0B5D1DD-9764-4A73-AF35-1B9654FDF914}"/>
    <cellStyle name="Comma 2 18" xfId="792" xr:uid="{00000000-0005-0000-0000-000018030000}"/>
    <cellStyle name="Comma 2 18 2" xfId="793" xr:uid="{00000000-0005-0000-0000-000019030000}"/>
    <cellStyle name="Comma 2 18 2 2" xfId="3138" xr:uid="{8857D575-E0FC-4CC6-962D-CE2BC49A59AB}"/>
    <cellStyle name="Comma 2 18 3" xfId="3137" xr:uid="{743D53FA-1A18-4D49-8DA1-3DF1C67790D3}"/>
    <cellStyle name="Comma 2 19" xfId="794" xr:uid="{00000000-0005-0000-0000-00001A030000}"/>
    <cellStyle name="Comma 2 19 2" xfId="795" xr:uid="{00000000-0005-0000-0000-00001B030000}"/>
    <cellStyle name="Comma 2 19 2 2" xfId="3140" xr:uid="{AFD43C88-8B00-4034-98D9-7E180EE72093}"/>
    <cellStyle name="Comma 2 19 3" xfId="3139" xr:uid="{C5C9E6AC-9ACC-43E3-8AA8-AEC81967DFAB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2 2 2" xfId="3147" xr:uid="{5DE89A7D-0B1A-4C51-94F2-38C957ACC1FF}"/>
    <cellStyle name="Comma 2 2 2 2 2 2 2 2 3" xfId="3146" xr:uid="{99910373-D567-44EA-A0F1-41F7356822C2}"/>
    <cellStyle name="Comma 2 2 2 2 2 2 2 3" xfId="804" xr:uid="{00000000-0005-0000-0000-000024030000}"/>
    <cellStyle name="Comma 2 2 2 2 2 2 2 3 2" xfId="805" xr:uid="{00000000-0005-0000-0000-000025030000}"/>
    <cellStyle name="Comma 2 2 2 2 2 2 2 3 2 2" xfId="3149" xr:uid="{56C9BD05-71F6-4448-AAFC-E24D9939E7AE}"/>
    <cellStyle name="Comma 2 2 2 2 2 2 2 3 3" xfId="3148" xr:uid="{0A6910E9-25A1-497E-8476-83CFF3E66963}"/>
    <cellStyle name="Comma 2 2 2 2 2 2 2 4" xfId="3145" xr:uid="{D562A322-9124-43FC-9BA5-9BB1E8C5D36B}"/>
    <cellStyle name="Comma 2 2 2 2 2 2 3" xfId="806" xr:uid="{00000000-0005-0000-0000-000026030000}"/>
    <cellStyle name="Comma 2 2 2 2 2 2 3 2" xfId="3150" xr:uid="{FE3940A3-4F77-4714-8F45-A413659C6D63}"/>
    <cellStyle name="Comma 2 2 2 2 2 2 4" xfId="807" xr:uid="{00000000-0005-0000-0000-000027030000}"/>
    <cellStyle name="Comma 2 2 2 2 2 2 4 2" xfId="3151" xr:uid="{7CA17F13-E489-4EFE-9936-86D762EEBB65}"/>
    <cellStyle name="Comma 2 2 2 2 2 2 5" xfId="3144" xr:uid="{A58426F6-F07E-43DD-8D9C-A4F958905D96}"/>
    <cellStyle name="Comma 2 2 2 2 2 3" xfId="808" xr:uid="{00000000-0005-0000-0000-000028030000}"/>
    <cellStyle name="Comma 2 2 2 2 2 3 2" xfId="809" xr:uid="{00000000-0005-0000-0000-000029030000}"/>
    <cellStyle name="Comma 2 2 2 2 2 3 2 2" xfId="3153" xr:uid="{B9312637-EC37-4895-82D9-DDBCF53045C9}"/>
    <cellStyle name="Comma 2 2 2 2 2 3 3" xfId="3152" xr:uid="{8D021B12-F308-4474-A381-E33209B85D8C}"/>
    <cellStyle name="Comma 2 2 2 2 2 4" xfId="810" xr:uid="{00000000-0005-0000-0000-00002A030000}"/>
    <cellStyle name="Comma 2 2 2 2 2 4 2" xfId="811" xr:uid="{00000000-0005-0000-0000-00002B030000}"/>
    <cellStyle name="Comma 2 2 2 2 2 4 2 2" xfId="3155" xr:uid="{1090847B-C5B5-443C-B3E3-14FE6292C6B6}"/>
    <cellStyle name="Comma 2 2 2 2 2 4 3" xfId="3154" xr:uid="{E6928F04-70A0-4DB9-83FA-FB0BA8872E8F}"/>
    <cellStyle name="Comma 2 2 2 2 2 5" xfId="3143" xr:uid="{22A668E8-9C73-4D83-AEC4-0D8CFD6601E5}"/>
    <cellStyle name="Comma 2 2 2 2 3" xfId="812" xr:uid="{00000000-0005-0000-0000-00002C030000}"/>
    <cellStyle name="Comma 2 2 2 2 3 2" xfId="3156" xr:uid="{FB401B0D-FC82-4DDE-94AE-438D397F40DE}"/>
    <cellStyle name="Comma 2 2 2 2 4" xfId="813" xr:uid="{00000000-0005-0000-0000-00002D030000}"/>
    <cellStyle name="Comma 2 2 2 2 4 2" xfId="3157" xr:uid="{8ECAA61F-9AC0-4C89-9D9E-72309676E035}"/>
    <cellStyle name="Comma 2 2 2 2 5" xfId="814" xr:uid="{00000000-0005-0000-0000-00002E030000}"/>
    <cellStyle name="Comma 2 2 2 2 5 2" xfId="3158" xr:uid="{17B1E5B4-2BFB-45C4-9659-8241384C8EDB}"/>
    <cellStyle name="Comma 2 2 2 2 6" xfId="3142" xr:uid="{1DFB26EF-4A76-41EA-BC2D-1BA51C267D60}"/>
    <cellStyle name="Comma 2 2 2 3" xfId="815" xr:uid="{00000000-0005-0000-0000-00002F030000}"/>
    <cellStyle name="Comma 2 2 2 3 2" xfId="816" xr:uid="{00000000-0005-0000-0000-000030030000}"/>
    <cellStyle name="Comma 2 2 2 3 2 2" xfId="3160" xr:uid="{695628D6-6192-4A80-B1ED-811DAF8FACAE}"/>
    <cellStyle name="Comma 2 2 2 3 3" xfId="3159" xr:uid="{146615C9-6367-4B14-8700-A7C3002E1572}"/>
    <cellStyle name="Comma 2 2 2 4" xfId="817" xr:uid="{00000000-0005-0000-0000-000031030000}"/>
    <cellStyle name="Comma 2 2 2 4 2" xfId="818" xr:uid="{00000000-0005-0000-0000-000032030000}"/>
    <cellStyle name="Comma 2 2 2 4 2 2" xfId="3162" xr:uid="{64EEED3C-D1AC-4A43-B056-E7F471F0B6C1}"/>
    <cellStyle name="Comma 2 2 2 4 3" xfId="3161" xr:uid="{B77AFE6D-7F32-4666-99EB-5AC733BE42DA}"/>
    <cellStyle name="Comma 2 2 2 5" xfId="819" xr:uid="{00000000-0005-0000-0000-000033030000}"/>
    <cellStyle name="Comma 2 2 2 5 2" xfId="820" xr:uid="{00000000-0005-0000-0000-000034030000}"/>
    <cellStyle name="Comma 2 2 2 5 2 2" xfId="3164" xr:uid="{768742B5-86BF-476A-8728-0BA05F52C028}"/>
    <cellStyle name="Comma 2 2 2 5 3" xfId="3163" xr:uid="{EFB232CC-D988-41DF-9F78-E9246D098B42}"/>
    <cellStyle name="Comma 2 2 2 6" xfId="3141" xr:uid="{5907C2F8-5E65-4400-8F73-4394B0AF4714}"/>
    <cellStyle name="Comma 2 2 3" xfId="821" xr:uid="{00000000-0005-0000-0000-000035030000}"/>
    <cellStyle name="Comma 2 2 3 2" xfId="822" xr:uid="{00000000-0005-0000-0000-000036030000}"/>
    <cellStyle name="Comma 2 2 3 2 2" xfId="3166" xr:uid="{931EC06C-CAF8-4FC3-B466-85C5EBE7EF7D}"/>
    <cellStyle name="Comma 2 2 3 3" xfId="3165" xr:uid="{511EC217-4763-4F49-B019-4CF35B20A05B}"/>
    <cellStyle name="Comma 2 2 4" xfId="823" xr:uid="{00000000-0005-0000-0000-000037030000}"/>
    <cellStyle name="Comma 2 2 4 2" xfId="3167" xr:uid="{290F208F-4934-45A8-B1B4-09F16B5F02F4}"/>
    <cellStyle name="Comma 2 2 5" xfId="824" xr:uid="{00000000-0005-0000-0000-000038030000}"/>
    <cellStyle name="Comma 2 2 5 2" xfId="3168" xr:uid="{B69D7704-E2D3-4070-8DC9-0FD3E2EC54A1}"/>
    <cellStyle name="Comma 2 2 6" xfId="825" xr:uid="{00000000-0005-0000-0000-000039030000}"/>
    <cellStyle name="Comma 2 2 6 2" xfId="3169" xr:uid="{3AB8482E-5FBE-49CF-B988-539B608FA58C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0 2 2" xfId="3171" xr:uid="{AF08C5C9-4987-40A6-9A4A-1B3C542028D5}"/>
    <cellStyle name="Comma 2 20 3" xfId="3170" xr:uid="{2E292BA4-574A-45F8-A02F-5A9B49CC1BE4}"/>
    <cellStyle name="Comma 2 21" xfId="829" xr:uid="{00000000-0005-0000-0000-00003D030000}"/>
    <cellStyle name="Comma 2 21 2" xfId="830" xr:uid="{00000000-0005-0000-0000-00003E030000}"/>
    <cellStyle name="Comma 2 21 2 2" xfId="3173" xr:uid="{2C8ED11A-73EE-49EA-8BAD-8C0BA2A052D1}"/>
    <cellStyle name="Comma 2 21 3" xfId="3172" xr:uid="{06418C99-82F4-40EC-942A-91A6C3F5A907}"/>
    <cellStyle name="Comma 2 22" xfId="831" xr:uid="{00000000-0005-0000-0000-00003F030000}"/>
    <cellStyle name="Comma 2 22 2" xfId="832" xr:uid="{00000000-0005-0000-0000-000040030000}"/>
    <cellStyle name="Comma 2 22 2 2" xfId="3175" xr:uid="{840FB6DB-7EBC-466A-A6B8-735683C2C8FC}"/>
    <cellStyle name="Comma 2 22 3" xfId="3174" xr:uid="{414AABF5-E26E-47FB-9931-393D701283C3}"/>
    <cellStyle name="Comma 2 23" xfId="833" xr:uid="{00000000-0005-0000-0000-000041030000}"/>
    <cellStyle name="Comma 2 23 2" xfId="834" xr:uid="{00000000-0005-0000-0000-000042030000}"/>
    <cellStyle name="Comma 2 23 2 2" xfId="3177" xr:uid="{B53D04C0-10F2-4515-9700-C10C78925B1D}"/>
    <cellStyle name="Comma 2 23 3" xfId="3176" xr:uid="{0627C249-60AE-473D-9CBF-E2D8E4A1BC84}"/>
    <cellStyle name="Comma 2 24" xfId="835" xr:uid="{00000000-0005-0000-0000-000043030000}"/>
    <cellStyle name="Comma 2 24 2" xfId="836" xr:uid="{00000000-0005-0000-0000-000044030000}"/>
    <cellStyle name="Comma 2 24 2 2" xfId="3179" xr:uid="{5AC7DEBF-6C2F-4794-9C84-7CDEFAE24ACC}"/>
    <cellStyle name="Comma 2 24 3" xfId="3178" xr:uid="{9659F2B7-87C5-4A25-A4F7-1D926B0853A0}"/>
    <cellStyle name="Comma 2 25" xfId="837" xr:uid="{00000000-0005-0000-0000-000045030000}"/>
    <cellStyle name="Comma 2 25 2" xfId="838" xr:uid="{00000000-0005-0000-0000-000046030000}"/>
    <cellStyle name="Comma 2 25 2 2" xfId="3181" xr:uid="{D25A4905-4192-4766-9606-09D30B8D1A0A}"/>
    <cellStyle name="Comma 2 25 3" xfId="3180" xr:uid="{F2117CF3-F78B-44C8-855D-2393D261CE1C}"/>
    <cellStyle name="Comma 2 26" xfId="839" xr:uid="{00000000-0005-0000-0000-000047030000}"/>
    <cellStyle name="Comma 2 26 2" xfId="840" xr:uid="{00000000-0005-0000-0000-000048030000}"/>
    <cellStyle name="Comma 2 26 2 2" xfId="3183" xr:uid="{3A889AFD-4EC8-4B0F-A11C-2A506B40E0F0}"/>
    <cellStyle name="Comma 2 26 3" xfId="3182" xr:uid="{C0946858-0954-4C48-BE72-876FE3344C7F}"/>
    <cellStyle name="Comma 2 27" xfId="841" xr:uid="{00000000-0005-0000-0000-000049030000}"/>
    <cellStyle name="Comma 2 27 2" xfId="842" xr:uid="{00000000-0005-0000-0000-00004A030000}"/>
    <cellStyle name="Comma 2 27 2 2" xfId="3185" xr:uid="{0D2BBE2B-6376-448A-9F3F-CDF5025EDC77}"/>
    <cellStyle name="Comma 2 27 3" xfId="3184" xr:uid="{66E2E360-F1B9-46D8-A36D-5A87A7BE365C}"/>
    <cellStyle name="Comma 2 28" xfId="843" xr:uid="{00000000-0005-0000-0000-00004B030000}"/>
    <cellStyle name="Comma 2 28 2" xfId="844" xr:uid="{00000000-0005-0000-0000-00004C030000}"/>
    <cellStyle name="Comma 2 28 2 2" xfId="3187" xr:uid="{66078879-1020-4FBA-8A50-9CE10D885237}"/>
    <cellStyle name="Comma 2 28 3" xfId="3186" xr:uid="{A2010022-746F-4125-AA86-59F9A99EB1FD}"/>
    <cellStyle name="Comma 2 29" xfId="845" xr:uid="{00000000-0005-0000-0000-00004D030000}"/>
    <cellStyle name="Comma 2 29 2" xfId="846" xr:uid="{00000000-0005-0000-0000-00004E030000}"/>
    <cellStyle name="Comma 2 29 2 2" xfId="3189" xr:uid="{9E92F73C-FEB6-4D16-B3F5-BDDE27CE41CA}"/>
    <cellStyle name="Comma 2 29 3" xfId="3188" xr:uid="{F4614BD7-FB2B-41C9-9574-575C5D266ADC}"/>
    <cellStyle name="Comma 2 3" xfId="847" xr:uid="{00000000-0005-0000-0000-00004F030000}"/>
    <cellStyle name="Comma 2 3 2" xfId="848" xr:uid="{00000000-0005-0000-0000-000050030000}"/>
    <cellStyle name="Comma 2 3 2 2" xfId="3191" xr:uid="{14E33C8E-5B02-4BE3-87D2-29066A431438}"/>
    <cellStyle name="Comma 2 3 3" xfId="3190" xr:uid="{168ACBCB-E71F-464B-A665-ED0445F02739}"/>
    <cellStyle name="Comma 2 30" xfId="849" xr:uid="{00000000-0005-0000-0000-000051030000}"/>
    <cellStyle name="Comma 2 30 2" xfId="850" xr:uid="{00000000-0005-0000-0000-000052030000}"/>
    <cellStyle name="Comma 2 30 2 2" xfId="3193" xr:uid="{F2AC311B-1027-4AD8-8EA1-95B526BADF5E}"/>
    <cellStyle name="Comma 2 30 3" xfId="3192" xr:uid="{AEBC5CD9-43DA-463D-AA43-8E06B153DD30}"/>
    <cellStyle name="Comma 2 31" xfId="851" xr:uid="{00000000-0005-0000-0000-000053030000}"/>
    <cellStyle name="Comma 2 31 2" xfId="852" xr:uid="{00000000-0005-0000-0000-000054030000}"/>
    <cellStyle name="Comma 2 31 2 2" xfId="3195" xr:uid="{0A4BAE9F-BAFC-46DA-8F71-2E4DD481C369}"/>
    <cellStyle name="Comma 2 31 3" xfId="3194" xr:uid="{266C8D45-E92A-4E74-8942-0EE9F2CA4C32}"/>
    <cellStyle name="Comma 2 32" xfId="853" xr:uid="{00000000-0005-0000-0000-000055030000}"/>
    <cellStyle name="Comma 2 32 2" xfId="854" xr:uid="{00000000-0005-0000-0000-000056030000}"/>
    <cellStyle name="Comma 2 32 2 2" xfId="3197" xr:uid="{FFD4C200-C257-4786-9C84-53E65ABF4497}"/>
    <cellStyle name="Comma 2 32 3" xfId="3196" xr:uid="{547713C2-E0C1-434F-B65B-9ACA55F91093}"/>
    <cellStyle name="Comma 2 33" xfId="855" xr:uid="{00000000-0005-0000-0000-000057030000}"/>
    <cellStyle name="Comma 2 33 2" xfId="856" xr:uid="{00000000-0005-0000-0000-000058030000}"/>
    <cellStyle name="Comma 2 33 2 2" xfId="3199" xr:uid="{24B90B75-D1E6-4B46-9D96-E17FF2FFBAAE}"/>
    <cellStyle name="Comma 2 33 3" xfId="3198" xr:uid="{A7F8BC37-8B74-473B-9DD0-33BFB305B12B}"/>
    <cellStyle name="Comma 2 34" xfId="857" xr:uid="{00000000-0005-0000-0000-000059030000}"/>
    <cellStyle name="Comma 2 34 2" xfId="858" xr:uid="{00000000-0005-0000-0000-00005A030000}"/>
    <cellStyle name="Comma 2 34 2 2" xfId="3201" xr:uid="{2C841B16-5E42-4F03-AF14-FB2900041CCF}"/>
    <cellStyle name="Comma 2 34 3" xfId="3200" xr:uid="{D6CEEF63-946F-4AC0-9266-61EAA1C42168}"/>
    <cellStyle name="Comma 2 35" xfId="859" xr:uid="{00000000-0005-0000-0000-00005B030000}"/>
    <cellStyle name="Comma 2 35 2" xfId="860" xr:uid="{00000000-0005-0000-0000-00005C030000}"/>
    <cellStyle name="Comma 2 35 2 2" xfId="3203" xr:uid="{2F3B2657-29D3-4778-B21B-869948D28853}"/>
    <cellStyle name="Comma 2 35 3" xfId="3202" xr:uid="{2246D507-A561-4652-A34B-D3CDC11A2A10}"/>
    <cellStyle name="Comma 2 36" xfId="861" xr:uid="{00000000-0005-0000-0000-00005D030000}"/>
    <cellStyle name="Comma 2 36 2" xfId="862" xr:uid="{00000000-0005-0000-0000-00005E030000}"/>
    <cellStyle name="Comma 2 36 2 2" xfId="3205" xr:uid="{CB43F703-F62D-4639-BB78-4AE84914C0CC}"/>
    <cellStyle name="Comma 2 36 3" xfId="3204" xr:uid="{31433700-8C4F-47CC-8501-1DF902C09959}"/>
    <cellStyle name="Comma 2 37" xfId="863" xr:uid="{00000000-0005-0000-0000-00005F030000}"/>
    <cellStyle name="Comma 2 37 2" xfId="864" xr:uid="{00000000-0005-0000-0000-000060030000}"/>
    <cellStyle name="Comma 2 37 2 2" xfId="3207" xr:uid="{9A507F78-67D4-4CD6-82FF-04FFFB42B58B}"/>
    <cellStyle name="Comma 2 37 3" xfId="3206" xr:uid="{426B6303-EA08-4155-ABA1-B79F837AF866}"/>
    <cellStyle name="Comma 2 38" xfId="865" xr:uid="{00000000-0005-0000-0000-000061030000}"/>
    <cellStyle name="Comma 2 38 2" xfId="866" xr:uid="{00000000-0005-0000-0000-000062030000}"/>
    <cellStyle name="Comma 2 38 2 2" xfId="3209" xr:uid="{FFCE0ECE-FA36-4629-9A61-AE2C51226B93}"/>
    <cellStyle name="Comma 2 38 3" xfId="3208" xr:uid="{6D882DD5-8231-427C-9373-3387168AF461}"/>
    <cellStyle name="Comma 2 39" xfId="867" xr:uid="{00000000-0005-0000-0000-000063030000}"/>
    <cellStyle name="Comma 2 39 2" xfId="868" xr:uid="{00000000-0005-0000-0000-000064030000}"/>
    <cellStyle name="Comma 2 39 2 2" xfId="3211" xr:uid="{3394D8A0-2514-44D9-9FAE-7F6B604701F5}"/>
    <cellStyle name="Comma 2 39 3" xfId="3210" xr:uid="{FBD8A47A-E7DF-4180-9B75-3A15874C4EBF}"/>
    <cellStyle name="Comma 2 4" xfId="869" xr:uid="{00000000-0005-0000-0000-000065030000}"/>
    <cellStyle name="Comma 2 4 2" xfId="870" xr:uid="{00000000-0005-0000-0000-000066030000}"/>
    <cellStyle name="Comma 2 4 2 2" xfId="3212" xr:uid="{E0164A6E-052B-477B-AED6-68F8A3F7E7F7}"/>
    <cellStyle name="Comma 2 4 3" xfId="871" xr:uid="{00000000-0005-0000-0000-000067030000}"/>
    <cellStyle name="Comma 2 4 3 2" xfId="3213" xr:uid="{1BDC165E-07D2-4AE3-858D-9E342D1EC3BD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0 2 2" xfId="3215" xr:uid="{481FAB58-5C0B-45A8-AB21-35582776581C}"/>
    <cellStyle name="Comma 2 40 3" xfId="3214" xr:uid="{6F0DACEC-21E1-413C-99FB-54D93FE23317}"/>
    <cellStyle name="Comma 2 41" xfId="875" xr:uid="{00000000-0005-0000-0000-00006B030000}"/>
    <cellStyle name="Comma 2 41 2" xfId="876" xr:uid="{00000000-0005-0000-0000-00006C030000}"/>
    <cellStyle name="Comma 2 41 2 2" xfId="3217" xr:uid="{65B5AA9E-6709-4358-B236-DDDEF434B02E}"/>
    <cellStyle name="Comma 2 41 3" xfId="3216" xr:uid="{8BC6D3B8-5F03-41DF-A2E6-228ACCEAADE5}"/>
    <cellStyle name="Comma 2 42" xfId="877" xr:uid="{00000000-0005-0000-0000-00006D030000}"/>
    <cellStyle name="Comma 2 42 2" xfId="878" xr:uid="{00000000-0005-0000-0000-00006E030000}"/>
    <cellStyle name="Comma 2 42 2 2" xfId="3219" xr:uid="{12247382-BE5C-4074-A576-78044679E44B}"/>
    <cellStyle name="Comma 2 42 3" xfId="3218" xr:uid="{83F2DB00-B982-4993-86B7-0BA8DBDC7FBE}"/>
    <cellStyle name="Comma 2 43" xfId="879" xr:uid="{00000000-0005-0000-0000-00006F030000}"/>
    <cellStyle name="Comma 2 43 2" xfId="880" xr:uid="{00000000-0005-0000-0000-000070030000}"/>
    <cellStyle name="Comma 2 43 2 2" xfId="3221" xr:uid="{EDC17F39-AF3C-4069-A3E5-38E80478FC7F}"/>
    <cellStyle name="Comma 2 43 3" xfId="3220" xr:uid="{5F3A7FD7-1EFC-44C5-9C86-53BCD6463006}"/>
    <cellStyle name="Comma 2 44" xfId="881" xr:uid="{00000000-0005-0000-0000-000071030000}"/>
    <cellStyle name="Comma 2 44 2" xfId="882" xr:uid="{00000000-0005-0000-0000-000072030000}"/>
    <cellStyle name="Comma 2 44 2 2" xfId="3223" xr:uid="{5D63EED4-38F5-48A7-B166-A257562774AC}"/>
    <cellStyle name="Comma 2 44 3" xfId="3222" xr:uid="{516E81EE-99FE-400F-B258-148281D20D03}"/>
    <cellStyle name="Comma 2 45" xfId="883" xr:uid="{00000000-0005-0000-0000-000073030000}"/>
    <cellStyle name="Comma 2 45 2" xfId="884" xr:uid="{00000000-0005-0000-0000-000074030000}"/>
    <cellStyle name="Comma 2 45 2 2" xfId="3225" xr:uid="{86C858FD-AC19-4F09-8DC3-4B74B7B50B6D}"/>
    <cellStyle name="Comma 2 45 3" xfId="3224" xr:uid="{7B23F212-E7A8-48C9-A1C0-8AC4D838CEA1}"/>
    <cellStyle name="Comma 2 46" xfId="885" xr:uid="{00000000-0005-0000-0000-000075030000}"/>
    <cellStyle name="Comma 2 46 2" xfId="886" xr:uid="{00000000-0005-0000-0000-000076030000}"/>
    <cellStyle name="Comma 2 46 2 2" xfId="3227" xr:uid="{10E31995-BF4C-404F-A8F7-44775BFF285D}"/>
    <cellStyle name="Comma 2 46 3" xfId="3226" xr:uid="{F75CEFF6-41DE-49D7-94F9-F0265C836B8C}"/>
    <cellStyle name="Comma 2 47" xfId="887" xr:uid="{00000000-0005-0000-0000-000077030000}"/>
    <cellStyle name="Comma 2 47 2" xfId="888" xr:uid="{00000000-0005-0000-0000-000078030000}"/>
    <cellStyle name="Comma 2 47 2 2" xfId="3229" xr:uid="{9CD01114-5DA3-4F37-8775-BB4CDB2DD4CE}"/>
    <cellStyle name="Comma 2 47 3" xfId="3228" xr:uid="{F4E695A3-9007-491B-ACF3-6EFD6C55E8C6}"/>
    <cellStyle name="Comma 2 48" xfId="889" xr:uid="{00000000-0005-0000-0000-000079030000}"/>
    <cellStyle name="Comma 2 48 2" xfId="890" xr:uid="{00000000-0005-0000-0000-00007A030000}"/>
    <cellStyle name="Comma 2 48 2 2" xfId="3231" xr:uid="{5290C844-722E-4780-B317-BC5272B2DBB8}"/>
    <cellStyle name="Comma 2 48 3" xfId="3230" xr:uid="{D4DEFCF0-A420-4F67-98B3-83AB353A0ADA}"/>
    <cellStyle name="Comma 2 49" xfId="891" xr:uid="{00000000-0005-0000-0000-00007B030000}"/>
    <cellStyle name="Comma 2 49 2" xfId="892" xr:uid="{00000000-0005-0000-0000-00007C030000}"/>
    <cellStyle name="Comma 2 49 2 2" xfId="3233" xr:uid="{B75A140A-EE7E-46D3-84EA-E3D63D91E7BB}"/>
    <cellStyle name="Comma 2 49 3" xfId="3232" xr:uid="{A8C2EDAC-8F4B-440E-85F3-A47130151069}"/>
    <cellStyle name="Comma 2 5" xfId="893" xr:uid="{00000000-0005-0000-0000-00007D030000}"/>
    <cellStyle name="Comma 2 5 2" xfId="894" xr:uid="{00000000-0005-0000-0000-00007E030000}"/>
    <cellStyle name="Comma 2 5 2 2" xfId="3235" xr:uid="{6B8FCE6E-42A0-4438-8C50-5FF6AA7EE94F}"/>
    <cellStyle name="Comma 2 5 3" xfId="3234" xr:uid="{D7B4A19B-1612-4867-AE1D-2E5CF65D2C26}"/>
    <cellStyle name="Comma 2 50" xfId="895" xr:uid="{00000000-0005-0000-0000-00007F030000}"/>
    <cellStyle name="Comma 2 50 2" xfId="896" xr:uid="{00000000-0005-0000-0000-000080030000}"/>
    <cellStyle name="Comma 2 50 2 2" xfId="3237" xr:uid="{E76F3305-993C-4D0F-847E-F07D471C24FB}"/>
    <cellStyle name="Comma 2 50 3" xfId="3236" xr:uid="{B12B301D-2BAB-4B25-B69A-A9268BF422DA}"/>
    <cellStyle name="Comma 2 51" xfId="897" xr:uid="{00000000-0005-0000-0000-000081030000}"/>
    <cellStyle name="Comma 2 51 2" xfId="898" xr:uid="{00000000-0005-0000-0000-000082030000}"/>
    <cellStyle name="Comma 2 51 2 2" xfId="3239" xr:uid="{9A84F346-F6BC-4929-8B76-A4703D0342FC}"/>
    <cellStyle name="Comma 2 51 3" xfId="3238" xr:uid="{A78B0C93-1305-4A85-9FAE-B6E4418EEBFB}"/>
    <cellStyle name="Comma 2 52" xfId="899" xr:uid="{00000000-0005-0000-0000-000083030000}"/>
    <cellStyle name="Comma 2 52 2" xfId="900" xr:uid="{00000000-0005-0000-0000-000084030000}"/>
    <cellStyle name="Comma 2 52 2 2" xfId="3241" xr:uid="{60CD606A-E5F7-4FE6-AF9D-FBB30AE59430}"/>
    <cellStyle name="Comma 2 52 3" xfId="3240" xr:uid="{C028118A-56A5-43C3-A8F9-1CB6C775764E}"/>
    <cellStyle name="Comma 2 53" xfId="901" xr:uid="{00000000-0005-0000-0000-000085030000}"/>
    <cellStyle name="Comma 2 53 2" xfId="902" xr:uid="{00000000-0005-0000-0000-000086030000}"/>
    <cellStyle name="Comma 2 53 2 2" xfId="3243" xr:uid="{992FECBC-5A36-42D6-9F0D-472089632CA3}"/>
    <cellStyle name="Comma 2 53 3" xfId="3242" xr:uid="{2D5A993E-BF5D-4521-BE2E-C14FEA3B259D}"/>
    <cellStyle name="Comma 2 54" xfId="903" xr:uid="{00000000-0005-0000-0000-000087030000}"/>
    <cellStyle name="Comma 2 54 2" xfId="904" xr:uid="{00000000-0005-0000-0000-000088030000}"/>
    <cellStyle name="Comma 2 54 2 2" xfId="3245" xr:uid="{536E6000-DD17-4096-A98C-E3D70C01C279}"/>
    <cellStyle name="Comma 2 54 3" xfId="3244" xr:uid="{CFDA763A-D08B-4988-AA3B-8286EA58CE04}"/>
    <cellStyle name="Comma 2 55" xfId="905" xr:uid="{00000000-0005-0000-0000-000089030000}"/>
    <cellStyle name="Comma 2 55 2" xfId="906" xr:uid="{00000000-0005-0000-0000-00008A030000}"/>
    <cellStyle name="Comma 2 55 2 2" xfId="3247" xr:uid="{BF492731-3A26-4D58-93F9-B729B6D17721}"/>
    <cellStyle name="Comma 2 55 3" xfId="3246" xr:uid="{3DE2F5D8-E493-4E0A-8D89-DBAE2BE97091}"/>
    <cellStyle name="Comma 2 56" xfId="907" xr:uid="{00000000-0005-0000-0000-00008B030000}"/>
    <cellStyle name="Comma 2 56 2" xfId="908" xr:uid="{00000000-0005-0000-0000-00008C030000}"/>
    <cellStyle name="Comma 2 56 2 2" xfId="3249" xr:uid="{701B3E62-D276-415C-B54D-3156AE2498D4}"/>
    <cellStyle name="Comma 2 56 3" xfId="3248" xr:uid="{F8331FCC-EC69-48AE-A098-C71665E3A279}"/>
    <cellStyle name="Comma 2 57" xfId="909" xr:uid="{00000000-0005-0000-0000-00008D030000}"/>
    <cellStyle name="Comma 2 57 2" xfId="910" xr:uid="{00000000-0005-0000-0000-00008E030000}"/>
    <cellStyle name="Comma 2 57 2 2" xfId="3251" xr:uid="{7BE996D0-5304-48D2-8BD5-38582607F676}"/>
    <cellStyle name="Comma 2 57 3" xfId="3250" xr:uid="{99F877F0-0141-4A8D-BD5C-73CF9B578CC3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2 2 2" xfId="3254" xr:uid="{9D273002-9623-466C-9703-6E25B023FFB1}"/>
    <cellStyle name="Comma 2 58 2 3" xfId="3253" xr:uid="{16D6D549-66CC-44B0-BADE-37FEAF3E4483}"/>
    <cellStyle name="Comma 2 58 3" xfId="914" xr:uid="{00000000-0005-0000-0000-000092030000}"/>
    <cellStyle name="Comma 2 58 3 2" xfId="915" xr:uid="{00000000-0005-0000-0000-000093030000}"/>
    <cellStyle name="Comma 2 58 3 2 2" xfId="3256" xr:uid="{462C21E4-7BA6-4346-8C28-62D8A45B7B21}"/>
    <cellStyle name="Comma 2 58 3 3" xfId="3255" xr:uid="{67E85E4A-1D33-4F62-8B75-22C39D02A1CA}"/>
    <cellStyle name="Comma 2 58 4" xfId="916" xr:uid="{00000000-0005-0000-0000-000094030000}"/>
    <cellStyle name="Comma 2 58 4 2" xfId="917" xr:uid="{00000000-0005-0000-0000-000095030000}"/>
    <cellStyle name="Comma 2 58 4 2 2" xfId="3258" xr:uid="{7F1A1577-37C7-4D89-999B-F952DBE451DD}"/>
    <cellStyle name="Comma 2 58 4 3" xfId="3257" xr:uid="{C2C2D1E5-3007-4008-ADDD-239BFF9144EA}"/>
    <cellStyle name="Comma 2 58 5" xfId="918" xr:uid="{00000000-0005-0000-0000-000096030000}"/>
    <cellStyle name="Comma 2 58 5 2" xfId="3259" xr:uid="{BF53D68E-18EE-4CC1-93BF-1682F65245AF}"/>
    <cellStyle name="Comma 2 58 6" xfId="3252" xr:uid="{38BBC361-5462-4F6F-A686-7483EEE6FBE4}"/>
    <cellStyle name="Comma 2 59" xfId="919" xr:uid="{00000000-0005-0000-0000-000097030000}"/>
    <cellStyle name="Comma 2 59 2" xfId="920" xr:uid="{00000000-0005-0000-0000-000098030000}"/>
    <cellStyle name="Comma 2 59 2 2" xfId="3261" xr:uid="{3526CDF5-59CC-4795-8807-C6BD381CD874}"/>
    <cellStyle name="Comma 2 59 3" xfId="3260" xr:uid="{8C00785E-B0A3-4844-A22E-08C67460624E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60 2 2" xfId="3263" xr:uid="{223BC30A-F1DE-4455-AE77-9909BF2638B7}"/>
    <cellStyle name="Comma 2 60 3" xfId="3262" xr:uid="{91618AD1-5D6C-4582-9FF2-10EBABA805C3}"/>
    <cellStyle name="Comma 2 61" xfId="3120" xr:uid="{879A60CB-5A8A-4DFE-BD3D-82C0461EC4DE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8 2 2" xfId="3265" xr:uid="{E58CF9AE-9D84-465E-B1F0-1CC59D7A9699}"/>
    <cellStyle name="Comma 2 8 3" xfId="3264" xr:uid="{98B1170F-E139-41E5-A5A3-E2038911916E}"/>
    <cellStyle name="Comma 2 9" xfId="948" xr:uid="{00000000-0005-0000-0000-0000B4030000}"/>
    <cellStyle name="Comma 2 9 2" xfId="949" xr:uid="{00000000-0005-0000-0000-0000B5030000}"/>
    <cellStyle name="Comma 2 9 2 2" xfId="3267" xr:uid="{326102E8-369B-4E48-9156-5E37234D7830}"/>
    <cellStyle name="Comma 2 9 3" xfId="3266" xr:uid="{9C2F4D44-D9F5-4232-A432-E634E66393DD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2 2 2" xfId="3270" xr:uid="{FAB506D2-2254-43F8-8136-6F1E22DF961C}"/>
    <cellStyle name="Comma 20 2 3" xfId="3269" xr:uid="{F52FA6FB-D19F-4735-8B2E-D6141EB7C633}"/>
    <cellStyle name="Comma 20 3" xfId="953" xr:uid="{00000000-0005-0000-0000-0000B9030000}"/>
    <cellStyle name="Comma 20 3 2" xfId="3271" xr:uid="{7459D488-4A5C-4733-90B8-56ED6DEA5880}"/>
    <cellStyle name="Comma 20 4" xfId="3268" xr:uid="{F4FDADBF-6B1F-478A-9BAE-AE5A78F69C53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2 2 2" xfId="3274" xr:uid="{47793C74-2B52-4E3D-9437-DA0142707414}"/>
    <cellStyle name="Comma 21 2 3" xfId="3273" xr:uid="{D7FEE3D3-1B3E-46A9-9999-C92C2AD705C9}"/>
    <cellStyle name="Comma 21 3" xfId="957" xr:uid="{00000000-0005-0000-0000-0000BD030000}"/>
    <cellStyle name="Comma 21 3 2" xfId="3275" xr:uid="{94109A6C-F24D-435E-A979-E85F7E5B4ED4}"/>
    <cellStyle name="Comma 21 4" xfId="3272" xr:uid="{7F3E6B1D-B2FF-4295-A55F-9DB1C884DE26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2 2 2" xfId="3278" xr:uid="{044DE555-C8AB-4961-B3AB-4015EBFA8C7A}"/>
    <cellStyle name="Comma 22 2 3" xfId="3277" xr:uid="{81C99B20-1DA8-4C7D-9B88-623F8E4AE9CC}"/>
    <cellStyle name="Comma 22 3" xfId="961" xr:uid="{00000000-0005-0000-0000-0000C1030000}"/>
    <cellStyle name="Comma 22 3 2" xfId="3279" xr:uid="{62646C50-5B05-4CE7-A4E6-B1508692EEC5}"/>
    <cellStyle name="Comma 22 4" xfId="3276" xr:uid="{A47EFBD6-DD85-4A8F-89C6-9A52A6CF62E5}"/>
    <cellStyle name="Comma 23" xfId="962" xr:uid="{00000000-0005-0000-0000-0000C2030000}"/>
    <cellStyle name="Comma 23 2" xfId="963" xr:uid="{00000000-0005-0000-0000-0000C3030000}"/>
    <cellStyle name="Comma 23 2 2" xfId="3281" xr:uid="{41B6E287-EA5A-4CAB-9881-AB21AA2B51E1}"/>
    <cellStyle name="Comma 23 3" xfId="3280" xr:uid="{2DEC6FF5-97EE-4BD7-B4BC-132EC07CABAB}"/>
    <cellStyle name="Comma 24" xfId="964" xr:uid="{00000000-0005-0000-0000-0000C4030000}"/>
    <cellStyle name="Comma 24 2" xfId="965" xr:uid="{00000000-0005-0000-0000-0000C5030000}"/>
    <cellStyle name="Comma 24 2 2" xfId="3283" xr:uid="{1DB54273-4101-4DC8-8250-D416DB005B0D}"/>
    <cellStyle name="Comma 24 3" xfId="3282" xr:uid="{0FD90D50-1811-4878-9CE2-763DEB5110FC}"/>
    <cellStyle name="Comma 25" xfId="966" xr:uid="{00000000-0005-0000-0000-0000C6030000}"/>
    <cellStyle name="Comma 25 2" xfId="967" xr:uid="{00000000-0005-0000-0000-0000C7030000}"/>
    <cellStyle name="Comma 25 2 2" xfId="3285" xr:uid="{694D89BD-02CD-483D-AA49-ECE23C86EB83}"/>
    <cellStyle name="Comma 25 3" xfId="3284" xr:uid="{7DB7D5D5-6E10-4AF4-94A6-FA82842A1D79}"/>
    <cellStyle name="Comma 26" xfId="968" xr:uid="{00000000-0005-0000-0000-0000C8030000}"/>
    <cellStyle name="Comma 26 2" xfId="969" xr:uid="{00000000-0005-0000-0000-0000C9030000}"/>
    <cellStyle name="Comma 26 2 2" xfId="3287" xr:uid="{E6CFD93E-6086-4EEF-96C0-5B4E3E777547}"/>
    <cellStyle name="Comma 26 3" xfId="3286" xr:uid="{B20FAF16-31C2-4A2C-9009-711CAE394B7D}"/>
    <cellStyle name="Comma 27" xfId="970" xr:uid="{00000000-0005-0000-0000-0000CA030000}"/>
    <cellStyle name="Comma 27 2" xfId="3288" xr:uid="{B1DC1DEF-C2FD-42B8-8D6E-A07AD27E88FF}"/>
    <cellStyle name="Comma 28" xfId="971" xr:uid="{00000000-0005-0000-0000-0000CB030000}"/>
    <cellStyle name="Comma 28 2" xfId="972" xr:uid="{00000000-0005-0000-0000-0000CC030000}"/>
    <cellStyle name="Comma 28 2 2" xfId="3290" xr:uid="{F03B939B-69E7-424E-85D9-AB1306EB23C8}"/>
    <cellStyle name="Comma 28 3" xfId="3289" xr:uid="{1D3C4EAA-F85E-45A5-9F68-4F56DAE20D8B}"/>
    <cellStyle name="Comma 29" xfId="973" xr:uid="{00000000-0005-0000-0000-0000CD030000}"/>
    <cellStyle name="Comma 29 2" xfId="974" xr:uid="{00000000-0005-0000-0000-0000CE030000}"/>
    <cellStyle name="Comma 29 2 2" xfId="3292" xr:uid="{ADA9E730-F1FA-4A0C-A746-DFCF5F005C64}"/>
    <cellStyle name="Comma 29 3" xfId="3291" xr:uid="{B05854E1-40FB-4478-AD6B-6819F0F7A7BD}"/>
    <cellStyle name="Comma 3" xfId="975" xr:uid="{00000000-0005-0000-0000-0000CF030000}"/>
    <cellStyle name="Comma 3 10" xfId="976" xr:uid="{00000000-0005-0000-0000-0000D0030000}"/>
    <cellStyle name="Comma 3 10 2" xfId="3294" xr:uid="{41D8AEE4-02DE-4EE4-9679-223777EC6454}"/>
    <cellStyle name="Comma 3 11" xfId="3293" xr:uid="{5BB636E2-59F7-4C41-9697-A876DE635CB8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2 2" xfId="3298" xr:uid="{01FDE3F1-141B-4CE6-A7E5-23D307BBC8B3}"/>
    <cellStyle name="Comma 3 2 2 2 3" xfId="981" xr:uid="{00000000-0005-0000-0000-0000D5030000}"/>
    <cellStyle name="Comma 3 2 2 2 3 2" xfId="3299" xr:uid="{4F428438-6D2C-46BF-AE8E-366FF4BD964B}"/>
    <cellStyle name="Comma 3 2 2 2 4" xfId="982" xr:uid="{00000000-0005-0000-0000-0000D6030000}"/>
    <cellStyle name="Comma 3 2 2 2 4 2" xfId="3300" xr:uid="{CB8DF53A-9995-47AD-801F-1F31B026E3DF}"/>
    <cellStyle name="Comma 3 2 2 2 5" xfId="3297" xr:uid="{A7C01129-ABDC-4B1C-97FC-E41136CFD13D}"/>
    <cellStyle name="Comma 3 2 2 3" xfId="983" xr:uid="{00000000-0005-0000-0000-0000D7030000}"/>
    <cellStyle name="Comma 3 2 2 3 2" xfId="3301" xr:uid="{1B055E93-F7F2-454A-820F-736E19FC3819}"/>
    <cellStyle name="Comma 3 2 2 4" xfId="984" xr:uid="{00000000-0005-0000-0000-0000D8030000}"/>
    <cellStyle name="Comma 3 2 2 4 2" xfId="3302" xr:uid="{38D12003-7FD6-458C-9A95-29BB42913FC9}"/>
    <cellStyle name="Comma 3 2 2 5" xfId="985" xr:uid="{00000000-0005-0000-0000-0000D9030000}"/>
    <cellStyle name="Comma 3 2 2 5 2" xfId="3303" xr:uid="{670C1841-53B1-4937-B6E7-B7A738C81E50}"/>
    <cellStyle name="Comma 3 2 2 6" xfId="3296" xr:uid="{DF773988-F48C-4EC1-8DEC-83A785ECD24D}"/>
    <cellStyle name="Comma 3 2 3" xfId="986" xr:uid="{00000000-0005-0000-0000-0000DA030000}"/>
    <cellStyle name="Comma 3 2 3 2" xfId="3304" xr:uid="{8DC9F6BA-E703-48EC-9D20-617101F1AE22}"/>
    <cellStyle name="Comma 3 2 4" xfId="987" xr:uid="{00000000-0005-0000-0000-0000DB030000}"/>
    <cellStyle name="Comma 3 2 4 2" xfId="3305" xr:uid="{32573B8F-9FCE-4D54-AC87-512ECE7F1DFF}"/>
    <cellStyle name="Comma 3 2 5" xfId="988" xr:uid="{00000000-0005-0000-0000-0000DC030000}"/>
    <cellStyle name="Comma 3 2 5 2" xfId="3306" xr:uid="{74E0CE53-DDCC-43B6-9131-E93EC685BF57}"/>
    <cellStyle name="Comma 3 2 6" xfId="989" xr:uid="{00000000-0005-0000-0000-0000DD030000}"/>
    <cellStyle name="Comma 3 2 6 2" xfId="3307" xr:uid="{D8DD27B7-70C8-4C19-8729-679662336594}"/>
    <cellStyle name="Comma 3 2 7" xfId="3295" xr:uid="{DA8D4957-1717-4110-8162-5EE0589D0E37}"/>
    <cellStyle name="Comma 3 3" xfId="990" xr:uid="{00000000-0005-0000-0000-0000DE030000}"/>
    <cellStyle name="Comma 3 3 2" xfId="991" xr:uid="{00000000-0005-0000-0000-0000DF030000}"/>
    <cellStyle name="Comma 3 3 2 2" xfId="3309" xr:uid="{A764FCAB-A8CB-469B-A158-9A2F591C5658}"/>
    <cellStyle name="Comma 3 3 3" xfId="992" xr:uid="{00000000-0005-0000-0000-0000E0030000}"/>
    <cellStyle name="Comma 3 3 3 2" xfId="3310" xr:uid="{8BDCAAB3-F07D-4B7A-8D5F-81454B42FB90}"/>
    <cellStyle name="Comma 3 3 4" xfId="993" xr:uid="{00000000-0005-0000-0000-0000E1030000}"/>
    <cellStyle name="Comma 3 3 4 2" xfId="3311" xr:uid="{1ADF860E-5183-4A77-811D-485C787B9D84}"/>
    <cellStyle name="Comma 3 3 5" xfId="3308" xr:uid="{FAFD7B7D-38F3-4A03-B14E-13AA9746F917}"/>
    <cellStyle name="Comma 3 4" xfId="994" xr:uid="{00000000-0005-0000-0000-0000E2030000}"/>
    <cellStyle name="Comma 3 4 2" xfId="995" xr:uid="{00000000-0005-0000-0000-0000E3030000}"/>
    <cellStyle name="Comma 3 4 2 2" xfId="3313" xr:uid="{09904FA6-8EF4-407B-A6EC-1E0BEBCE790A}"/>
    <cellStyle name="Comma 3 4 3" xfId="996" xr:uid="{00000000-0005-0000-0000-0000E4030000}"/>
    <cellStyle name="Comma 3 4 3 2" xfId="3314" xr:uid="{FA8F8A76-04F8-4265-A824-5A813A0C94FB}"/>
    <cellStyle name="Comma 3 4 4" xfId="997" xr:uid="{00000000-0005-0000-0000-0000E5030000}"/>
    <cellStyle name="Comma 3 4 4 2" xfId="3315" xr:uid="{E3C6C18C-0AC2-4D33-A9F4-42D1351ED3DF}"/>
    <cellStyle name="Comma 3 4 5" xfId="3312" xr:uid="{AF01C770-13F5-4F93-B962-3F992282879D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2 2" xfId="3321" xr:uid="{FADCE5E6-D8C1-496F-AD37-9DED94E6E145}"/>
    <cellStyle name="Comma 3 5 2 2 2 2 3" xfId="1004" xr:uid="{00000000-0005-0000-0000-0000EC030000}"/>
    <cellStyle name="Comma 3 5 2 2 2 2 3 2" xfId="3322" xr:uid="{B5D4E5B6-1082-48AA-B921-24C76A6FB2D3}"/>
    <cellStyle name="Comma 3 5 2 2 2 2 4" xfId="1005" xr:uid="{00000000-0005-0000-0000-0000ED030000}"/>
    <cellStyle name="Comma 3 5 2 2 2 2 4 2" xfId="3323" xr:uid="{6591C60C-8BE0-457D-80C3-BE51F52D42FB}"/>
    <cellStyle name="Comma 3 5 2 2 2 2 5" xfId="1006" xr:uid="{00000000-0005-0000-0000-0000EE030000}"/>
    <cellStyle name="Comma 3 5 2 2 2 2 5 2" xfId="3324" xr:uid="{4E228EF8-3C3A-4BE0-B7C6-FBC1124C738E}"/>
    <cellStyle name="Comma 3 5 2 2 2 2 6" xfId="3320" xr:uid="{F89F7F9E-91BC-4642-A157-A4856D867C43}"/>
    <cellStyle name="Comma 3 5 2 2 2 3" xfId="1007" xr:uid="{00000000-0005-0000-0000-0000EF030000}"/>
    <cellStyle name="Comma 3 5 2 2 2 3 2" xfId="3325" xr:uid="{42D415DD-2835-4D54-A282-1CCE65C5F1FD}"/>
    <cellStyle name="Comma 3 5 2 2 2 4" xfId="1008" xr:uid="{00000000-0005-0000-0000-0000F0030000}"/>
    <cellStyle name="Comma 3 5 2 2 2 4 2" xfId="3326" xr:uid="{7757EBD6-C173-417F-8E45-F6B3E57F1134}"/>
    <cellStyle name="Comma 3 5 2 2 2 5" xfId="1009" xr:uid="{00000000-0005-0000-0000-0000F1030000}"/>
    <cellStyle name="Comma 3 5 2 2 2 5 2" xfId="3327" xr:uid="{AA59504F-AEE4-4B08-AA35-28AF7DE31FDA}"/>
    <cellStyle name="Comma 3 5 2 2 2 6" xfId="3319" xr:uid="{444964C6-E664-4236-ACCD-76C00D97156A}"/>
    <cellStyle name="Comma 3 5 2 2 3" xfId="1010" xr:uid="{00000000-0005-0000-0000-0000F2030000}"/>
    <cellStyle name="Comma 3 5 2 2 3 2" xfId="3328" xr:uid="{3F7EF7EE-5B4C-4414-BF70-CCE5AECBE80F}"/>
    <cellStyle name="Comma 3 5 2 2 4" xfId="1011" xr:uid="{00000000-0005-0000-0000-0000F3030000}"/>
    <cellStyle name="Comma 3 5 2 2 4 2" xfId="3329" xr:uid="{10A89423-A4B6-406A-8CC2-32D3311E61D1}"/>
    <cellStyle name="Comma 3 5 2 2 5" xfId="1012" xr:uid="{00000000-0005-0000-0000-0000F4030000}"/>
    <cellStyle name="Comma 3 5 2 2 5 2" xfId="3330" xr:uid="{3FBFDE74-F447-4F48-B827-D7958AFDA235}"/>
    <cellStyle name="Comma 3 5 2 2 6" xfId="3318" xr:uid="{4BE0B1FA-8236-49F4-B20F-FAFF13FA609C}"/>
    <cellStyle name="Comma 3 5 2 3" xfId="1013" xr:uid="{00000000-0005-0000-0000-0000F5030000}"/>
    <cellStyle name="Comma 3 5 2 3 2" xfId="3331" xr:uid="{6C462B2A-48D1-4A29-865D-B85617343130}"/>
    <cellStyle name="Comma 3 5 2 4" xfId="1014" xr:uid="{00000000-0005-0000-0000-0000F6030000}"/>
    <cellStyle name="Comma 3 5 2 4 2" xfId="3332" xr:uid="{2EB0ECB1-EF2C-41F4-9852-AA958DADEB82}"/>
    <cellStyle name="Comma 3 5 2 5" xfId="1015" xr:uid="{00000000-0005-0000-0000-0000F7030000}"/>
    <cellStyle name="Comma 3 5 2 5 2" xfId="3333" xr:uid="{2893985C-CA8C-4A05-A489-D53DD4048DBA}"/>
    <cellStyle name="Comma 3 5 2 6" xfId="3317" xr:uid="{54E3A01F-2797-48F6-BF95-9950A4FEF855}"/>
    <cellStyle name="Comma 3 5 3" xfId="1016" xr:uid="{00000000-0005-0000-0000-0000F8030000}"/>
    <cellStyle name="Comma 3 5 3 2" xfId="1017" xr:uid="{00000000-0005-0000-0000-0000F9030000}"/>
    <cellStyle name="Comma 3 5 3 2 2" xfId="3335" xr:uid="{3B0063B3-E153-4D45-8322-E15898B23BA7}"/>
    <cellStyle name="Comma 3 5 3 3" xfId="1018" xr:uid="{00000000-0005-0000-0000-0000FA030000}"/>
    <cellStyle name="Comma 3 5 3 3 2" xfId="3336" xr:uid="{2C62F903-6BFF-4789-94C0-3EB80C0B94F8}"/>
    <cellStyle name="Comma 3 5 3 4" xfId="1019" xr:uid="{00000000-0005-0000-0000-0000FB030000}"/>
    <cellStyle name="Comma 3 5 3 4 2" xfId="3337" xr:uid="{5FC4EA68-4D2D-4910-B578-D0BC34B7DC23}"/>
    <cellStyle name="Comma 3 5 3 5" xfId="3334" xr:uid="{339486D8-F10C-42FA-B422-54B7B4E80E36}"/>
    <cellStyle name="Comma 3 5 4" xfId="1020" xr:uid="{00000000-0005-0000-0000-0000FC030000}"/>
    <cellStyle name="Comma 3 5 4 2" xfId="3338" xr:uid="{C418CDB4-2606-4BEF-965A-873E466F41A1}"/>
    <cellStyle name="Comma 3 5 5" xfId="1021" xr:uid="{00000000-0005-0000-0000-0000FD030000}"/>
    <cellStyle name="Comma 3 5 5 2" xfId="3339" xr:uid="{78140BFE-A217-46C4-A787-735648C00E41}"/>
    <cellStyle name="Comma 3 5 6" xfId="1022" xr:uid="{00000000-0005-0000-0000-0000FE030000}"/>
    <cellStyle name="Comma 3 5 6 2" xfId="3340" xr:uid="{2EDA5DA8-7392-48FF-83A9-297D0A3B9EC1}"/>
    <cellStyle name="Comma 3 5 7" xfId="3316" xr:uid="{BBC00DC8-187B-41FF-B588-A9BDB8F6EE41}"/>
    <cellStyle name="Comma 3 6" xfId="1023" xr:uid="{00000000-0005-0000-0000-0000FF030000}"/>
    <cellStyle name="Comma 3 6 2" xfId="3341" xr:uid="{6F0B860F-D9F2-43B8-BA02-490F6E8C42D3}"/>
    <cellStyle name="Comma 3 7" xfId="1024" xr:uid="{00000000-0005-0000-0000-000000040000}"/>
    <cellStyle name="Comma 3 7 2" xfId="3342" xr:uid="{ACC9B9EB-DB3A-48B8-BEB1-B1AB22A20E90}"/>
    <cellStyle name="Comma 3 8" xfId="1025" xr:uid="{00000000-0005-0000-0000-000001040000}"/>
    <cellStyle name="Comma 3 8 2" xfId="3343" xr:uid="{D0707FC5-4E12-482E-9084-11F6DDA2B58C}"/>
    <cellStyle name="Comma 3 9" xfId="1026" xr:uid="{00000000-0005-0000-0000-000002040000}"/>
    <cellStyle name="Comma 3 9 2" xfId="2672" xr:uid="{A762D8F6-0846-4D2D-8159-B2CFDFB2A653}"/>
    <cellStyle name="Comma 3 9 2 2" xfId="3678" xr:uid="{189B8A65-D81C-409F-AB63-CD10BA144EFC}"/>
    <cellStyle name="Comma 3 9 3" xfId="3344" xr:uid="{1230E7C8-69A3-4986-890D-9BBCB2D92220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0 2 2" xfId="3346" xr:uid="{43095057-1A9E-48B5-A20B-690C1B59481E}"/>
    <cellStyle name="Comma 30 3" xfId="3345" xr:uid="{7FED4236-0F8C-4F11-80F1-568866FC4048}"/>
    <cellStyle name="Comma 31" xfId="1030" xr:uid="{00000000-0005-0000-0000-000006040000}"/>
    <cellStyle name="Comma 31 2" xfId="1031" xr:uid="{00000000-0005-0000-0000-000007040000}"/>
    <cellStyle name="Comma 31 2 2" xfId="3348" xr:uid="{84916A23-77EE-4048-A9EE-E8400E4B359D}"/>
    <cellStyle name="Comma 31 3" xfId="3347" xr:uid="{E6797E32-27A2-4CFF-8CA9-488CC9FBA46F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2 2 2" xfId="3351" xr:uid="{25FD5F6A-BA66-4E75-8881-3975B258502F}"/>
    <cellStyle name="Comma 33 2 3" xfId="3350" xr:uid="{4F2F76F2-07AF-4383-A149-E7431A9CBFFC}"/>
    <cellStyle name="Comma 33 3" xfId="1037" xr:uid="{00000000-0005-0000-0000-00000D040000}"/>
    <cellStyle name="Comma 33 3 2" xfId="3352" xr:uid="{6EB9C659-38D0-4A37-BECC-ADD54E76D687}"/>
    <cellStyle name="Comma 33 4" xfId="3349" xr:uid="{DCC3DDD0-6A51-4D62-AB08-8CB4FB0D191E}"/>
    <cellStyle name="Comma 34" xfId="1038" xr:uid="{00000000-0005-0000-0000-00000E040000}"/>
    <cellStyle name="Comma 34 2" xfId="1039" xr:uid="{00000000-0005-0000-0000-00000F040000}"/>
    <cellStyle name="Comma 34 2 2" xfId="3354" xr:uid="{8970E4CF-4EB9-4B71-B7FE-321F11C9F4C1}"/>
    <cellStyle name="Comma 34 3" xfId="3353" xr:uid="{AAED142C-8ADD-43D3-848E-A5C0CB5C593C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7 2 2" xfId="3356" xr:uid="{1EC57161-6135-4234-B2E5-EC7BE7A2319A}"/>
    <cellStyle name="Comma 37 3" xfId="3355" xr:uid="{A8CAFC79-FFA3-4890-9474-6C64FB6E10C4}"/>
    <cellStyle name="Comma 38" xfId="1044" xr:uid="{00000000-0005-0000-0000-000014040000}"/>
    <cellStyle name="Comma 38 2" xfId="1045" xr:uid="{00000000-0005-0000-0000-000015040000}"/>
    <cellStyle name="Comma 38 2 2" xfId="3358" xr:uid="{26A53922-82FC-46C4-A48B-FE880F92B3CF}"/>
    <cellStyle name="Comma 38 3" xfId="3357" xr:uid="{8122DFE6-0774-4830-8057-25113947545B}"/>
    <cellStyle name="Comma 39" xfId="1046" xr:uid="{00000000-0005-0000-0000-000016040000}"/>
    <cellStyle name="Comma 39 2" xfId="3359" xr:uid="{6B28DA15-BF08-4E12-9802-1B4A3F2B758C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2 2 2" xfId="3362" xr:uid="{0CF92FE5-78EE-484D-AFEB-B8BE01E65383}"/>
    <cellStyle name="Comma 4 2 3" xfId="3361" xr:uid="{CE36ED6E-CDCD-4FC4-9BC0-557D62C4D390}"/>
    <cellStyle name="Comma 4 3" xfId="1050" xr:uid="{00000000-0005-0000-0000-00001A040000}"/>
    <cellStyle name="Comma 4 3 2" xfId="3363" xr:uid="{1FDE342F-B506-43A2-9676-184FDDB3D7D7}"/>
    <cellStyle name="Comma 4 4" xfId="1051" xr:uid="{00000000-0005-0000-0000-00001B040000}"/>
    <cellStyle name="Comma 4 4 2" xfId="3364" xr:uid="{5744F961-2CEC-4EB4-A574-DC17849D4F85}"/>
    <cellStyle name="Comma 4 5" xfId="1052" xr:uid="{00000000-0005-0000-0000-00001C040000}"/>
    <cellStyle name="Comma 4 5 2" xfId="3365" xr:uid="{87B291C6-340C-4C86-A354-80ABCFEAC508}"/>
    <cellStyle name="Comma 4 6" xfId="3360" xr:uid="{C0A6E0E4-ECAC-4EF8-B074-DFB1F44063FF}"/>
    <cellStyle name="Comma 40" xfId="1053" xr:uid="{00000000-0005-0000-0000-00001D040000}"/>
    <cellStyle name="Comma 40 2" xfId="3366" xr:uid="{A1944614-9AF2-4614-AEC9-AD03AEE99A08}"/>
    <cellStyle name="Comma 41" xfId="2894" xr:uid="{56B06B73-3AEB-4C9A-86A0-150B1D170BBE}"/>
    <cellStyle name="Comma 42" xfId="1054" xr:uid="{00000000-0005-0000-0000-00001E040000}"/>
    <cellStyle name="Comma 42 2" xfId="1055" xr:uid="{00000000-0005-0000-0000-00001F040000}"/>
    <cellStyle name="Comma 42 2 2" xfId="3368" xr:uid="{ABB92E67-7833-4912-964E-6B4D794A45F4}"/>
    <cellStyle name="Comma 42 3" xfId="3367" xr:uid="{860D5F43-4DAE-458A-8703-3CB70C0826CC}"/>
    <cellStyle name="Comma 43" xfId="3485" xr:uid="{044E1F31-79D6-48CE-A253-CBA39F5DF2F6}"/>
    <cellStyle name="Comma 44" xfId="3685" xr:uid="{7AAA93D4-2B0B-4D5E-97E6-8797B59ABE52}"/>
    <cellStyle name="Comma 45" xfId="1056" xr:uid="{00000000-0005-0000-0000-000020040000}"/>
    <cellStyle name="Comma 45 2" xfId="1057" xr:uid="{00000000-0005-0000-0000-000021040000}"/>
    <cellStyle name="Comma 45 2 2" xfId="3370" xr:uid="{259A966D-198F-4C42-9E99-A1A646128356}"/>
    <cellStyle name="Comma 45 3" xfId="3369" xr:uid="{91554EEA-7E46-43A0-B40C-913221E5FB4C}"/>
    <cellStyle name="Comma 46" xfId="1058" xr:uid="{00000000-0005-0000-0000-000022040000}"/>
    <cellStyle name="Comma 46 2" xfId="1059" xr:uid="{00000000-0005-0000-0000-000023040000}"/>
    <cellStyle name="Comma 46 2 2" xfId="3372" xr:uid="{22F66908-3959-4726-A23A-0210066AEA59}"/>
    <cellStyle name="Comma 46 3" xfId="3371" xr:uid="{60BE008F-F553-4FA3-8868-5D131CEA979A}"/>
    <cellStyle name="Comma 47" xfId="1060" xr:uid="{00000000-0005-0000-0000-000024040000}"/>
    <cellStyle name="Comma 47 2" xfId="1061" xr:uid="{00000000-0005-0000-0000-000025040000}"/>
    <cellStyle name="Comma 47 2 2" xfId="3374" xr:uid="{5E43AFC9-9184-4E87-9856-B98B48651B27}"/>
    <cellStyle name="Comma 47 3" xfId="3373" xr:uid="{8569ECE2-16A3-423F-AA48-B5316E574E89}"/>
    <cellStyle name="Comma 48" xfId="1062" xr:uid="{00000000-0005-0000-0000-000026040000}"/>
    <cellStyle name="Comma 48 2" xfId="1063" xr:uid="{00000000-0005-0000-0000-000027040000}"/>
    <cellStyle name="Comma 48 2 2" xfId="3376" xr:uid="{5A8B97D3-4B84-4827-8BAF-DF9B7AF15B40}"/>
    <cellStyle name="Comma 48 3" xfId="3375" xr:uid="{F70E9574-4149-4654-B730-55D060644C95}"/>
    <cellStyle name="Comma 49" xfId="1064" xr:uid="{00000000-0005-0000-0000-000028040000}"/>
    <cellStyle name="Comma 49 2" xfId="1065" xr:uid="{00000000-0005-0000-0000-000029040000}"/>
    <cellStyle name="Comma 49 2 2" xfId="3378" xr:uid="{EE0D6681-6ECD-4F51-BFD5-A773B7F32ECC}"/>
    <cellStyle name="Comma 49 3" xfId="3377" xr:uid="{B32DECA6-60C7-4A0F-A102-CD85A3AEAA63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2 2 2" xfId="3380" xr:uid="{4FE46E26-4892-460B-A5A2-3CC9633EE5CC}"/>
    <cellStyle name="Comma 5 2 3" xfId="3379" xr:uid="{7BCD7638-CB4C-4A89-AB24-DCE8229FF418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0 2 2" xfId="3382" xr:uid="{CDD1D98F-B5D0-4E85-8DCD-1CD0F2774841}"/>
    <cellStyle name="Comma 50 3" xfId="3381" xr:uid="{B586EAEF-0192-4D9B-AE19-83DA9846BB23}"/>
    <cellStyle name="Comma 51" xfId="1072" xr:uid="{00000000-0005-0000-0000-000030040000}"/>
    <cellStyle name="Comma 51 2" xfId="1073" xr:uid="{00000000-0005-0000-0000-000031040000}"/>
    <cellStyle name="Comma 51 2 2" xfId="3384" xr:uid="{58BD519D-0B06-48AF-A1A4-F7066A7A085E}"/>
    <cellStyle name="Comma 51 3" xfId="3383" xr:uid="{4E901F28-B4AD-4CB8-A9E8-8AC50FE5E39F}"/>
    <cellStyle name="Comma 52" xfId="1074" xr:uid="{00000000-0005-0000-0000-000032040000}"/>
    <cellStyle name="Comma 52 2" xfId="1075" xr:uid="{00000000-0005-0000-0000-000033040000}"/>
    <cellStyle name="Comma 52 2 2" xfId="3386" xr:uid="{80C90188-E4D0-45BA-96A5-1D3D79EEDCBB}"/>
    <cellStyle name="Comma 52 3" xfId="3385" xr:uid="{562A422C-73FC-4F8D-BB61-A253C4425FB6}"/>
    <cellStyle name="Comma 53" xfId="3484" xr:uid="{CBCF1A7A-93CA-42D6-8E9A-1883BCBF0D39}"/>
    <cellStyle name="Comma 54" xfId="3684" xr:uid="{63477F79-3D35-45D9-AEE2-32D55E42C2D9}"/>
    <cellStyle name="Comma 55" xfId="3481" xr:uid="{189D6CBE-7B83-41BC-BC52-87509490D39E}"/>
    <cellStyle name="Comma 56" xfId="3683" xr:uid="{5166F49D-75C0-430D-A2C8-9FC770C0E418}"/>
    <cellStyle name="Comma 57" xfId="3694" xr:uid="{00CAF8C4-F091-4ACF-A664-F7637D9615F9}"/>
    <cellStyle name="Comma 58" xfId="1076" xr:uid="{00000000-0005-0000-0000-000034040000}"/>
    <cellStyle name="Comma 58 2" xfId="1077" xr:uid="{00000000-0005-0000-0000-000035040000}"/>
    <cellStyle name="Comma 58 2 2" xfId="3388" xr:uid="{67D8358C-59BA-4614-90C6-65A2C4D7C0A2}"/>
    <cellStyle name="Comma 58 3" xfId="3387" xr:uid="{CE2DDB08-4F99-4D0D-923F-5D112261A6B6}"/>
    <cellStyle name="Comma 59" xfId="1078" xr:uid="{00000000-0005-0000-0000-000036040000}"/>
    <cellStyle name="Comma 59 2" xfId="1079" xr:uid="{00000000-0005-0000-0000-000037040000}"/>
    <cellStyle name="Comma 59 2 2" xfId="3390" xr:uid="{240AF12B-CC7D-4610-8B37-922EA11E26C3}"/>
    <cellStyle name="Comma 59 3" xfId="3389" xr:uid="{D07C27D6-07DD-4E58-AFC1-2E36A8EAC329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 2 2 2" xfId="3393" xr:uid="{D4F0E268-D950-415A-9D7F-0D4651C263D6}"/>
    <cellStyle name="Comma 6 2 3" xfId="3392" xr:uid="{7E2BA294-D6AA-45DD-8771-307FF538D3C3}"/>
    <cellStyle name="Comma 6 3" xfId="3391" xr:uid="{E110B00F-34BA-445F-8752-6DDF539E6909}"/>
    <cellStyle name="Comma 60" xfId="3717" xr:uid="{B90DDFBF-9510-432E-B0DF-0362EC9BEBE1}"/>
    <cellStyle name="Comma 61" xfId="3692" xr:uid="{499D2860-C421-42A2-8A19-148708AAEFFF}"/>
    <cellStyle name="Comma 62" xfId="1083" xr:uid="{00000000-0005-0000-0000-00003B040000}"/>
    <cellStyle name="Comma 62 2" xfId="1084" xr:uid="{00000000-0005-0000-0000-00003C040000}"/>
    <cellStyle name="Comma 62 2 2" xfId="3395" xr:uid="{59AB1A88-6B4D-44B0-899D-2029898C742E}"/>
    <cellStyle name="Comma 62 3" xfId="3394" xr:uid="{C5988C4F-5BA2-4E57-A557-635824DAB1C4}"/>
    <cellStyle name="Comma 63" xfId="1085" xr:uid="{00000000-0005-0000-0000-00003D040000}"/>
    <cellStyle name="Comma 63 2" xfId="1086" xr:uid="{00000000-0005-0000-0000-00003E040000}"/>
    <cellStyle name="Comma 63 2 2" xfId="3397" xr:uid="{6F728383-BF9A-4A6B-882E-C05EF66626DB}"/>
    <cellStyle name="Comma 63 3" xfId="3396" xr:uid="{BFA5A6D1-AF4B-46FD-B7AC-D0830060660A}"/>
    <cellStyle name="Comma 64" xfId="3716" xr:uid="{345DC6EF-AEEA-487C-BFD4-FE87E25862AE}"/>
    <cellStyle name="Comma 65" xfId="3693" xr:uid="{B365CA5A-794C-4E90-B5FA-A6F25AA55161}"/>
    <cellStyle name="Comma 66" xfId="1087" xr:uid="{00000000-0005-0000-0000-00003F040000}"/>
    <cellStyle name="Comma 66 2" xfId="3398" xr:uid="{AEB2B944-5AD8-4521-AF52-BF86B34B945E}"/>
    <cellStyle name="Comma 67" xfId="1088" xr:uid="{00000000-0005-0000-0000-000040040000}"/>
    <cellStyle name="Comma 67 2" xfId="1089" xr:uid="{00000000-0005-0000-0000-000041040000}"/>
    <cellStyle name="Comma 67 2 2" xfId="3400" xr:uid="{40908323-A889-426C-977F-3F13A96A727C}"/>
    <cellStyle name="Comma 67 3" xfId="3399" xr:uid="{638B139E-B6DE-448D-A55E-66253EF9ED9B}"/>
    <cellStyle name="Comma 68" xfId="3715" xr:uid="{99AE82A2-9CDF-427E-968E-EF6D93EAF998}"/>
    <cellStyle name="Comma 69" xfId="3695" xr:uid="{929BC684-EFC6-4ACF-AB41-E95A49DAED7D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2 2 2" xfId="3403" xr:uid="{92B3141D-CF52-4E90-B234-9955ACDBEC4A}"/>
    <cellStyle name="Comma 7 2 3" xfId="3402" xr:uid="{4C749B98-E067-4DC8-A31D-0AA5836AD8B3}"/>
    <cellStyle name="Comma 7 3" xfId="1093" xr:uid="{00000000-0005-0000-0000-000045040000}"/>
    <cellStyle name="Comma 7 3 2" xfId="1094" xr:uid="{00000000-0005-0000-0000-000046040000}"/>
    <cellStyle name="Comma 7 3 2 2" xfId="3405" xr:uid="{02666E29-6BE6-4D05-989F-7BDC84EE523F}"/>
    <cellStyle name="Comma 7 3 3" xfId="3404" xr:uid="{CB169DFB-7E68-402D-B63E-6771E4270DA9}"/>
    <cellStyle name="Comma 7 4" xfId="3401" xr:uid="{3AA8D974-F2B6-4265-8066-A7E41C5AB5E6}"/>
    <cellStyle name="Comma 70" xfId="3718" xr:uid="{722E6DDD-5507-401A-94C1-9A5567298810}"/>
    <cellStyle name="Comma 71" xfId="3696" xr:uid="{EF1A73F1-02D9-4C67-9944-18BAD2902041}"/>
    <cellStyle name="Comma 72" xfId="1095" xr:uid="{00000000-0005-0000-0000-000047040000}"/>
    <cellStyle name="Comma 72 2" xfId="3406" xr:uid="{1CC11A5B-0C53-42A9-82EF-3C5180A68B2E}"/>
    <cellStyle name="Comma 74" xfId="1096" xr:uid="{00000000-0005-0000-0000-000048040000}"/>
    <cellStyle name="Comma 74 2" xfId="1097" xr:uid="{00000000-0005-0000-0000-000049040000}"/>
    <cellStyle name="Comma 74 2 2" xfId="3408" xr:uid="{EBFCEEB8-42E0-422D-A53B-85EAF339DDF7}"/>
    <cellStyle name="Comma 74 3" xfId="3407" xr:uid="{1CE96D43-9ECB-4AD7-A826-6915AF08C645}"/>
    <cellStyle name="Comma 75" xfId="1098" xr:uid="{00000000-0005-0000-0000-00004A040000}"/>
    <cellStyle name="Comma 75 2" xfId="1099" xr:uid="{00000000-0005-0000-0000-00004B040000}"/>
    <cellStyle name="Comma 75 2 2" xfId="3410" xr:uid="{17F2F77D-042C-47C4-9859-CB77AE2BE21A}"/>
    <cellStyle name="Comma 75 3" xfId="3409" xr:uid="{9F69565A-B017-4548-BCC9-6583A17D2047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2 2 2" xfId="3414" xr:uid="{80BD36E7-74D9-4D1C-89F2-55BBE3C20D35}"/>
    <cellStyle name="Comma 8 2 2 3" xfId="3413" xr:uid="{EDD0AD4D-22BB-4A51-B920-B82D013EF245}"/>
    <cellStyle name="Comma 8 2 3" xfId="1104" xr:uid="{00000000-0005-0000-0000-000050040000}"/>
    <cellStyle name="Comma 8 2 3 2" xfId="3415" xr:uid="{A0AF79AF-0775-40F1-836D-2AFF77C43932}"/>
    <cellStyle name="Comma 8 2 4" xfId="3412" xr:uid="{33867A3D-5F3A-486A-9A3A-D9288F7AD6E9}"/>
    <cellStyle name="Comma 8 3" xfId="1105" xr:uid="{00000000-0005-0000-0000-000051040000}"/>
    <cellStyle name="Comma 8 3 2" xfId="3416" xr:uid="{3B8A3FF0-2652-4A28-9ACE-1D22E5E3D7A1}"/>
    <cellStyle name="Comma 8 4" xfId="3411" xr:uid="{DAD9C7F6-35FC-41B2-8C31-F243C2C25546}"/>
    <cellStyle name="Comma 82" xfId="1106" xr:uid="{00000000-0005-0000-0000-000052040000}"/>
    <cellStyle name="Comma 82 2" xfId="1107" xr:uid="{00000000-0005-0000-0000-000053040000}"/>
    <cellStyle name="Comma 82 2 2" xfId="3418" xr:uid="{5B719218-7BFE-40D2-B331-DCD33CC14A69}"/>
    <cellStyle name="Comma 82 3" xfId="3417" xr:uid="{EDA30FB0-6664-44E2-A1A8-2ED5E15028A9}"/>
    <cellStyle name="Comma 83" xfId="1108" xr:uid="{00000000-0005-0000-0000-000054040000}"/>
    <cellStyle name="Comma 83 2" xfId="1109" xr:uid="{00000000-0005-0000-0000-000055040000}"/>
    <cellStyle name="Comma 83 2 2" xfId="3420" xr:uid="{F5ECB52A-E0DE-428B-A385-0617CCD65AC6}"/>
    <cellStyle name="Comma 83 3" xfId="3419" xr:uid="{7FB2C5F5-BB6A-4147-9FD1-1297D45E60DC}"/>
    <cellStyle name="Comma 85" xfId="1110" xr:uid="{00000000-0005-0000-0000-000056040000}"/>
    <cellStyle name="Comma 85 2" xfId="1111" xr:uid="{00000000-0005-0000-0000-000057040000}"/>
    <cellStyle name="Comma 85 2 2" xfId="3422" xr:uid="{01F14A90-9BFF-4837-A283-5F09DBE4145E}"/>
    <cellStyle name="Comma 85 3" xfId="3421" xr:uid="{99CF7344-20A0-4BD6-8A14-9F4BC29C9C2C}"/>
    <cellStyle name="Comma 86" xfId="1112" xr:uid="{00000000-0005-0000-0000-000058040000}"/>
    <cellStyle name="Comma 86 2" xfId="1113" xr:uid="{00000000-0005-0000-0000-000059040000}"/>
    <cellStyle name="Comma 86 2 2" xfId="3424" xr:uid="{29CCC575-F522-44AB-AD0A-BA08E955706D}"/>
    <cellStyle name="Comma 86 3" xfId="3423" xr:uid="{4ADE74C2-3D53-4E8C-B62B-607A196F2893}"/>
    <cellStyle name="Comma 89" xfId="1114" xr:uid="{00000000-0005-0000-0000-00005A040000}"/>
    <cellStyle name="Comma 89 2" xfId="3425" xr:uid="{3731D473-9D61-434D-A343-EDB6C57B8459}"/>
    <cellStyle name="Comma 9" xfId="1115" xr:uid="{00000000-0005-0000-0000-00005B040000}"/>
    <cellStyle name="Comma 9 2" xfId="1116" xr:uid="{00000000-0005-0000-0000-00005C040000}"/>
    <cellStyle name="Comma 9 2 2" xfId="3427" xr:uid="{1F7CF999-951D-4F17-B8B5-2A29C4944C28}"/>
    <cellStyle name="Comma 9 3" xfId="1117" xr:uid="{00000000-0005-0000-0000-00005D040000}"/>
    <cellStyle name="Comma 9 3 2" xfId="3428" xr:uid="{EF4E7A22-53A7-4F4F-B9E0-956180EE2C28}"/>
    <cellStyle name="Comma 9 4" xfId="1118" xr:uid="{00000000-0005-0000-0000-00005E040000}"/>
    <cellStyle name="Comma 9 4 2" xfId="3429" xr:uid="{376824FE-D1A6-42E9-A007-2428092FF5ED}"/>
    <cellStyle name="Comma 9 5" xfId="3426" xr:uid="{6CB219EE-1BEE-4E1F-B64A-E9EEB6F0C63B}"/>
    <cellStyle name="Comma 98" xfId="1119" xr:uid="{00000000-0005-0000-0000-00005F040000}"/>
    <cellStyle name="Comma 98 2" xfId="3430" xr:uid="{650DB66C-EF96-4DD6-B623-192F5C09C26A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2 2" xfId="3431" xr:uid="{535C083B-5BA9-4840-87F6-7CCF2A790FA6}"/>
    <cellStyle name="Currency [0] 3" xfId="1127" xr:uid="{00000000-0005-0000-0000-000067040000}"/>
    <cellStyle name="Currency [0] 3 2" xfId="3432" xr:uid="{D5E3C96C-6F97-44E9-B753-41BB49B169E9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6 2 2" xfId="3434" xr:uid="{88FC04EE-D163-4978-83D7-C0DA91A5850E}"/>
    <cellStyle name="Normal 126 2 3" xfId="3698" xr:uid="{3EB6A169-5016-4A63-9058-D9C7E2BBC12C}"/>
    <cellStyle name="Normal 126 3" xfId="3433" xr:uid="{FF1C1214-6A69-4780-B1FC-3F2033DFC0F7}"/>
    <cellStyle name="Normal 126 4" xfId="3697" xr:uid="{C78FBDB0-1627-4362-BD24-96539D5B50E2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4 2 2" xfId="3436" xr:uid="{5A80AE66-D623-4BF7-884C-04C45B7635DB}"/>
    <cellStyle name="Normal 134 2 3" xfId="3700" xr:uid="{E422D458-A3BD-45FE-8F31-99F3A5D04B8C}"/>
    <cellStyle name="Normal 134 3" xfId="3435" xr:uid="{BBB3AF98-FE7E-4A5D-980C-A11977824812}"/>
    <cellStyle name="Normal 134 4" xfId="3699" xr:uid="{61646583-A453-486A-AC57-02B376AB2A30}"/>
    <cellStyle name="Normal 135" xfId="1536" xr:uid="{00000000-0005-0000-0000-000001060000}"/>
    <cellStyle name="Normal 135 2" xfId="3437" xr:uid="{C7FACAE4-5C39-417B-B886-0B40EC3821DF}"/>
    <cellStyle name="Normal 135 3" xfId="3701" xr:uid="{E0D7BB7B-0B8F-4EC9-BCD5-476489FC63E2}"/>
    <cellStyle name="Normal 136" xfId="1537" xr:uid="{00000000-0005-0000-0000-000002060000}"/>
    <cellStyle name="Normal 136 2" xfId="3438" xr:uid="{6831DEFF-55FE-45E3-8256-7B8C9CC91EFF}"/>
    <cellStyle name="Normal 136 3" xfId="3702" xr:uid="{F1CBD96A-1010-4B1D-B9B0-0247B6B17203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2 2 2" xfId="3679" xr:uid="{3400BFA7-B43E-4E3F-A5AF-D97DD8440B67}"/>
    <cellStyle name="Normal 137 2 2 3" xfId="3720" xr:uid="{7FF41EA3-334A-4C08-AAB3-A76CAE899332}"/>
    <cellStyle name="Normal 137 2 3" xfId="3440" xr:uid="{DBFED99F-F201-4435-8350-F0E0B590DF22}"/>
    <cellStyle name="Normal 137 2 4" xfId="3704" xr:uid="{3BC1C0C5-0721-4606-9D4F-4EC94FC3168F}"/>
    <cellStyle name="Normal 137 3" xfId="2670" xr:uid="{DE2FAB10-EC26-4C42-9A25-5D9F87A07F8A}"/>
    <cellStyle name="Normal 137 3 2" xfId="3677" xr:uid="{C0ABB60D-AC2A-4055-B3F1-73A6CDB5B8F6}"/>
    <cellStyle name="Normal 137 3 3" xfId="3719" xr:uid="{74196348-F776-49FA-B22F-2C4A6C508258}"/>
    <cellStyle name="Normal 137 4" xfId="3439" xr:uid="{86D69212-888B-438F-A513-0E0FB5F5D9C4}"/>
    <cellStyle name="Normal 137 5" xfId="3703" xr:uid="{C1EBFAD5-59A4-46B7-8868-5967DD96CD34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2 2" xfId="3441" xr:uid="{B5F7C958-DCA6-40FF-BC2E-13ACD3474E91}"/>
    <cellStyle name="Normal 16 3" xfId="1573" xr:uid="{00000000-0005-0000-0000-000026060000}"/>
    <cellStyle name="Normal 16 3 2" xfId="1574" xr:uid="{00000000-0005-0000-0000-000027060000}"/>
    <cellStyle name="Normal 16 3 2 2" xfId="3443" xr:uid="{846F1320-DFAA-4257-B98E-7ABD0E8E48A1}"/>
    <cellStyle name="Normal 16 3 3" xfId="3442" xr:uid="{5622B9C8-CF0E-4B28-AEC9-A0D40063AF0E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 5" xfId="3444" xr:uid="{FC0F11C2-52FB-48FE-8B7B-A1F232800E1C}"/>
    <cellStyle name="Normal 18_4_Pembangunan JTM Baru Penyulang CPU 5" xfId="1596" xr:uid="{00000000-0005-0000-0000-00003D060000}"/>
    <cellStyle name="Normal 19" xfId="1597" xr:uid="{00000000-0005-0000-0000-00003E060000}"/>
    <cellStyle name="Normal 19 2" xfId="3445" xr:uid="{0151EA4C-78C4-4920-85EE-C9CEE2EE00C6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6 2" xfId="3446" xr:uid="{F0CEC992-4694-4485-A469-F9CF1945CC8D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2 2" xfId="3448" xr:uid="{9DB78FF5-1E93-407B-9CFC-075D9B59009F}"/>
    <cellStyle name="Normal 2 11 3" xfId="1618" xr:uid="{00000000-0005-0000-0000-000053060000}"/>
    <cellStyle name="Normal 2 11 3 2" xfId="3449" xr:uid="{C843BBCB-5FE4-40B8-A94F-E85A41277304}"/>
    <cellStyle name="Normal 2 11 4" xfId="1619" xr:uid="{00000000-0005-0000-0000-000054060000}"/>
    <cellStyle name="Normal 2 11 4 2" xfId="3450" xr:uid="{54DACB88-8F06-4613-B03E-ED30ED2BF463}"/>
    <cellStyle name="Normal 2 11 5" xfId="3447" xr:uid="{056B4804-C526-4363-9E61-5E6F92A788FF}"/>
    <cellStyle name="Normal 2 12" xfId="1620" xr:uid="{00000000-0005-0000-0000-000055060000}"/>
    <cellStyle name="Normal 2 12 2" xfId="1621" xr:uid="{00000000-0005-0000-0000-000056060000}"/>
    <cellStyle name="Normal 2 12 2 2" xfId="3452" xr:uid="{C541D3C0-127D-416D-8D7B-3B538C240814}"/>
    <cellStyle name="Normal 2 12 3" xfId="3451" xr:uid="{D16FEA2F-EE9D-45AD-A0B9-824A733B6BF3}"/>
    <cellStyle name="Normal 2 12_SR DERET_ASLI" xfId="1622" xr:uid="{00000000-0005-0000-0000-000057060000}"/>
    <cellStyle name="Normal 2 13" xfId="1623" xr:uid="{00000000-0005-0000-0000-000058060000}"/>
    <cellStyle name="Normal 2 13 2" xfId="3453" xr:uid="{26A8B6EF-499B-4263-AFB9-E029A0B01480}"/>
    <cellStyle name="Normal 2 14" xfId="1624" xr:uid="{00000000-0005-0000-0000-000059060000}"/>
    <cellStyle name="Normal 2 15" xfId="1625" xr:uid="{00000000-0005-0000-0000-00005A060000}"/>
    <cellStyle name="Normal 2 15 2" xfId="3454" xr:uid="{425DEADE-D0A5-4D7B-891C-DC14CBC9AD7B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0 2" xfId="3455" xr:uid="{9F5E63A3-43E0-4270-B865-D7D91A1C5D41}"/>
    <cellStyle name="Normal 2 2 11" xfId="1636" xr:uid="{00000000-0005-0000-0000-000065060000}"/>
    <cellStyle name="Normal 2 2 11 2" xfId="3456" xr:uid="{8CB2B893-0EEB-4A27-80E7-9F40514EFCD0}"/>
    <cellStyle name="Normal 2 2 12" xfId="1637" xr:uid="{00000000-0005-0000-0000-000066060000}"/>
    <cellStyle name="Normal 2 2 12 2" xfId="3457" xr:uid="{19E55F1A-984E-48A8-A078-153088E3C7B7}"/>
    <cellStyle name="Normal 2 2 13" xfId="1638" xr:uid="{00000000-0005-0000-0000-000067060000}"/>
    <cellStyle name="Normal 2 2 13 2" xfId="3458" xr:uid="{6BF1DEC9-99AB-48D3-B0F7-7B2AA41F9B63}"/>
    <cellStyle name="Normal 2 2 14" xfId="1639" xr:uid="{00000000-0005-0000-0000-000068060000}"/>
    <cellStyle name="Normal 2 2 14 2" xfId="3459" xr:uid="{4C0B3ACD-81D8-4381-BE7C-44AA894E5CB1}"/>
    <cellStyle name="Normal 2 2 15" xfId="1640" xr:uid="{00000000-0005-0000-0000-000069060000}"/>
    <cellStyle name="Normal 2 2 15 2" xfId="3460" xr:uid="{ECC33DB2-2681-4D00-90BF-E94FAD88C493}"/>
    <cellStyle name="Normal 2 2 16" xfId="1641" xr:uid="{00000000-0005-0000-0000-00006A060000}"/>
    <cellStyle name="Normal 2 2 16 2" xfId="3461" xr:uid="{F0E68FF8-6737-4BE9-B7EE-9E03A830346F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4 2" xfId="3462" xr:uid="{99DCCB5F-AEE2-4031-B203-E974CBAADF06}"/>
    <cellStyle name="Normal 2 2 5" xfId="1674" xr:uid="{00000000-0005-0000-0000-00008B060000}"/>
    <cellStyle name="Normal 2 2 5 2" xfId="3463" xr:uid="{404E2D80-12B0-4333-A1B4-DC1E2AD03308}"/>
    <cellStyle name="Normal 2 2 6" xfId="1675" xr:uid="{00000000-0005-0000-0000-00008C060000}"/>
    <cellStyle name="Normal 2 2 6 2" xfId="3464" xr:uid="{0F5F1042-2E1F-4B9C-817F-A3C9893E7017}"/>
    <cellStyle name="Normal 2 2 7" xfId="1676" xr:uid="{00000000-0005-0000-0000-00008D060000}"/>
    <cellStyle name="Normal 2 2 7 2" xfId="3465" xr:uid="{63751F32-F0F2-408F-94C5-84DD2E1CF183}"/>
    <cellStyle name="Normal 2 2 8" xfId="1677" xr:uid="{00000000-0005-0000-0000-00008E060000}"/>
    <cellStyle name="Normal 2 2 8 2" xfId="3466" xr:uid="{F78E034C-5025-440B-99E6-10D14B6B6AAD}"/>
    <cellStyle name="Normal 2 2 9" xfId="1678" xr:uid="{00000000-0005-0000-0000-00008F060000}"/>
    <cellStyle name="Normal 2 2 9 2" xfId="3467" xr:uid="{98677F7F-FC41-4D44-98C1-4116912677E5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2 2 2" xfId="3470" xr:uid="{961D5280-C709-45C2-9838-5F8F96DB3C68}"/>
    <cellStyle name="Normal 2 5 2 2 3" xfId="3707" xr:uid="{908EE8AE-05BC-421A-8F9E-6824FEAD3398}"/>
    <cellStyle name="Normal 2 5 2 3" xfId="3469" xr:uid="{AF499AF9-D28A-4666-877A-12C9AD201220}"/>
    <cellStyle name="Normal 2 5 2 4" xfId="3706" xr:uid="{F2E71573-55F6-41D1-AF08-DCB41BAC34FD}"/>
    <cellStyle name="Normal 2 5 3" xfId="1754" xr:uid="{00000000-0005-0000-0000-0000DB060000}"/>
    <cellStyle name="Normal 2 5 3 2" xfId="3471" xr:uid="{A15848AE-8037-4BCC-AA03-23276E14ED00}"/>
    <cellStyle name="Normal 2 5 3 3" xfId="3708" xr:uid="{9D7400C9-BA7F-47C4-8587-4AAD41B14224}"/>
    <cellStyle name="Normal 2 5 4" xfId="3468" xr:uid="{029ADF14-BBFF-4F5F-8B90-16227F6E7DA4}"/>
    <cellStyle name="Normal 2 5 5" xfId="3705" xr:uid="{349B9E55-7B48-4C02-B900-D4A6584E2C89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 3" xfId="3472" xr:uid="{AD3648CF-F936-4FD0-A6D6-6737F4358BE8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 2" xfId="3473" xr:uid="{45E5531D-889A-4A69-8EBD-D17BF7E2C1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10" xfId="3474" xr:uid="{F551103B-1BBA-439D-B034-4780CEBB7F38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 2" xfId="3476" xr:uid="{9B5D72CE-C11A-44B5-A32C-3F2D7F0AE5DD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 7" xfId="3477" xr:uid="{BE38B241-F06D-4151-91A3-37C04FB662E2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 3" xfId="3478" xr:uid="{A8982042-97F5-48BB-9D9C-978350410BF9}"/>
    <cellStyle name="Normal 21_DATA DINGO &amp; IMG _OK" xfId="1884" xr:uid="{00000000-0005-0000-0000-00005D070000}"/>
    <cellStyle name="Normal 22" xfId="1885" xr:uid="{00000000-0005-0000-0000-00005E070000}"/>
    <cellStyle name="Normal 22 2" xfId="3479" xr:uid="{666F9F2D-87F0-4BCC-8335-263FBA2076AD}"/>
    <cellStyle name="Normal 23" xfId="1886" xr:uid="{00000000-0005-0000-0000-00005F070000}"/>
    <cellStyle name="Normal 23 2" xfId="3480" xr:uid="{01AC98F8-A2FC-4B03-9CFE-D2317283EDFF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 4 2" xfId="3483" xr:uid="{603C58CD-D9D2-49F3-9FAA-3969D5582E9B}"/>
    <cellStyle name="Normal 4 4 3" xfId="3710" xr:uid="{E3F076F7-657C-43C2-81CD-380E7EBA2B1E}"/>
    <cellStyle name="Normal 4 5" xfId="3482" xr:uid="{993BBF43-BA77-40E7-9477-5E2DCDF0B1EF}"/>
    <cellStyle name="Normal 4 6" xfId="3709" xr:uid="{BEAB1355-6400-49DE-8039-C42D8FDCE214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2 2" xfId="3487" xr:uid="{4286B74C-E72F-4303-A6D5-2A18AA26F3D5}"/>
    <cellStyle name="Normal 8 3" xfId="2024" xr:uid="{00000000-0005-0000-0000-0000E9070000}"/>
    <cellStyle name="Normal 8 3 2" xfId="3488" xr:uid="{2626A6CD-1A48-4FE9-9CCF-841B6DEED433}"/>
    <cellStyle name="Normal 8 3 3" xfId="3712" xr:uid="{97E8DBCC-24CA-44AD-937E-62B83A8CB686}"/>
    <cellStyle name="Normal 8 4" xfId="3486" xr:uid="{58900736-645E-4E51-B2D2-7629F0A0E846}"/>
    <cellStyle name="Normal 8 5" xfId="3711" xr:uid="{63AE5C84-0395-40FE-BFE8-361FF921F95D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10" xfId="3475" xr:uid="{D0C74592-A105-441F-BBA9-F9686DB8FD79}"/>
    <cellStyle name="Normal 9 11" xfId="3713" xr:uid="{663EFAC1-0F60-4581-825A-E74CEF4CCC19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2 2" xfId="3492" xr:uid="{EA6D900C-4AAB-491E-B3D0-D6CB21D0F480}"/>
    <cellStyle name="Normal 9 2 2 3" xfId="2046" xr:uid="{00000000-0005-0000-0000-0000FF070000}"/>
    <cellStyle name="Normal 9 2 2 3 2" xfId="3493" xr:uid="{A95DFCAB-405E-4A2C-BD32-F5D74B64D9C5}"/>
    <cellStyle name="Normal 9 2 2 4" xfId="2047" xr:uid="{00000000-0005-0000-0000-000000080000}"/>
    <cellStyle name="Normal 9 2 2 4 2" xfId="3494" xr:uid="{406C8E0F-C371-4CA7-924B-640B689F789B}"/>
    <cellStyle name="Normal 9 2 2 5" xfId="3491" xr:uid="{A6F876E0-6CC7-4B4B-84FE-63AE1A556E09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2 2" xfId="3498" xr:uid="{71A15C33-7520-4E4A-AF6A-89FA805A5E64}"/>
    <cellStyle name="Normal 9 2 3 2 2 3" xfId="2052" xr:uid="{00000000-0005-0000-0000-000005080000}"/>
    <cellStyle name="Normal 9 2 3 2 2 3 2" xfId="3499" xr:uid="{3A94285F-798B-46B5-9E33-16DF181A3302}"/>
    <cellStyle name="Normal 9 2 3 2 2 4" xfId="2053" xr:uid="{00000000-0005-0000-0000-000006080000}"/>
    <cellStyle name="Normal 9 2 3 2 2 4 2" xfId="3500" xr:uid="{3100BEE8-13A0-4590-85A2-1C6441F00465}"/>
    <cellStyle name="Normal 9 2 3 2 2 5" xfId="2054" xr:uid="{00000000-0005-0000-0000-000007080000}"/>
    <cellStyle name="Normal 9 2 3 2 2 5 2" xfId="3501" xr:uid="{8B905EA0-7A53-4A9A-96A0-8E9283734890}"/>
    <cellStyle name="Normal 9 2 3 2 2 6" xfId="3497" xr:uid="{9A17C6BF-7378-485A-9951-19F28E291538}"/>
    <cellStyle name="Normal 9 2 3 2 3" xfId="2055" xr:uid="{00000000-0005-0000-0000-000008080000}"/>
    <cellStyle name="Normal 9 2 3 2 3 2" xfId="2056" xr:uid="{00000000-0005-0000-0000-000009080000}"/>
    <cellStyle name="Normal 9 2 3 2 3 2 2" xfId="3503" xr:uid="{CFE973B0-42B6-4E36-9E8F-3E0108A8D96B}"/>
    <cellStyle name="Normal 9 2 3 2 3 3" xfId="2057" xr:uid="{00000000-0005-0000-0000-00000A080000}"/>
    <cellStyle name="Normal 9 2 3 2 3 3 2" xfId="3504" xr:uid="{C65624BE-EC03-452F-9CAD-E09D67243693}"/>
    <cellStyle name="Normal 9 2 3 2 3 4" xfId="2058" xr:uid="{00000000-0005-0000-0000-00000B080000}"/>
    <cellStyle name="Normal 9 2 3 2 3 4 2" xfId="3505" xr:uid="{16E15499-956A-46EF-A262-496D03F9D94E}"/>
    <cellStyle name="Normal 9 2 3 2 3 5" xfId="3502" xr:uid="{B6057CB5-E5F4-4002-92FD-F28CE21AA7F6}"/>
    <cellStyle name="Normal 9 2 3 2 4" xfId="2059" xr:uid="{00000000-0005-0000-0000-00000C080000}"/>
    <cellStyle name="Normal 9 2 3 2 4 2" xfId="3506" xr:uid="{26F782EE-0FB7-47FE-810D-A469402F67F6}"/>
    <cellStyle name="Normal 9 2 3 2 5" xfId="2060" xr:uid="{00000000-0005-0000-0000-00000D080000}"/>
    <cellStyle name="Normal 9 2 3 2 5 2" xfId="3507" xr:uid="{7019BD86-811C-4355-A8A6-BA394FD37151}"/>
    <cellStyle name="Normal 9 2 3 2 6" xfId="2061" xr:uid="{00000000-0005-0000-0000-00000E080000}"/>
    <cellStyle name="Normal 9 2 3 2 6 2" xfId="3508" xr:uid="{092C3E0E-5476-45B3-820C-F0D698EB44CE}"/>
    <cellStyle name="Normal 9 2 3 2 7" xfId="3496" xr:uid="{17802850-3911-4B3E-8137-08C73B0ACFFE}"/>
    <cellStyle name="Normal 9 2 3 2_PETA POHON LITA TRW I 2010" xfId="2062" xr:uid="{00000000-0005-0000-0000-00000F080000}"/>
    <cellStyle name="Normal 9 2 3 3" xfId="2063" xr:uid="{00000000-0005-0000-0000-000010080000}"/>
    <cellStyle name="Normal 9 2 3 3 2" xfId="3509" xr:uid="{9D0AC452-6BBC-4D29-B7F5-A80AAF8E3083}"/>
    <cellStyle name="Normal 9 2 3 4" xfId="2064" xr:uid="{00000000-0005-0000-0000-000011080000}"/>
    <cellStyle name="Normal 9 2 3 4 2" xfId="3510" xr:uid="{61C0A8FE-88AD-422A-A749-7C9E3526C2DC}"/>
    <cellStyle name="Normal 9 2 3 5" xfId="2065" xr:uid="{00000000-0005-0000-0000-000012080000}"/>
    <cellStyle name="Normal 9 2 3 5 2" xfId="3511" xr:uid="{9D5A5705-EE57-470B-87ED-4399B1F395A8}"/>
    <cellStyle name="Normal 9 2 3 6" xfId="3495" xr:uid="{78BAF5CA-D860-4EB8-9B9B-704B31C2F7AC}"/>
    <cellStyle name="Normal 9 2 3_FORMAT PETA&amp;LOKASI RABAS2 JUNI 2010" xfId="2066" xr:uid="{00000000-0005-0000-0000-000013080000}"/>
    <cellStyle name="Normal 9 2 4" xfId="2067" xr:uid="{00000000-0005-0000-0000-000014080000}"/>
    <cellStyle name="Normal 9 2 4 2" xfId="3512" xr:uid="{67829D6C-BB9C-4499-B5A0-9BDE9615D1B1}"/>
    <cellStyle name="Normal 9 2 5" xfId="2068" xr:uid="{00000000-0005-0000-0000-000015080000}"/>
    <cellStyle name="Normal 9 2 5 2" xfId="3513" xr:uid="{D96B0302-0C2B-4E5E-B1F7-A0BEC2CC7D8B}"/>
    <cellStyle name="Normal 9 2 6" xfId="2069" xr:uid="{00000000-0005-0000-0000-000016080000}"/>
    <cellStyle name="Normal 9 2 6 2" xfId="3514" xr:uid="{E29484D5-E3E0-4FA8-8A7E-F2AFB160752E}"/>
    <cellStyle name="Normal 9 2 7" xfId="3490" xr:uid="{EFF3ABAF-B9E6-45D9-AFF1-47256CE68BBE}"/>
    <cellStyle name="Normal 9 2_ENTRI RABAS-RABAS TRW IV_LT_qq" xfId="2070" xr:uid="{00000000-0005-0000-0000-000017080000}"/>
    <cellStyle name="Normal 9 3" xfId="2071" xr:uid="{00000000-0005-0000-0000-000018080000}"/>
    <cellStyle name="Normal 9 3 2" xfId="3515" xr:uid="{F21824C3-9B66-4128-9D46-E749747BAD2F}"/>
    <cellStyle name="Normal 9 4" xfId="2072" xr:uid="{00000000-0005-0000-0000-000019080000}"/>
    <cellStyle name="Normal 9 4 2" xfId="3516" xr:uid="{7E0290FF-A58A-4F31-98EF-C4B76069557F}"/>
    <cellStyle name="Normal 9 5" xfId="2073" xr:uid="{00000000-0005-0000-0000-00001A080000}"/>
    <cellStyle name="Normal 9 5 2" xfId="3517" xr:uid="{84039106-A2E1-4259-B54F-F352D9DD586C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 7 2" xfId="3518" xr:uid="{42084EC3-3C86-49B4-8CA9-5D6334B23944}"/>
    <cellStyle name="Normal 9 7 3" xfId="3714" xr:uid="{7C03AFF2-FE2C-4BF0-85C3-1517FFF1FFE0}"/>
    <cellStyle name="Normal 9 8" xfId="3489" xr:uid="{882F6670-49FE-4E87-BCAD-1EA503593D96}"/>
    <cellStyle name="Normal 9 9" xfId="3682" xr:uid="{A32A59B2-0006-4E01-8DC6-DA608259A3DA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 3 2" xfId="3520" xr:uid="{2536A785-00E5-4B84-81E8-1EAEA26653CF}"/>
    <cellStyle name="Note 16 4" xfId="3519" xr:uid="{EFE872DC-27DC-4C50-9266-8A3F5C1488DE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 3 2" xfId="3522" xr:uid="{3CA6B92C-C087-4210-A0A5-6955C77EC960}"/>
    <cellStyle name="Note 17 4" xfId="3521" xr:uid="{39157414-42D4-42E7-834F-AB970DDA6ABB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 3 2" xfId="3524" xr:uid="{762DC167-2A47-41FC-A074-A5C65B92B4E0}"/>
    <cellStyle name="Note 18 4" xfId="3523" xr:uid="{2FC1771F-39EA-447F-8CB3-5BC76D60A76F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 3 2" xfId="3526" xr:uid="{8DD08EF2-718E-4010-AD73-297F892A4BBB}"/>
    <cellStyle name="Note 19 4" xfId="3525" xr:uid="{36D7C0C8-F185-4F91-8A71-5101C16A00E2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 3 2" xfId="3528" xr:uid="{25D6E144-C34A-459B-B431-12C9B8441284}"/>
    <cellStyle name="Note 20 4" xfId="3527" xr:uid="{B506731C-E248-4797-B1C8-94253837BF16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 3 2" xfId="3530" xr:uid="{6A30C511-D5F8-4977-85FC-903968321542}"/>
    <cellStyle name="Note 21 4" xfId="3529" xr:uid="{69B05C33-0C99-4B26-9C4A-784DB70D81E9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 3 2" xfId="3532" xr:uid="{66B64D40-8026-4732-A981-27F0C9529A50}"/>
    <cellStyle name="Note 22 4" xfId="3531" xr:uid="{3AB2EC21-BAD6-4B57-A238-E47D3DE2F602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 3 2" xfId="3534" xr:uid="{079C6133-D00F-46E8-B255-CDDCEE5D3D08}"/>
    <cellStyle name="Note 23 4" xfId="3533" xr:uid="{43A7903C-F373-422B-81B0-4736570DFF87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 3 2" xfId="3536" xr:uid="{044E4E89-B202-456D-85E6-ACEB89B85F74}"/>
    <cellStyle name="Note 24 4" xfId="3535" xr:uid="{3828682D-9A76-4F0F-AD62-4571BDAEEC34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 3 2" xfId="3538" xr:uid="{22FE504D-EFD4-4C41-AB36-C34306B2B5AD}"/>
    <cellStyle name="Note 25 4" xfId="3537" xr:uid="{2F1E5B25-76ED-42BF-9771-4EB30E6BB50E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 3 2" xfId="3540" xr:uid="{06FBA32A-3619-464D-BA13-A3414DFB96A6}"/>
    <cellStyle name="Note 26 4" xfId="3539" xr:uid="{88065A13-0AE7-4086-9086-289F57E131C7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 3 2" xfId="3542" xr:uid="{9C565B19-A599-4C88-8A92-DA044578BB56}"/>
    <cellStyle name="Note 27 4" xfId="3541" xr:uid="{2C378D1B-BA8B-4766-84FD-80774053EE68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 3 2" xfId="3544" xr:uid="{8D925F65-423C-40F6-89EC-6D0C91CECFB0}"/>
    <cellStyle name="Note 28 4" xfId="3543" xr:uid="{AD03EFD4-0575-43E6-9A55-2C16377CDF49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 3 2" xfId="3546" xr:uid="{A94186FB-F0DF-4F87-BCCE-A9FF231514FE}"/>
    <cellStyle name="Note 29 4" xfId="3545" xr:uid="{FBBDA699-0261-4A98-9AFF-F900A3AB1048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 3 2" xfId="3548" xr:uid="{E3A90761-EFE3-4D1E-B686-BD40965BA53C}"/>
    <cellStyle name="Note 30 4" xfId="3547" xr:uid="{8E19211A-4760-43C7-8CBA-307ABFBE1D54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 3 2" xfId="3550" xr:uid="{1395C12D-045E-4EA9-807C-746CB167E2C5}"/>
    <cellStyle name="Note 31 4" xfId="3549" xr:uid="{14EA3629-2E5A-4CE1-B0B1-70E6ABF8FD9B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 3 2" xfId="3552" xr:uid="{CB71264D-34B8-4487-8867-FAD8C16BE47F}"/>
    <cellStyle name="Note 32 4" xfId="3551" xr:uid="{AE5390BD-2892-4D51-A9DD-1C12A05E4DBC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 3 2" xfId="3554" xr:uid="{9D315602-BBA3-4F4C-A645-FC4C70C25D42}"/>
    <cellStyle name="Note 33 4" xfId="3553" xr:uid="{5CB212BC-B717-4C12-B0D1-74728E66822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 3 2" xfId="3556" xr:uid="{2A9DAC22-75CE-405F-A412-7752D5C01B98}"/>
    <cellStyle name="Note 34 4" xfId="3555" xr:uid="{761F0F3B-3E86-4527-AB28-CBB515C04ADB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 3 2" xfId="3558" xr:uid="{C739F816-6596-48A8-BB8C-DC923B2D5447}"/>
    <cellStyle name="Note 35 4" xfId="3557" xr:uid="{1F1CADD4-FDB7-45B2-B8EB-DEDD5984B0B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 3 2" xfId="3560" xr:uid="{D42431BA-46A0-4B0C-B6B1-9B07BA2D35EE}"/>
    <cellStyle name="Note 36 4" xfId="3559" xr:uid="{95985E19-75C1-4025-A11A-850F150A235C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 3 2" xfId="3562" xr:uid="{4D38DEC3-1086-4AD8-8B05-B8FF54209ACC}"/>
    <cellStyle name="Note 37 4" xfId="3561" xr:uid="{8C5D7406-43A0-4FCB-8D6D-01527DE1BCF7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 3 2" xfId="3564" xr:uid="{20C262CE-AF05-4A12-B3EF-974074553506}"/>
    <cellStyle name="Note 38 4" xfId="3563" xr:uid="{A5919BF5-3C9F-4F56-A2DE-873C7A944CB9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 3 2" xfId="3566" xr:uid="{B5FFA742-46AB-43E9-BB64-41DC56EC3BA1}"/>
    <cellStyle name="Note 39 4" xfId="3565" xr:uid="{88A94CAF-B948-4553-9B99-D68A17BFB9F8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 3 2" xfId="3568" xr:uid="{A14317DC-FFE5-4B9A-A92E-BC5F3E67F949}"/>
    <cellStyle name="Note 40 4" xfId="3567" xr:uid="{85307FD4-10C1-476A-B0C2-0A157D791A68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 3 2" xfId="3570" xr:uid="{35954D12-F23B-489F-BA56-090698B6B730}"/>
    <cellStyle name="Note 41 4" xfId="3569" xr:uid="{8AD2125B-8A3A-4551-BABC-3B6C647C142C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 3 2" xfId="3572" xr:uid="{7FB88FBD-6BCD-4102-9178-5862758CA239}"/>
    <cellStyle name="Note 42 4" xfId="3571" xr:uid="{6AF0654B-122A-45A3-AAA7-ABC950E8C016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 3 2" xfId="3574" xr:uid="{F3010A1C-3675-417C-97FD-40F5C5B072DE}"/>
    <cellStyle name="Note 43 4" xfId="3573" xr:uid="{283854DE-1059-42D1-8D3A-A0B7B1F5AC84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 3 2" xfId="3576" xr:uid="{A8FECAD5-01AE-4674-B95E-9CAB22CDF55E}"/>
    <cellStyle name="Note 44 4" xfId="3575" xr:uid="{344C61F0-C39D-4F7B-8D1B-1F0D42F6FBC3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 3 2" xfId="3578" xr:uid="{F3A2719E-5806-4B9B-B960-60254452D12C}"/>
    <cellStyle name="Note 45 4" xfId="3577" xr:uid="{7167ABD0-7C14-4F71-B755-6614115C47FA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 3 2" xfId="3580" xr:uid="{3F03519F-84F5-4530-8C8A-298F6B2F203A}"/>
    <cellStyle name="Note 46 4" xfId="3579" xr:uid="{F6422F9B-CBE0-4FF3-9587-E43B92633982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 3 2" xfId="3582" xr:uid="{D4334035-323C-4EDE-93DC-07D9FBB65010}"/>
    <cellStyle name="Note 47 4" xfId="3581" xr:uid="{F6051888-B510-4906-B474-DB324F0CAA3D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 3 2" xfId="3584" xr:uid="{1170F5F5-DCF5-473F-9045-0B067BC5CFE5}"/>
    <cellStyle name="Note 48 4" xfId="3583" xr:uid="{ED06B342-410A-4F54-904F-131BFB8155AF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 3 2" xfId="3586" xr:uid="{43308834-B882-4905-A8CE-E83F24C71ECF}"/>
    <cellStyle name="Note 49 4" xfId="3585" xr:uid="{16012452-ABCC-4BEF-9A88-D603CD486212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 3 2" xfId="3588" xr:uid="{82518C6F-BCF0-4727-93EE-F885CAE0F84D}"/>
    <cellStyle name="Note 50 4" xfId="3587" xr:uid="{8062D2A7-7777-48EE-BE86-C822EE47E81B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 3 2" xfId="3590" xr:uid="{8DA45D8A-9091-4781-9707-D3767432E9FF}"/>
    <cellStyle name="Note 51 4" xfId="3589" xr:uid="{BBEAAF4F-5F76-435E-969A-34CD1A5CEFBC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 3 2" xfId="3592" xr:uid="{87634EB7-E9EF-4CB3-A8F6-B4D447F0739F}"/>
    <cellStyle name="Note 52 4" xfId="3591" xr:uid="{25D17D1C-BC23-4CDA-A54B-1B3659F921EE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 3 2" xfId="3594" xr:uid="{A8F1B257-1ED8-4019-A4EE-407443352213}"/>
    <cellStyle name="Note 53 4" xfId="3593" xr:uid="{5EE07B58-D856-46FE-9E1D-3BF83AFFC6D6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 3 2" xfId="3596" xr:uid="{75327370-B773-4EC2-9C8E-5630D3A73565}"/>
    <cellStyle name="Note 54 4" xfId="3595" xr:uid="{63A2F91C-7291-4D44-A938-A35F6676217A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 3 2" xfId="3598" xr:uid="{23619DD4-E0E4-4DB5-AF8F-6761F2A475E7}"/>
    <cellStyle name="Note 55 4" xfId="3597" xr:uid="{F650DDB9-3D3A-4AE3-8765-B6D4098E8E19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 3 2" xfId="3600" xr:uid="{614D224B-7E08-4201-A5BE-FD7E52B6D185}"/>
    <cellStyle name="Note 56 4" xfId="3599" xr:uid="{8C8682DC-B5E7-4023-8690-B543C4D180FC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 3 2" xfId="3602" xr:uid="{557704B4-6340-435D-B03B-D784A0106174}"/>
    <cellStyle name="Note 57 4" xfId="3601" xr:uid="{B3370B3A-1D1F-4613-BFA9-113724032AFA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 3 2" xfId="3604" xr:uid="{A964E24D-C003-476C-AAF3-C828BC62452F}"/>
    <cellStyle name="Note 58 4" xfId="3603" xr:uid="{57AB2F75-F9DD-47BB-8783-43A7F813C942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 3 2" xfId="3606" xr:uid="{EFFD2204-8E56-4D25-9E17-888F67030755}"/>
    <cellStyle name="Note 59 4" xfId="3605" xr:uid="{63F56EF5-82CB-4260-A50E-5DF4D854F828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 3 2" xfId="3608" xr:uid="{D1E36A3B-63AD-4712-905C-B545CCD76BEC}"/>
    <cellStyle name="Note 60 4" xfId="3607" xr:uid="{3F266D22-1A39-4AC2-82F1-597FE3336CD2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 3 2" xfId="3610" xr:uid="{D1F44D8E-5C44-43A9-9DED-588AAEFCCC8F}"/>
    <cellStyle name="Note 61 4" xfId="3609" xr:uid="{29EFA1E9-230A-48F4-AAEB-368D7BA77729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 3 2" xfId="3612" xr:uid="{0309563E-91D6-4840-934F-A267CE688DB5}"/>
    <cellStyle name="Note 62 4" xfId="3611" xr:uid="{973816AB-C698-46A4-8CA8-7DC149650495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 3 2" xfId="3614" xr:uid="{34657015-E78B-49D3-8B17-A393CD005C6E}"/>
    <cellStyle name="Note 63 4" xfId="3613" xr:uid="{4410A60D-DEE9-424D-AB98-F2AD4D283FC6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 3 2" xfId="3616" xr:uid="{78A6A4A0-6F0A-4B42-8297-89A4CCEC92D8}"/>
    <cellStyle name="Note 64 4" xfId="3615" xr:uid="{4A16BED1-27AC-40D1-A4EE-8A72AA626B5B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 3 2" xfId="3618" xr:uid="{E93C172C-98F0-4BE2-BC6B-18B26D9B431E}"/>
    <cellStyle name="Note 65 4" xfId="3617" xr:uid="{1252480C-80E6-4683-B786-3C7DCE5EC4AF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 3 2" xfId="3620" xr:uid="{D2CB76AA-46B2-4F24-87C7-B8E594E5B74A}"/>
    <cellStyle name="Note 66 4" xfId="3619" xr:uid="{1EA84AA4-8FA6-45C1-A9FB-49455138D0F7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 3 2" xfId="3622" xr:uid="{195F9CD4-CCF6-405D-A75D-C341E3D40E5D}"/>
    <cellStyle name="Note 67 4" xfId="3621" xr:uid="{9CE958B3-3A49-456A-BD74-A0F130CD7AE9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 3 2" xfId="3624" xr:uid="{7864E309-2B07-4E5E-8516-6C6152FEDCC5}"/>
    <cellStyle name="Note 68 4" xfId="3623" xr:uid="{1A5A4127-6ABB-4F9C-884C-39B2761A5589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 3 2" xfId="3626" xr:uid="{DB0A9D7A-77D2-481F-9646-03F0F7521B12}"/>
    <cellStyle name="Note 69 4" xfId="3625" xr:uid="{166D3E91-FFC9-47FB-9C7B-E044B137CB7E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 3 2" xfId="3628" xr:uid="{209AE5E6-19E8-41C0-9E3F-39712117D13C}"/>
    <cellStyle name="Note 70 4" xfId="3627" xr:uid="{C40894A7-37C7-43D6-B9BC-B769EFECB6E2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 3 2" xfId="3630" xr:uid="{9C85D3C4-06A8-42E2-8BB3-75D6EE756B9A}"/>
    <cellStyle name="Note 71 4" xfId="3629" xr:uid="{F52541F1-44B9-4675-BADA-BDD0D3E71B47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 3 2" xfId="3632" xr:uid="{517CE7F7-CB71-42B7-9499-360070697BF5}"/>
    <cellStyle name="Note 72 4" xfId="3631" xr:uid="{AB9D31D4-2467-4D04-96CA-D03F9448190F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 3 2" xfId="3634" xr:uid="{6697B348-B8FF-4B64-8772-48571CA545C3}"/>
    <cellStyle name="Note 73 4" xfId="3633" xr:uid="{D15DED39-AEB1-466D-9076-839FD7FE1A8B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 3 2" xfId="3636" xr:uid="{4A034E44-6C0F-4C64-9178-BC66373D63CF}"/>
    <cellStyle name="Note 74 4" xfId="3635" xr:uid="{CD307822-DCE2-4B02-92B8-AA855BFAC4A6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 3 2" xfId="3638" xr:uid="{25B1F035-4347-4A19-BF48-EB2C38CC7347}"/>
    <cellStyle name="Note 75 4" xfId="3637" xr:uid="{D617F71E-28C9-47A4-82BE-CB422909C09D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 3 2" xfId="3640" xr:uid="{B66EA542-313E-49E0-8018-670344063033}"/>
    <cellStyle name="Note 76 4" xfId="3639" xr:uid="{5CB7339D-7BC8-43B1-9F0C-02B97D0AFC95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 3 2" xfId="3642" xr:uid="{834E4FD0-6C27-4090-BBB5-F366A69AAF53}"/>
    <cellStyle name="Note 77 4" xfId="3641" xr:uid="{16A8E235-295D-4855-9893-3B062C97FEC2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 3 2" xfId="3644" xr:uid="{C8D34A7C-1400-403D-A040-B737E081D0AC}"/>
    <cellStyle name="Note 78 4" xfId="3643" xr:uid="{446FC00E-DF75-4064-96E6-26490D6A8B89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12" xfId="3681" xr:uid="{959A4D1E-E88C-4FF5-93A4-DFFAFB1CB01D}"/>
    <cellStyle name="Percent 13" xfId="3686" xr:uid="{8F2E22D2-C10C-4A8A-A880-B9F592BBAC83}"/>
    <cellStyle name="Percent 14" xfId="3687" xr:uid="{0719C99A-4AED-4F67-9934-895EA952C999}"/>
    <cellStyle name="Percent 15" xfId="3688" xr:uid="{40882D37-36BF-4A18-A2DA-6BF1DB53361A}"/>
    <cellStyle name="Percent 16" xfId="3689" xr:uid="{02CBE70C-C1F3-49EC-BC94-D78A7C8EDB02}"/>
    <cellStyle name="Percent 17" xfId="3690" xr:uid="{83FEDAC3-4138-4A5A-A601-D20BD55766E0}"/>
    <cellStyle name="Percent 18" xfId="3691" xr:uid="{BEC10622-2808-4843-A613-9702DBE17C46}"/>
    <cellStyle name="Percent 19" xfId="3722" xr:uid="{AB8D9902-6E12-48AA-949A-D49B0CFF3BEE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2 2" xfId="3648" xr:uid="{FBF1A942-8894-441D-B695-08CE8EC042C2}"/>
    <cellStyle name="Percent 2 2 2 2 2 3" xfId="2528" xr:uid="{00000000-0005-0000-0000-0000E2090000}"/>
    <cellStyle name="Percent 2 2 2 2 2 3 2" xfId="3649" xr:uid="{5828D407-F714-4543-994F-B989E11945A2}"/>
    <cellStyle name="Percent 2 2 2 2 2 4" xfId="2529" xr:uid="{00000000-0005-0000-0000-0000E3090000}"/>
    <cellStyle name="Percent 2 2 2 2 2 4 2" xfId="3650" xr:uid="{CB3EBB7D-3036-48F7-98DB-211F2970A490}"/>
    <cellStyle name="Percent 2 2 2 2 2 5" xfId="2530" xr:uid="{00000000-0005-0000-0000-0000E4090000}"/>
    <cellStyle name="Percent 2 2 2 2 2 5 2" xfId="3651" xr:uid="{76A1919F-CE73-4126-A507-291651C22347}"/>
    <cellStyle name="Percent 2 2 2 2 2 6" xfId="3647" xr:uid="{B9304EA7-C4A8-44F6-8F81-C175199B28D3}"/>
    <cellStyle name="Percent 2 2 2 2 3" xfId="2531" xr:uid="{00000000-0005-0000-0000-0000E5090000}"/>
    <cellStyle name="Percent 2 2 2 2 3 2" xfId="3652" xr:uid="{0ADEC421-7E27-407C-BB9A-8F09FD2238C0}"/>
    <cellStyle name="Percent 2 2 2 2 4" xfId="2532" xr:uid="{00000000-0005-0000-0000-0000E6090000}"/>
    <cellStyle name="Percent 2 2 2 2 4 2" xfId="3653" xr:uid="{47EF2A15-EC87-4A53-84EF-5E3D80A1B22C}"/>
    <cellStyle name="Percent 2 2 2 2 5" xfId="2533" xr:uid="{00000000-0005-0000-0000-0000E7090000}"/>
    <cellStyle name="Percent 2 2 2 2 5 2" xfId="3654" xr:uid="{818B3549-E7E2-4111-AE36-A7A08E4F63A2}"/>
    <cellStyle name="Percent 2 2 2 2 6" xfId="3646" xr:uid="{8D77B5B2-6226-4695-930A-96074AC79240}"/>
    <cellStyle name="Percent 2 2 2 3" xfId="2534" xr:uid="{00000000-0005-0000-0000-0000E8090000}"/>
    <cellStyle name="Percent 2 2 2 3 2" xfId="3655" xr:uid="{4DD3CFF8-BBF3-441D-A850-0C94BE4FBB9C}"/>
    <cellStyle name="Percent 2 2 2 4" xfId="2535" xr:uid="{00000000-0005-0000-0000-0000E9090000}"/>
    <cellStyle name="Percent 2 2 2 4 2" xfId="3656" xr:uid="{3095EA8D-3D98-4F74-BC02-C961AB729E28}"/>
    <cellStyle name="Percent 2 2 2 5" xfId="2536" xr:uid="{00000000-0005-0000-0000-0000EA090000}"/>
    <cellStyle name="Percent 2 2 2 5 2" xfId="3657" xr:uid="{A94D0315-5156-4BD4-9AAC-8E32C068207D}"/>
    <cellStyle name="Percent 2 2 2 6" xfId="2537" xr:uid="{00000000-0005-0000-0000-0000EB090000}"/>
    <cellStyle name="Percent 2 2 2 6 2" xfId="3658" xr:uid="{EF945374-1AFF-4060-8B51-84F7FA2C69A4}"/>
    <cellStyle name="Percent 2 2 2 7" xfId="2538" xr:uid="{00000000-0005-0000-0000-0000EC090000}"/>
    <cellStyle name="Percent 2 2 2 7 2" xfId="3659" xr:uid="{B978183B-C874-473E-9BDF-9AC864785D0F}"/>
    <cellStyle name="Percent 2 2 2 8" xfId="3645" xr:uid="{012ADCB0-F6FD-49A5-B380-96341D9E2E28}"/>
    <cellStyle name="Percent 2 2 3" xfId="2539" xr:uid="{00000000-0005-0000-0000-0000ED090000}"/>
    <cellStyle name="Percent 2 2 3 2" xfId="3660" xr:uid="{B08C132B-217D-472B-BE20-99E9ADE0C366}"/>
    <cellStyle name="Percent 2 2 4" xfId="2540" xr:uid="{00000000-0005-0000-0000-0000EE090000}"/>
    <cellStyle name="Percent 2 2 4 2" xfId="3661" xr:uid="{F1398AA8-7895-4F54-A152-A3660EB8AA81}"/>
    <cellStyle name="Percent 2 2 5" xfId="2541" xr:uid="{00000000-0005-0000-0000-0000EF090000}"/>
    <cellStyle name="Percent 2 2 5 2" xfId="3662" xr:uid="{676AA7A1-6CD5-4906-9CD8-21E44BB40A55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3 3" xfId="3663" xr:uid="{FB1A4263-7089-4627-997F-15F94E5DB929}"/>
    <cellStyle name="Percent 2 4" xfId="2546" xr:uid="{00000000-0005-0000-0000-0000F4090000}"/>
    <cellStyle name="Percent 2 4 2" xfId="3664" xr:uid="{30A2D569-A734-4D16-B740-241DF60A3DCD}"/>
    <cellStyle name="Percent 2 5" xfId="2547" xr:uid="{00000000-0005-0000-0000-0000F5090000}"/>
    <cellStyle name="Percent 2 5 2" xfId="3665" xr:uid="{FA5DE28D-8E68-461A-A921-CB936BFCD693}"/>
    <cellStyle name="Percent 2 6" xfId="2548" xr:uid="{00000000-0005-0000-0000-0000F6090000}"/>
    <cellStyle name="Percent 2 6 2" xfId="3666" xr:uid="{CC9C0EF5-ADAF-4487-8481-09A74D366636}"/>
    <cellStyle name="Percent 2 7" xfId="2549" xr:uid="{00000000-0005-0000-0000-0000F7090000}"/>
    <cellStyle name="Percent 20" xfId="3723" xr:uid="{1C9B1E2C-489A-46DE-B13B-7F3EF306E909}"/>
    <cellStyle name="Percent 21" xfId="3724" xr:uid="{8F7485B6-90EB-4CCF-A63F-907FFE8FBDF4}"/>
    <cellStyle name="Percent 22" xfId="3725" xr:uid="{CD40667E-83CA-4F56-80FC-96B814DB2A85}"/>
    <cellStyle name="Percent 23" xfId="3726" xr:uid="{9129D0AE-EA15-4378-8FBC-8682FB9DC331}"/>
    <cellStyle name="Percent 24" xfId="3727" xr:uid="{4B668EC6-C58B-4617-8B99-98D4D4F71B41}"/>
    <cellStyle name="Percent 25" xfId="3728" xr:uid="{C0181132-A5EA-41F8-9DF7-C92F2C80A589}"/>
    <cellStyle name="Percent 26" xfId="3729" xr:uid="{E1D85B7C-5BEF-43F2-91B6-C7A1FBF0EB65}"/>
    <cellStyle name="Percent 27" xfId="3730" xr:uid="{966DA157-5664-4984-AA77-229E1DA4E2CB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2 2" xfId="3669" xr:uid="{4F2D610F-C500-419C-B2B1-A7B9FCEAC610}"/>
    <cellStyle name="Percent 5 2 3" xfId="2558" xr:uid="{00000000-0005-0000-0000-0000000A0000}"/>
    <cellStyle name="Percent 5 2 3 2" xfId="3670" xr:uid="{908994BC-8F14-4F37-B786-E5CD5890F1EE}"/>
    <cellStyle name="Percent 5 2 4" xfId="2559" xr:uid="{00000000-0005-0000-0000-0000010A0000}"/>
    <cellStyle name="Percent 5 2 4 2" xfId="3671" xr:uid="{678F52CF-8676-46EA-9548-9D4F0178E734}"/>
    <cellStyle name="Percent 5 2 5" xfId="2560" xr:uid="{00000000-0005-0000-0000-0000020A0000}"/>
    <cellStyle name="Percent 5 2 5 2" xfId="3672" xr:uid="{C677BEB6-C880-4A41-8F2C-289505C45064}"/>
    <cellStyle name="Percent 5 2 6" xfId="2561" xr:uid="{00000000-0005-0000-0000-0000030A0000}"/>
    <cellStyle name="Percent 5 2 6 2" xfId="2562" xr:uid="{00000000-0005-0000-0000-0000040A0000}"/>
    <cellStyle name="Percent 5 2 7" xfId="3668" xr:uid="{8DFD395C-B70A-46CC-A32A-62A286D324BF}"/>
    <cellStyle name="Percent 5 3" xfId="2563" xr:uid="{00000000-0005-0000-0000-0000050A0000}"/>
    <cellStyle name="Percent 5 3 2" xfId="3673" xr:uid="{6E4F7D7F-E3C0-4640-AB94-DC054AB71472}"/>
    <cellStyle name="Percent 5 4" xfId="2564" xr:uid="{00000000-0005-0000-0000-0000060A0000}"/>
    <cellStyle name="Percent 5 4 2" xfId="3674" xr:uid="{15FE6E8D-78AC-4AAF-94E1-24DDE6AA5012}"/>
    <cellStyle name="Percent 5 5" xfId="2565" xr:uid="{00000000-0005-0000-0000-0000070A0000}"/>
    <cellStyle name="Percent 5 5 2" xfId="3675" xr:uid="{994CD582-0ED1-4CC5-9A93-FF12DAEFAACE}"/>
    <cellStyle name="Percent 5 6" xfId="3667" xr:uid="{485D9C47-A82F-4EA6-82CC-9D1E46E2B0A5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8 2" xfId="3676" xr:uid="{93805EDA-B09A-47FE-A587-FAA77C72E78F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53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3.xml"/><Relationship Id="rId29" Type="http://schemas.openxmlformats.org/officeDocument/2006/relationships/externalLink" Target="externalLinks/externalLink16.xml"/><Relationship Id="rId107" Type="http://schemas.openxmlformats.org/officeDocument/2006/relationships/sharedStrings" Target="sharedStrings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66" Type="http://schemas.openxmlformats.org/officeDocument/2006/relationships/externalLink" Target="externalLinks/externalLink53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87" Type="http://schemas.openxmlformats.org/officeDocument/2006/relationships/externalLink" Target="externalLinks/externalLink74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56" Type="http://schemas.openxmlformats.org/officeDocument/2006/relationships/externalLink" Target="externalLinks/externalLink43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25" Type="http://schemas.openxmlformats.org/officeDocument/2006/relationships/externalLink" Target="externalLinks/externalLink12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46" Type="http://schemas.openxmlformats.org/officeDocument/2006/relationships/externalLink" Target="externalLinks/externalLink33.xml"/><Relationship Id="rId59" Type="http://schemas.openxmlformats.org/officeDocument/2006/relationships/externalLink" Target="externalLinks/externalLink46.xml"/><Relationship Id="rId67" Type="http://schemas.openxmlformats.org/officeDocument/2006/relationships/externalLink" Target="externalLinks/externalLink54.xml"/><Relationship Id="rId103" Type="http://schemas.openxmlformats.org/officeDocument/2006/relationships/externalLink" Target="externalLinks/externalLink90.xml"/><Relationship Id="rId108" Type="http://schemas.openxmlformats.org/officeDocument/2006/relationships/calcChain" Target="calcChain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54" Type="http://schemas.openxmlformats.org/officeDocument/2006/relationships/externalLink" Target="externalLinks/externalLink41.xml"/><Relationship Id="rId62" Type="http://schemas.openxmlformats.org/officeDocument/2006/relationships/externalLink" Target="externalLinks/externalLink49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0.32999999999999996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jpeg"/><Relationship Id="rId2" Type="http://schemas.openxmlformats.org/officeDocument/2006/relationships/image" Target="../media/image15.png"/><Relationship Id="rId1" Type="http://schemas.openxmlformats.org/officeDocument/2006/relationships/image" Target="../media/image14.jpeg"/><Relationship Id="rId4" Type="http://schemas.openxmlformats.org/officeDocument/2006/relationships/image" Target="../media/image17.jp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emf"/><Relationship Id="rId13" Type="http://schemas.openxmlformats.org/officeDocument/2006/relationships/image" Target="../media/image31.emf"/><Relationship Id="rId3" Type="http://schemas.openxmlformats.org/officeDocument/2006/relationships/image" Target="../media/image21.emf"/><Relationship Id="rId7" Type="http://schemas.openxmlformats.org/officeDocument/2006/relationships/image" Target="../media/image25.emf"/><Relationship Id="rId12" Type="http://schemas.openxmlformats.org/officeDocument/2006/relationships/image" Target="../media/image30.emf"/><Relationship Id="rId2" Type="http://schemas.openxmlformats.org/officeDocument/2006/relationships/image" Target="../media/image20.emf"/><Relationship Id="rId1" Type="http://schemas.openxmlformats.org/officeDocument/2006/relationships/image" Target="../media/image19.emf"/><Relationship Id="rId6" Type="http://schemas.openxmlformats.org/officeDocument/2006/relationships/image" Target="../media/image24.emf"/><Relationship Id="rId11" Type="http://schemas.openxmlformats.org/officeDocument/2006/relationships/image" Target="../media/image29.emf"/><Relationship Id="rId5" Type="http://schemas.openxmlformats.org/officeDocument/2006/relationships/image" Target="../media/image23.emf"/><Relationship Id="rId10" Type="http://schemas.openxmlformats.org/officeDocument/2006/relationships/image" Target="../media/image28.emf"/><Relationship Id="rId4" Type="http://schemas.openxmlformats.org/officeDocument/2006/relationships/image" Target="../media/image22.emf"/><Relationship Id="rId9" Type="http://schemas.openxmlformats.org/officeDocument/2006/relationships/image" Target="../media/image27.emf"/><Relationship Id="rId14" Type="http://schemas.openxmlformats.org/officeDocument/2006/relationships/image" Target="../media/image32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71677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71678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527196" y="146775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581296</xdr:colOff>
      <xdr:row>36</xdr:row>
      <xdr:rowOff>108927</xdr:rowOff>
    </xdr:from>
    <xdr:to>
      <xdr:col>19</xdr:col>
      <xdr:colOff>600565</xdr:colOff>
      <xdr:row>38</xdr:row>
      <xdr:rowOff>219778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7A26FD-1A1F-43FD-8851-B607D1B8D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3656523" y="8542882"/>
          <a:ext cx="885178" cy="59576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28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49695</xdr:colOff>
      <xdr:row>25</xdr:row>
      <xdr:rowOff>132520</xdr:rowOff>
    </xdr:from>
    <xdr:to>
      <xdr:col>12</xdr:col>
      <xdr:colOff>190500</xdr:colOff>
      <xdr:row>27</xdr:row>
      <xdr:rowOff>41412</xdr:rowOff>
    </xdr:to>
    <xdr:sp macro="" textlink="">
      <xdr:nvSpPr>
        <xdr:cNvPr id="257" name="TextBox 256">
          <a:extLst>
            <a:ext uri="{FF2B5EF4-FFF2-40B4-BE49-F238E27FC236}">
              <a16:creationId xmlns:a16="http://schemas.microsoft.com/office/drawing/2014/main" id="{95E8509F-D1E2-4819-BFCE-CFD4DB536F2B}"/>
            </a:ext>
          </a:extLst>
        </xdr:cNvPr>
        <xdr:cNvSpPr txBox="1"/>
      </xdr:nvSpPr>
      <xdr:spPr>
        <a:xfrm>
          <a:off x="3793434" y="3909390"/>
          <a:ext cx="521805" cy="2070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000"/>
            <a:t>30 m</a:t>
          </a:r>
        </a:p>
      </xdr:txBody>
    </xdr:sp>
    <xdr:clientData/>
  </xdr:twoCellAnchor>
  <xdr:twoCellAnchor>
    <xdr:from>
      <xdr:col>12</xdr:col>
      <xdr:colOff>140803</xdr:colOff>
      <xdr:row>32</xdr:row>
      <xdr:rowOff>124239</xdr:rowOff>
    </xdr:from>
    <xdr:to>
      <xdr:col>13</xdr:col>
      <xdr:colOff>281608</xdr:colOff>
      <xdr:row>34</xdr:row>
      <xdr:rowOff>33130</xdr:rowOff>
    </xdr:to>
    <xdr:sp macro="" textlink="">
      <xdr:nvSpPr>
        <xdr:cNvPr id="255" name="TextBox 254">
          <a:extLst>
            <a:ext uri="{FF2B5EF4-FFF2-40B4-BE49-F238E27FC236}">
              <a16:creationId xmlns:a16="http://schemas.microsoft.com/office/drawing/2014/main" id="{C442F693-86E4-4C2E-AD48-53E4997BC5DA}"/>
            </a:ext>
          </a:extLst>
        </xdr:cNvPr>
        <xdr:cNvSpPr txBox="1"/>
      </xdr:nvSpPr>
      <xdr:spPr>
        <a:xfrm>
          <a:off x="4265542" y="4936435"/>
          <a:ext cx="521805" cy="20706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000"/>
            <a:t>20 m</a:t>
          </a:r>
        </a:p>
      </xdr:txBody>
    </xdr:sp>
    <xdr:clientData/>
  </xdr:twoCellAnchor>
  <xdr:twoCellAnchor>
    <xdr:from>
      <xdr:col>11</xdr:col>
      <xdr:colOff>289891</xdr:colOff>
      <xdr:row>37</xdr:row>
      <xdr:rowOff>124239</xdr:rowOff>
    </xdr:from>
    <xdr:to>
      <xdr:col>13</xdr:col>
      <xdr:colOff>49696</xdr:colOff>
      <xdr:row>39</xdr:row>
      <xdr:rowOff>16565</xdr:rowOff>
    </xdr:to>
    <xdr:sp macro="" textlink="">
      <xdr:nvSpPr>
        <xdr:cNvPr id="256" name="TextBox 255">
          <a:extLst>
            <a:ext uri="{FF2B5EF4-FFF2-40B4-BE49-F238E27FC236}">
              <a16:creationId xmlns:a16="http://schemas.microsoft.com/office/drawing/2014/main" id="{16678640-6326-4F89-976F-A48B34FC6A89}"/>
            </a:ext>
          </a:extLst>
        </xdr:cNvPr>
        <xdr:cNvSpPr txBox="1"/>
      </xdr:nvSpPr>
      <xdr:spPr>
        <a:xfrm>
          <a:off x="4033630" y="5698435"/>
          <a:ext cx="521805" cy="20706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000"/>
            <a:t>30 m</a:t>
          </a:r>
        </a:p>
      </xdr:txBody>
    </xdr:sp>
    <xdr:clientData/>
  </xdr:twoCellAnchor>
  <xdr:twoCellAnchor>
    <xdr:from>
      <xdr:col>4</xdr:col>
      <xdr:colOff>58807</xdr:colOff>
      <xdr:row>35</xdr:row>
      <xdr:rowOff>80964</xdr:rowOff>
    </xdr:from>
    <xdr:to>
      <xdr:col>4</xdr:col>
      <xdr:colOff>68036</xdr:colOff>
      <xdr:row>36</xdr:row>
      <xdr:rowOff>80964</xdr:rowOff>
    </xdr:to>
    <xdr:cxnSp macro="">
      <xdr:nvCxnSpPr>
        <xdr:cNvPr id="2" name="Straight Connector 1">
          <a:extLst>
            <a:ext uri="{FF2B5EF4-FFF2-40B4-BE49-F238E27FC236}">
              <a16:creationId xmlns:a16="http://schemas.microsoft.com/office/drawing/2014/main" id="{89A03C5D-226F-4AD9-9AA1-36713E9CB2DF}"/>
            </a:ext>
          </a:extLst>
        </xdr:cNvPr>
        <xdr:cNvCxnSpPr/>
      </xdr:nvCxnSpPr>
      <xdr:spPr>
        <a:xfrm flipH="1">
          <a:off x="1125607" y="5434014"/>
          <a:ext cx="9229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5</xdr:row>
      <xdr:rowOff>40340</xdr:rowOff>
    </xdr:from>
    <xdr:to>
      <xdr:col>29</xdr:col>
      <xdr:colOff>308741</xdr:colOff>
      <xdr:row>16</xdr:row>
      <xdr:rowOff>141193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ED1914E0-2326-414C-A1DE-04A86546D965}"/>
            </a:ext>
          </a:extLst>
        </xdr:cNvPr>
        <xdr:cNvGrpSpPr/>
      </xdr:nvGrpSpPr>
      <xdr:grpSpPr>
        <a:xfrm>
          <a:off x="9620366" y="821390"/>
          <a:ext cx="1375425" cy="1786778"/>
          <a:chOff x="9713886" y="808452"/>
          <a:chExt cx="1342558" cy="1766630"/>
        </a:xfrm>
      </xdr:grpSpPr>
      <xdr:grpSp>
        <xdr:nvGrpSpPr>
          <xdr:cNvPr id="4" name="Group 13">
            <a:extLst>
              <a:ext uri="{FF2B5EF4-FFF2-40B4-BE49-F238E27FC236}">
                <a16:creationId xmlns:a16="http://schemas.microsoft.com/office/drawing/2014/main" id="{75B39BFE-4F13-4B8E-801B-C03470E9CDCE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63" name="Oval 1">
              <a:extLst>
                <a:ext uri="{FF2B5EF4-FFF2-40B4-BE49-F238E27FC236}">
                  <a16:creationId xmlns:a16="http://schemas.microsoft.com/office/drawing/2014/main" id="{1A35DD22-C839-4FDA-9DD1-2C8F55744657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64" name="Straight Connector 3">
              <a:extLst>
                <a:ext uri="{FF2B5EF4-FFF2-40B4-BE49-F238E27FC236}">
                  <a16:creationId xmlns:a16="http://schemas.microsoft.com/office/drawing/2014/main" id="{1A523CE0-0899-476B-A818-395AB4946C98}"/>
                </a:ext>
              </a:extLst>
            </xdr:cNvPr>
            <xdr:cNvCxnSpPr>
              <a:stCxn id="20" idx="1"/>
              <a:endCxn id="2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5" name="Straight Connector 7">
              <a:extLst>
                <a:ext uri="{FF2B5EF4-FFF2-40B4-BE49-F238E27FC236}">
                  <a16:creationId xmlns:a16="http://schemas.microsoft.com/office/drawing/2014/main" id="{E2692016-40CA-49E9-A9FB-61798CB99A47}"/>
                </a:ext>
              </a:extLst>
            </xdr:cNvPr>
            <xdr:cNvCxnSpPr>
              <a:stCxn id="20" idx="3"/>
              <a:endCxn id="2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5" name="Oval 4">
            <a:extLst>
              <a:ext uri="{FF2B5EF4-FFF2-40B4-BE49-F238E27FC236}">
                <a16:creationId xmlns:a16="http://schemas.microsoft.com/office/drawing/2014/main" id="{7ED4EEDD-8BA8-4B41-ABD6-14B9F870E451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6" name="Group 14">
            <a:extLst>
              <a:ext uri="{FF2B5EF4-FFF2-40B4-BE49-F238E27FC236}">
                <a16:creationId xmlns:a16="http://schemas.microsoft.com/office/drawing/2014/main" id="{B43372CA-8CBC-438B-A882-B20CA010AE50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60" name="Oval 59">
              <a:extLst>
                <a:ext uri="{FF2B5EF4-FFF2-40B4-BE49-F238E27FC236}">
                  <a16:creationId xmlns:a16="http://schemas.microsoft.com/office/drawing/2014/main" id="{11347953-A394-4385-98F2-31C06D03A02F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61" name="Straight Connector 60">
              <a:extLst>
                <a:ext uri="{FF2B5EF4-FFF2-40B4-BE49-F238E27FC236}">
                  <a16:creationId xmlns:a16="http://schemas.microsoft.com/office/drawing/2014/main" id="{D35778F4-C9EC-4AF1-9A28-512538F34077}"/>
                </a:ext>
              </a:extLst>
            </xdr:cNvPr>
            <xdr:cNvCxnSpPr>
              <a:stCxn id="60" idx="1"/>
              <a:endCxn id="6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2" name="Straight Connector 61">
              <a:extLst>
                <a:ext uri="{FF2B5EF4-FFF2-40B4-BE49-F238E27FC236}">
                  <a16:creationId xmlns:a16="http://schemas.microsoft.com/office/drawing/2014/main" id="{213B1979-73F4-4013-B685-2F489A652305}"/>
                </a:ext>
              </a:extLst>
            </xdr:cNvPr>
            <xdr:cNvCxnSpPr>
              <a:stCxn id="60" idx="3"/>
              <a:endCxn id="6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7" name="Oval 6">
            <a:extLst>
              <a:ext uri="{FF2B5EF4-FFF2-40B4-BE49-F238E27FC236}">
                <a16:creationId xmlns:a16="http://schemas.microsoft.com/office/drawing/2014/main" id="{3E53AEAF-FE9C-4A51-BFF7-6D5EFD510657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ACB3AF00-8E89-499A-9788-519A6D844F1B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" name="Straight Connector 8">
            <a:extLst>
              <a:ext uri="{FF2B5EF4-FFF2-40B4-BE49-F238E27FC236}">
                <a16:creationId xmlns:a16="http://schemas.microsoft.com/office/drawing/2014/main" id="{B8C02253-0B91-4ED3-A2FD-8A6945203E7D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Straight Connector 9">
            <a:extLst>
              <a:ext uri="{FF2B5EF4-FFF2-40B4-BE49-F238E27FC236}">
                <a16:creationId xmlns:a16="http://schemas.microsoft.com/office/drawing/2014/main" id="{E831D8BC-3544-476B-AC7D-852AD2DAC3A0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id="{839E5C40-F34B-459C-8F48-459FD77BB499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7989EBB6-D4E5-4A65-A34E-1B7997168395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Straight Connector 12">
            <a:extLst>
              <a:ext uri="{FF2B5EF4-FFF2-40B4-BE49-F238E27FC236}">
                <a16:creationId xmlns:a16="http://schemas.microsoft.com/office/drawing/2014/main" id="{59F435DD-37AF-494A-889B-347E1ACED4D9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Straight Connector 13">
            <a:extLst>
              <a:ext uri="{FF2B5EF4-FFF2-40B4-BE49-F238E27FC236}">
                <a16:creationId xmlns:a16="http://schemas.microsoft.com/office/drawing/2014/main" id="{752B2BA5-D326-43FE-931D-4BD7C6DF613F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Straight Connector 14">
            <a:extLst>
              <a:ext uri="{FF2B5EF4-FFF2-40B4-BE49-F238E27FC236}">
                <a16:creationId xmlns:a16="http://schemas.microsoft.com/office/drawing/2014/main" id="{C47AA896-FBF6-4B4A-A250-98589A6875F4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Straight Connector 15">
            <a:extLst>
              <a:ext uri="{FF2B5EF4-FFF2-40B4-BE49-F238E27FC236}">
                <a16:creationId xmlns:a16="http://schemas.microsoft.com/office/drawing/2014/main" id="{94902765-EFD9-4710-B81D-9E6D448B26C0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Straight Connector 16">
            <a:extLst>
              <a:ext uri="{FF2B5EF4-FFF2-40B4-BE49-F238E27FC236}">
                <a16:creationId xmlns:a16="http://schemas.microsoft.com/office/drawing/2014/main" id="{75B12D89-DE0D-4A82-BF42-3B2C75A0087E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Straight Connector 17">
            <a:extLst>
              <a:ext uri="{FF2B5EF4-FFF2-40B4-BE49-F238E27FC236}">
                <a16:creationId xmlns:a16="http://schemas.microsoft.com/office/drawing/2014/main" id="{6CB626C6-CC56-4689-8EA7-AB9348AFD3BD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Straight Connector 18">
            <a:extLst>
              <a:ext uri="{FF2B5EF4-FFF2-40B4-BE49-F238E27FC236}">
                <a16:creationId xmlns:a16="http://schemas.microsoft.com/office/drawing/2014/main" id="{24AEDB08-F823-46BE-B613-5F9CB4E16BAC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" name="Straight Connector 50">
            <a:extLst>
              <a:ext uri="{FF2B5EF4-FFF2-40B4-BE49-F238E27FC236}">
                <a16:creationId xmlns:a16="http://schemas.microsoft.com/office/drawing/2014/main" id="{D9F7D37F-941C-4CC5-A910-1652FDDEB024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" name="Straight Connector 20">
            <a:extLst>
              <a:ext uri="{FF2B5EF4-FFF2-40B4-BE49-F238E27FC236}">
                <a16:creationId xmlns:a16="http://schemas.microsoft.com/office/drawing/2014/main" id="{70519E61-A76E-44CF-B0F9-252CD060E758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" name="Straight Connector 52">
            <a:extLst>
              <a:ext uri="{FF2B5EF4-FFF2-40B4-BE49-F238E27FC236}">
                <a16:creationId xmlns:a16="http://schemas.microsoft.com/office/drawing/2014/main" id="{85DB070F-8843-4E37-915F-18DFBC5707BD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" name="Straight Connector 22">
            <a:extLst>
              <a:ext uri="{FF2B5EF4-FFF2-40B4-BE49-F238E27FC236}">
                <a16:creationId xmlns:a16="http://schemas.microsoft.com/office/drawing/2014/main" id="{CB3616CB-F1BA-47E8-9708-77B82BC878DB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" name="Straight Connector 23">
            <a:extLst>
              <a:ext uri="{FF2B5EF4-FFF2-40B4-BE49-F238E27FC236}">
                <a16:creationId xmlns:a16="http://schemas.microsoft.com/office/drawing/2014/main" id="{F3DF7124-0986-43EB-9A32-72D6C0FB6160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" name="Straight Connector 24">
            <a:extLst>
              <a:ext uri="{FF2B5EF4-FFF2-40B4-BE49-F238E27FC236}">
                <a16:creationId xmlns:a16="http://schemas.microsoft.com/office/drawing/2014/main" id="{FF6BB666-961B-4008-A416-8D3AE70DA6DC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" name="Straight Connector 25">
            <a:extLst>
              <a:ext uri="{FF2B5EF4-FFF2-40B4-BE49-F238E27FC236}">
                <a16:creationId xmlns:a16="http://schemas.microsoft.com/office/drawing/2014/main" id="{F5F8BD10-BB92-4950-AFDC-86A570561A52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" name="Straight Connector 26">
            <a:extLst>
              <a:ext uri="{FF2B5EF4-FFF2-40B4-BE49-F238E27FC236}">
                <a16:creationId xmlns:a16="http://schemas.microsoft.com/office/drawing/2014/main" id="{81F46D65-26A4-4513-BBF4-4DDAEE590E0A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" name="Straight Connector 27">
            <a:extLst>
              <a:ext uri="{FF2B5EF4-FFF2-40B4-BE49-F238E27FC236}">
                <a16:creationId xmlns:a16="http://schemas.microsoft.com/office/drawing/2014/main" id="{1F6A7CF4-8675-4DF9-9793-E52FA6F9D54A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" name="Straight Connector 28">
            <a:extLst>
              <a:ext uri="{FF2B5EF4-FFF2-40B4-BE49-F238E27FC236}">
                <a16:creationId xmlns:a16="http://schemas.microsoft.com/office/drawing/2014/main" id="{25CB3869-9ED7-4624-96D2-D2622294397C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0" name="Isosceles Triangle 29">
            <a:extLst>
              <a:ext uri="{FF2B5EF4-FFF2-40B4-BE49-F238E27FC236}">
                <a16:creationId xmlns:a16="http://schemas.microsoft.com/office/drawing/2014/main" id="{90E8938A-0383-40BF-8192-1B1978536B8A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31" name="Isosceles Triangle 30">
            <a:extLst>
              <a:ext uri="{FF2B5EF4-FFF2-40B4-BE49-F238E27FC236}">
                <a16:creationId xmlns:a16="http://schemas.microsoft.com/office/drawing/2014/main" id="{B978058A-E4DA-4F1A-AF0E-CC3A66C5117B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32" name="Group 73">
            <a:extLst>
              <a:ext uri="{FF2B5EF4-FFF2-40B4-BE49-F238E27FC236}">
                <a16:creationId xmlns:a16="http://schemas.microsoft.com/office/drawing/2014/main" id="{2D8824B0-1301-47D9-A2AD-06D46FB2565E}"/>
              </a:ext>
            </a:extLst>
          </xdr:cNvPr>
          <xdr:cNvGrpSpPr/>
        </xdr:nvGrpSpPr>
        <xdr:grpSpPr>
          <a:xfrm>
            <a:off x="9882187" y="2015393"/>
            <a:ext cx="197304" cy="119317"/>
            <a:chOff x="9837964" y="2071683"/>
            <a:chExt cx="197304" cy="122468"/>
          </a:xfrm>
        </xdr:grpSpPr>
        <xdr:sp macro="" textlink="">
          <xdr:nvSpPr>
            <xdr:cNvPr id="58" name="TextBox 57">
              <a:extLst>
                <a:ext uri="{FF2B5EF4-FFF2-40B4-BE49-F238E27FC236}">
                  <a16:creationId xmlns:a16="http://schemas.microsoft.com/office/drawing/2014/main" id="{92816EA6-FF32-4875-8B8F-8848A8C7BAB8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59" name="Straight Connector 58">
              <a:extLst>
                <a:ext uri="{FF2B5EF4-FFF2-40B4-BE49-F238E27FC236}">
                  <a16:creationId xmlns:a16="http://schemas.microsoft.com/office/drawing/2014/main" id="{27FB9957-E456-40DC-A566-AFCAE9E68CAA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3" name="Group 74">
            <a:extLst>
              <a:ext uri="{FF2B5EF4-FFF2-40B4-BE49-F238E27FC236}">
                <a16:creationId xmlns:a16="http://schemas.microsoft.com/office/drawing/2014/main" id="{2D4416DC-0F5F-4820-9D54-9F8090045A7A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56" name="TextBox 55">
              <a:extLst>
                <a:ext uri="{FF2B5EF4-FFF2-40B4-BE49-F238E27FC236}">
                  <a16:creationId xmlns:a16="http://schemas.microsoft.com/office/drawing/2014/main" id="{08A84DAA-C0D7-425A-80D3-765199AD9963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57" name="Straight Connector 56">
              <a:extLst>
                <a:ext uri="{FF2B5EF4-FFF2-40B4-BE49-F238E27FC236}">
                  <a16:creationId xmlns:a16="http://schemas.microsoft.com/office/drawing/2014/main" id="{1EB8E2FB-2948-4D6A-94CA-94762E81D04B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4" name="Group 89">
            <a:extLst>
              <a:ext uri="{FF2B5EF4-FFF2-40B4-BE49-F238E27FC236}">
                <a16:creationId xmlns:a16="http://schemas.microsoft.com/office/drawing/2014/main" id="{F5684371-8841-4208-8461-5B34830F1F1B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52" name="Straight Connector 51">
              <a:extLst>
                <a:ext uri="{FF2B5EF4-FFF2-40B4-BE49-F238E27FC236}">
                  <a16:creationId xmlns:a16="http://schemas.microsoft.com/office/drawing/2014/main" id="{0AFC071B-4A49-4E34-9D12-980DC9E65519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3" name="Straight Connector 79">
              <a:extLst>
                <a:ext uri="{FF2B5EF4-FFF2-40B4-BE49-F238E27FC236}">
                  <a16:creationId xmlns:a16="http://schemas.microsoft.com/office/drawing/2014/main" id="{20807557-13AE-4DCD-9476-AB77E9B22080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4" name="Straight Connector 80">
              <a:extLst>
                <a:ext uri="{FF2B5EF4-FFF2-40B4-BE49-F238E27FC236}">
                  <a16:creationId xmlns:a16="http://schemas.microsoft.com/office/drawing/2014/main" id="{2EC74548-C298-492D-A520-13F3DF0198FD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5" name="Straight Connector 88">
              <a:extLst>
                <a:ext uri="{FF2B5EF4-FFF2-40B4-BE49-F238E27FC236}">
                  <a16:creationId xmlns:a16="http://schemas.microsoft.com/office/drawing/2014/main" id="{2E7883A5-6E0B-4D22-99F8-CEA4E9B06D4C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5" name="Group 90">
            <a:extLst>
              <a:ext uri="{FF2B5EF4-FFF2-40B4-BE49-F238E27FC236}">
                <a16:creationId xmlns:a16="http://schemas.microsoft.com/office/drawing/2014/main" id="{DFA31DC7-7D6D-4165-A93F-F9A57683062B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48" name="Straight Connector 47">
              <a:extLst>
                <a:ext uri="{FF2B5EF4-FFF2-40B4-BE49-F238E27FC236}">
                  <a16:creationId xmlns:a16="http://schemas.microsoft.com/office/drawing/2014/main" id="{A58014F0-9A38-4758-A010-1E587CA674C9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9" name="Straight Connector 48">
              <a:extLst>
                <a:ext uri="{FF2B5EF4-FFF2-40B4-BE49-F238E27FC236}">
                  <a16:creationId xmlns:a16="http://schemas.microsoft.com/office/drawing/2014/main" id="{F4D1EE32-95A0-4792-8CB8-8FE669682474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0" name="Straight Connector 49">
              <a:extLst>
                <a:ext uri="{FF2B5EF4-FFF2-40B4-BE49-F238E27FC236}">
                  <a16:creationId xmlns:a16="http://schemas.microsoft.com/office/drawing/2014/main" id="{21E5637F-9322-4940-A83F-E31A9B9165F2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1" name="Straight Connector 50">
              <a:extLst>
                <a:ext uri="{FF2B5EF4-FFF2-40B4-BE49-F238E27FC236}">
                  <a16:creationId xmlns:a16="http://schemas.microsoft.com/office/drawing/2014/main" id="{F1B4399B-9D40-40C9-A554-24E4DC969E00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36" name="Straight Connector 35">
            <a:extLst>
              <a:ext uri="{FF2B5EF4-FFF2-40B4-BE49-F238E27FC236}">
                <a16:creationId xmlns:a16="http://schemas.microsoft.com/office/drawing/2014/main" id="{2DA94691-2FC6-4264-8A0D-B5EA910B5EDA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" name="Straight Connector 36">
            <a:extLst>
              <a:ext uri="{FF2B5EF4-FFF2-40B4-BE49-F238E27FC236}">
                <a16:creationId xmlns:a16="http://schemas.microsoft.com/office/drawing/2014/main" id="{089B5D14-8281-46D2-A94D-496070DE415A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" name="Straight Arrow Connector 37">
            <a:extLst>
              <a:ext uri="{FF2B5EF4-FFF2-40B4-BE49-F238E27FC236}">
                <a16:creationId xmlns:a16="http://schemas.microsoft.com/office/drawing/2014/main" id="{7487A00D-CB12-4F25-BD27-2F22E96E6EB7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" name="Straight Arrow Connector 38">
            <a:extLst>
              <a:ext uri="{FF2B5EF4-FFF2-40B4-BE49-F238E27FC236}">
                <a16:creationId xmlns:a16="http://schemas.microsoft.com/office/drawing/2014/main" id="{B7E0BEA2-8858-4775-87B1-C2CEAF598476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40" name="Group 155">
            <a:extLst>
              <a:ext uri="{FF2B5EF4-FFF2-40B4-BE49-F238E27FC236}">
                <a16:creationId xmlns:a16="http://schemas.microsoft.com/office/drawing/2014/main" id="{1EC2CE69-3473-4273-9D33-2902C7CFFAEE}"/>
              </a:ext>
            </a:extLst>
          </xdr:cNvPr>
          <xdr:cNvGrpSpPr/>
        </xdr:nvGrpSpPr>
        <xdr:grpSpPr>
          <a:xfrm>
            <a:off x="9933529" y="1881392"/>
            <a:ext cx="120949" cy="61416"/>
            <a:chOff x="9933529" y="1884698"/>
            <a:chExt cx="120949" cy="61119"/>
          </a:xfrm>
        </xdr:grpSpPr>
        <xdr:sp macro="" textlink="">
          <xdr:nvSpPr>
            <xdr:cNvPr id="45" name="Isosceles Triangle 44">
              <a:extLst>
                <a:ext uri="{FF2B5EF4-FFF2-40B4-BE49-F238E27FC236}">
                  <a16:creationId xmlns:a16="http://schemas.microsoft.com/office/drawing/2014/main" id="{665239BF-A149-4D43-8BF1-E1D7D57EE365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6" name="Isosceles Triangle 45">
              <a:extLst>
                <a:ext uri="{FF2B5EF4-FFF2-40B4-BE49-F238E27FC236}">
                  <a16:creationId xmlns:a16="http://schemas.microsoft.com/office/drawing/2014/main" id="{3FC5CD49-E004-41D2-BC9A-1996D12BF1E3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7" name="Isosceles Triangle 46">
              <a:extLst>
                <a:ext uri="{FF2B5EF4-FFF2-40B4-BE49-F238E27FC236}">
                  <a16:creationId xmlns:a16="http://schemas.microsoft.com/office/drawing/2014/main" id="{B2FDB747-C7B7-42B1-ABE7-74FAD3FD6BCC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41" name="Group 134">
            <a:extLst>
              <a:ext uri="{FF2B5EF4-FFF2-40B4-BE49-F238E27FC236}">
                <a16:creationId xmlns:a16="http://schemas.microsoft.com/office/drawing/2014/main" id="{B395ED81-867D-43B8-86AC-1E2D0A3BDB0F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42" name="Isosceles Triangle 41">
              <a:extLst>
                <a:ext uri="{FF2B5EF4-FFF2-40B4-BE49-F238E27FC236}">
                  <a16:creationId xmlns:a16="http://schemas.microsoft.com/office/drawing/2014/main" id="{0EEFDD39-1C75-4DC5-B0EE-4AA5188CEE84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3" name="Isosceles Triangle 42">
              <a:extLst>
                <a:ext uri="{FF2B5EF4-FFF2-40B4-BE49-F238E27FC236}">
                  <a16:creationId xmlns:a16="http://schemas.microsoft.com/office/drawing/2014/main" id="{13F37423-4780-4B7E-A54E-CCECA50D4040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4" name="Isosceles Triangle 43">
              <a:extLst>
                <a:ext uri="{FF2B5EF4-FFF2-40B4-BE49-F238E27FC236}">
                  <a16:creationId xmlns:a16="http://schemas.microsoft.com/office/drawing/2014/main" id="{C1BE5228-4A47-4599-89BD-044AB0A8082F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 editAs="oneCell">
    <xdr:from>
      <xdr:col>19</xdr:col>
      <xdr:colOff>212756</xdr:colOff>
      <xdr:row>1</xdr:row>
      <xdr:rowOff>31506</xdr:rowOff>
    </xdr:from>
    <xdr:to>
      <xdr:col>21</xdr:col>
      <xdr:colOff>278130</xdr:colOff>
      <xdr:row>6</xdr:row>
      <xdr:rowOff>67112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85130009-2BD9-45AB-8C83-7A69F87DBB7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994556" y="193431"/>
          <a:ext cx="827374" cy="807131"/>
        </a:xfrm>
        <a:prstGeom prst="rect">
          <a:avLst/>
        </a:prstGeom>
      </xdr:spPr>
    </xdr:pic>
    <xdr:clientData/>
  </xdr:twoCellAnchor>
  <xdr:twoCellAnchor>
    <xdr:from>
      <xdr:col>6</xdr:col>
      <xdr:colOff>312208</xdr:colOff>
      <xdr:row>28</xdr:row>
      <xdr:rowOff>132291</xdr:rowOff>
    </xdr:from>
    <xdr:to>
      <xdr:col>18</xdr:col>
      <xdr:colOff>323416</xdr:colOff>
      <xdr:row>30</xdr:row>
      <xdr:rowOff>84667</xdr:rowOff>
    </xdr:to>
    <xdr:sp macro="" textlink="">
      <xdr:nvSpPr>
        <xdr:cNvPr id="67" name="Rectangle 66">
          <a:extLst>
            <a:ext uri="{FF2B5EF4-FFF2-40B4-BE49-F238E27FC236}">
              <a16:creationId xmlns:a16="http://schemas.microsoft.com/office/drawing/2014/main" id="{2D10E800-96BE-43A3-B1D3-C082AAA5D92F}"/>
            </a:ext>
          </a:extLst>
        </xdr:cNvPr>
        <xdr:cNvSpPr/>
      </xdr:nvSpPr>
      <xdr:spPr>
        <a:xfrm>
          <a:off x="2141008" y="4428066"/>
          <a:ext cx="4583208" cy="247651"/>
        </a:xfrm>
        <a:prstGeom prst="rect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JALAN</a:t>
          </a:r>
          <a:r>
            <a:rPr lang="en-US" sz="1100" baseline="0"/>
            <a:t> RAYA</a:t>
          </a:r>
          <a:endParaRPr lang="en-US" sz="1100"/>
        </a:p>
      </xdr:txBody>
    </xdr:sp>
    <xdr:clientData/>
  </xdr:twoCellAnchor>
  <xdr:twoCellAnchor>
    <xdr:from>
      <xdr:col>33</xdr:col>
      <xdr:colOff>106723</xdr:colOff>
      <xdr:row>6</xdr:row>
      <xdr:rowOff>9525</xdr:rowOff>
    </xdr:from>
    <xdr:to>
      <xdr:col>33</xdr:col>
      <xdr:colOff>259123</xdr:colOff>
      <xdr:row>7</xdr:row>
      <xdr:rowOff>4483</xdr:rowOff>
    </xdr:to>
    <xdr:grpSp>
      <xdr:nvGrpSpPr>
        <xdr:cNvPr id="76" name="Group 2">
          <a:extLst>
            <a:ext uri="{FF2B5EF4-FFF2-40B4-BE49-F238E27FC236}">
              <a16:creationId xmlns:a16="http://schemas.microsoft.com/office/drawing/2014/main" id="{C09F0FCF-9FD4-4C62-92B2-38A48182CBB0}"/>
            </a:ext>
          </a:extLst>
        </xdr:cNvPr>
        <xdr:cNvGrpSpPr>
          <a:grpSpLocks/>
        </xdr:cNvGrpSpPr>
      </xdr:nvGrpSpPr>
      <xdr:grpSpPr bwMode="auto">
        <a:xfrm>
          <a:off x="12317773" y="942975"/>
          <a:ext cx="152400" cy="147358"/>
          <a:chOff x="3725636" y="1945820"/>
          <a:chExt cx="153760" cy="144237"/>
        </a:xfrm>
      </xdr:grpSpPr>
      <xdr:sp macro="" textlink="">
        <xdr:nvSpPr>
          <xdr:cNvPr id="77" name="Oval 76">
            <a:extLst>
              <a:ext uri="{FF2B5EF4-FFF2-40B4-BE49-F238E27FC236}">
                <a16:creationId xmlns:a16="http://schemas.microsoft.com/office/drawing/2014/main" id="{2D51156B-B481-49DE-9D40-7010BE99553F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78" name="Straight Connector 77">
            <a:extLst>
              <a:ext uri="{FF2B5EF4-FFF2-40B4-BE49-F238E27FC236}">
                <a16:creationId xmlns:a16="http://schemas.microsoft.com/office/drawing/2014/main" id="{4CFA0AD2-66E7-4DC2-B769-A1996A44F960}"/>
              </a:ext>
            </a:extLst>
          </xdr:cNvPr>
          <xdr:cNvCxnSpPr>
            <a:stCxn id="77" idx="1"/>
            <a:endCxn id="77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9" name="Straight Connector 78">
            <a:extLst>
              <a:ext uri="{FF2B5EF4-FFF2-40B4-BE49-F238E27FC236}">
                <a16:creationId xmlns:a16="http://schemas.microsoft.com/office/drawing/2014/main" id="{31AF5D4A-4CDE-4612-9A5A-37707205E9EB}"/>
              </a:ext>
            </a:extLst>
          </xdr:cNvPr>
          <xdr:cNvCxnSpPr>
            <a:stCxn id="77" idx="3"/>
            <a:endCxn id="77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249598</xdr:colOff>
      <xdr:row>6</xdr:row>
      <xdr:rowOff>0</xdr:rowOff>
    </xdr:from>
    <xdr:to>
      <xdr:col>35</xdr:col>
      <xdr:colOff>20998</xdr:colOff>
      <xdr:row>6</xdr:row>
      <xdr:rowOff>147358</xdr:rowOff>
    </xdr:to>
    <xdr:grpSp>
      <xdr:nvGrpSpPr>
        <xdr:cNvPr id="80" name="Group 6">
          <a:extLst>
            <a:ext uri="{FF2B5EF4-FFF2-40B4-BE49-F238E27FC236}">
              <a16:creationId xmlns:a16="http://schemas.microsoft.com/office/drawing/2014/main" id="{47D1CC09-D4A2-4A3A-AC5B-EEDA7268149B}"/>
            </a:ext>
          </a:extLst>
        </xdr:cNvPr>
        <xdr:cNvGrpSpPr>
          <a:grpSpLocks/>
        </xdr:cNvGrpSpPr>
      </xdr:nvGrpSpPr>
      <xdr:grpSpPr bwMode="auto">
        <a:xfrm>
          <a:off x="12841648" y="933450"/>
          <a:ext cx="152400" cy="147358"/>
          <a:chOff x="3725636" y="1945820"/>
          <a:chExt cx="153760" cy="144237"/>
        </a:xfrm>
      </xdr:grpSpPr>
      <xdr:sp macro="" textlink="">
        <xdr:nvSpPr>
          <xdr:cNvPr id="81" name="Oval 80">
            <a:extLst>
              <a:ext uri="{FF2B5EF4-FFF2-40B4-BE49-F238E27FC236}">
                <a16:creationId xmlns:a16="http://schemas.microsoft.com/office/drawing/2014/main" id="{B102CDF1-79D4-4901-A5F8-D371359CC46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82" name="Straight Connector 81">
            <a:extLst>
              <a:ext uri="{FF2B5EF4-FFF2-40B4-BE49-F238E27FC236}">
                <a16:creationId xmlns:a16="http://schemas.microsoft.com/office/drawing/2014/main" id="{E5D9DECB-C336-456B-A61C-279AE97C2712}"/>
              </a:ext>
            </a:extLst>
          </xdr:cNvPr>
          <xdr:cNvCxnSpPr>
            <a:stCxn id="81" idx="1"/>
            <a:endCxn id="8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3" name="Straight Connector 82">
            <a:extLst>
              <a:ext uri="{FF2B5EF4-FFF2-40B4-BE49-F238E27FC236}">
                <a16:creationId xmlns:a16="http://schemas.microsoft.com/office/drawing/2014/main" id="{F40BF759-B9C8-488B-9622-478BB1CFB42C}"/>
              </a:ext>
            </a:extLst>
          </xdr:cNvPr>
          <xdr:cNvCxnSpPr>
            <a:stCxn id="81" idx="3"/>
            <a:endCxn id="8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99580</xdr:colOff>
      <xdr:row>7</xdr:row>
      <xdr:rowOff>99452</xdr:rowOff>
    </xdr:from>
    <xdr:to>
      <xdr:col>33</xdr:col>
      <xdr:colOff>253340</xdr:colOff>
      <xdr:row>8</xdr:row>
      <xdr:rowOff>95771</xdr:rowOff>
    </xdr:to>
    <xdr:sp macro="" textlink="">
      <xdr:nvSpPr>
        <xdr:cNvPr id="84" name="Oval 83">
          <a:extLst>
            <a:ext uri="{FF2B5EF4-FFF2-40B4-BE49-F238E27FC236}">
              <a16:creationId xmlns:a16="http://schemas.microsoft.com/office/drawing/2014/main" id="{60F133FE-7570-4EEC-B3EF-173ABE714EA2}"/>
            </a:ext>
          </a:extLst>
        </xdr:cNvPr>
        <xdr:cNvSpPr/>
      </xdr:nvSpPr>
      <xdr:spPr>
        <a:xfrm>
          <a:off x="12310630" y="1185302"/>
          <a:ext cx="153760" cy="148719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34</xdr:col>
      <xdr:colOff>240074</xdr:colOff>
      <xdr:row>7</xdr:row>
      <xdr:rowOff>108977</xdr:rowOff>
    </xdr:from>
    <xdr:to>
      <xdr:col>35</xdr:col>
      <xdr:colOff>12834</xdr:colOff>
      <xdr:row>8</xdr:row>
      <xdr:rowOff>105296</xdr:rowOff>
    </xdr:to>
    <xdr:sp macro="" textlink="">
      <xdr:nvSpPr>
        <xdr:cNvPr id="85" name="Oval 84">
          <a:extLst>
            <a:ext uri="{FF2B5EF4-FFF2-40B4-BE49-F238E27FC236}">
              <a16:creationId xmlns:a16="http://schemas.microsoft.com/office/drawing/2014/main" id="{AEE04DDD-62D3-4039-93F1-9C4C6CD5390E}"/>
            </a:ext>
          </a:extLst>
        </xdr:cNvPr>
        <xdr:cNvSpPr/>
      </xdr:nvSpPr>
      <xdr:spPr>
        <a:xfrm>
          <a:off x="12832124" y="1194827"/>
          <a:ext cx="153760" cy="148719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33</xdr:col>
      <xdr:colOff>0</xdr:colOff>
      <xdr:row>9</xdr:row>
      <xdr:rowOff>84064</xdr:rowOff>
    </xdr:from>
    <xdr:to>
      <xdr:col>35</xdr:col>
      <xdr:colOff>232172</xdr:colOff>
      <xdr:row>9</xdr:row>
      <xdr:rowOff>85652</xdr:rowOff>
    </xdr:to>
    <xdr:cxnSp macro="">
      <xdr:nvCxnSpPr>
        <xdr:cNvPr id="86" name="Straight Connector 85">
          <a:extLst>
            <a:ext uri="{FF2B5EF4-FFF2-40B4-BE49-F238E27FC236}">
              <a16:creationId xmlns:a16="http://schemas.microsoft.com/office/drawing/2014/main" id="{21DBDD4E-2EDD-427F-A957-DABD5E54CB6B}"/>
            </a:ext>
          </a:extLst>
        </xdr:cNvPr>
        <xdr:cNvCxnSpPr/>
      </xdr:nvCxnSpPr>
      <xdr:spPr>
        <a:xfrm>
          <a:off x="12211050" y="1474714"/>
          <a:ext cx="994172" cy="158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13854</xdr:colOff>
      <xdr:row>10</xdr:row>
      <xdr:rowOff>102400</xdr:rowOff>
    </xdr:from>
    <xdr:to>
      <xdr:col>35</xdr:col>
      <xdr:colOff>246026</xdr:colOff>
      <xdr:row>10</xdr:row>
      <xdr:rowOff>103988</xdr:rowOff>
    </xdr:to>
    <xdr:cxnSp macro="">
      <xdr:nvCxnSpPr>
        <xdr:cNvPr id="87" name="Straight Connector 86">
          <a:extLst>
            <a:ext uri="{FF2B5EF4-FFF2-40B4-BE49-F238E27FC236}">
              <a16:creationId xmlns:a16="http://schemas.microsoft.com/office/drawing/2014/main" id="{D20815F8-58F0-466F-B565-275D5B7F9B8B}"/>
            </a:ext>
          </a:extLst>
        </xdr:cNvPr>
        <xdr:cNvCxnSpPr/>
      </xdr:nvCxnSpPr>
      <xdr:spPr>
        <a:xfrm>
          <a:off x="12224904" y="1645450"/>
          <a:ext cx="994172" cy="158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9742</xdr:colOff>
      <xdr:row>11</xdr:row>
      <xdr:rowOff>128210</xdr:rowOff>
    </xdr:from>
    <xdr:to>
      <xdr:col>35</xdr:col>
      <xdr:colOff>241914</xdr:colOff>
      <xdr:row>11</xdr:row>
      <xdr:rowOff>129798</xdr:rowOff>
    </xdr:to>
    <xdr:cxnSp macro="">
      <xdr:nvCxnSpPr>
        <xdr:cNvPr id="88" name="Straight Connector 87">
          <a:extLst>
            <a:ext uri="{FF2B5EF4-FFF2-40B4-BE49-F238E27FC236}">
              <a16:creationId xmlns:a16="http://schemas.microsoft.com/office/drawing/2014/main" id="{68EBB87A-146E-4145-9436-1BF1157639A6}"/>
            </a:ext>
          </a:extLst>
        </xdr:cNvPr>
        <xdr:cNvCxnSpPr/>
      </xdr:nvCxnSpPr>
      <xdr:spPr>
        <a:xfrm>
          <a:off x="12220792" y="1823660"/>
          <a:ext cx="994172" cy="1588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23596</xdr:colOff>
      <xdr:row>12</xdr:row>
      <xdr:rowOff>116236</xdr:rowOff>
    </xdr:from>
    <xdr:to>
      <xdr:col>35</xdr:col>
      <xdr:colOff>255768</xdr:colOff>
      <xdr:row>12</xdr:row>
      <xdr:rowOff>117824</xdr:rowOff>
    </xdr:to>
    <xdr:cxnSp macro="">
      <xdr:nvCxnSpPr>
        <xdr:cNvPr id="89" name="Straight Connector 88">
          <a:extLst>
            <a:ext uri="{FF2B5EF4-FFF2-40B4-BE49-F238E27FC236}">
              <a16:creationId xmlns:a16="http://schemas.microsoft.com/office/drawing/2014/main" id="{2A22C111-D213-44FE-9C7E-FBB2603EDF9E}"/>
            </a:ext>
          </a:extLst>
        </xdr:cNvPr>
        <xdr:cNvCxnSpPr/>
      </xdr:nvCxnSpPr>
      <xdr:spPr>
        <a:xfrm>
          <a:off x="12234646" y="1964086"/>
          <a:ext cx="994172" cy="1588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23595</xdr:colOff>
      <xdr:row>14</xdr:row>
      <xdr:rowOff>137324</xdr:rowOff>
    </xdr:from>
    <xdr:to>
      <xdr:col>35</xdr:col>
      <xdr:colOff>255767</xdr:colOff>
      <xdr:row>14</xdr:row>
      <xdr:rowOff>138912</xdr:rowOff>
    </xdr:to>
    <xdr:cxnSp macro="">
      <xdr:nvCxnSpPr>
        <xdr:cNvPr id="90" name="Straight Connector 89">
          <a:extLst>
            <a:ext uri="{FF2B5EF4-FFF2-40B4-BE49-F238E27FC236}">
              <a16:creationId xmlns:a16="http://schemas.microsoft.com/office/drawing/2014/main" id="{3B47FFE7-8454-4012-AB68-DA68EFE294F9}"/>
            </a:ext>
          </a:extLst>
        </xdr:cNvPr>
        <xdr:cNvCxnSpPr/>
      </xdr:nvCxnSpPr>
      <xdr:spPr>
        <a:xfrm>
          <a:off x="12234645" y="2299499"/>
          <a:ext cx="994172" cy="158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9741</xdr:colOff>
      <xdr:row>13</xdr:row>
      <xdr:rowOff>127646</xdr:rowOff>
    </xdr:from>
    <xdr:to>
      <xdr:col>35</xdr:col>
      <xdr:colOff>241913</xdr:colOff>
      <xdr:row>13</xdr:row>
      <xdr:rowOff>129234</xdr:rowOff>
    </xdr:to>
    <xdr:cxnSp macro="">
      <xdr:nvCxnSpPr>
        <xdr:cNvPr id="91" name="Straight Connector 90">
          <a:extLst>
            <a:ext uri="{FF2B5EF4-FFF2-40B4-BE49-F238E27FC236}">
              <a16:creationId xmlns:a16="http://schemas.microsoft.com/office/drawing/2014/main" id="{9C309AF6-7766-45D5-9846-7B336B0F6C7E}"/>
            </a:ext>
          </a:extLst>
        </xdr:cNvPr>
        <xdr:cNvCxnSpPr/>
      </xdr:nvCxnSpPr>
      <xdr:spPr>
        <a:xfrm>
          <a:off x="12220791" y="2137421"/>
          <a:ext cx="994172" cy="158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20998</xdr:colOff>
      <xdr:row>13</xdr:row>
      <xdr:rowOff>73959</xdr:rowOff>
    </xdr:from>
    <xdr:to>
      <xdr:col>34</xdr:col>
      <xdr:colOff>173398</xdr:colOff>
      <xdr:row>14</xdr:row>
      <xdr:rowOff>26334</xdr:rowOff>
    </xdr:to>
    <xdr:grpSp>
      <xdr:nvGrpSpPr>
        <xdr:cNvPr id="92" name="Group 18">
          <a:extLst>
            <a:ext uri="{FF2B5EF4-FFF2-40B4-BE49-F238E27FC236}">
              <a16:creationId xmlns:a16="http://schemas.microsoft.com/office/drawing/2014/main" id="{409058E0-98EC-45AE-ABC8-BED19141E552}"/>
            </a:ext>
          </a:extLst>
        </xdr:cNvPr>
        <xdr:cNvGrpSpPr>
          <a:grpSpLocks/>
        </xdr:cNvGrpSpPr>
      </xdr:nvGrpSpPr>
      <xdr:grpSpPr bwMode="auto">
        <a:xfrm>
          <a:off x="12613048" y="2083734"/>
          <a:ext cx="152400" cy="104775"/>
          <a:chOff x="12269933" y="1884219"/>
          <a:chExt cx="148768" cy="97327"/>
        </a:xfrm>
      </xdr:grpSpPr>
      <xdr:cxnSp macro="">
        <xdr:nvCxnSpPr>
          <xdr:cNvPr id="93" name="Straight Connector 92">
            <a:extLst>
              <a:ext uri="{FF2B5EF4-FFF2-40B4-BE49-F238E27FC236}">
                <a16:creationId xmlns:a16="http://schemas.microsoft.com/office/drawing/2014/main" id="{330FA206-84B0-48B6-B1C1-3F53FD0D17B0}"/>
              </a:ext>
            </a:extLst>
          </xdr:cNvPr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4" name="Straight Connector 93">
            <a:extLst>
              <a:ext uri="{FF2B5EF4-FFF2-40B4-BE49-F238E27FC236}">
                <a16:creationId xmlns:a16="http://schemas.microsoft.com/office/drawing/2014/main" id="{2A3B14E8-EFE0-475A-BCCE-42BA830D826A}"/>
              </a:ext>
            </a:extLst>
          </xdr:cNvPr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5" name="Straight Connector 94">
            <a:extLst>
              <a:ext uri="{FF2B5EF4-FFF2-40B4-BE49-F238E27FC236}">
                <a16:creationId xmlns:a16="http://schemas.microsoft.com/office/drawing/2014/main" id="{57FE4ACF-D246-493F-884D-378DC21CFF76}"/>
              </a:ext>
            </a:extLst>
          </xdr:cNvPr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11473</xdr:colOff>
      <xdr:row>14</xdr:row>
      <xdr:rowOff>87967</xdr:rowOff>
    </xdr:from>
    <xdr:to>
      <xdr:col>34</xdr:col>
      <xdr:colOff>173398</xdr:colOff>
      <xdr:row>15</xdr:row>
      <xdr:rowOff>30817</xdr:rowOff>
    </xdr:to>
    <xdr:grpSp>
      <xdr:nvGrpSpPr>
        <xdr:cNvPr id="96" name="Group 22">
          <a:extLst>
            <a:ext uri="{FF2B5EF4-FFF2-40B4-BE49-F238E27FC236}">
              <a16:creationId xmlns:a16="http://schemas.microsoft.com/office/drawing/2014/main" id="{312FC821-0EF1-4D6E-8F71-21F67E51B262}"/>
            </a:ext>
          </a:extLst>
        </xdr:cNvPr>
        <xdr:cNvGrpSpPr>
          <a:grpSpLocks/>
        </xdr:cNvGrpSpPr>
      </xdr:nvGrpSpPr>
      <xdr:grpSpPr bwMode="auto">
        <a:xfrm>
          <a:off x="12603523" y="2250142"/>
          <a:ext cx="161925" cy="95250"/>
          <a:chOff x="12262141" y="2055842"/>
          <a:chExt cx="156559" cy="95595"/>
        </a:xfrm>
      </xdr:grpSpPr>
      <xdr:cxnSp macro="">
        <xdr:nvCxnSpPr>
          <xdr:cNvPr id="97" name="Straight Connector 96">
            <a:extLst>
              <a:ext uri="{FF2B5EF4-FFF2-40B4-BE49-F238E27FC236}">
                <a16:creationId xmlns:a16="http://schemas.microsoft.com/office/drawing/2014/main" id="{6739A87D-2F5D-460D-A47E-9954A508ACDD}"/>
              </a:ext>
            </a:extLst>
          </xdr:cNvPr>
          <xdr:cNvCxnSpPr/>
        </xdr:nvCxnSpPr>
        <xdr:spPr>
          <a:xfrm rot="5400000" flipH="1" flipV="1">
            <a:off x="12246577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8" name="Straight Connector 97">
            <a:extLst>
              <a:ext uri="{FF2B5EF4-FFF2-40B4-BE49-F238E27FC236}">
                <a16:creationId xmlns:a16="http://schemas.microsoft.com/office/drawing/2014/main" id="{93DE0EE9-C1A7-4FE1-A9CD-67E231221845}"/>
              </a:ext>
            </a:extLst>
          </xdr:cNvPr>
          <xdr:cNvCxnSpPr/>
        </xdr:nvCxnSpPr>
        <xdr:spPr>
          <a:xfrm rot="5400000" flipH="1" flipV="1">
            <a:off x="12292623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9" name="Straight Connector 98">
            <a:extLst>
              <a:ext uri="{FF2B5EF4-FFF2-40B4-BE49-F238E27FC236}">
                <a16:creationId xmlns:a16="http://schemas.microsoft.com/office/drawing/2014/main" id="{5F5B9D00-1668-4AC1-A8DF-7B8D5FD4D968}"/>
              </a:ext>
            </a:extLst>
          </xdr:cNvPr>
          <xdr:cNvCxnSpPr/>
        </xdr:nvCxnSpPr>
        <xdr:spPr>
          <a:xfrm rot="5400000" flipH="1" flipV="1">
            <a:off x="12338670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14936</xdr:colOff>
      <xdr:row>15</xdr:row>
      <xdr:rowOff>150465</xdr:rowOff>
    </xdr:from>
    <xdr:to>
      <xdr:col>35</xdr:col>
      <xdr:colOff>247108</xdr:colOff>
      <xdr:row>15</xdr:row>
      <xdr:rowOff>152053</xdr:rowOff>
    </xdr:to>
    <xdr:cxnSp macro="">
      <xdr:nvCxnSpPr>
        <xdr:cNvPr id="100" name="Straight Connector 99">
          <a:extLst>
            <a:ext uri="{FF2B5EF4-FFF2-40B4-BE49-F238E27FC236}">
              <a16:creationId xmlns:a16="http://schemas.microsoft.com/office/drawing/2014/main" id="{C59732AC-8594-43E7-8D9D-291881C4594B}"/>
            </a:ext>
          </a:extLst>
        </xdr:cNvPr>
        <xdr:cNvCxnSpPr/>
      </xdr:nvCxnSpPr>
      <xdr:spPr>
        <a:xfrm>
          <a:off x="12225986" y="2465040"/>
          <a:ext cx="994172" cy="158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28790</xdr:colOff>
      <xdr:row>17</xdr:row>
      <xdr:rowOff>16401</xdr:rowOff>
    </xdr:from>
    <xdr:to>
      <xdr:col>35</xdr:col>
      <xdr:colOff>260962</xdr:colOff>
      <xdr:row>17</xdr:row>
      <xdr:rowOff>17989</xdr:rowOff>
    </xdr:to>
    <xdr:cxnSp macro="">
      <xdr:nvCxnSpPr>
        <xdr:cNvPr id="101" name="Straight Connector 100">
          <a:extLst>
            <a:ext uri="{FF2B5EF4-FFF2-40B4-BE49-F238E27FC236}">
              <a16:creationId xmlns:a16="http://schemas.microsoft.com/office/drawing/2014/main" id="{4BAA345F-33D5-40D0-A31B-0386E0749F3C}"/>
            </a:ext>
          </a:extLst>
        </xdr:cNvPr>
        <xdr:cNvCxnSpPr/>
      </xdr:nvCxnSpPr>
      <xdr:spPr>
        <a:xfrm>
          <a:off x="12239840" y="2635776"/>
          <a:ext cx="994172" cy="158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20998</xdr:colOff>
      <xdr:row>15</xdr:row>
      <xdr:rowOff>101974</xdr:rowOff>
    </xdr:from>
    <xdr:to>
      <xdr:col>34</xdr:col>
      <xdr:colOff>211498</xdr:colOff>
      <xdr:row>16</xdr:row>
      <xdr:rowOff>44824</xdr:rowOff>
    </xdr:to>
    <xdr:grpSp>
      <xdr:nvGrpSpPr>
        <xdr:cNvPr id="102" name="Group 28">
          <a:extLst>
            <a:ext uri="{FF2B5EF4-FFF2-40B4-BE49-F238E27FC236}">
              <a16:creationId xmlns:a16="http://schemas.microsoft.com/office/drawing/2014/main" id="{55C6F67C-BD9B-4773-B0A3-20480BC4AC59}"/>
            </a:ext>
          </a:extLst>
        </xdr:cNvPr>
        <xdr:cNvGrpSpPr>
          <a:grpSpLocks/>
        </xdr:cNvGrpSpPr>
      </xdr:nvGrpSpPr>
      <xdr:grpSpPr bwMode="auto">
        <a:xfrm>
          <a:off x="12613048" y="2416549"/>
          <a:ext cx="190500" cy="95250"/>
          <a:chOff x="12267508" y="2212225"/>
          <a:chExt cx="192931" cy="101137"/>
        </a:xfrm>
      </xdr:grpSpPr>
      <xdr:cxnSp macro="">
        <xdr:nvCxnSpPr>
          <xdr:cNvPr id="103" name="Straight Connector 102">
            <a:extLst>
              <a:ext uri="{FF2B5EF4-FFF2-40B4-BE49-F238E27FC236}">
                <a16:creationId xmlns:a16="http://schemas.microsoft.com/office/drawing/2014/main" id="{C325CAD0-799B-479A-9EC2-E99C7724737E}"/>
              </a:ext>
            </a:extLst>
          </xdr:cNvPr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4" name="Straight Connector 103">
            <a:extLst>
              <a:ext uri="{FF2B5EF4-FFF2-40B4-BE49-F238E27FC236}">
                <a16:creationId xmlns:a16="http://schemas.microsoft.com/office/drawing/2014/main" id="{7EDD5410-7F8B-45FE-B65C-5DC0A418ECA1}"/>
              </a:ext>
            </a:extLst>
          </xdr:cNvPr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5" name="Straight Connector 104">
            <a:extLst>
              <a:ext uri="{FF2B5EF4-FFF2-40B4-BE49-F238E27FC236}">
                <a16:creationId xmlns:a16="http://schemas.microsoft.com/office/drawing/2014/main" id="{86CF4ABC-4C52-499B-8A88-374D340B423F}"/>
              </a:ext>
            </a:extLst>
          </xdr:cNvPr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6" name="Straight Connector 105">
            <a:extLst>
              <a:ext uri="{FF2B5EF4-FFF2-40B4-BE49-F238E27FC236}">
                <a16:creationId xmlns:a16="http://schemas.microsoft.com/office/drawing/2014/main" id="{8EF5EC80-D335-4E0C-B33C-8CA28980D471}"/>
              </a:ext>
            </a:extLst>
          </xdr:cNvPr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20998</xdr:colOff>
      <xdr:row>16</xdr:row>
      <xdr:rowOff>115981</xdr:rowOff>
    </xdr:from>
    <xdr:to>
      <xdr:col>34</xdr:col>
      <xdr:colOff>211498</xdr:colOff>
      <xdr:row>17</xdr:row>
      <xdr:rowOff>72839</xdr:rowOff>
    </xdr:to>
    <xdr:grpSp>
      <xdr:nvGrpSpPr>
        <xdr:cNvPr id="107" name="Group 33">
          <a:extLst>
            <a:ext uri="{FF2B5EF4-FFF2-40B4-BE49-F238E27FC236}">
              <a16:creationId xmlns:a16="http://schemas.microsoft.com/office/drawing/2014/main" id="{A8769768-E512-4656-ADF9-6708C07EF033}"/>
            </a:ext>
          </a:extLst>
        </xdr:cNvPr>
        <xdr:cNvGrpSpPr>
          <a:grpSpLocks/>
        </xdr:cNvGrpSpPr>
      </xdr:nvGrpSpPr>
      <xdr:grpSpPr bwMode="auto">
        <a:xfrm>
          <a:off x="12613048" y="2582956"/>
          <a:ext cx="190500" cy="109258"/>
          <a:chOff x="12267336" y="2379518"/>
          <a:chExt cx="192062" cy="99752"/>
        </a:xfrm>
      </xdr:grpSpPr>
      <xdr:cxnSp macro="">
        <xdr:nvCxnSpPr>
          <xdr:cNvPr id="108" name="Straight Connector 107">
            <a:extLst>
              <a:ext uri="{FF2B5EF4-FFF2-40B4-BE49-F238E27FC236}">
                <a16:creationId xmlns:a16="http://schemas.microsoft.com/office/drawing/2014/main" id="{39D71E67-E2B1-4419-AE68-9AE6EB7F5B6A}"/>
              </a:ext>
            </a:extLst>
          </xdr:cNvPr>
          <xdr:cNvCxnSpPr/>
        </xdr:nvCxnSpPr>
        <xdr:spPr>
          <a:xfrm rot="5400000" flipH="1" flipV="1">
            <a:off x="1225107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9" name="Straight Connector 108">
            <a:extLst>
              <a:ext uri="{FF2B5EF4-FFF2-40B4-BE49-F238E27FC236}">
                <a16:creationId xmlns:a16="http://schemas.microsoft.com/office/drawing/2014/main" id="{E00C3198-4BE8-41BB-A649-4419EE4F8D52}"/>
              </a:ext>
            </a:extLst>
          </xdr:cNvPr>
          <xdr:cNvCxnSpPr/>
        </xdr:nvCxnSpPr>
        <xdr:spPr>
          <a:xfrm rot="5400000" flipH="1" flipV="1">
            <a:off x="12294284" y="2400585"/>
            <a:ext cx="99752" cy="57619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0" name="Straight Connector 109">
            <a:extLst>
              <a:ext uri="{FF2B5EF4-FFF2-40B4-BE49-F238E27FC236}">
                <a16:creationId xmlns:a16="http://schemas.microsoft.com/office/drawing/2014/main" id="{BBC3A393-6BCE-4F84-9C36-DF17AED59F0A}"/>
              </a:ext>
            </a:extLst>
          </xdr:cNvPr>
          <xdr:cNvCxnSpPr/>
        </xdr:nvCxnSpPr>
        <xdr:spPr>
          <a:xfrm rot="5400000" flipH="1" flipV="1">
            <a:off x="12337499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1" name="Straight Connector 110">
            <a:extLst>
              <a:ext uri="{FF2B5EF4-FFF2-40B4-BE49-F238E27FC236}">
                <a16:creationId xmlns:a16="http://schemas.microsoft.com/office/drawing/2014/main" id="{7BFDB27C-68A8-4BD9-8ED4-D46EAA452487}"/>
              </a:ext>
            </a:extLst>
          </xdr:cNvPr>
          <xdr:cNvCxnSpPr/>
        </xdr:nvCxnSpPr>
        <xdr:spPr>
          <a:xfrm rot="5400000" flipH="1" flipV="1">
            <a:off x="1237591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25394</xdr:colOff>
      <xdr:row>19</xdr:row>
      <xdr:rowOff>54608</xdr:rowOff>
    </xdr:from>
    <xdr:to>
      <xdr:col>35</xdr:col>
      <xdr:colOff>257566</xdr:colOff>
      <xdr:row>19</xdr:row>
      <xdr:rowOff>56196</xdr:rowOff>
    </xdr:to>
    <xdr:cxnSp macro="">
      <xdr:nvCxnSpPr>
        <xdr:cNvPr id="112" name="Straight Connector 111">
          <a:extLst>
            <a:ext uri="{FF2B5EF4-FFF2-40B4-BE49-F238E27FC236}">
              <a16:creationId xmlns:a16="http://schemas.microsoft.com/office/drawing/2014/main" id="{4C109FA7-6A57-4E94-B710-9E060CEEEC3D}"/>
            </a:ext>
          </a:extLst>
        </xdr:cNvPr>
        <xdr:cNvCxnSpPr/>
      </xdr:nvCxnSpPr>
      <xdr:spPr>
        <a:xfrm>
          <a:off x="12236444" y="2978783"/>
          <a:ext cx="994172" cy="1588"/>
        </a:xfrm>
        <a:prstGeom prst="line">
          <a:avLst/>
        </a:prstGeom>
        <a:ln w="27940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25394</xdr:colOff>
      <xdr:row>19</xdr:row>
      <xdr:rowOff>47281</xdr:rowOff>
    </xdr:from>
    <xdr:to>
      <xdr:col>35</xdr:col>
      <xdr:colOff>259856</xdr:colOff>
      <xdr:row>19</xdr:row>
      <xdr:rowOff>48869</xdr:rowOff>
    </xdr:to>
    <xdr:cxnSp macro="">
      <xdr:nvCxnSpPr>
        <xdr:cNvPr id="113" name="Straight Connector 112">
          <a:extLst>
            <a:ext uri="{FF2B5EF4-FFF2-40B4-BE49-F238E27FC236}">
              <a16:creationId xmlns:a16="http://schemas.microsoft.com/office/drawing/2014/main" id="{70828D08-8587-4C29-ABA2-56D1B7F22116}"/>
            </a:ext>
          </a:extLst>
        </xdr:cNvPr>
        <xdr:cNvCxnSpPr/>
      </xdr:nvCxnSpPr>
      <xdr:spPr>
        <a:xfrm>
          <a:off x="12236444" y="2971456"/>
          <a:ext cx="996462" cy="1588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193913</xdr:colOff>
      <xdr:row>20</xdr:row>
      <xdr:rowOff>150030</xdr:rowOff>
    </xdr:from>
    <xdr:to>
      <xdr:col>33</xdr:col>
      <xdr:colOff>362433</xdr:colOff>
      <xdr:row>21</xdr:row>
      <xdr:rowOff>147186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69B7C402-BD42-491C-A6DB-BFD96CE0BCE3}"/>
            </a:ext>
          </a:extLst>
        </xdr:cNvPr>
        <xdr:cNvSpPr/>
      </xdr:nvSpPr>
      <xdr:spPr>
        <a:xfrm>
          <a:off x="12404963" y="3226605"/>
          <a:ext cx="168520" cy="149556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34</xdr:col>
      <xdr:colOff>273043</xdr:colOff>
      <xdr:row>21</xdr:row>
      <xdr:rowOff>3492</xdr:rowOff>
    </xdr:from>
    <xdr:to>
      <xdr:col>35</xdr:col>
      <xdr:colOff>60563</xdr:colOff>
      <xdr:row>22</xdr:row>
      <xdr:rowOff>648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C3B379AB-C7BE-4A9D-AD2A-851B87FF62C3}"/>
            </a:ext>
          </a:extLst>
        </xdr:cNvPr>
        <xdr:cNvSpPr/>
      </xdr:nvSpPr>
      <xdr:spPr>
        <a:xfrm>
          <a:off x="12865093" y="3232467"/>
          <a:ext cx="168520" cy="149556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33</xdr:col>
      <xdr:colOff>182923</xdr:colOff>
      <xdr:row>23</xdr:row>
      <xdr:rowOff>9525</xdr:rowOff>
    </xdr:from>
    <xdr:to>
      <xdr:col>35</xdr:col>
      <xdr:colOff>106723</xdr:colOff>
      <xdr:row>25</xdr:row>
      <xdr:rowOff>8965</xdr:rowOff>
    </xdr:to>
    <xdr:grpSp>
      <xdr:nvGrpSpPr>
        <xdr:cNvPr id="116" name="Group 467">
          <a:extLst>
            <a:ext uri="{FF2B5EF4-FFF2-40B4-BE49-F238E27FC236}">
              <a16:creationId xmlns:a16="http://schemas.microsoft.com/office/drawing/2014/main" id="{AA3196DF-66A2-43A0-BE10-B75F0B4B7D77}"/>
            </a:ext>
          </a:extLst>
        </xdr:cNvPr>
        <xdr:cNvGrpSpPr>
          <a:grpSpLocks/>
        </xdr:cNvGrpSpPr>
      </xdr:nvGrpSpPr>
      <xdr:grpSpPr bwMode="auto">
        <a:xfrm>
          <a:off x="12393973" y="3543300"/>
          <a:ext cx="685800" cy="304240"/>
          <a:chOff x="1312712" y="2025839"/>
          <a:chExt cx="1349013" cy="348901"/>
        </a:xfrm>
      </xdr:grpSpPr>
      <xdr:sp macro="" textlink="">
        <xdr:nvSpPr>
          <xdr:cNvPr id="117" name="Freeform 44">
            <a:extLst>
              <a:ext uri="{FF2B5EF4-FFF2-40B4-BE49-F238E27FC236}">
                <a16:creationId xmlns:a16="http://schemas.microsoft.com/office/drawing/2014/main" id="{DA8175F6-3E86-4A60-8A92-1792E6670B35}"/>
              </a:ext>
            </a:extLst>
          </xdr:cNvPr>
          <xdr:cNvSpPr/>
        </xdr:nvSpPr>
        <xdr:spPr bwMode="auto">
          <a:xfrm rot="16200000">
            <a:off x="1597432" y="1741119"/>
            <a:ext cx="123804" cy="693243"/>
          </a:xfrm>
          <a:custGeom>
            <a:avLst/>
            <a:gdLst>
              <a:gd name="connsiteX0" fmla="*/ 0 w 122464"/>
              <a:gd name="connsiteY0" fmla="*/ 0 h 830036"/>
              <a:gd name="connsiteX1" fmla="*/ 0 w 122464"/>
              <a:gd name="connsiteY1" fmla="*/ 612321 h 830036"/>
              <a:gd name="connsiteX2" fmla="*/ 122464 w 122464"/>
              <a:gd name="connsiteY2" fmla="*/ 748393 h 830036"/>
              <a:gd name="connsiteX3" fmla="*/ 0 w 122464"/>
              <a:gd name="connsiteY3" fmla="*/ 830036 h 83003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2464" h="830036">
                <a:moveTo>
                  <a:pt x="0" y="0"/>
                </a:moveTo>
                <a:lnTo>
                  <a:pt x="0" y="612321"/>
                </a:lnTo>
                <a:lnTo>
                  <a:pt x="122464" y="748393"/>
                </a:lnTo>
                <a:lnTo>
                  <a:pt x="0" y="830036"/>
                </a:lnTo>
              </a:path>
            </a:pathLst>
          </a:cu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endParaRPr lang="en-US"/>
          </a:p>
        </xdr:txBody>
      </xdr:sp>
      <xdr:sp macro="" textlink="">
        <xdr:nvSpPr>
          <xdr:cNvPr id="118" name="TextBox 117">
            <a:extLst>
              <a:ext uri="{FF2B5EF4-FFF2-40B4-BE49-F238E27FC236}">
                <a16:creationId xmlns:a16="http://schemas.microsoft.com/office/drawing/2014/main" id="{0088452C-4116-478B-94C3-4E25795FDCAB}"/>
              </a:ext>
            </a:extLst>
          </xdr:cNvPr>
          <xdr:cNvSpPr txBox="1"/>
        </xdr:nvSpPr>
        <xdr:spPr bwMode="auto">
          <a:xfrm>
            <a:off x="2118373" y="2115878"/>
            <a:ext cx="543352" cy="25886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ctr"/>
          <a:lstStyle/>
          <a:p>
            <a:pPr algn="ctr"/>
            <a:r>
              <a:rPr lang="en-US" sz="1400" b="1"/>
              <a:t>A</a:t>
            </a:r>
          </a:p>
        </xdr:txBody>
      </xdr:sp>
    </xdr:grpSp>
    <xdr:clientData/>
  </xdr:twoCellAnchor>
  <xdr:twoCellAnchor>
    <xdr:from>
      <xdr:col>33</xdr:col>
      <xdr:colOff>113318</xdr:colOff>
      <xdr:row>25</xdr:row>
      <xdr:rowOff>99172</xdr:rowOff>
    </xdr:from>
    <xdr:to>
      <xdr:col>34</xdr:col>
      <xdr:colOff>189518</xdr:colOff>
      <xdr:row>27</xdr:row>
      <xdr:rowOff>20194</xdr:rowOff>
    </xdr:to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24C52CD2-2DB5-40DC-BB92-6C0E1E884354}"/>
            </a:ext>
          </a:extLst>
        </xdr:cNvPr>
        <xdr:cNvSpPr txBox="1"/>
      </xdr:nvSpPr>
      <xdr:spPr>
        <a:xfrm>
          <a:off x="12324368" y="3937747"/>
          <a:ext cx="457200" cy="2258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rgbClr val="FF0000"/>
              </a:solidFill>
            </a:rPr>
            <a:t>37 m</a:t>
          </a:r>
        </a:p>
      </xdr:txBody>
    </xdr:sp>
    <xdr:clientData/>
  </xdr:twoCellAnchor>
  <xdr:twoCellAnchor>
    <xdr:from>
      <xdr:col>34</xdr:col>
      <xdr:colOff>279639</xdr:colOff>
      <xdr:row>25</xdr:row>
      <xdr:rowOff>103570</xdr:rowOff>
    </xdr:from>
    <xdr:to>
      <xdr:col>35</xdr:col>
      <xdr:colOff>355839</xdr:colOff>
      <xdr:row>27</xdr:row>
      <xdr:rowOff>24592</xdr:rowOff>
    </xdr:to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978F9A9F-93C0-4E11-B52D-E2474DDBE94B}"/>
            </a:ext>
          </a:extLst>
        </xdr:cNvPr>
        <xdr:cNvSpPr txBox="1"/>
      </xdr:nvSpPr>
      <xdr:spPr>
        <a:xfrm>
          <a:off x="12871689" y="3942145"/>
          <a:ext cx="457200" cy="2258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37 m</a:t>
          </a:r>
        </a:p>
      </xdr:txBody>
    </xdr:sp>
    <xdr:clientData/>
  </xdr:twoCellAnchor>
  <xdr:twoCellAnchor>
    <xdr:from>
      <xdr:col>33</xdr:col>
      <xdr:colOff>237874</xdr:colOff>
      <xdr:row>28</xdr:row>
      <xdr:rowOff>8490</xdr:rowOff>
    </xdr:from>
    <xdr:to>
      <xdr:col>34</xdr:col>
      <xdr:colOff>47373</xdr:colOff>
      <xdr:row>28</xdr:row>
      <xdr:rowOff>96414</xdr:rowOff>
    </xdr:to>
    <xdr:cxnSp macro="">
      <xdr:nvCxnSpPr>
        <xdr:cNvPr id="121" name="Straight Arrow Connector 120">
          <a:extLst>
            <a:ext uri="{FF2B5EF4-FFF2-40B4-BE49-F238E27FC236}">
              <a16:creationId xmlns:a16="http://schemas.microsoft.com/office/drawing/2014/main" id="{CF504A7E-929A-4912-8720-664A4161AE37}"/>
            </a:ext>
          </a:extLst>
        </xdr:cNvPr>
        <xdr:cNvCxnSpPr/>
      </xdr:nvCxnSpPr>
      <xdr:spPr>
        <a:xfrm flipV="1">
          <a:off x="12448924" y="4304265"/>
          <a:ext cx="190499" cy="8792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353640</xdr:colOff>
      <xdr:row>27</xdr:row>
      <xdr:rowOff>137444</xdr:rowOff>
    </xdr:from>
    <xdr:to>
      <xdr:col>35</xdr:col>
      <xdr:colOff>163139</xdr:colOff>
      <xdr:row>28</xdr:row>
      <xdr:rowOff>72968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74938B0F-A7E9-4A15-88FC-2A78242F4706}"/>
            </a:ext>
          </a:extLst>
        </xdr:cNvPr>
        <xdr:cNvCxnSpPr/>
      </xdr:nvCxnSpPr>
      <xdr:spPr>
        <a:xfrm flipV="1">
          <a:off x="12945690" y="4280819"/>
          <a:ext cx="190499" cy="87924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163873</xdr:colOff>
      <xdr:row>16</xdr:row>
      <xdr:rowOff>115981</xdr:rowOff>
    </xdr:from>
    <xdr:to>
      <xdr:col>39</xdr:col>
      <xdr:colOff>86017</xdr:colOff>
      <xdr:row>23</xdr:row>
      <xdr:rowOff>142389</xdr:rowOff>
    </xdr:to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id="{9ECECDC3-69CA-4B32-892E-5FC44D42B0CD}"/>
            </a:ext>
          </a:extLst>
        </xdr:cNvPr>
        <xdr:cNvSpPr txBox="1"/>
      </xdr:nvSpPr>
      <xdr:spPr>
        <a:xfrm>
          <a:off x="13898923" y="2582956"/>
          <a:ext cx="684144" cy="1093208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u="sng">
              <a:solidFill>
                <a:srgbClr val="FF0000"/>
              </a:solidFill>
            </a:rPr>
            <a:t>B2-6/J/7</a:t>
          </a:r>
        </a:p>
        <a:p>
          <a:pPr algn="ctr"/>
          <a:r>
            <a:rPr lang="en-US" sz="800">
              <a:solidFill>
                <a:srgbClr val="FF0000"/>
              </a:solidFill>
            </a:rPr>
            <a:t>1C9-200</a:t>
          </a:r>
        </a:p>
        <a:p>
          <a:pPr algn="ctr"/>
          <a:r>
            <a:rPr lang="en-US" sz="800">
              <a:solidFill>
                <a:srgbClr val="FF0000"/>
              </a:solidFill>
            </a:rPr>
            <a:t>1CJ6-T</a:t>
          </a:r>
        </a:p>
        <a:p>
          <a:pPr algn="ctr"/>
          <a:r>
            <a:rPr lang="en-US" sz="800">
              <a:solidFill>
                <a:srgbClr val="FF0000"/>
              </a:solidFill>
            </a:rPr>
            <a:t>1MJ6-T</a:t>
          </a:r>
        </a:p>
        <a:p>
          <a:pPr algn="ctr"/>
          <a:r>
            <a:rPr lang="en-US" sz="800">
              <a:solidFill>
                <a:srgbClr val="FF0000"/>
              </a:solidFill>
            </a:rPr>
            <a:t>1CM2-11</a:t>
          </a:r>
        </a:p>
        <a:p>
          <a:pPr algn="ctr"/>
          <a:r>
            <a:rPr lang="en-US" sz="800">
              <a:solidFill>
                <a:srgbClr val="FF0000"/>
              </a:solidFill>
            </a:rPr>
            <a:t>1CM2-12A</a:t>
          </a:r>
        </a:p>
        <a:p>
          <a:pPr algn="ctr"/>
          <a:r>
            <a:rPr lang="en-US" sz="800">
              <a:solidFill>
                <a:srgbClr val="FF0000"/>
              </a:solidFill>
            </a:rPr>
            <a:t>1CE1-2</a:t>
          </a:r>
        </a:p>
        <a:p>
          <a:pPr algn="ctr"/>
          <a:r>
            <a:rPr lang="en-US" sz="800">
              <a:solidFill>
                <a:srgbClr val="FF0000"/>
              </a:solidFill>
            </a:rPr>
            <a:t>1F1-2</a:t>
          </a:r>
        </a:p>
      </xdr:txBody>
    </xdr:sp>
    <xdr:clientData/>
  </xdr:twoCellAnchor>
  <xdr:twoCellAnchor>
    <xdr:from>
      <xdr:col>37</xdr:col>
      <xdr:colOff>154348</xdr:colOff>
      <xdr:row>7</xdr:row>
      <xdr:rowOff>37540</xdr:rowOff>
    </xdr:from>
    <xdr:to>
      <xdr:col>39</xdr:col>
      <xdr:colOff>76492</xdr:colOff>
      <xdr:row>14</xdr:row>
      <xdr:rowOff>49940</xdr:rowOff>
    </xdr:to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id="{B2B55F9D-2DEE-4291-9728-A15640F74B69}"/>
            </a:ext>
          </a:extLst>
        </xdr:cNvPr>
        <xdr:cNvSpPr txBox="1"/>
      </xdr:nvSpPr>
      <xdr:spPr>
        <a:xfrm>
          <a:off x="13889398" y="1123390"/>
          <a:ext cx="684144" cy="108872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u="sng">
              <a:solidFill>
                <a:sysClr val="windowText" lastClr="000000"/>
              </a:solidFill>
            </a:rPr>
            <a:t>B2-6/J/7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1C9-200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1CJ6-T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1MJ6-T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1CM2-11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1CM2-12A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1CE1-2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1F1-2</a:t>
          </a:r>
        </a:p>
      </xdr:txBody>
    </xdr:sp>
    <xdr:clientData/>
  </xdr:twoCellAnchor>
  <xdr:twoCellAnchor>
    <xdr:from>
      <xdr:col>33</xdr:col>
      <xdr:colOff>135298</xdr:colOff>
      <xdr:row>29</xdr:row>
      <xdr:rowOff>93570</xdr:rowOff>
    </xdr:from>
    <xdr:to>
      <xdr:col>34</xdr:col>
      <xdr:colOff>20998</xdr:colOff>
      <xdr:row>30</xdr:row>
      <xdr:rowOff>98052</xdr:rowOff>
    </xdr:to>
    <xdr:grpSp>
      <xdr:nvGrpSpPr>
        <xdr:cNvPr id="125" name="Group 114">
          <a:extLst>
            <a:ext uri="{FF2B5EF4-FFF2-40B4-BE49-F238E27FC236}">
              <a16:creationId xmlns:a16="http://schemas.microsoft.com/office/drawing/2014/main" id="{6C9AFC17-73BD-49E6-82DA-7AC9C732B74D}"/>
            </a:ext>
          </a:extLst>
        </xdr:cNvPr>
        <xdr:cNvGrpSpPr>
          <a:grpSpLocks/>
        </xdr:cNvGrpSpPr>
      </xdr:nvGrpSpPr>
      <xdr:grpSpPr bwMode="auto">
        <a:xfrm>
          <a:off x="12346348" y="4541745"/>
          <a:ext cx="266700" cy="147357"/>
          <a:chOff x="12001500" y="4327373"/>
          <a:chExt cx="262305" cy="151942"/>
        </a:xfrm>
      </xdr:grpSpPr>
      <xdr:sp macro="" textlink="">
        <xdr:nvSpPr>
          <xdr:cNvPr id="126" name="Isosceles Triangle 125">
            <a:extLst>
              <a:ext uri="{FF2B5EF4-FFF2-40B4-BE49-F238E27FC236}">
                <a16:creationId xmlns:a16="http://schemas.microsoft.com/office/drawing/2014/main" id="{5FCA9B36-20E0-4FB6-84E1-4A9F577660E8}"/>
              </a:ext>
            </a:extLst>
          </xdr:cNvPr>
          <xdr:cNvSpPr/>
        </xdr:nvSpPr>
        <xdr:spPr>
          <a:xfrm>
            <a:off x="1200150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27" name="Isosceles Triangle 126">
            <a:extLst>
              <a:ext uri="{FF2B5EF4-FFF2-40B4-BE49-F238E27FC236}">
                <a16:creationId xmlns:a16="http://schemas.microsoft.com/office/drawing/2014/main" id="{FE5330E8-F5B1-43E6-8F12-2C1B007EEE3C}"/>
              </a:ext>
            </a:extLst>
          </xdr:cNvPr>
          <xdr:cNvSpPr/>
        </xdr:nvSpPr>
        <xdr:spPr>
          <a:xfrm>
            <a:off x="1209518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28" name="Isosceles Triangle 127">
            <a:extLst>
              <a:ext uri="{FF2B5EF4-FFF2-40B4-BE49-F238E27FC236}">
                <a16:creationId xmlns:a16="http://schemas.microsoft.com/office/drawing/2014/main" id="{6B42B7A9-4D03-4E02-9E45-6D5F7C4B26A3}"/>
              </a:ext>
            </a:extLst>
          </xdr:cNvPr>
          <xdr:cNvSpPr/>
        </xdr:nvSpPr>
        <xdr:spPr>
          <a:xfrm>
            <a:off x="1204834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34</xdr:col>
      <xdr:colOff>297223</xdr:colOff>
      <xdr:row>29</xdr:row>
      <xdr:rowOff>117102</xdr:rowOff>
    </xdr:from>
    <xdr:to>
      <xdr:col>35</xdr:col>
      <xdr:colOff>163873</xdr:colOff>
      <xdr:row>30</xdr:row>
      <xdr:rowOff>117102</xdr:rowOff>
    </xdr:to>
    <xdr:grpSp>
      <xdr:nvGrpSpPr>
        <xdr:cNvPr id="129" name="Group 118">
          <a:extLst>
            <a:ext uri="{FF2B5EF4-FFF2-40B4-BE49-F238E27FC236}">
              <a16:creationId xmlns:a16="http://schemas.microsoft.com/office/drawing/2014/main" id="{56C12436-B2BB-439B-871C-009F5FADB68B}"/>
            </a:ext>
          </a:extLst>
        </xdr:cNvPr>
        <xdr:cNvGrpSpPr>
          <a:grpSpLocks/>
        </xdr:cNvGrpSpPr>
      </xdr:nvGrpSpPr>
      <xdr:grpSpPr bwMode="auto">
        <a:xfrm>
          <a:off x="12889273" y="4565277"/>
          <a:ext cx="247650" cy="142875"/>
          <a:chOff x="12446976" y="4345782"/>
          <a:chExt cx="251864" cy="151026"/>
        </a:xfrm>
      </xdr:grpSpPr>
      <xdr:sp macro="" textlink="">
        <xdr:nvSpPr>
          <xdr:cNvPr id="130" name="Isosceles Triangle 129">
            <a:extLst>
              <a:ext uri="{FF2B5EF4-FFF2-40B4-BE49-F238E27FC236}">
                <a16:creationId xmlns:a16="http://schemas.microsoft.com/office/drawing/2014/main" id="{868CDF43-E00A-4207-AD5A-EAB811549497}"/>
              </a:ext>
            </a:extLst>
          </xdr:cNvPr>
          <xdr:cNvSpPr/>
        </xdr:nvSpPr>
        <xdr:spPr>
          <a:xfrm>
            <a:off x="12446976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31" name="Isosceles Triangle 130">
            <a:extLst>
              <a:ext uri="{FF2B5EF4-FFF2-40B4-BE49-F238E27FC236}">
                <a16:creationId xmlns:a16="http://schemas.microsoft.com/office/drawing/2014/main" id="{01D5DF11-C901-4851-A8C6-FC34DEFE1C3D}"/>
              </a:ext>
            </a:extLst>
          </xdr:cNvPr>
          <xdr:cNvSpPr/>
        </xdr:nvSpPr>
        <xdr:spPr>
          <a:xfrm>
            <a:off x="12534160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32" name="Isosceles Triangle 131">
            <a:extLst>
              <a:ext uri="{FF2B5EF4-FFF2-40B4-BE49-F238E27FC236}">
                <a16:creationId xmlns:a16="http://schemas.microsoft.com/office/drawing/2014/main" id="{0E51AE75-6F96-4540-B8EE-7FA70C785072}"/>
              </a:ext>
            </a:extLst>
          </xdr:cNvPr>
          <xdr:cNvSpPr/>
        </xdr:nvSpPr>
        <xdr:spPr>
          <a:xfrm>
            <a:off x="12485724" y="4345782"/>
            <a:ext cx="174367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34</xdr:col>
      <xdr:colOff>249598</xdr:colOff>
      <xdr:row>31</xdr:row>
      <xdr:rowOff>112059</xdr:rowOff>
    </xdr:from>
    <xdr:to>
      <xdr:col>35</xdr:col>
      <xdr:colOff>240073</xdr:colOff>
      <xdr:row>33</xdr:row>
      <xdr:rowOff>35299</xdr:rowOff>
    </xdr:to>
    <xdr:sp macro="" textlink="">
      <xdr:nvSpPr>
        <xdr:cNvPr id="133" name="TextBox 132">
          <a:extLst>
            <a:ext uri="{FF2B5EF4-FFF2-40B4-BE49-F238E27FC236}">
              <a16:creationId xmlns:a16="http://schemas.microsoft.com/office/drawing/2014/main" id="{BD2D6687-1275-456B-8483-F72BCFE98AE7}"/>
            </a:ext>
          </a:extLst>
        </xdr:cNvPr>
        <xdr:cNvSpPr txBox="1"/>
      </xdr:nvSpPr>
      <xdr:spPr>
        <a:xfrm>
          <a:off x="12841648" y="4855509"/>
          <a:ext cx="371475" cy="22804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ysClr val="windowText" lastClr="000000"/>
              </a:solidFill>
            </a:rPr>
            <a:t>APP</a:t>
          </a:r>
        </a:p>
      </xdr:txBody>
    </xdr:sp>
    <xdr:clientData/>
  </xdr:twoCellAnchor>
  <xdr:twoCellAnchor>
    <xdr:from>
      <xdr:col>33</xdr:col>
      <xdr:colOff>68623</xdr:colOff>
      <xdr:row>31</xdr:row>
      <xdr:rowOff>121584</xdr:rowOff>
    </xdr:from>
    <xdr:to>
      <xdr:col>34</xdr:col>
      <xdr:colOff>59098</xdr:colOff>
      <xdr:row>33</xdr:row>
      <xdr:rowOff>44824</xdr:rowOff>
    </xdr:to>
    <xdr:sp macro="" textlink="">
      <xdr:nvSpPr>
        <xdr:cNvPr id="134" name="TextBox 133">
          <a:extLst>
            <a:ext uri="{FF2B5EF4-FFF2-40B4-BE49-F238E27FC236}">
              <a16:creationId xmlns:a16="http://schemas.microsoft.com/office/drawing/2014/main" id="{B3FF78D9-0D4F-4FD7-A179-DE3A3B49C5C7}"/>
            </a:ext>
          </a:extLst>
        </xdr:cNvPr>
        <xdr:cNvSpPr txBox="1"/>
      </xdr:nvSpPr>
      <xdr:spPr>
        <a:xfrm>
          <a:off x="12279673" y="4865034"/>
          <a:ext cx="371475" cy="22804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APP</a:t>
          </a:r>
        </a:p>
      </xdr:txBody>
    </xdr:sp>
    <xdr:clientData/>
  </xdr:twoCellAnchor>
  <xdr:twoCellAnchor>
    <xdr:from>
      <xdr:col>33</xdr:col>
      <xdr:colOff>163873</xdr:colOff>
      <xdr:row>34</xdr:row>
      <xdr:rowOff>39781</xdr:rowOff>
    </xdr:from>
    <xdr:to>
      <xdr:col>33</xdr:col>
      <xdr:colOff>363898</xdr:colOff>
      <xdr:row>35</xdr:row>
      <xdr:rowOff>25214</xdr:rowOff>
    </xdr:to>
    <xdr:grpSp>
      <xdr:nvGrpSpPr>
        <xdr:cNvPr id="135" name="Group 821">
          <a:extLst>
            <a:ext uri="{FF2B5EF4-FFF2-40B4-BE49-F238E27FC236}">
              <a16:creationId xmlns:a16="http://schemas.microsoft.com/office/drawing/2014/main" id="{79B7D11D-913E-46C6-8C06-1D33C659389A}"/>
            </a:ext>
          </a:extLst>
        </xdr:cNvPr>
        <xdr:cNvGrpSpPr>
          <a:grpSpLocks/>
        </xdr:cNvGrpSpPr>
      </xdr:nvGrpSpPr>
      <xdr:grpSpPr bwMode="auto">
        <a:xfrm>
          <a:off x="12374923" y="5240431"/>
          <a:ext cx="200025" cy="137833"/>
          <a:chOff x="11451638" y="1557067"/>
          <a:chExt cx="197304" cy="138098"/>
        </a:xfrm>
      </xdr:grpSpPr>
      <xdr:sp macro="" textlink="">
        <xdr:nvSpPr>
          <xdr:cNvPr id="136" name="TextBox 135">
            <a:extLst>
              <a:ext uri="{FF2B5EF4-FFF2-40B4-BE49-F238E27FC236}">
                <a16:creationId xmlns:a16="http://schemas.microsoft.com/office/drawing/2014/main" id="{933D8801-80CC-4765-9A3B-7EF9D9201109}"/>
              </a:ext>
            </a:extLst>
          </xdr:cNvPr>
          <xdr:cNvSpPr txBox="1"/>
        </xdr:nvSpPr>
        <xdr:spPr>
          <a:xfrm>
            <a:off x="11451638" y="1557067"/>
            <a:ext cx="197304" cy="1085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400"/>
              <a:t>s</a:t>
            </a:r>
          </a:p>
        </xdr:txBody>
      </xdr:sp>
      <xdr:cxnSp macro="">
        <xdr:nvCxnSpPr>
          <xdr:cNvPr id="137" name="Straight Connector 136">
            <a:extLst>
              <a:ext uri="{FF2B5EF4-FFF2-40B4-BE49-F238E27FC236}">
                <a16:creationId xmlns:a16="http://schemas.microsoft.com/office/drawing/2014/main" id="{595A1C05-6951-44F4-893A-1E750F4B353C}"/>
              </a:ext>
            </a:extLst>
          </xdr:cNvPr>
          <xdr:cNvCxnSpPr/>
        </xdr:nvCxnSpPr>
        <xdr:spPr>
          <a:xfrm rot="5400000" flipH="1" flipV="1">
            <a:off x="11491106" y="1612491"/>
            <a:ext cx="118370" cy="46977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344848</xdr:colOff>
      <xdr:row>34</xdr:row>
      <xdr:rowOff>30256</xdr:rowOff>
    </xdr:from>
    <xdr:to>
      <xdr:col>35</xdr:col>
      <xdr:colOff>154348</xdr:colOff>
      <xdr:row>35</xdr:row>
      <xdr:rowOff>15689</xdr:rowOff>
    </xdr:to>
    <xdr:grpSp>
      <xdr:nvGrpSpPr>
        <xdr:cNvPr id="138" name="Group 827">
          <a:extLst>
            <a:ext uri="{FF2B5EF4-FFF2-40B4-BE49-F238E27FC236}">
              <a16:creationId xmlns:a16="http://schemas.microsoft.com/office/drawing/2014/main" id="{1E3C8834-FB21-4301-AE1D-F593CB1056CA}"/>
            </a:ext>
          </a:extLst>
        </xdr:cNvPr>
        <xdr:cNvGrpSpPr>
          <a:grpSpLocks/>
        </xdr:cNvGrpSpPr>
      </xdr:nvGrpSpPr>
      <xdr:grpSpPr bwMode="auto">
        <a:xfrm>
          <a:off x="12936898" y="5230906"/>
          <a:ext cx="190500" cy="137833"/>
          <a:chOff x="11451638" y="1557067"/>
          <a:chExt cx="197304" cy="138098"/>
        </a:xfrm>
      </xdr:grpSpPr>
      <xdr:sp macro="" textlink="">
        <xdr:nvSpPr>
          <xdr:cNvPr id="139" name="TextBox 138">
            <a:extLst>
              <a:ext uri="{FF2B5EF4-FFF2-40B4-BE49-F238E27FC236}">
                <a16:creationId xmlns:a16="http://schemas.microsoft.com/office/drawing/2014/main" id="{CA485D8D-5350-4F8E-BB7B-4E1273A1B173}"/>
              </a:ext>
            </a:extLst>
          </xdr:cNvPr>
          <xdr:cNvSpPr txBox="1"/>
        </xdr:nvSpPr>
        <xdr:spPr>
          <a:xfrm>
            <a:off x="11451638" y="1557067"/>
            <a:ext cx="197304" cy="1085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4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140" name="Straight Connector 139">
            <a:extLst>
              <a:ext uri="{FF2B5EF4-FFF2-40B4-BE49-F238E27FC236}">
                <a16:creationId xmlns:a16="http://schemas.microsoft.com/office/drawing/2014/main" id="{C3BA3F06-8DBF-4234-8767-C3F9B6347BFA}"/>
              </a:ext>
            </a:extLst>
          </xdr:cNvPr>
          <xdr:cNvCxnSpPr/>
        </xdr:nvCxnSpPr>
        <xdr:spPr>
          <a:xfrm rot="5400000" flipH="1" flipV="1">
            <a:off x="11491105" y="1616250"/>
            <a:ext cx="118370" cy="39461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368404</xdr:colOff>
      <xdr:row>36</xdr:row>
      <xdr:rowOff>4341</xdr:rowOff>
    </xdr:from>
    <xdr:to>
      <xdr:col>35</xdr:col>
      <xdr:colOff>184708</xdr:colOff>
      <xdr:row>36</xdr:row>
      <xdr:rowOff>111383</xdr:rowOff>
    </xdr:to>
    <xdr:sp macro="" textlink="">
      <xdr:nvSpPr>
        <xdr:cNvPr id="141" name="TextBox 140">
          <a:extLst>
            <a:ext uri="{FF2B5EF4-FFF2-40B4-BE49-F238E27FC236}">
              <a16:creationId xmlns:a16="http://schemas.microsoft.com/office/drawing/2014/main" id="{26A55AF0-1311-432F-82E8-865AE6DEFB1A}"/>
            </a:ext>
          </a:extLst>
        </xdr:cNvPr>
        <xdr:cNvSpPr txBox="1"/>
      </xdr:nvSpPr>
      <xdr:spPr>
        <a:xfrm>
          <a:off x="12960454" y="5509791"/>
          <a:ext cx="197304" cy="1070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400">
              <a:solidFill>
                <a:srgbClr val="FF0000"/>
              </a:solidFill>
            </a:rPr>
            <a:t>s</a:t>
          </a:r>
        </a:p>
      </xdr:txBody>
    </xdr:sp>
    <xdr:clientData/>
  </xdr:twoCellAnchor>
  <xdr:twoCellAnchor>
    <xdr:from>
      <xdr:col>33</xdr:col>
      <xdr:colOff>176440</xdr:colOff>
      <xdr:row>36</xdr:row>
      <xdr:rowOff>47699</xdr:rowOff>
    </xdr:from>
    <xdr:to>
      <xdr:col>33</xdr:col>
      <xdr:colOff>373744</xdr:colOff>
      <xdr:row>36</xdr:row>
      <xdr:rowOff>154741</xdr:rowOff>
    </xdr:to>
    <xdr:sp macro="" textlink="">
      <xdr:nvSpPr>
        <xdr:cNvPr id="142" name="TextBox 141">
          <a:extLst>
            <a:ext uri="{FF2B5EF4-FFF2-40B4-BE49-F238E27FC236}">
              <a16:creationId xmlns:a16="http://schemas.microsoft.com/office/drawing/2014/main" id="{5F268B66-3A61-42A7-BB58-A8A2EBDAEF3E}"/>
            </a:ext>
          </a:extLst>
        </xdr:cNvPr>
        <xdr:cNvSpPr txBox="1"/>
      </xdr:nvSpPr>
      <xdr:spPr>
        <a:xfrm>
          <a:off x="12387490" y="5553149"/>
          <a:ext cx="197304" cy="1070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400">
              <a:solidFill>
                <a:srgbClr val="FF0000"/>
              </a:solidFill>
            </a:rPr>
            <a:t>s</a:t>
          </a:r>
        </a:p>
      </xdr:txBody>
    </xdr:sp>
    <xdr:clientData/>
  </xdr:twoCellAnchor>
  <xdr:twoCellAnchor>
    <xdr:from>
      <xdr:col>9</xdr:col>
      <xdr:colOff>276225</xdr:colOff>
      <xdr:row>34</xdr:row>
      <xdr:rowOff>28070</xdr:rowOff>
    </xdr:from>
    <xdr:to>
      <xdr:col>11</xdr:col>
      <xdr:colOff>295274</xdr:colOff>
      <xdr:row>37</xdr:row>
      <xdr:rowOff>146835</xdr:rowOff>
    </xdr:to>
    <xdr:sp macro="" textlink="">
      <xdr:nvSpPr>
        <xdr:cNvPr id="143" name="TextBox 142">
          <a:extLst>
            <a:ext uri="{FF2B5EF4-FFF2-40B4-BE49-F238E27FC236}">
              <a16:creationId xmlns:a16="http://schemas.microsoft.com/office/drawing/2014/main" id="{B1334ACE-A2AF-47D7-9BA0-F75C0CD5D145}"/>
            </a:ext>
          </a:extLst>
        </xdr:cNvPr>
        <xdr:cNvSpPr txBox="1"/>
      </xdr:nvSpPr>
      <xdr:spPr>
        <a:xfrm>
          <a:off x="3248025" y="5228720"/>
          <a:ext cx="781049" cy="58549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aseline="0">
              <a:solidFill>
                <a:srgbClr val="FF0000"/>
              </a:solidFill>
            </a:rPr>
            <a:t>1 C9-200E ATB</a:t>
          </a:r>
        </a:p>
        <a:p>
          <a:pPr algn="ctr"/>
          <a:r>
            <a:rPr lang="en-US" sz="800" baseline="0">
              <a:solidFill>
                <a:srgbClr val="FF0000"/>
              </a:solidFill>
            </a:rPr>
            <a:t>2 CJ6-T</a:t>
          </a:r>
        </a:p>
      </xdr:txBody>
    </xdr:sp>
    <xdr:clientData/>
  </xdr:twoCellAnchor>
  <xdr:twoCellAnchor>
    <xdr:from>
      <xdr:col>9</xdr:col>
      <xdr:colOff>264584</xdr:colOff>
      <xdr:row>24</xdr:row>
      <xdr:rowOff>21167</xdr:rowOff>
    </xdr:from>
    <xdr:to>
      <xdr:col>10</xdr:col>
      <xdr:colOff>131234</xdr:colOff>
      <xdr:row>25</xdr:row>
      <xdr:rowOff>21167</xdr:rowOff>
    </xdr:to>
    <xdr:grpSp>
      <xdr:nvGrpSpPr>
        <xdr:cNvPr id="207" name="Group 118">
          <a:extLst>
            <a:ext uri="{FF2B5EF4-FFF2-40B4-BE49-F238E27FC236}">
              <a16:creationId xmlns:a16="http://schemas.microsoft.com/office/drawing/2014/main" id="{7FF4FFE8-0905-4B3C-B637-B105DB06198B}"/>
            </a:ext>
          </a:extLst>
        </xdr:cNvPr>
        <xdr:cNvGrpSpPr>
          <a:grpSpLocks/>
        </xdr:cNvGrpSpPr>
      </xdr:nvGrpSpPr>
      <xdr:grpSpPr bwMode="auto">
        <a:xfrm>
          <a:off x="3236384" y="3707342"/>
          <a:ext cx="247650" cy="152400"/>
          <a:chOff x="12446976" y="4345782"/>
          <a:chExt cx="251864" cy="151026"/>
        </a:xfrm>
      </xdr:grpSpPr>
      <xdr:sp macro="" textlink="">
        <xdr:nvSpPr>
          <xdr:cNvPr id="208" name="Isosceles Triangle 207">
            <a:extLst>
              <a:ext uri="{FF2B5EF4-FFF2-40B4-BE49-F238E27FC236}">
                <a16:creationId xmlns:a16="http://schemas.microsoft.com/office/drawing/2014/main" id="{13277A08-809E-4C4A-9827-11D0A30F5B04}"/>
              </a:ext>
            </a:extLst>
          </xdr:cNvPr>
          <xdr:cNvSpPr/>
        </xdr:nvSpPr>
        <xdr:spPr>
          <a:xfrm>
            <a:off x="12446976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209" name="Isosceles Triangle 208">
            <a:extLst>
              <a:ext uri="{FF2B5EF4-FFF2-40B4-BE49-F238E27FC236}">
                <a16:creationId xmlns:a16="http://schemas.microsoft.com/office/drawing/2014/main" id="{E70761A2-D601-489A-BE39-8F03D112467C}"/>
              </a:ext>
            </a:extLst>
          </xdr:cNvPr>
          <xdr:cNvSpPr/>
        </xdr:nvSpPr>
        <xdr:spPr>
          <a:xfrm>
            <a:off x="12534160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210" name="Isosceles Triangle 209">
            <a:extLst>
              <a:ext uri="{FF2B5EF4-FFF2-40B4-BE49-F238E27FC236}">
                <a16:creationId xmlns:a16="http://schemas.microsoft.com/office/drawing/2014/main" id="{16876C3E-D1BF-4FFC-81D1-99A647A330F9}"/>
              </a:ext>
            </a:extLst>
          </xdr:cNvPr>
          <xdr:cNvSpPr/>
        </xdr:nvSpPr>
        <xdr:spPr>
          <a:xfrm>
            <a:off x="12485724" y="4345782"/>
            <a:ext cx="174367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10</xdr:col>
      <xdr:colOff>116418</xdr:colOff>
      <xdr:row>25</xdr:row>
      <xdr:rowOff>31747</xdr:rowOff>
    </xdr:from>
    <xdr:to>
      <xdr:col>10</xdr:col>
      <xdr:colOff>268818</xdr:colOff>
      <xdr:row>26</xdr:row>
      <xdr:rowOff>30939</xdr:rowOff>
    </xdr:to>
    <xdr:grpSp>
      <xdr:nvGrpSpPr>
        <xdr:cNvPr id="211" name="Group 6">
          <a:extLst>
            <a:ext uri="{FF2B5EF4-FFF2-40B4-BE49-F238E27FC236}">
              <a16:creationId xmlns:a16="http://schemas.microsoft.com/office/drawing/2014/main" id="{C79563F3-3697-4AD8-83AC-4BD4814AB29B}"/>
            </a:ext>
          </a:extLst>
        </xdr:cNvPr>
        <xdr:cNvGrpSpPr>
          <a:grpSpLocks/>
        </xdr:cNvGrpSpPr>
      </xdr:nvGrpSpPr>
      <xdr:grpSpPr bwMode="auto">
        <a:xfrm>
          <a:off x="3469218" y="3870322"/>
          <a:ext cx="152400" cy="151592"/>
          <a:chOff x="3725636" y="1945820"/>
          <a:chExt cx="153760" cy="144237"/>
        </a:xfrm>
      </xdr:grpSpPr>
      <xdr:sp macro="" textlink="">
        <xdr:nvSpPr>
          <xdr:cNvPr id="212" name="Oval 211">
            <a:extLst>
              <a:ext uri="{FF2B5EF4-FFF2-40B4-BE49-F238E27FC236}">
                <a16:creationId xmlns:a16="http://schemas.microsoft.com/office/drawing/2014/main" id="{B5D55795-8FAE-4086-B2D4-81DE3986D2EC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213" name="Straight Connector 212">
            <a:extLst>
              <a:ext uri="{FF2B5EF4-FFF2-40B4-BE49-F238E27FC236}">
                <a16:creationId xmlns:a16="http://schemas.microsoft.com/office/drawing/2014/main" id="{8EEA8A41-3087-414D-9D4F-E6544EF09001}"/>
              </a:ext>
            </a:extLst>
          </xdr:cNvPr>
          <xdr:cNvCxnSpPr>
            <a:stCxn id="212" idx="1"/>
            <a:endCxn id="212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4" name="Straight Connector 213">
            <a:extLst>
              <a:ext uri="{FF2B5EF4-FFF2-40B4-BE49-F238E27FC236}">
                <a16:creationId xmlns:a16="http://schemas.microsoft.com/office/drawing/2014/main" id="{A21D6EBD-1B2A-46DA-B9EE-C7C1225FBE54}"/>
              </a:ext>
            </a:extLst>
          </xdr:cNvPr>
          <xdr:cNvCxnSpPr>
            <a:stCxn id="212" idx="3"/>
            <a:endCxn id="212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359834</xdr:colOff>
      <xdr:row>31</xdr:row>
      <xdr:rowOff>10583</xdr:rowOff>
    </xdr:from>
    <xdr:to>
      <xdr:col>12</xdr:col>
      <xdr:colOff>131234</xdr:colOff>
      <xdr:row>32</xdr:row>
      <xdr:rowOff>9775</xdr:rowOff>
    </xdr:to>
    <xdr:grpSp>
      <xdr:nvGrpSpPr>
        <xdr:cNvPr id="215" name="Group 6">
          <a:extLst>
            <a:ext uri="{FF2B5EF4-FFF2-40B4-BE49-F238E27FC236}">
              <a16:creationId xmlns:a16="http://schemas.microsoft.com/office/drawing/2014/main" id="{70418742-787D-4FF8-9F68-E41458839139}"/>
            </a:ext>
          </a:extLst>
        </xdr:cNvPr>
        <xdr:cNvGrpSpPr>
          <a:grpSpLocks/>
        </xdr:cNvGrpSpPr>
      </xdr:nvGrpSpPr>
      <xdr:grpSpPr bwMode="auto">
        <a:xfrm>
          <a:off x="4093634" y="4754033"/>
          <a:ext cx="152400" cy="151592"/>
          <a:chOff x="3725636" y="1945820"/>
          <a:chExt cx="153760" cy="144237"/>
        </a:xfrm>
      </xdr:grpSpPr>
      <xdr:sp macro="" textlink="">
        <xdr:nvSpPr>
          <xdr:cNvPr id="216" name="Oval 215">
            <a:extLst>
              <a:ext uri="{FF2B5EF4-FFF2-40B4-BE49-F238E27FC236}">
                <a16:creationId xmlns:a16="http://schemas.microsoft.com/office/drawing/2014/main" id="{0F982443-6A08-4F8A-8E7C-6CCD3EABA8FF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217" name="Straight Connector 216">
            <a:extLst>
              <a:ext uri="{FF2B5EF4-FFF2-40B4-BE49-F238E27FC236}">
                <a16:creationId xmlns:a16="http://schemas.microsoft.com/office/drawing/2014/main" id="{21E433F2-97DF-42B7-B1DD-7C742A3E257C}"/>
              </a:ext>
            </a:extLst>
          </xdr:cNvPr>
          <xdr:cNvCxnSpPr>
            <a:stCxn id="216" idx="1"/>
            <a:endCxn id="216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8" name="Straight Connector 217">
            <a:extLst>
              <a:ext uri="{FF2B5EF4-FFF2-40B4-BE49-F238E27FC236}">
                <a16:creationId xmlns:a16="http://schemas.microsoft.com/office/drawing/2014/main" id="{0615FF47-80B4-4A1B-9B8F-C22EF47DC563}"/>
              </a:ext>
            </a:extLst>
          </xdr:cNvPr>
          <xdr:cNvCxnSpPr>
            <a:stCxn id="216" idx="3"/>
            <a:endCxn id="216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21168</xdr:colOff>
      <xdr:row>39</xdr:row>
      <xdr:rowOff>42334</xdr:rowOff>
    </xdr:from>
    <xdr:to>
      <xdr:col>14</xdr:col>
      <xdr:colOff>275168</xdr:colOff>
      <xdr:row>43</xdr:row>
      <xdr:rowOff>95248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0B9FCA31-1ED3-417F-B33A-3CD5640D6091}"/>
            </a:ext>
          </a:extLst>
        </xdr:cNvPr>
        <xdr:cNvSpPr/>
      </xdr:nvSpPr>
      <xdr:spPr>
        <a:xfrm>
          <a:off x="4519085" y="5873751"/>
          <a:ext cx="635000" cy="64558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13</xdr:col>
      <xdr:colOff>158757</xdr:colOff>
      <xdr:row>37</xdr:row>
      <xdr:rowOff>105830</xdr:rowOff>
    </xdr:from>
    <xdr:to>
      <xdr:col>14</xdr:col>
      <xdr:colOff>149232</xdr:colOff>
      <xdr:row>39</xdr:row>
      <xdr:rowOff>18486</xdr:rowOff>
    </xdr:to>
    <xdr:sp macro="" textlink="">
      <xdr:nvSpPr>
        <xdr:cNvPr id="222" name="TextBox 221">
          <a:extLst>
            <a:ext uri="{FF2B5EF4-FFF2-40B4-BE49-F238E27FC236}">
              <a16:creationId xmlns:a16="http://schemas.microsoft.com/office/drawing/2014/main" id="{453CE0C9-5504-4793-A01A-4F56ED4C91FC}"/>
            </a:ext>
          </a:extLst>
        </xdr:cNvPr>
        <xdr:cNvSpPr txBox="1"/>
      </xdr:nvSpPr>
      <xdr:spPr>
        <a:xfrm>
          <a:off x="4656674" y="5630330"/>
          <a:ext cx="371475" cy="219573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APP</a:t>
          </a:r>
        </a:p>
      </xdr:txBody>
    </xdr:sp>
    <xdr:clientData/>
  </xdr:twoCellAnchor>
  <xdr:twoCellAnchor editAs="oneCell">
    <xdr:from>
      <xdr:col>2</xdr:col>
      <xdr:colOff>47626</xdr:colOff>
      <xdr:row>57</xdr:row>
      <xdr:rowOff>9306</xdr:rowOff>
    </xdr:from>
    <xdr:to>
      <xdr:col>29</xdr:col>
      <xdr:colOff>142874</xdr:colOff>
      <xdr:row>89</xdr:row>
      <xdr:rowOff>79376</xdr:rowOff>
    </xdr:to>
    <xdr:pic>
      <xdr:nvPicPr>
        <xdr:cNvPr id="223" name="Picture 222">
          <a:extLst>
            <a:ext uri="{FF2B5EF4-FFF2-40B4-BE49-F238E27FC236}">
              <a16:creationId xmlns:a16="http://schemas.microsoft.com/office/drawing/2014/main" id="{0CC6324F-3934-45EF-9129-738EFA58AB3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14179" b="5082"/>
        <a:stretch/>
      </xdr:blipFill>
      <xdr:spPr>
        <a:xfrm>
          <a:off x="238126" y="8415119"/>
          <a:ext cx="10596561" cy="4642070"/>
        </a:xfrm>
        <a:prstGeom prst="rect">
          <a:avLst/>
        </a:prstGeom>
      </xdr:spPr>
    </xdr:pic>
    <xdr:clientData/>
  </xdr:twoCellAnchor>
  <xdr:twoCellAnchor>
    <xdr:from>
      <xdr:col>11</xdr:col>
      <xdr:colOff>353504</xdr:colOff>
      <xdr:row>35</xdr:row>
      <xdr:rowOff>147294</xdr:rowOff>
    </xdr:from>
    <xdr:to>
      <xdr:col>12</xdr:col>
      <xdr:colOff>122940</xdr:colOff>
      <xdr:row>36</xdr:row>
      <xdr:rowOff>142252</xdr:rowOff>
    </xdr:to>
    <xdr:grpSp>
      <xdr:nvGrpSpPr>
        <xdr:cNvPr id="224" name="Group 2">
          <a:extLst>
            <a:ext uri="{FF2B5EF4-FFF2-40B4-BE49-F238E27FC236}">
              <a16:creationId xmlns:a16="http://schemas.microsoft.com/office/drawing/2014/main" id="{8AF292CE-A291-478E-86F2-FECD069DB016}"/>
            </a:ext>
          </a:extLst>
        </xdr:cNvPr>
        <xdr:cNvGrpSpPr>
          <a:grpSpLocks/>
        </xdr:cNvGrpSpPr>
      </xdr:nvGrpSpPr>
      <xdr:grpSpPr bwMode="auto">
        <a:xfrm>
          <a:off x="4087304" y="5500344"/>
          <a:ext cx="150436" cy="147358"/>
          <a:chOff x="3725636" y="1945820"/>
          <a:chExt cx="153760" cy="144237"/>
        </a:xfrm>
      </xdr:grpSpPr>
      <xdr:sp macro="" textlink="">
        <xdr:nvSpPr>
          <xdr:cNvPr id="225" name="Oval 224">
            <a:extLst>
              <a:ext uri="{FF2B5EF4-FFF2-40B4-BE49-F238E27FC236}">
                <a16:creationId xmlns:a16="http://schemas.microsoft.com/office/drawing/2014/main" id="{4077628B-5F4E-43FF-8BA9-A007FC862F2E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226" name="Straight Connector 225">
            <a:extLst>
              <a:ext uri="{FF2B5EF4-FFF2-40B4-BE49-F238E27FC236}">
                <a16:creationId xmlns:a16="http://schemas.microsoft.com/office/drawing/2014/main" id="{E7A9E7A5-4554-40F8-9478-122BC8AECD0F}"/>
              </a:ext>
            </a:extLst>
          </xdr:cNvPr>
          <xdr:cNvCxnSpPr>
            <a:stCxn id="225" idx="1"/>
            <a:endCxn id="225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7" name="Straight Connector 226">
            <a:extLst>
              <a:ext uri="{FF2B5EF4-FFF2-40B4-BE49-F238E27FC236}">
                <a16:creationId xmlns:a16="http://schemas.microsoft.com/office/drawing/2014/main" id="{F15EBC0F-5A8E-4148-89E4-B89E602E649F}"/>
              </a:ext>
            </a:extLst>
          </xdr:cNvPr>
          <xdr:cNvCxnSpPr>
            <a:stCxn id="225" idx="3"/>
            <a:endCxn id="225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246500</xdr:colOff>
      <xdr:row>26</xdr:row>
      <xdr:rowOff>8049</xdr:rowOff>
    </xdr:from>
    <xdr:to>
      <xdr:col>11</xdr:col>
      <xdr:colOff>382440</xdr:colOff>
      <xdr:row>31</xdr:row>
      <xdr:rowOff>33473</xdr:rowOff>
    </xdr:to>
    <xdr:cxnSp macro="">
      <xdr:nvCxnSpPr>
        <xdr:cNvPr id="228" name="Straight Connector 227">
          <a:extLst>
            <a:ext uri="{FF2B5EF4-FFF2-40B4-BE49-F238E27FC236}">
              <a16:creationId xmlns:a16="http://schemas.microsoft.com/office/drawing/2014/main" id="{47D07D63-EB94-401E-8CAA-0A818649A3E1}"/>
            </a:ext>
          </a:extLst>
        </xdr:cNvPr>
        <xdr:cNvCxnSpPr>
          <a:stCxn id="212" idx="5"/>
          <a:endCxn id="216" idx="1"/>
        </xdr:cNvCxnSpPr>
      </xdr:nvCxnSpPr>
      <xdr:spPr>
        <a:xfrm>
          <a:off x="3614619" y="4092997"/>
          <a:ext cx="518903" cy="801172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352490</xdr:colOff>
      <xdr:row>27</xdr:row>
      <xdr:rowOff>10836</xdr:rowOff>
    </xdr:from>
    <xdr:to>
      <xdr:col>11</xdr:col>
      <xdr:colOff>83499</xdr:colOff>
      <xdr:row>28</xdr:row>
      <xdr:rowOff>44223</xdr:rowOff>
    </xdr:to>
    <xdr:grpSp>
      <xdr:nvGrpSpPr>
        <xdr:cNvPr id="232" name="Group 33">
          <a:extLst>
            <a:ext uri="{FF2B5EF4-FFF2-40B4-BE49-F238E27FC236}">
              <a16:creationId xmlns:a16="http://schemas.microsoft.com/office/drawing/2014/main" id="{D104D656-F32F-4447-AFA5-531ED9D060BD}"/>
            </a:ext>
          </a:extLst>
        </xdr:cNvPr>
        <xdr:cNvGrpSpPr>
          <a:grpSpLocks/>
        </xdr:cNvGrpSpPr>
      </xdr:nvGrpSpPr>
      <xdr:grpSpPr bwMode="auto">
        <a:xfrm rot="3412680">
          <a:off x="3668401" y="4191100"/>
          <a:ext cx="185787" cy="112009"/>
          <a:chOff x="12267336" y="2379518"/>
          <a:chExt cx="192062" cy="99752"/>
        </a:xfrm>
      </xdr:grpSpPr>
      <xdr:cxnSp macro="">
        <xdr:nvCxnSpPr>
          <xdr:cNvPr id="233" name="Straight Connector 232">
            <a:extLst>
              <a:ext uri="{FF2B5EF4-FFF2-40B4-BE49-F238E27FC236}">
                <a16:creationId xmlns:a16="http://schemas.microsoft.com/office/drawing/2014/main" id="{E4C46D0D-57B2-4315-B7B7-6B579F32C198}"/>
              </a:ext>
            </a:extLst>
          </xdr:cNvPr>
          <xdr:cNvCxnSpPr/>
        </xdr:nvCxnSpPr>
        <xdr:spPr>
          <a:xfrm rot="5400000" flipH="1" flipV="1">
            <a:off x="1225107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4" name="Straight Connector 233">
            <a:extLst>
              <a:ext uri="{FF2B5EF4-FFF2-40B4-BE49-F238E27FC236}">
                <a16:creationId xmlns:a16="http://schemas.microsoft.com/office/drawing/2014/main" id="{DC56462E-0ADF-40F3-8B7B-22A592A2DDBE}"/>
              </a:ext>
            </a:extLst>
          </xdr:cNvPr>
          <xdr:cNvCxnSpPr/>
        </xdr:nvCxnSpPr>
        <xdr:spPr>
          <a:xfrm rot="5400000" flipH="1" flipV="1">
            <a:off x="12294284" y="2400585"/>
            <a:ext cx="99752" cy="57619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5" name="Straight Connector 234">
            <a:extLst>
              <a:ext uri="{FF2B5EF4-FFF2-40B4-BE49-F238E27FC236}">
                <a16:creationId xmlns:a16="http://schemas.microsoft.com/office/drawing/2014/main" id="{54F300DE-BF34-4933-A207-0AF0BB2B38A6}"/>
              </a:ext>
            </a:extLst>
          </xdr:cNvPr>
          <xdr:cNvCxnSpPr/>
        </xdr:nvCxnSpPr>
        <xdr:spPr>
          <a:xfrm rot="5400000" flipH="1" flipV="1">
            <a:off x="12337499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6" name="Straight Connector 235">
            <a:extLst>
              <a:ext uri="{FF2B5EF4-FFF2-40B4-BE49-F238E27FC236}">
                <a16:creationId xmlns:a16="http://schemas.microsoft.com/office/drawing/2014/main" id="{AD99CFBA-67B4-4F17-AC1E-8CD07EB166D5}"/>
              </a:ext>
            </a:extLst>
          </xdr:cNvPr>
          <xdr:cNvCxnSpPr/>
        </xdr:nvCxnSpPr>
        <xdr:spPr>
          <a:xfrm rot="5400000" flipH="1" flipV="1">
            <a:off x="1237591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46740</xdr:colOff>
      <xdr:row>32</xdr:row>
      <xdr:rowOff>9775</xdr:rowOff>
    </xdr:from>
    <xdr:to>
      <xdr:col>12</xdr:col>
      <xdr:colOff>54052</xdr:colOff>
      <xdr:row>35</xdr:row>
      <xdr:rowOff>147294</xdr:rowOff>
    </xdr:to>
    <xdr:cxnSp macro="">
      <xdr:nvCxnSpPr>
        <xdr:cNvPr id="237" name="Straight Connector 236">
          <a:extLst>
            <a:ext uri="{FF2B5EF4-FFF2-40B4-BE49-F238E27FC236}">
              <a16:creationId xmlns:a16="http://schemas.microsoft.com/office/drawing/2014/main" id="{C1E337F9-EB7B-4A09-A613-1B9A00D5D9A5}"/>
            </a:ext>
          </a:extLst>
        </xdr:cNvPr>
        <xdr:cNvCxnSpPr>
          <a:stCxn id="216" idx="4"/>
          <a:endCxn id="225" idx="0"/>
        </xdr:cNvCxnSpPr>
      </xdr:nvCxnSpPr>
      <xdr:spPr>
        <a:xfrm flipH="1">
          <a:off x="4180786" y="5027584"/>
          <a:ext cx="7312" cy="60885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100622</xdr:colOff>
      <xdr:row>36</xdr:row>
      <xdr:rowOff>119982</xdr:rowOff>
    </xdr:from>
    <xdr:to>
      <xdr:col>13</xdr:col>
      <xdr:colOff>158757</xdr:colOff>
      <xdr:row>38</xdr:row>
      <xdr:rowOff>62158</xdr:rowOff>
    </xdr:to>
    <xdr:cxnSp macro="">
      <xdr:nvCxnSpPr>
        <xdr:cNvPr id="240" name="Straight Connector 239">
          <a:extLst>
            <a:ext uri="{FF2B5EF4-FFF2-40B4-BE49-F238E27FC236}">
              <a16:creationId xmlns:a16="http://schemas.microsoft.com/office/drawing/2014/main" id="{F385AE24-C8F7-418B-A36D-7A77C1829195}"/>
            </a:ext>
          </a:extLst>
        </xdr:cNvPr>
        <xdr:cNvCxnSpPr>
          <a:stCxn id="225" idx="5"/>
          <a:endCxn id="222" idx="1"/>
        </xdr:cNvCxnSpPr>
      </xdr:nvCxnSpPr>
      <xdr:spPr>
        <a:xfrm>
          <a:off x="4234668" y="5766245"/>
          <a:ext cx="441099" cy="256403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9820</xdr:colOff>
      <xdr:row>33</xdr:row>
      <xdr:rowOff>39280</xdr:rowOff>
    </xdr:from>
    <xdr:to>
      <xdr:col>12</xdr:col>
      <xdr:colOff>123792</xdr:colOff>
      <xdr:row>34</xdr:row>
      <xdr:rowOff>72667</xdr:rowOff>
    </xdr:to>
    <xdr:grpSp>
      <xdr:nvGrpSpPr>
        <xdr:cNvPr id="243" name="Group 33">
          <a:extLst>
            <a:ext uri="{FF2B5EF4-FFF2-40B4-BE49-F238E27FC236}">
              <a16:creationId xmlns:a16="http://schemas.microsoft.com/office/drawing/2014/main" id="{B6AEBDFC-906E-443C-9F8D-9FC5C6940CD0}"/>
            </a:ext>
          </a:extLst>
        </xdr:cNvPr>
        <xdr:cNvGrpSpPr>
          <a:grpSpLocks/>
        </xdr:cNvGrpSpPr>
      </xdr:nvGrpSpPr>
      <xdr:grpSpPr bwMode="auto">
        <a:xfrm rot="5219931">
          <a:off x="4088712" y="5123438"/>
          <a:ext cx="185787" cy="113972"/>
          <a:chOff x="12267336" y="2379518"/>
          <a:chExt cx="192062" cy="99752"/>
        </a:xfrm>
      </xdr:grpSpPr>
      <xdr:cxnSp macro="">
        <xdr:nvCxnSpPr>
          <xdr:cNvPr id="244" name="Straight Connector 243">
            <a:extLst>
              <a:ext uri="{FF2B5EF4-FFF2-40B4-BE49-F238E27FC236}">
                <a16:creationId xmlns:a16="http://schemas.microsoft.com/office/drawing/2014/main" id="{9BB27386-BB5E-41AD-BB94-F2E7332A1DEF}"/>
              </a:ext>
            </a:extLst>
          </xdr:cNvPr>
          <xdr:cNvCxnSpPr/>
        </xdr:nvCxnSpPr>
        <xdr:spPr>
          <a:xfrm rot="5400000" flipH="1" flipV="1">
            <a:off x="1225107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5" name="Straight Connector 244">
            <a:extLst>
              <a:ext uri="{FF2B5EF4-FFF2-40B4-BE49-F238E27FC236}">
                <a16:creationId xmlns:a16="http://schemas.microsoft.com/office/drawing/2014/main" id="{60D7E156-E83D-4601-A302-09B59DFB5BA9}"/>
              </a:ext>
            </a:extLst>
          </xdr:cNvPr>
          <xdr:cNvCxnSpPr/>
        </xdr:nvCxnSpPr>
        <xdr:spPr>
          <a:xfrm rot="5400000" flipH="1" flipV="1">
            <a:off x="12294284" y="2400585"/>
            <a:ext cx="99752" cy="57619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6" name="Straight Connector 245">
            <a:extLst>
              <a:ext uri="{FF2B5EF4-FFF2-40B4-BE49-F238E27FC236}">
                <a16:creationId xmlns:a16="http://schemas.microsoft.com/office/drawing/2014/main" id="{A46BBCB4-5F4F-4063-B731-C0A111FEAC35}"/>
              </a:ext>
            </a:extLst>
          </xdr:cNvPr>
          <xdr:cNvCxnSpPr/>
        </xdr:nvCxnSpPr>
        <xdr:spPr>
          <a:xfrm rot="5400000" flipH="1" flipV="1">
            <a:off x="12337499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7" name="Straight Connector 246">
            <a:extLst>
              <a:ext uri="{FF2B5EF4-FFF2-40B4-BE49-F238E27FC236}">
                <a16:creationId xmlns:a16="http://schemas.microsoft.com/office/drawing/2014/main" id="{9EC9FC38-64CC-406C-9809-D6028C085AE5}"/>
              </a:ext>
            </a:extLst>
          </xdr:cNvPr>
          <xdr:cNvCxnSpPr/>
        </xdr:nvCxnSpPr>
        <xdr:spPr>
          <a:xfrm rot="5400000" flipH="1" flipV="1">
            <a:off x="1237591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197405</xdr:colOff>
      <xdr:row>37</xdr:row>
      <xdr:rowOff>18627</xdr:rowOff>
    </xdr:from>
    <xdr:to>
      <xdr:col>13</xdr:col>
      <xdr:colOff>4941</xdr:colOff>
      <xdr:row>37</xdr:row>
      <xdr:rowOff>132599</xdr:rowOff>
    </xdr:to>
    <xdr:grpSp>
      <xdr:nvGrpSpPr>
        <xdr:cNvPr id="248" name="Group 33">
          <a:extLst>
            <a:ext uri="{FF2B5EF4-FFF2-40B4-BE49-F238E27FC236}">
              <a16:creationId xmlns:a16="http://schemas.microsoft.com/office/drawing/2014/main" id="{9090BD3D-C7E9-4972-BFE7-77FBD29BD60A}"/>
            </a:ext>
          </a:extLst>
        </xdr:cNvPr>
        <xdr:cNvGrpSpPr>
          <a:grpSpLocks/>
        </xdr:cNvGrpSpPr>
      </xdr:nvGrpSpPr>
      <xdr:grpSpPr bwMode="auto">
        <a:xfrm rot="1466997">
          <a:off x="4312205" y="5686002"/>
          <a:ext cx="188536" cy="113972"/>
          <a:chOff x="12267336" y="2379518"/>
          <a:chExt cx="192062" cy="99752"/>
        </a:xfrm>
      </xdr:grpSpPr>
      <xdr:cxnSp macro="">
        <xdr:nvCxnSpPr>
          <xdr:cNvPr id="249" name="Straight Connector 248">
            <a:extLst>
              <a:ext uri="{FF2B5EF4-FFF2-40B4-BE49-F238E27FC236}">
                <a16:creationId xmlns:a16="http://schemas.microsoft.com/office/drawing/2014/main" id="{574467FB-89EF-45DE-9824-590A52DDD5AC}"/>
              </a:ext>
            </a:extLst>
          </xdr:cNvPr>
          <xdr:cNvCxnSpPr/>
        </xdr:nvCxnSpPr>
        <xdr:spPr>
          <a:xfrm rot="5400000" flipH="1" flipV="1">
            <a:off x="1225107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0" name="Straight Connector 249">
            <a:extLst>
              <a:ext uri="{FF2B5EF4-FFF2-40B4-BE49-F238E27FC236}">
                <a16:creationId xmlns:a16="http://schemas.microsoft.com/office/drawing/2014/main" id="{A5DEECBB-DDFA-4587-A7CC-E60D4FEDB1EC}"/>
              </a:ext>
            </a:extLst>
          </xdr:cNvPr>
          <xdr:cNvCxnSpPr/>
        </xdr:nvCxnSpPr>
        <xdr:spPr>
          <a:xfrm rot="5400000" flipH="1" flipV="1">
            <a:off x="12294284" y="2400585"/>
            <a:ext cx="99752" cy="57619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1" name="Straight Connector 250">
            <a:extLst>
              <a:ext uri="{FF2B5EF4-FFF2-40B4-BE49-F238E27FC236}">
                <a16:creationId xmlns:a16="http://schemas.microsoft.com/office/drawing/2014/main" id="{ED85F719-2E9B-4C7E-B1A7-49CEE789CF66}"/>
              </a:ext>
            </a:extLst>
          </xdr:cNvPr>
          <xdr:cNvCxnSpPr/>
        </xdr:nvCxnSpPr>
        <xdr:spPr>
          <a:xfrm rot="5400000" flipH="1" flipV="1">
            <a:off x="12337499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2" name="Straight Connector 251">
            <a:extLst>
              <a:ext uri="{FF2B5EF4-FFF2-40B4-BE49-F238E27FC236}">
                <a16:creationId xmlns:a16="http://schemas.microsoft.com/office/drawing/2014/main" id="{73D27104-71C6-4568-930E-4CEABBB53491}"/>
              </a:ext>
            </a:extLst>
          </xdr:cNvPr>
          <xdr:cNvCxnSpPr/>
        </xdr:nvCxnSpPr>
        <xdr:spPr>
          <a:xfrm rot="5400000" flipH="1" flipV="1">
            <a:off x="1237591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265136</xdr:colOff>
      <xdr:row>25</xdr:row>
      <xdr:rowOff>98193</xdr:rowOff>
    </xdr:from>
    <xdr:to>
      <xdr:col>10</xdr:col>
      <xdr:colOff>114343</xdr:colOff>
      <xdr:row>25</xdr:row>
      <xdr:rowOff>99781</xdr:rowOff>
    </xdr:to>
    <xdr:cxnSp macro="">
      <xdr:nvCxnSpPr>
        <xdr:cNvPr id="253" name="Straight Connector 252">
          <a:extLst>
            <a:ext uri="{FF2B5EF4-FFF2-40B4-BE49-F238E27FC236}">
              <a16:creationId xmlns:a16="http://schemas.microsoft.com/office/drawing/2014/main" id="{87965934-CCBC-40A5-A650-55DE679CDBC9}"/>
            </a:ext>
          </a:extLst>
        </xdr:cNvPr>
        <xdr:cNvCxnSpPr/>
      </xdr:nvCxnSpPr>
      <xdr:spPr>
        <a:xfrm>
          <a:off x="2484363" y="4026028"/>
          <a:ext cx="998099" cy="158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265119</xdr:colOff>
      <xdr:row>25</xdr:row>
      <xdr:rowOff>108020</xdr:rowOff>
    </xdr:from>
    <xdr:to>
      <xdr:col>13</xdr:col>
      <xdr:colOff>114327</xdr:colOff>
      <xdr:row>25</xdr:row>
      <xdr:rowOff>109608</xdr:rowOff>
    </xdr:to>
    <xdr:cxnSp macro="">
      <xdr:nvCxnSpPr>
        <xdr:cNvPr id="254" name="Straight Connector 253">
          <a:extLst>
            <a:ext uri="{FF2B5EF4-FFF2-40B4-BE49-F238E27FC236}">
              <a16:creationId xmlns:a16="http://schemas.microsoft.com/office/drawing/2014/main" id="{EAE56A96-344C-403C-9E60-65CBBB07029E}"/>
            </a:ext>
          </a:extLst>
        </xdr:cNvPr>
        <xdr:cNvCxnSpPr/>
      </xdr:nvCxnSpPr>
      <xdr:spPr>
        <a:xfrm>
          <a:off x="3633238" y="4035855"/>
          <a:ext cx="998099" cy="158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452437</xdr:colOff>
      <xdr:row>7</xdr:row>
      <xdr:rowOff>104774</xdr:rowOff>
    </xdr:from>
    <xdr:to>
      <xdr:col>7</xdr:col>
      <xdr:colOff>261937</xdr:colOff>
      <xdr:row>20</xdr:row>
      <xdr:rowOff>57149</xdr:rowOff>
    </xdr:to>
    <xdr:pic>
      <xdr:nvPicPr>
        <xdr:cNvPr id="115714" name="Picture 115713">
          <a:extLst>
            <a:ext uri="{FF2B5EF4-FFF2-40B4-BE49-F238E27FC236}">
              <a16:creationId xmlns:a16="http://schemas.microsoft.com/office/drawing/2014/main" id="{987D5C19-41D2-4282-B37D-A196C49C2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2937" y="1152524"/>
          <a:ext cx="1833563" cy="1833563"/>
        </a:xfrm>
        <a:prstGeom prst="rect">
          <a:avLst/>
        </a:prstGeom>
      </xdr:spPr>
    </xdr:pic>
    <xdr:clientData/>
  </xdr:twoCellAnchor>
  <xdr:twoCellAnchor editAs="oneCell">
    <xdr:from>
      <xdr:col>29</xdr:col>
      <xdr:colOff>261936</xdr:colOff>
      <xdr:row>57</xdr:row>
      <xdr:rowOff>0</xdr:rowOff>
    </xdr:from>
    <xdr:to>
      <xdr:col>38</xdr:col>
      <xdr:colOff>333373</xdr:colOff>
      <xdr:row>89</xdr:row>
      <xdr:rowOff>95249</xdr:rowOff>
    </xdr:to>
    <xdr:pic>
      <xdr:nvPicPr>
        <xdr:cNvPr id="115716" name="Picture 115715">
          <a:extLst>
            <a:ext uri="{FF2B5EF4-FFF2-40B4-BE49-F238E27FC236}">
              <a16:creationId xmlns:a16="http://schemas.microsoft.com/office/drawing/2014/main" id="{B3D81DF1-C959-49EC-BCA0-83AA356867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53749" y="8405813"/>
          <a:ext cx="3500437" cy="466724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7</xdr:row>
      <xdr:rowOff>17320</xdr:rowOff>
    </xdr:from>
    <xdr:to>
      <xdr:col>22</xdr:col>
      <xdr:colOff>17318</xdr:colOff>
      <xdr:row>54</xdr:row>
      <xdr:rowOff>72520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7C9FF84-1220-4ADC-82FB-A7A8B963AA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4455" y="1264229"/>
          <a:ext cx="11499272" cy="738079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7545</xdr:colOff>
      <xdr:row>32</xdr:row>
      <xdr:rowOff>35334</xdr:rowOff>
    </xdr:from>
    <xdr:to>
      <xdr:col>37</xdr:col>
      <xdr:colOff>229706</xdr:colOff>
      <xdr:row>38</xdr:row>
      <xdr:rowOff>-1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EC525B57-2669-43EB-BF65-8D1EB03B8332}"/>
            </a:ext>
          </a:extLst>
        </xdr:cNvPr>
        <xdr:cNvSpPr/>
      </xdr:nvSpPr>
      <xdr:spPr>
        <a:xfrm>
          <a:off x="18171720" y="5159784"/>
          <a:ext cx="1441361" cy="936215"/>
        </a:xfrm>
        <a:prstGeom prst="rect">
          <a:avLst/>
        </a:prstGeom>
        <a:solidFill>
          <a:srgbClr val="FFFF00"/>
        </a:solidFill>
        <a:ln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id-ID" sz="16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Lokasi Perumahan </a:t>
          </a:r>
          <a:endParaRPr lang="en-US" sz="1600" b="1">
            <a:solidFill>
              <a:srgbClr val="FF0000"/>
            </a:solidFill>
            <a:effectLst/>
          </a:endParaRPr>
        </a:p>
        <a:p>
          <a:pPr algn="ctr"/>
          <a:r>
            <a:rPr lang="id-ID" sz="16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PUTRA</a:t>
          </a:r>
          <a:r>
            <a:rPr lang="id-ID" sz="16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WAHID</a:t>
          </a:r>
          <a:endParaRPr lang="en-US" sz="1600" b="1">
            <a:solidFill>
              <a:srgbClr val="FF0000"/>
            </a:solidFill>
            <a:effectLst/>
          </a:endParaRPr>
        </a:p>
        <a:p>
          <a:pPr algn="ctr"/>
          <a:endParaRPr lang="en-US" sz="1600" b="1">
            <a:solidFill>
              <a:srgbClr val="FF0000"/>
            </a:solidFill>
          </a:endParaRPr>
        </a:p>
      </xdr:txBody>
    </xdr:sp>
    <xdr:clientData/>
  </xdr:twoCellAnchor>
  <xdr:twoCellAnchor>
    <xdr:from>
      <xdr:col>36</xdr:col>
      <xdr:colOff>142256</xdr:colOff>
      <xdr:row>27</xdr:row>
      <xdr:rowOff>55663</xdr:rowOff>
    </xdr:from>
    <xdr:to>
      <xdr:col>36</xdr:col>
      <xdr:colOff>150539</xdr:colOff>
      <xdr:row>32</xdr:row>
      <xdr:rowOff>85784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1B20598F-1878-44F9-A017-878B73BE415A}"/>
            </a:ext>
          </a:extLst>
        </xdr:cNvPr>
        <xdr:cNvCxnSpPr/>
      </xdr:nvCxnSpPr>
      <xdr:spPr>
        <a:xfrm>
          <a:off x="18916031" y="4370488"/>
          <a:ext cx="8283" cy="839746"/>
        </a:xfrm>
        <a:prstGeom prst="line">
          <a:avLst/>
        </a:prstGeom>
        <a:ln w="28575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%20POKJA%20AO/SEMARANG%2017-18%20FEBRUARI%202009/BK-DHU-04/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Office%202011/Office/Startup/Excel/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RAPAT%20POKJA%20AO/SEMARANG%2017-18%20FEBRUARI%202009/BK-DHU-04/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Investasi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Clients/PLN/Backups/Backup%20PLN%20Budget%2015th%20July%2004/Reports/RKAP%20Laba_%20Rugi1V1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A/RENKOR/NOVA/RKAP%202005%20WLPG%20VERSI%20WILAYAH/Wil%20Lampung%20adjstd/PLN%20Budget%20Reports%20V1.2/Reports/RKAP%20Laba_%20Rug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PLTD%20Halmahera%20Power%20(US$).xlsm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PD%20BANK%20JATENG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ULP%20TEGOWANU/Downloads/KKO%20KKF%20PB%20B2%2023kva%20RYAN%20GHOZALI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RAB%20RKAP/JBB/NEGO%20BANDUNG/NEGO%20PEMELIHARAAN%20BANDUNG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nani.nurfaqsanah/AppData/Roaming/Microsoft/Excel/Monitoring%20PPFA%20Operasi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Jatim%20LKAI2008%20RKAP2009%201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Copy%20of%20eMap%20Budget%20Plan%20-%20Aceh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esktop/KENDAL/Copy%20of%20Form%20RAB%20Perkuatan%20HSS%202016%20untuk%20PRK%202017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Aero/Downloads/11%20GGN%20PENYULANG%20APD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BP-RAB/tawar%20Oke%20Kertasari/Penawaran%20Kertasari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tb/Application%20Data/Microsoft/Excel/!!!!backup/PANITIA%20PD%20PB%202011/!BAYAR%202012/RAB%20DARI%20USER/RAB%20NODIN%20182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INDRA%202009/UPAH%20JARINGAN/60%20%20upah%2019%20DES%20%20widodo%20KANT%20%202009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/WAHYU%20H/proyek%202012/GOLO/tagihan/RAB%20DARI%20USER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ownloads/BLANKO%20PRK%20UPDATE%202024.xlsx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>
            <v>0</v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</sheetNames>
    <sheetDataSet>
      <sheetData sheetId="0" refreshError="1"/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83">
          <cell r="B83">
            <v>2008</v>
          </cell>
        </row>
      </sheetData>
      <sheetData sheetId="14">
        <row r="83">
          <cell r="B83">
            <v>2008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/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/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KKF"/>
      <sheetName val="KKO"/>
      <sheetName val="Sheet1"/>
      <sheetName val="DATA"/>
      <sheetName val="RAB"/>
      <sheetName val="GAMBAR"/>
      <sheetName val="PETA"/>
      <sheetName val="SLD "/>
      <sheetName val="PDL"/>
    </sheetNames>
    <sheetDataSet>
      <sheetData sheetId="0"/>
      <sheetData sheetId="1"/>
      <sheetData sheetId="2"/>
      <sheetData sheetId="3"/>
      <sheetData sheetId="4"/>
      <sheetData sheetId="5">
        <row r="16">
          <cell r="D16">
            <v>3</v>
          </cell>
          <cell r="K16">
            <v>3</v>
          </cell>
        </row>
      </sheetData>
      <sheetData sheetId="6"/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KKF"/>
      <sheetName val="KKO"/>
      <sheetName val="Sheet1"/>
      <sheetName val="DATA"/>
      <sheetName val="GAMBAR "/>
      <sheetName val="RAB"/>
      <sheetName val="PETA"/>
      <sheetName val="SLD "/>
      <sheetName val="PDL"/>
    </sheetNames>
    <sheetDataSet>
      <sheetData sheetId="0"/>
      <sheetData sheetId="1"/>
      <sheetData sheetId="2"/>
      <sheetData sheetId="3"/>
      <sheetData sheetId="4"/>
      <sheetData sheetId="5">
        <row r="16">
          <cell r="D16"/>
          <cell r="K16">
            <v>3</v>
          </cell>
        </row>
      </sheetData>
      <sheetData sheetId="6"/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</sheetNames>
    <sheetDataSet>
      <sheetData sheetId="0" refreshError="1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5500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</sheetNames>
    <sheetDataSet>
      <sheetData sheetId="0" refreshError="1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</sheetNames>
    <sheetDataSet>
      <sheetData sheetId="0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</sheetNames>
    <sheetDataSet>
      <sheetData sheetId="0" refreshError="1"/>
      <sheetData sheetId="1" refreshError="1"/>
      <sheetData sheetId="2" refreshError="1"/>
      <sheetData sheetId="3" refreshError="1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</sheetNames>
    <sheetDataSet>
      <sheetData sheetId="0" refreshError="1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topLeftCell="A3" zoomScaleNormal="100" zoomScaleSheetLayoutView="100" workbookViewId="0">
      <selection activeCell="D20" sqref="D20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981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12" t="s">
        <v>1104</v>
      </c>
      <c r="C4" s="512"/>
      <c r="D4" s="512"/>
      <c r="E4" s="512"/>
      <c r="F4" s="512"/>
      <c r="G4" s="512"/>
      <c r="H4" s="512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13" t="s">
        <v>0</v>
      </c>
      <c r="C7" s="513" t="s">
        <v>1</v>
      </c>
      <c r="D7" s="514" t="s">
        <v>32</v>
      </c>
      <c r="E7" s="514" t="s">
        <v>33</v>
      </c>
      <c r="F7" s="514" t="s">
        <v>1105</v>
      </c>
      <c r="G7" s="515" t="s">
        <v>31</v>
      </c>
      <c r="H7" s="511" t="s">
        <v>1012</v>
      </c>
      <c r="I7" s="511" t="s">
        <v>1107</v>
      </c>
      <c r="J7" s="511" t="s">
        <v>996</v>
      </c>
      <c r="K7" s="505" t="s">
        <v>994</v>
      </c>
      <c r="L7" s="506"/>
    </row>
    <row r="8" spans="1:12" ht="15" customHeight="1">
      <c r="B8" s="513"/>
      <c r="C8" s="513"/>
      <c r="D8" s="514"/>
      <c r="E8" s="514"/>
      <c r="F8" s="514"/>
      <c r="G8" s="515"/>
      <c r="H8" s="511"/>
      <c r="I8" s="511"/>
      <c r="J8" s="511"/>
      <c r="K8" s="507"/>
      <c r="L8" s="508"/>
    </row>
    <row r="9" spans="1:12" ht="15" customHeight="1">
      <c r="B9" s="513"/>
      <c r="C9" s="513"/>
      <c r="D9" s="514"/>
      <c r="E9" s="514"/>
      <c r="F9" s="514"/>
      <c r="G9" s="515"/>
      <c r="H9" s="511"/>
      <c r="I9" s="511"/>
      <c r="J9" s="511"/>
      <c r="K9" s="509"/>
      <c r="L9" s="510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1005</v>
      </c>
      <c r="C11" s="131" t="s">
        <v>1106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Smart Box Langsung Daya 23 kVA MCCB 35 A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Unit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3564900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NFA2X 4 x 16 mm²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Mtr</v>
      </c>
      <c r="F13" s="138">
        <f t="shared" ref="F13:F76" ca="1" si="2">IF(ISERROR(OFFSET($D$713,MATCH(A13,$F$714:$F$1320,0),0)),"",OFFSET($D$713,MATCH(A13,$F$714:$F$1320,0),0))</f>
        <v>35</v>
      </c>
      <c r="G13" s="41">
        <f ca="1">IF(ISERROR(OFFSET('HARGA SATUAN'!$I$6,MATCH(C13,'HARGA SATUAN'!$C$7:$C$1492,0),0)),"",OFFSET('HARGA SATUAN'!$I$6,MATCH(C13,'HARGA SATUAN'!$C$7:$C$1492,0),0))</f>
        <v>13500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KWH MPB; 3P; 4W; 230/400 V; 5(80) A; Class 1</v>
      </c>
      <c r="D14" s="101" t="str">
        <f ca="1">IF(ISERROR(OFFSET('HARGA SATUAN'!$D$6,MATCH(C14,'HARGA SATUAN'!$C$7:$C$1492,0),0)),"",OFFSET('HARGA SATUAN'!$D$6,MATCH(C14,'HARGA SATUAN'!$C$7:$C$1492,0),0))</f>
        <v>HDW</v>
      </c>
      <c r="E14" s="101" t="str">
        <f ca="1">IF(B14="+","Unit",IF(ISERROR(OFFSET('HARGA SATUAN'!$E$6,MATCH(C14,'HARGA SATUAN'!$C$7:$C$1492,0),0)),"",OFFSET('HARGA SATUAN'!$E$6,MATCH(C14,'HARGA SATUAN'!$C$7:$C$1492,0),0)))</f>
        <v>Bh</v>
      </c>
      <c r="F14" s="138">
        <f t="shared" ca="1" si="2"/>
        <v>1</v>
      </c>
      <c r="G14" s="41">
        <f ca="1">IF(ISERROR(OFFSET('HARGA SATUAN'!$I$6,MATCH(C14,'HARGA SATUAN'!$C$7:$C$1492,0),0)),"",OFFSET('HARGA SATUAN'!$I$6,MATCH(C14,'HARGA SATUAN'!$C$7:$C$1492,0),0))</f>
        <v>1719200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 t="str">
        <f t="shared" ca="1" si="0"/>
        <v/>
      </c>
      <c r="C15" s="109" t="str">
        <f t="shared" ca="1" si="1"/>
        <v/>
      </c>
      <c r="D15" s="101" t="str">
        <f ca="1">IF(ISERROR(OFFSET('HARGA SATUAN'!$D$6,MATCH(C15,'HARGA SATUAN'!$C$7:$C$1492,0),0)),"",OFFSET('HARGA SATUAN'!$D$6,MATCH(C15,'HARGA SATUAN'!$C$7:$C$1492,0),0))</f>
        <v/>
      </c>
      <c r="E15" s="101">
        <f ca="1">IF(B15="+","Unit",IF(ISERROR(OFFSET('HARGA SATUAN'!$E$6,MATCH(C15,'HARGA SATUAN'!$C$7:$C$1492,0),0)),"",OFFSET('HARGA SATUAN'!$E$6,MATCH(C15,'HARGA SATUAN'!$C$7:$C$1492,0),0)))</f>
        <v>0</v>
      </c>
      <c r="F15" s="138" t="str">
        <f t="shared" ca="1" si="2"/>
        <v/>
      </c>
      <c r="G15" s="41">
        <f ca="1">IF(ISERROR(OFFSET('HARGA SATUAN'!$I$6,MATCH(C15,'HARGA SATUAN'!$C$7:$C$1492,0),0)),"",OFFSET('HARGA SATUAN'!$I$6,MATCH(C15,'HARGA SATUAN'!$C$7:$C$1492,0),0))</f>
        <v>0</v>
      </c>
      <c r="H15" s="136" t="str">
        <f ca="1">IF(B15="","",#REF!)</f>
        <v/>
      </c>
      <c r="I15" s="136" t="str">
        <f ca="1">IF(B15="","",#REF!)</f>
        <v/>
      </c>
      <c r="J15" s="136" t="str">
        <f ca="1">IF(B15="","",#REF!)</f>
        <v/>
      </c>
      <c r="K15" s="136" t="str">
        <f ca="1">IF(B15="","",#REF!)</f>
        <v/>
      </c>
      <c r="L15" s="136" t="str">
        <f ca="1">IF(C15="","",#REF!)</f>
        <v/>
      </c>
    </row>
    <row r="16" spans="1:12" s="137" customFormat="1">
      <c r="A16" s="112">
        <v>5</v>
      </c>
      <c r="B16" s="134" t="str">
        <f t="shared" ca="1" si="0"/>
        <v/>
      </c>
      <c r="C16" s="109" t="str">
        <f t="shared" ca="1" si="1"/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38" t="str">
        <f t="shared" ca="1" si="2"/>
        <v/>
      </c>
      <c r="G16" s="41">
        <f ca="1">IF(ISERROR(OFFSET('HARGA SATUAN'!$I$6,MATCH(C16,'HARGA SATUAN'!$C$7:$C$1492,0),0)),"",OFFSET('HARGA SATUAN'!$I$6,MATCH(C16,'HARGA SATUAN'!$C$7:$C$1492,0),0))</f>
        <v>0</v>
      </c>
      <c r="H16" s="136" t="str">
        <f ca="1">IF(B16="","",#REF!)</f>
        <v/>
      </c>
      <c r="I16" s="136" t="str">
        <f ca="1">IF(B16="","",#REF!)</f>
        <v/>
      </c>
      <c r="J16" s="136" t="str">
        <f ca="1">IF(B16="","",#REF!)</f>
        <v/>
      </c>
      <c r="K16" s="136" t="str">
        <f ca="1">IF(B16="","",#REF!)</f>
        <v/>
      </c>
      <c r="L16" s="136" t="str">
        <f ca="1">IF(C16="","",#REF!)</f>
        <v/>
      </c>
    </row>
    <row r="17" spans="1:12" s="137" customFormat="1">
      <c r="A17" s="112">
        <v>6</v>
      </c>
      <c r="B17" s="134" t="str">
        <f t="shared" ca="1" si="0"/>
        <v/>
      </c>
      <c r="C17" s="109" t="str">
        <f t="shared" ca="1" si="1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38" t="str">
        <f t="shared" ca="1" si="2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136" t="str">
        <f ca="1">IF(B17="","",#REF!)</f>
        <v/>
      </c>
      <c r="I17" s="136" t="str">
        <f ca="1">IF(B17="","",#REF!)</f>
        <v/>
      </c>
      <c r="J17" s="136" t="str">
        <f ca="1">IF(B17="","",#REF!)</f>
        <v/>
      </c>
      <c r="K17" s="136" t="str">
        <f ca="1">IF(B17="","",#REF!)</f>
        <v/>
      </c>
      <c r="L17" s="136" t="str">
        <f ca="1">IF(C17="","",#REF!)</f>
        <v/>
      </c>
    </row>
    <row r="18" spans="1:12" s="137" customFormat="1">
      <c r="A18" s="112">
        <v>7</v>
      </c>
      <c r="B18" s="134" t="str">
        <f t="shared" ca="1" si="0"/>
        <v/>
      </c>
      <c r="C18" s="109" t="str">
        <f t="shared" ca="1" si="1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38" t="str">
        <f t="shared" ca="1" si="2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136" t="str">
        <f ca="1">IF(B18="","",#REF!)</f>
        <v/>
      </c>
      <c r="I18" s="136" t="str">
        <f ca="1">IF(B18="","",#REF!)</f>
        <v/>
      </c>
      <c r="J18" s="136" t="str">
        <f ca="1">IF(B18="","",#REF!)</f>
        <v/>
      </c>
      <c r="K18" s="136" t="str">
        <f ca="1">IF(B18="","",#REF!)</f>
        <v/>
      </c>
      <c r="L18" s="136" t="str">
        <f ca="1">IF(C18="","",#REF!)</f>
        <v/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38" t="str">
        <f t="shared" ca="1" si="2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38" t="str">
        <f t="shared" ca="1" si="2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SUMIFS(RAB!$F$14:$F$48,RAB!$C$14:$C$48,C714)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SUMIFS(RAB!$F$14:$F$48,RAB!$C$14:$C$48,C715)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SUMIFS(RAB!$F$14:$F$48,RAB!$C$14:$C$48,C716)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SUMIFS(RAB!$F$14:$F$48,RAB!$C$14:$C$48,C717)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SUMIFS(RAB!$F$14:$F$48,RAB!$C$14:$C$48,C718)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SUMIFS(RAB!$F$14:$F$48,RAB!$C$14:$C$48,C719)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SUMIFS(RAB!$F$14:$F$48,RAB!$C$14:$C$48,C720)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SUMIFS(RAB!$F$14:$F$48,RAB!$C$14:$C$48,C721)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SUMIFS(RAB!$F$14:$F$48,RAB!$C$14:$C$48,C722)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SUMIFS(RAB!$F$14:$F$48,RAB!$C$14:$C$48,C723)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SUMIFS(RAB!$F$14:$F$48,RAB!$C$14:$C$48,C724)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SUMIFS(RAB!$F$14:$F$48,RAB!$C$14:$C$48,C725)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SUMIFS(RAB!$F$14:$F$48,RAB!$C$14:$C$48,C726)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SUMIFS(RAB!$F$14:$F$48,RAB!$C$14:$C$48,C727)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SUMIFS(RAB!$F$14:$F$48,RAB!$C$14:$C$48,C728)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SUMIFS(RAB!$F$14:$F$48,RAB!$C$14:$C$48,C729)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SUMIFS(RAB!$F$14:$F$48,RAB!$C$14:$C$48,C730)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SUMIFS(RAB!$F$14:$F$48,RAB!$C$14:$C$48,C731)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SUMIFS(RAB!$F$14:$F$48,RAB!$C$14:$C$48,C732)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SUMIFS(RAB!$F$14:$F$48,RAB!$C$14:$C$48,C733)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SUMIFS(RAB!$F$14:$F$48,RAB!$C$14:$C$48,C734)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SUMIFS(RAB!$F$14:$F$48,RAB!$C$14:$C$48,C735)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SUMIFS(RAB!$F$14:$F$48,RAB!$C$14:$C$48,C736)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SUMIFS(RAB!$F$14:$F$48,RAB!$C$14:$C$48,C737)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SUMIFS(RAB!$F$14:$F$48,RAB!$C$14:$C$48,C738)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SUMIFS(RAB!$F$14:$F$48,RAB!$C$14:$C$48,C739)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SUMIFS(RAB!$F$14:$F$48,RAB!$C$14:$C$48,C740)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SUMIFS(RAB!$F$14:$F$48,RAB!$C$14:$C$48,C741)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SUMIFS(RAB!$F$14:$F$48,RAB!$C$14:$C$48,C742)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SUMIFS(RAB!$F$14:$F$48,RAB!$C$14:$C$48,C743)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SUMIFS(RAB!$F$14:$F$48,RAB!$C$14:$C$48,C744)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SUMIFS(RAB!$F$14:$F$48,RAB!$C$14:$C$48,C745)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SUMIFS(RAB!$F$14:$F$48,RAB!$C$14:$C$48,C746)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SUMIFS(RAB!$F$14:$F$48,RAB!$C$14:$C$48,C747)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SUMIFS(RAB!$F$14:$F$48,RAB!$C$14:$C$48,C748)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SUMIFS(RAB!$F$14:$F$48,RAB!$C$14:$C$48,C749)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SUMIFS(RAB!$F$14:$F$48,RAB!$C$14:$C$48,C750)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SUMIFS(RAB!$F$14:$F$48,RAB!$C$14:$C$48,C751)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SUMIFS(RAB!$F$14:$F$48,RAB!$C$14:$C$48,C752)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SUMIFS(RAB!$F$14:$F$48,RAB!$C$14:$C$48,C753)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SUMIFS(RAB!$F$14:$F$48,RAB!$C$14:$C$48,C754)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SUMIFS(RAB!$F$14:$F$48,RAB!$C$14:$C$48,C755)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SUMIFS(RAB!$F$14:$F$48,RAB!$C$14:$C$48,C756)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SUMIFS(RAB!$F$14:$F$48,RAB!$C$14:$C$48,C757)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SUMIFS(RAB!$F$14:$F$48,RAB!$C$14:$C$48,C758)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SUMIFS(RAB!$F$14:$F$48,RAB!$C$14:$C$48,C759)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SUMIFS(RAB!$F$14:$F$48,RAB!$C$14:$C$48,C760)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SUMIFS(RAB!$F$14:$F$48,RAB!$C$14:$C$48,C761)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SUMIFS(RAB!$F$14:$F$48,RAB!$C$14:$C$48,C762)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SUMIFS(RAB!$F$14:$F$48,RAB!$C$14:$C$48,C763)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SUMIFS(RAB!$F$14:$F$48,RAB!$C$14:$C$48,C764)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SUMIFS(RAB!$F$14:$F$48,RAB!$C$14:$C$48,C765)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SUMIFS(RAB!$F$14:$F$48,RAB!$C$14:$C$48,C766)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SUMIFS(RAB!$F$14:$F$48,RAB!$C$14:$C$48,C767)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SUMIFS(RAB!$F$14:$F$48,RAB!$C$14:$C$48,C768)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SUMIFS(RAB!$F$14:$F$48,RAB!$C$14:$C$48,C769)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SUMIFS(RAB!$F$14:$F$48,RAB!$C$14:$C$48,C770)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SUMIFS(RAB!$F$14:$F$48,RAB!$C$14:$C$48,C771)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SUMIFS(RAB!$F$14:$F$48,RAB!$C$14:$C$48,C772)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SUMIFS(RAB!$F$14:$F$48,RAB!$C$14:$C$48,C773)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SUMIFS(RAB!$F$14:$F$48,RAB!$C$14:$C$48,C774)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SUMIFS(RAB!$F$14:$F$48,RAB!$C$14:$C$48,C775)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SUMIFS(RAB!$F$14:$F$48,RAB!$C$14:$C$48,C776)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SUMIFS(RAB!$F$14:$F$48,RAB!$C$14:$C$48,C777)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SUMIFS(RAB!$F$14:$F$48,RAB!$C$14:$C$48,C778)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SUMIFS(RAB!$F$14:$F$48,RAB!$C$14:$C$48,C779)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SUMIFS(RAB!$F$14:$F$48,RAB!$C$14:$C$48,C780)</f>
        <v>1</v>
      </c>
      <c r="E780" s="26">
        <f t="shared" ca="1" si="34"/>
        <v>1</v>
      </c>
      <c r="F780" s="26">
        <f ca="1">IF(D780=0,0,SUM($E$713:E780))</f>
        <v>1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SUMIFS(RAB!$F$14:$F$48,RAB!$C$14:$C$48,C781)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SUMIFS(RAB!$F$14:$F$48,RAB!$C$14:$C$48,C782)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SUMIFS(RAB!$F$14:$F$48,RAB!$C$14:$C$48,C783)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SUMIFS(RAB!$F$14:$F$48,RAB!$C$14:$C$48,C784)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SUMIFS(RAB!$F$14:$F$48,RAB!$C$14:$C$48,C785)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SUMIFS(RAB!$F$14:$F$48,RAB!$C$14:$C$48,C786)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SUMIFS(RAB!$F$14:$F$48,RAB!$C$14:$C$48,C787)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SUMIFS(RAB!$F$14:$F$48,RAB!$C$14:$C$48,C788)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SUMIFS(RAB!$F$14:$F$48,RAB!$C$14:$C$48,C789)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SUMIFS(RAB!$F$14:$F$48,RAB!$C$14:$C$48,C790)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SUMIFS(RAB!$F$14:$F$48,RAB!$C$14:$C$48,C791)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SUMIFS(RAB!$F$14:$F$48,RAB!$C$14:$C$48,C792)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SUMIFS(RAB!$F$14:$F$48,RAB!$C$14:$C$48,C793)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SUMIFS(RAB!$F$14:$F$48,RAB!$C$14:$C$48,C794)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SUMIFS(RAB!$F$14:$F$48,RAB!$C$14:$C$48,C795)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SUMIFS(RAB!$F$14:$F$48,RAB!$C$14:$C$48,C796)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SUMIFS(RAB!$F$14:$F$48,RAB!$C$14:$C$48,C797)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SUMIFS(RAB!$F$14:$F$48,RAB!$C$14:$C$48,C798)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SUMIFS(RAB!$F$14:$F$48,RAB!$C$14:$C$48,C799)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SUMIFS(RAB!$F$14:$F$48,RAB!$C$14:$C$48,C800)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SUMIFS(RAB!$F$14:$F$48,RAB!$C$14:$C$48,C801)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SUMIFS(RAB!$F$14:$F$48,RAB!$C$14:$C$48,C802)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SUMIFS(RAB!$F$14:$F$48,RAB!$C$14:$C$48,C803)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SUMIFS(RAB!$F$14:$F$48,RAB!$C$14:$C$48,C804)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SUMIFS(RAB!$F$14:$F$48,RAB!$C$14:$C$48,C805)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SUMIFS(RAB!$F$14:$F$48,RAB!$C$14:$C$48,C806)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SUMIFS(RAB!$F$14:$F$48,RAB!$C$14:$C$48,C807)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SUMIFS(RAB!$F$14:$F$48,RAB!$C$14:$C$48,C808)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SUMIFS(RAB!$F$14:$F$48,RAB!$C$14:$C$48,C809)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SUMIFS(RAB!$F$14:$F$48,RAB!$C$14:$C$48,C810)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SUMIFS(RAB!$F$14:$F$48,RAB!$C$14:$C$48,C811)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SUMIFS(RAB!$F$14:$F$48,RAB!$C$14:$C$48,C812)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SUMIFS(RAB!$F$14:$F$48,RAB!$C$14:$C$48,C813)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SUMIFS(RAB!$F$14:$F$48,RAB!$C$14:$C$48,C814)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SUMIFS(RAB!$F$14:$F$48,RAB!$C$14:$C$48,C815)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SUMIFS(RAB!$F$14:$F$48,RAB!$C$14:$C$48,C816)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SUMIFS(RAB!$F$14:$F$48,RAB!$C$14:$C$48,C817)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SUMIFS(RAB!$F$14:$F$48,RAB!$C$14:$C$48,C818)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SUMIFS(RAB!$F$14:$F$48,RAB!$C$14:$C$48,C819)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SUMIFS(RAB!$F$14:$F$48,RAB!$C$14:$C$48,C820)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SUMIFS(RAB!$F$14:$F$48,RAB!$C$14:$C$48,C821)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SUMIFS(RAB!$F$14:$F$48,RAB!$C$14:$C$48,C822)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SUMIFS(RAB!$F$14:$F$48,RAB!$C$14:$C$48,C823)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SUMIFS(RAB!$F$14:$F$48,RAB!$C$14:$C$48,C824)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SUMIFS(RAB!$F$14:$F$48,RAB!$C$14:$C$48,C825)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SUMIFS(RAB!$F$14:$F$48,RAB!$C$14:$C$48,C826)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SUMIFS(RAB!$F$14:$F$48,RAB!$C$14:$C$48,C827)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SUMIFS(RAB!$F$14:$F$48,RAB!$C$14:$C$48,C828)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SUMIFS(RAB!$F$14:$F$48,RAB!$C$14:$C$48,C829)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SUMIFS(RAB!$F$14:$F$48,RAB!$C$14:$C$48,C830)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SUMIFS(RAB!$F$14:$F$48,RAB!$C$14:$C$48,C831)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SUMIFS(RAB!$F$14:$F$48,RAB!$C$14:$C$48,C832)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SUMIFS(RAB!$F$14:$F$48,RAB!$C$14:$C$48,C833)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SUMIFS(RAB!$F$14:$F$48,RAB!$C$14:$C$48,C834)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SUMIFS(RAB!$F$14:$F$48,RAB!$C$14:$C$48,C835)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SUMIFS(RAB!$F$14:$F$48,RAB!$C$14:$C$48,C836)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SUMIFS(RAB!$F$14:$F$48,RAB!$C$14:$C$48,C837)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SUMIFS(RAB!$F$14:$F$48,RAB!$C$14:$C$48,C838)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SUMIFS(RAB!$F$14:$F$48,RAB!$C$14:$C$48,C839)</f>
        <v>35</v>
      </c>
      <c r="E839" s="26">
        <f t="shared" ca="1" si="34"/>
        <v>1</v>
      </c>
      <c r="F839" s="26">
        <f ca="1">IF(D839=0,0,SUM($E$713:E839))</f>
        <v>2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SUMIFS(RAB!$F$14:$F$48,RAB!$C$14:$C$48,C840)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SUMIFS(RAB!$F$14:$F$48,RAB!$C$14:$C$48,C841)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SUMIFS(RAB!$F$14:$F$48,RAB!$C$14:$C$48,C842)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SUMIFS(RAB!$F$14:$F$48,RAB!$C$14:$C$48,C843)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SUMIFS(RAB!$F$14:$F$48,RAB!$C$14:$C$48,C844)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SUMIFS(RAB!$F$14:$F$48,RAB!$C$14:$C$48,C845)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SUMIFS(RAB!$F$14:$F$48,RAB!$C$14:$C$48,C846)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SUMIFS(RAB!$F$14:$F$48,RAB!$C$14:$C$48,C847)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SUMIFS(RAB!$F$14:$F$48,RAB!$C$14:$C$48,C848)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SUMIFS(RAB!$F$14:$F$48,RAB!$C$14:$C$48,C849)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SUMIFS(RAB!$F$14:$F$48,RAB!$C$14:$C$48,C850)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SUMIFS(RAB!$F$14:$F$48,RAB!$C$14:$C$48,C851)</f>
        <v>1</v>
      </c>
      <c r="E851" s="26">
        <f t="shared" ca="1" si="35"/>
        <v>1</v>
      </c>
      <c r="F851" s="26">
        <f ca="1">IF(D851=0,0,SUM($E$713:E851))</f>
        <v>3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SUMIFS(RAB!$F$14:$F$48,RAB!$C$14:$C$48,C852)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SUMIFS(RAB!$F$14:$F$48,RAB!$C$14:$C$48,C853)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SUMIFS(RAB!$F$14:$F$48,RAB!$C$14:$C$48,C854)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SUMIFS(RAB!$F$14:$F$48,RAB!$C$14:$C$48,C855)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SUMIFS(RAB!$F$14:$F$48,RAB!$C$14:$C$48,C856)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SUMIFS(RAB!$F$14:$F$48,RAB!$C$14:$C$48,C857)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SUMIFS(RAB!$F$14:$F$48,RAB!$C$14:$C$48,C858)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SUMIFS(RAB!$F$14:$F$48,RAB!$C$14:$C$48,C859)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SUMIFS(RAB!$F$14:$F$48,RAB!$C$14:$C$48,C860)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SUMIFS(RAB!$F$14:$F$48,RAB!$C$14:$C$48,C861)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SUMIFS(RAB!$F$14:$F$48,RAB!$C$14:$C$48,C862)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SUMIFS(RAB!$F$14:$F$48,RAB!$C$14:$C$48,C863)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SUMIFS(RAB!$F$14:$F$48,RAB!$C$14:$C$48,C864)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SUMIFS(RAB!$F$14:$F$48,RAB!$C$14:$C$48,C865)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SUMIFS(RAB!$F$14:$F$48,RAB!$C$14:$C$48,C866)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SUMIFS(RAB!$F$14:$F$48,RAB!$C$14:$C$48,C867)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SUMIFS(RAB!$F$14:$F$48,RAB!$C$14:$C$48,C868)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SUMIFS(RAB!$F$14:$F$48,RAB!$C$14:$C$48,C869)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SUMIFS(RAB!$F$14:$F$48,RAB!$C$14:$C$48,C870)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SUMIFS(RAB!$F$14:$F$48,RAB!$C$14:$C$48,C871)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SUMIFS(RAB!$F$14:$F$48,RAB!$C$14:$C$48,C872)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SUMIFS(RAB!$F$14:$F$48,RAB!$C$14:$C$48,C873)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SUMIFS(RAB!$F$14:$F$48,RAB!$C$14:$C$48,C874)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SUMIFS(RAB!$F$14:$F$48,RAB!$C$14:$C$48,C875)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SUMIFS(RAB!$F$14:$F$48,RAB!$C$14:$C$48,C876)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SUMIFS(RAB!$F$14:$F$48,RAB!$C$14:$C$48,C877)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SUMIFS(RAB!$F$14:$F$48,RAB!$C$14:$C$48,C878)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SUMIFS(RAB!$F$14:$F$48,RAB!$C$14:$C$48,C879)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SUMIFS(RAB!$F$14:$F$48,RAB!$C$14:$C$48,C880)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SUMIFS(RAB!$F$14:$F$48,RAB!$C$14:$C$48,C881)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SUMIFS(RAB!$F$14:$F$48,RAB!$C$14:$C$48,C882)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SUMIFS(RAB!$F$14:$F$48,RAB!$C$14:$C$48,C883)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SUMIFS(RAB!$F$14:$F$48,RAB!$C$14:$C$48,C884)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SUMIFS(RAB!$F$14:$F$48,RAB!$C$14:$C$48,C885)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SUMIFS(RAB!$F$14:$F$48,RAB!$C$14:$C$48,C886)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SUMIFS(RAB!$F$14:$F$48,RAB!$C$14:$C$48,C887)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SUMIFS(RAB!$F$14:$F$48,RAB!$C$14:$C$48,C888)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SUMIFS(RAB!$F$14:$F$48,RAB!$C$14:$C$48,C889)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SUMIFS(RAB!$F$14:$F$48,RAB!$C$14:$C$48,C890)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SUMIFS(RAB!$F$14:$F$48,RAB!$C$14:$C$48,C891)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SUMIFS(RAB!$F$14:$F$48,RAB!$C$14:$C$48,C892)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SUMIFS(RAB!$F$14:$F$48,RAB!$C$14:$C$48,C893)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SUMIFS(RAB!$F$14:$F$48,RAB!$C$14:$C$48,C894)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SUMIFS(RAB!$F$14:$F$48,RAB!$C$14:$C$48,C895)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SUMIFS(RAB!$F$14:$F$48,RAB!$C$14:$C$48,C896)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SUMIFS(RAB!$F$14:$F$48,RAB!$C$14:$C$48,C897)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SUMIFS(RAB!$F$14:$F$48,RAB!$C$14:$C$48,C898)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SUMIFS(RAB!$F$14:$F$48,RAB!$C$14:$C$48,C899)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SUMIFS(RAB!$F$14:$F$48,RAB!$C$14:$C$48,C900)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SUMIFS(RAB!$F$14:$F$48,RAB!$C$14:$C$48,C901)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SUMIFS(RAB!$F$14:$F$48,RAB!$C$14:$C$48,C902)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SUMIFS(RAB!$F$14:$F$48,RAB!$C$14:$C$48,C903)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SUMIFS(RAB!$F$14:$F$48,RAB!$C$14:$C$48,C904)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SUMIFS(RAB!$F$14:$F$48,RAB!$C$14:$C$48,C905)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SUMIFS(RAB!$F$14:$F$48,RAB!$C$14:$C$48,C906)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SUMIFS(RAB!$F$14:$F$48,RAB!$C$14:$C$48,C907)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SUMIFS(RAB!$F$14:$F$48,RAB!$C$14:$C$48,C908)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SUMIFS(RAB!$F$14:$F$48,RAB!$C$14:$C$48,C909)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SUMIFS(RAB!$F$14:$F$48,RAB!$C$14:$C$48,C910)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SUMIFS(RAB!$F$14:$F$48,RAB!$C$14:$C$48,C911)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SUMIFS(RAB!$F$14:$F$48,RAB!$C$14:$C$48,C912)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SUMIFS(RAB!$F$14:$F$48,RAB!$C$14:$C$48,C913)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SUMIFS(RAB!$F$14:$F$48,RAB!$C$14:$C$48,C914)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SUMIFS(RAB!$F$14:$F$48,RAB!$C$14:$C$48,C915)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SUMIFS(RAB!$F$14:$F$48,RAB!$C$14:$C$48,C916)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SUMIFS(RAB!$F$14:$F$48,RAB!$C$14:$C$48,C917)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SUMIFS(RAB!$F$14:$F$48,RAB!$C$14:$C$48,C918)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SUMIFS(RAB!$F$14:$F$48,RAB!$C$14:$C$48,C919)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SUMIFS(RAB!$F$14:$F$48,RAB!$C$14:$C$48,C920)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SUMIFS(RAB!$F$14:$F$48,RAB!$C$14:$C$48,C921)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SUMIFS(RAB!$F$14:$F$48,RAB!$C$14:$C$48,C922)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SUMIFS(RAB!$F$14:$F$48,RAB!$C$14:$C$48,C923)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SUMIFS(RAB!$F$14:$F$48,RAB!$C$14:$C$48,C924)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SUMIFS(RAB!$F$14:$F$48,RAB!$C$14:$C$48,C925)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SUMIFS(RAB!$F$14:$F$48,RAB!$C$14:$C$48,C926)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SUMIFS(RAB!$F$14:$F$48,RAB!$C$14:$C$48,C927)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SUMIFS(RAB!$F$14:$F$48,RAB!$C$14:$C$48,C928)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SUMIFS(RAB!$F$14:$F$48,RAB!$C$14:$C$48,C929)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SUMIFS(RAB!$F$14:$F$48,RAB!$C$14:$C$48,C930)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SUMIFS(RAB!$F$14:$F$48,RAB!$C$14:$C$48,C931)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SUMIFS(RAB!$F$14:$F$48,RAB!$C$14:$C$48,C932)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SUMIFS(RAB!$F$14:$F$48,RAB!$C$14:$C$48,C933)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SUMIFS(RAB!$F$14:$F$48,RAB!$C$14:$C$48,C934)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SUMIFS(RAB!$F$14:$F$48,RAB!$C$14:$C$48,C935)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SUMIFS(RAB!$F$14:$F$48,RAB!$C$14:$C$48,C936)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SUMIFS(RAB!$F$14:$F$48,RAB!$C$14:$C$48,C937)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SUMIFS(RAB!$F$14:$F$48,RAB!$C$14:$C$48,C938)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SUMIFS(RAB!$F$14:$F$48,RAB!$C$14:$C$48,C939)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SUMIFS(RAB!$F$14:$F$48,RAB!$C$14:$C$48,C940)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SUMIFS(RAB!$F$14:$F$48,RAB!$C$14:$C$48,C941)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SUMIFS(RAB!$F$14:$F$48,RAB!$C$14:$C$48,C942)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SUMIFS(RAB!$F$14:$F$48,RAB!$C$14:$C$48,C943)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SUMIFS(RAB!$F$14:$F$48,RAB!$C$14:$C$48,C944)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SUMIFS(RAB!$F$14:$F$48,RAB!$C$14:$C$48,C945)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SUMIFS(RAB!$F$14:$F$48,RAB!$C$14:$C$48,C946)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SUMIFS(RAB!$F$14:$F$48,RAB!$C$14:$C$48,C947)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SUMIFS(RAB!$F$14:$F$48,RAB!$C$14:$C$48,C948)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SUMIFS(RAB!$F$14:$F$48,RAB!$C$14:$C$48,C949)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SUMIFS(RAB!$F$14:$F$48,RAB!$C$14:$C$48,C950)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SUMIFS(RAB!$F$14:$F$48,RAB!$C$14:$C$48,C951)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SUMIFS(RAB!$F$14:$F$48,RAB!$C$14:$C$48,C952)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SUMIFS(RAB!$F$14:$F$48,RAB!$C$14:$C$48,C953)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SUMIFS(RAB!$F$14:$F$48,RAB!$C$14:$C$48,C954)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SUMIFS(RAB!$F$14:$F$48,RAB!$C$14:$C$48,C955)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SUMIFS(RAB!$F$14:$F$48,RAB!$C$14:$C$48,C956)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SUMIFS(RAB!$F$14:$F$48,RAB!$C$14:$C$48,C957)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SUMIFS(RAB!$F$14:$F$48,RAB!$C$14:$C$48,C958)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SUMIFS(RAB!$F$14:$F$48,RAB!$C$14:$C$48,C959)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SUMIFS(RAB!$F$14:$F$48,RAB!$C$14:$C$48,C960)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SUMIFS(RAB!$F$14:$F$48,RAB!$C$14:$C$48,C961)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SUMIFS(RAB!$F$14:$F$48,RAB!$C$14:$C$48,C962)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SUMIFS(RAB!$F$14:$F$48,RAB!$C$14:$C$48,C963)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SUMIFS(RAB!$F$14:$F$48,RAB!$C$14:$C$48,C964)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SUMIFS(RAB!$F$14:$F$48,RAB!$C$14:$C$48,C965)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SUMIFS(RAB!$F$14:$F$48,RAB!$C$14:$C$48,C966)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SUMIFS(RAB!$F$14:$F$48,RAB!$C$14:$C$48,C967)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SUMIFS(RAB!$F$14:$F$48,RAB!$C$14:$C$48,C968)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SUMIFS(RAB!$F$14:$F$48,RAB!$C$14:$C$48,C969)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SUMIFS(RAB!$F$14:$F$48,RAB!$C$14:$C$48,C970)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SUMIFS(RAB!$F$14:$F$48,RAB!$C$14:$C$48,C971)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SUMIFS(RAB!$F$14:$F$48,RAB!$C$14:$C$48,C972)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SUMIFS(RAB!$F$14:$F$48,RAB!$C$14:$C$48,C973)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SUMIFS(RAB!$F$14:$F$48,RAB!$C$14:$C$48,C974)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SUMIFS(RAB!$F$14:$F$48,RAB!$C$14:$C$48,C975)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SUMIFS(RAB!$F$14:$F$48,RAB!$C$14:$C$48,C976)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SUMIFS(RAB!$F$14:$F$48,RAB!$C$14:$C$48,C977)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SUMIFS(RAB!$F$14:$F$48,RAB!$C$14:$C$48,C978)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SUMIFS(RAB!$F$14:$F$48,RAB!$C$14:$C$48,C979)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SUMIFS(RAB!$F$14:$F$48,RAB!$C$14:$C$48,C980)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SUMIFS(RAB!$F$14:$F$48,RAB!$C$14:$C$48,C981)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SUMIFS(RAB!$F$14:$F$48,RAB!$C$14:$C$48,C982)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SUMIFS(RAB!$F$14:$F$48,RAB!$C$14:$C$48,C983)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SUMIFS(RAB!$F$14:$F$48,RAB!$C$14:$C$48,C984)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SUMIFS(RAB!$F$14:$F$48,RAB!$C$14:$C$48,C985)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SUMIFS(RAB!$F$14:$F$48,RAB!$C$14:$C$48,C986)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SUMIFS(RAB!$F$14:$F$48,RAB!$C$14:$C$48,C987)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SUMIFS(RAB!$F$14:$F$48,RAB!$C$14:$C$48,C988)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SUMIFS(RAB!$F$14:$F$48,RAB!$C$14:$C$48,C989)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SUMIFS(RAB!$F$14:$F$48,RAB!$C$14:$C$48,C990)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SUMIFS(RAB!$F$14:$F$48,RAB!$C$14:$C$48,C991)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SUMIFS(RAB!$F$14:$F$48,RAB!$C$14:$C$48,C992)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SUMIFS(RAB!$F$14:$F$48,RAB!$C$14:$C$48,C993)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SUMIFS(RAB!$F$14:$F$48,RAB!$C$14:$C$48,C994)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SUMIFS(RAB!$F$14:$F$48,RAB!$C$14:$C$48,C995)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SUMIFS(RAB!$F$14:$F$48,RAB!$C$14:$C$48,C996)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SUMIFS(RAB!$F$14:$F$48,RAB!$C$14:$C$48,C997)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SUMIFS(RAB!$F$14:$F$48,RAB!$C$14:$C$48,C998)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SUMIFS(RAB!$F$14:$F$48,RAB!$C$14:$C$48,C999)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SUMIFS(RAB!$F$14:$F$48,RAB!$C$14:$C$48,C1000)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SUMIFS(RAB!$F$14:$F$48,RAB!$C$14:$C$48,C1001)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SUMIFS(RAB!$F$14:$F$48,RAB!$C$14:$C$48,C1002)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SUMIFS(RAB!$F$14:$F$48,RAB!$C$14:$C$48,C1003)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SUMIFS(RAB!$F$14:$F$48,RAB!$C$14:$C$48,C1004)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SUMIFS(RAB!$F$14:$F$48,RAB!$C$14:$C$48,C1005)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SUMIFS(RAB!$F$14:$F$48,RAB!$C$14:$C$48,C1006)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SUMIFS(RAB!$F$14:$F$48,RAB!$C$14:$C$48,C1007)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SUMIFS(RAB!$F$14:$F$48,RAB!$C$14:$C$48,C1008)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SUMIFS(RAB!$F$14:$F$48,RAB!$C$14:$C$48,C1009)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SUMIFS(RAB!$F$14:$F$48,RAB!$C$14:$C$48,C1010)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SUMIFS(RAB!$F$14:$F$48,RAB!$C$14:$C$48,C1011)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SUMIFS(RAB!$F$14:$F$48,RAB!$C$14:$C$48,C1012)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SUMIFS(RAB!$F$14:$F$48,RAB!$C$14:$C$48,C1013)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SUMIFS(RAB!$F$14:$F$48,RAB!$C$14:$C$48,C1014)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SUMIFS(RAB!$F$14:$F$48,RAB!$C$14:$C$48,C1015)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SUMIFS(RAB!$F$14:$F$48,RAB!$C$14:$C$48,C1016)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SUMIFS(RAB!$F$14:$F$48,RAB!$C$14:$C$48,C1017)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SUMIFS(RAB!$F$14:$F$48,RAB!$C$14:$C$48,C1018)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SUMIFS(RAB!$F$14:$F$48,RAB!$C$14:$C$48,C1019)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SUMIFS(RAB!$F$14:$F$48,RAB!$C$14:$C$48,C1020)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SUMIFS(RAB!$F$14:$F$48,RAB!$C$14:$C$48,C1021)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SUMIFS(RAB!$F$14:$F$48,RAB!$C$14:$C$48,C1022)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SUMIFS(RAB!$F$14:$F$48,RAB!$C$14:$C$48,C1023)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SUMIFS(RAB!$F$14:$F$48,RAB!$C$14:$C$48,C1024)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SUMIFS(RAB!$F$14:$F$48,RAB!$C$14:$C$48,C1025)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SUMIFS(RAB!$F$14:$F$48,RAB!$C$14:$C$48,C1026)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SUMIFS(RAB!$F$14:$F$48,RAB!$C$14:$C$48,C1027)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SUMIFS(RAB!$F$14:$F$48,RAB!$C$14:$C$48,C1028)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SUMIFS(RAB!$F$14:$F$48,RAB!$C$14:$C$48,C1029)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SUMIFS(RAB!$F$14:$F$48,RAB!$C$14:$C$48,C1030)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SUMIFS(RAB!$F$14:$F$48,RAB!$C$14:$C$48,C1031)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SUMIFS(RAB!$F$14:$F$48,RAB!$C$14:$C$48,C1032)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SUMIFS(RAB!$F$14:$F$48,RAB!$C$14:$C$48,C1033)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SUMIFS(RAB!$F$14:$F$48,RAB!$C$14:$C$48,C1034)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SUMIFS(RAB!$F$14:$F$48,RAB!$C$14:$C$48,C1035)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SUMIFS(RAB!$F$14:$F$48,RAB!$C$14:$C$48,C1036)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SUMIFS(RAB!$F$14:$F$48,RAB!$C$14:$C$48,C1037)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SUMIFS(RAB!$F$14:$F$48,RAB!$C$14:$C$48,C1038)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SUMIFS(RAB!$F$14:$F$48,RAB!$C$14:$C$48,C1039)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SUMIFS(RAB!$F$14:$F$48,RAB!$C$14:$C$48,C1040)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SUMIFS(RAB!$F$14:$F$48,RAB!$C$14:$C$48,C1041)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SUMIFS(RAB!$F$14:$F$48,RAB!$C$14:$C$48,C1042)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SUMIFS(RAB!$F$14:$F$48,RAB!$C$14:$C$48,C1043)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SUMIFS(RAB!$F$14:$F$48,RAB!$C$14:$C$48,C1044)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SUMIFS(RAB!$F$14:$F$48,RAB!$C$14:$C$48,C1045)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SUMIFS(RAB!$F$14:$F$48,RAB!$C$14:$C$48,C1046)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SUMIFS(RAB!$F$14:$F$48,RAB!$C$14:$C$48,C1047)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SUMIFS(RAB!$F$14:$F$48,RAB!$C$14:$C$48,C1048)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SUMIFS(RAB!$F$14:$F$48,RAB!$C$14:$C$48,C1049)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SUMIFS(RAB!$F$14:$F$48,RAB!$C$14:$C$48,C1050)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SUMIFS(RAB!$F$14:$F$48,RAB!$C$14:$C$48,C1051)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SUMIFS(RAB!$F$14:$F$48,RAB!$C$14:$C$48,C1052)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SUMIFS(RAB!$F$14:$F$48,RAB!$C$14:$C$48,C1053)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SUMIFS(RAB!$F$14:$F$48,RAB!$C$14:$C$48,C1054)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SUMIFS(RAB!$F$14:$F$48,RAB!$C$14:$C$48,C1055)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SUMIFS(RAB!$F$14:$F$48,RAB!$C$14:$C$48,C1056)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SUMIFS(RAB!$F$14:$F$48,RAB!$C$14:$C$48,C1057)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SUMIFS(RAB!$F$14:$F$48,RAB!$C$14:$C$48,C1058)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SUMIFS(RAB!$F$14:$F$48,RAB!$C$14:$C$48,C1059)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SUMIFS(RAB!$F$14:$F$48,RAB!$C$14:$C$48,C1060)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SUMIFS(RAB!$F$14:$F$48,RAB!$C$14:$C$48,C1061)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SUMIFS(RAB!$F$14:$F$48,RAB!$C$14:$C$48,C1062)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SUMIFS(RAB!$F$14:$F$48,RAB!$C$14:$C$48,C1063)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SUMIFS(RAB!$F$14:$F$48,RAB!$C$14:$C$48,C1064)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SUMIFS(RAB!$F$14:$F$48,RAB!$C$14:$C$48,C1065)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SUMIFS(RAB!$F$14:$F$48,RAB!$C$14:$C$48,C1066)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SUMIFS(RAB!$F$14:$F$48,RAB!$C$14:$C$48,C1067)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SUMIFS(RAB!$F$14:$F$48,RAB!$C$14:$C$48,C1068)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SUMIFS(RAB!$F$14:$F$48,RAB!$C$14:$C$48,C1069)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SUMIFS(RAB!$F$14:$F$48,RAB!$C$14:$C$48,C1070)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SUMIFS(RAB!$F$14:$F$48,RAB!$C$14:$C$48,C1071)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SUMIFS(RAB!$F$14:$F$48,RAB!$C$14:$C$48,C1072)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SUMIFS(RAB!$F$14:$F$48,RAB!$C$14:$C$48,C1073)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SUMIFS(RAB!$F$14:$F$48,RAB!$C$14:$C$48,C1074)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SUMIFS(RAB!$F$14:$F$48,RAB!$C$14:$C$48,C1075)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SUMIFS(RAB!$F$14:$F$48,RAB!$C$14:$C$48,C1076)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SUMIFS(RAB!$F$14:$F$48,RAB!$C$14:$C$48,C1077)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SUMIFS(RAB!$F$14:$F$48,RAB!$C$14:$C$48,C1078)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SUMIFS(RAB!$F$14:$F$48,RAB!$C$14:$C$48,C1079)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SUMIFS(RAB!$F$14:$F$48,RAB!$C$14:$C$48,C1080)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SUMIFS(RAB!$F$14:$F$48,RAB!$C$14:$C$48,C1081)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SUMIFS(RAB!$F$14:$F$48,RAB!$C$14:$C$48,C1082)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SUMIFS(RAB!$F$14:$F$48,RAB!$C$14:$C$48,C1083)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SUMIFS(RAB!$F$14:$F$48,RAB!$C$14:$C$48,C1084)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SUMIFS(RAB!$F$14:$F$48,RAB!$C$14:$C$48,C1085)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SUMIFS(RAB!$F$14:$F$48,RAB!$C$14:$C$48,C1086)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SUMIFS(RAB!$F$14:$F$48,RAB!$C$14:$C$48,C1087)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SUMIFS(RAB!$F$14:$F$48,RAB!$C$14:$C$48,C1088)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SUMIFS(RAB!$F$14:$F$48,RAB!$C$14:$C$48,C1089)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SUMIFS(RAB!$F$14:$F$48,RAB!$C$14:$C$48,C1090)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SUMIFS(RAB!$F$14:$F$48,RAB!$C$14:$C$48,C1091)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SUMIFS(RAB!$F$14:$F$48,RAB!$C$14:$C$48,C1092)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SUMIFS(RAB!$F$14:$F$48,RAB!$C$14:$C$48,C1093)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SUMIFS(RAB!$F$14:$F$48,RAB!$C$14:$C$48,C1094)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SUMIFS(RAB!$F$14:$F$48,RAB!$C$14:$C$48,C1095)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SUMIFS(RAB!$F$14:$F$48,RAB!$C$14:$C$48,C1096)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SUMIFS(RAB!$F$14:$F$48,RAB!$C$14:$C$48,C1097)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SUMIFS(RAB!$F$14:$F$48,RAB!$C$14:$C$48,C1098)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SUMIFS(RAB!$F$14:$F$48,RAB!$C$14:$C$48,C1099)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SUMIFS(RAB!$F$14:$F$48,RAB!$C$14:$C$48,C1100)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SUMIFS(RAB!$F$14:$F$48,RAB!$C$14:$C$48,C1101)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SUMIFS(RAB!$F$14:$F$48,RAB!$C$14:$C$48,C1102)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SUMIFS(RAB!$F$14:$F$48,RAB!$C$14:$C$48,C1103)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SUMIFS(RAB!$F$14:$F$48,RAB!$C$14:$C$48,C1104)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SUMIFS(RAB!$F$14:$F$48,RAB!$C$14:$C$48,C1105)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SUMIFS(RAB!$F$14:$F$48,RAB!$C$14:$C$48,C1106)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SUMIFS(RAB!$F$14:$F$48,RAB!$C$14:$C$48,C1107)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SUMIFS(RAB!$F$14:$F$48,RAB!$C$14:$C$48,C1108)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SUMIFS(RAB!$F$14:$F$48,RAB!$C$14:$C$48,C1109)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SUMIFS(RAB!$F$14:$F$48,RAB!$C$14:$C$48,C1110)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SUMIFS(RAB!$F$14:$F$48,RAB!$C$14:$C$48,C1111)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SUMIFS(RAB!$F$14:$F$48,RAB!$C$14:$C$48,C1112)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SUMIFS(RAB!$F$14:$F$48,RAB!$C$14:$C$48,C1113)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SUMIFS(RAB!$F$14:$F$48,RAB!$C$14:$C$48,C1114)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SUMIFS(RAB!$F$14:$F$48,RAB!$C$14:$C$48,C1115)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SUMIFS(RAB!$F$14:$F$48,RAB!$C$14:$C$48,C1116)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SUMIFS(RAB!$F$14:$F$48,RAB!$C$14:$C$48,C1117)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SUMIFS(RAB!$F$14:$F$48,RAB!$C$14:$C$48,C1118)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SUMIFS(RAB!$F$14:$F$48,RAB!$C$14:$C$48,C1119)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SUMIFS(RAB!$F$14:$F$48,RAB!$C$14:$C$48,C1120)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SUMIFS(RAB!$F$14:$F$48,RAB!$C$14:$C$48,C1121)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SUMIFS(RAB!$F$14:$F$48,RAB!$C$14:$C$48,C1122)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SUMIFS(RAB!$F$14:$F$48,RAB!$C$14:$C$48,C1123)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SUMIFS(RAB!$F$14:$F$48,RAB!$C$14:$C$48,C1124)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SUMIFS(RAB!$F$14:$F$48,RAB!$C$14:$C$48,C1125)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SUMIFS(RAB!$F$14:$F$48,RAB!$C$14:$C$48,C1126)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SUMIFS(RAB!$F$14:$F$48,RAB!$C$14:$C$48,C1127)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SUMIFS(RAB!$F$14:$F$48,RAB!$C$14:$C$48,C1128)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SUMIFS(RAB!$F$14:$F$48,RAB!$C$14:$C$48,C1129)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SUMIFS(RAB!$F$14:$F$48,RAB!$C$14:$C$48,C1130)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SUMIFS(RAB!$F$14:$F$48,RAB!$C$14:$C$48,C1131)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SUMIFS(RAB!$F$14:$F$48,RAB!$C$14:$C$48,C1132)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SUMIFS(RAB!$F$14:$F$48,RAB!$C$14:$C$48,C1133)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SUMIFS(RAB!$F$14:$F$48,RAB!$C$14:$C$48,C1134)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SUMIFS(RAB!$F$14:$F$48,RAB!$C$14:$C$48,C1135)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SUMIFS(RAB!$F$14:$F$48,RAB!$C$14:$C$48,C1136)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SUMIFS(RAB!$F$14:$F$48,RAB!$C$14:$C$48,C1137)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SUMIFS(RAB!$F$14:$F$48,RAB!$C$14:$C$48,C1138)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SUMIFS(RAB!$F$14:$F$48,RAB!$C$14:$C$48,C1139)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SUMIFS(RAB!$F$14:$F$48,RAB!$C$14:$C$48,C1140)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SUMIFS(RAB!$F$14:$F$48,RAB!$C$14:$C$48,C1141)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SUMIFS(RAB!$F$14:$F$48,RAB!$C$14:$C$48,C1142)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SUMIFS(RAB!$F$14:$F$48,RAB!$C$14:$C$48,C1143)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SUMIFS(RAB!$F$14:$F$48,RAB!$C$14:$C$48,C1144)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SUMIFS(RAB!$F$14:$F$48,RAB!$C$14:$C$48,C1145)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SUMIFS(RAB!$F$14:$F$48,RAB!$C$14:$C$48,C1146)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SUMIFS(RAB!$F$14:$F$48,RAB!$C$14:$C$48,C1147)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SUMIFS(RAB!$F$14:$F$48,RAB!$C$14:$C$48,C1148)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SUMIFS(RAB!$F$14:$F$48,RAB!$C$14:$C$48,C1149)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SUMIFS(RAB!$F$14:$F$48,RAB!$C$14:$C$48,C1150)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SUMIFS(RAB!$F$14:$F$48,RAB!$C$14:$C$48,C1151)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SUMIFS(RAB!$F$14:$F$48,RAB!$C$14:$C$48,C1152)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SUMIFS(RAB!$F$14:$F$48,RAB!$C$14:$C$48,C1153)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SUMIFS(RAB!$F$14:$F$48,RAB!$C$14:$C$48,C1154)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SUMIFS(RAB!$F$14:$F$48,RAB!$C$14:$C$48,C1155)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SUMIFS(RAB!$F$14:$F$48,RAB!$C$14:$C$48,C1156)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SUMIFS(RAB!$F$14:$F$48,RAB!$C$14:$C$48,C1157)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SUMIFS(RAB!$F$14:$F$48,RAB!$C$14:$C$48,C1158)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SUMIFS(RAB!$F$14:$F$48,RAB!$C$14:$C$48,C1159)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SUMIFS(RAB!$F$14:$F$48,RAB!$C$14:$C$48,C1160)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SUMIFS(RAB!$F$14:$F$48,RAB!$C$14:$C$48,C1161)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SUMIFS(RAB!$F$14:$F$48,RAB!$C$14:$C$48,C1162)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SUMIFS(RAB!$F$14:$F$48,RAB!$C$14:$C$48,C1163)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SUMIFS(RAB!$F$14:$F$48,RAB!$C$14:$C$48,C1164)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SUMIFS(RAB!$F$14:$F$48,RAB!$C$14:$C$48,C1165)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SUMIFS(RAB!$F$14:$F$48,RAB!$C$14:$C$48,C1166)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SUMIFS(RAB!$F$14:$F$48,RAB!$C$14:$C$48,C1167)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SUMIFS(RAB!$F$14:$F$48,RAB!$C$14:$C$48,C1168)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SUMIFS(RAB!$F$14:$F$48,RAB!$C$14:$C$48,C1169)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SUMIFS(RAB!$F$14:$F$48,RAB!$C$14:$C$48,C1170)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SUMIFS(RAB!$F$14:$F$48,RAB!$C$14:$C$48,C1171)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SUMIFS(RAB!$F$14:$F$48,RAB!$C$14:$C$48,C1172)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SUMIFS(RAB!$F$14:$F$48,RAB!$C$14:$C$48,C1173)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SUMIFS(RAB!$F$14:$F$48,RAB!$C$14:$C$48,C1174)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SUMIFS(RAB!$F$14:$F$48,RAB!$C$14:$C$48,C1175)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SUMIFS(RAB!$F$14:$F$48,RAB!$C$14:$C$48,C1176)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SUMIFS(RAB!$F$14:$F$48,RAB!$C$14:$C$48,C1177)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SUMIFS(RAB!$F$14:$F$48,RAB!$C$14:$C$48,C1178)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SUMIFS(RAB!$F$14:$F$48,RAB!$C$14:$C$48,C1179)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SUMIFS(RAB!$F$14:$F$48,RAB!$C$14:$C$48,C1180)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SUMIFS(RAB!$F$14:$F$48,RAB!$C$14:$C$48,C1181)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SUMIFS(RAB!$F$14:$F$48,RAB!$C$14:$C$48,C1182)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SUMIFS(RAB!$F$14:$F$48,RAB!$C$14:$C$48,C1183)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SUMIFS(RAB!$F$14:$F$48,RAB!$C$14:$C$48,C1184)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SUMIFS(RAB!$F$14:$F$48,RAB!$C$14:$C$48,C1185)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SUMIFS(RAB!$F$14:$F$48,RAB!$C$14:$C$48,C1186)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SUMIFS(RAB!$F$14:$F$48,RAB!$C$14:$C$48,C1187)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SUMIFS(RAB!$F$14:$F$48,RAB!$C$14:$C$48,C1188)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SUMIFS(RAB!$F$14:$F$48,RAB!$C$14:$C$48,C1189)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SUMIFS(RAB!$F$14:$F$48,RAB!$C$14:$C$48,C1190)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SUMIFS(RAB!$F$14:$F$48,RAB!$C$14:$C$48,C1191)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SUMIFS(RAB!$F$14:$F$48,RAB!$C$14:$C$48,C1192)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SUMIFS(RAB!$F$14:$F$48,RAB!$C$14:$C$48,C1193)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SUMIFS(RAB!$F$14:$F$48,RAB!$C$14:$C$48,C1194)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SUMIFS(RAB!$F$14:$F$48,RAB!$C$14:$C$48,C1195)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SUMIFS(RAB!$F$14:$F$48,RAB!$C$14:$C$48,C1196)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SUMIFS(RAB!$F$14:$F$48,RAB!$C$14:$C$48,C1197)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SUMIFS(RAB!$F$14:$F$48,RAB!$C$14:$C$48,C1198)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SUMIFS(RAB!$F$14:$F$48,RAB!$C$14:$C$48,C1199)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SUMIFS(RAB!$F$14:$F$48,RAB!$C$14:$C$48,C1200)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SUMIFS(RAB!$F$14:$F$48,RAB!$C$14:$C$48,C1201)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SUMIFS(RAB!$F$14:$F$48,RAB!$C$14:$C$48,C1202)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SUMIFS(RAB!$F$14:$F$48,RAB!$C$14:$C$48,C1203)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SUMIFS(RAB!$F$14:$F$48,RAB!$C$14:$C$48,C1204)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SUMIFS(RAB!$F$14:$F$48,RAB!$C$14:$C$48,C1205)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SUMIFS(RAB!$F$14:$F$48,RAB!$C$14:$C$48,C1206)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SUMIFS(RAB!$F$14:$F$48,RAB!$C$14:$C$48,C1207)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SUMIFS(RAB!$F$14:$F$48,RAB!$C$14:$C$48,C1208)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SUMIFS(RAB!$F$14:$F$48,RAB!$C$14:$C$48,C1209)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SUMIFS(RAB!$F$14:$F$48,RAB!$C$14:$C$48,C1210)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SUMIFS(RAB!$F$14:$F$48,RAB!$C$14:$C$48,C1211)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SUMIFS(RAB!$F$14:$F$48,RAB!$C$14:$C$48,C1212)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SUMIFS(RAB!$F$14:$F$48,RAB!$C$14:$C$48,C1213)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SUMIFS(RAB!$F$14:$F$48,RAB!$C$14:$C$48,C1214)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SUMIFS(RAB!$F$14:$F$48,RAB!$C$14:$C$48,C1215)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SUMIFS(RAB!$F$14:$F$48,RAB!$C$14:$C$48,C1216)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SUMIFS(RAB!$F$14:$F$48,RAB!$C$14:$C$48,C1217)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SUMIFS(RAB!$F$14:$F$48,RAB!$C$14:$C$48,C1218)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SUMIFS(RAB!$F$14:$F$48,RAB!$C$14:$C$48,C1219)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SUMIFS(RAB!$F$14:$F$48,RAB!$C$14:$C$48,C1220)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SUMIFS(RAB!$F$14:$F$48,RAB!$C$14:$C$48,C1221)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SUMIFS(RAB!$F$14:$F$48,RAB!$C$14:$C$48,C1222)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SUMIFS(RAB!$F$14:$F$48,RAB!$C$14:$C$48,C1223)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SUMIFS(RAB!$F$14:$F$48,RAB!$C$14:$C$48,C1224)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SUMIFS(RAB!$F$14:$F$48,RAB!$C$14:$C$48,C1225)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SUMIFS(RAB!$F$14:$F$48,RAB!$C$14:$C$48,C1226)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SUMIFS(RAB!$F$14:$F$48,RAB!$C$14:$C$48,C1227)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SUMIFS(RAB!$F$14:$F$48,RAB!$C$14:$C$48,C1228)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SUMIFS(RAB!$F$14:$F$48,RAB!$C$14:$C$48,C1229)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SUMIFS(RAB!$F$14:$F$48,RAB!$C$14:$C$48,C1230)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SUMIFS(RAB!$F$14:$F$48,RAB!$C$14:$C$48,C1231)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SUMIFS(RAB!$F$14:$F$48,RAB!$C$14:$C$48,C1232)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SUMIFS(RAB!$F$14:$F$48,RAB!$C$14:$C$48,C1233)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SUMIFS(RAB!$F$14:$F$48,RAB!$C$14:$C$48,C1234)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SUMIFS(RAB!$F$14:$F$48,RAB!$C$14:$C$48,C1235)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SUMIFS(RAB!$F$14:$F$48,RAB!$C$14:$C$48,C1236)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SUMIFS(RAB!$F$14:$F$48,RAB!$C$14:$C$48,C1237)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SUMIFS(RAB!$F$14:$F$48,RAB!$C$14:$C$48,C1238)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SUMIFS(RAB!$F$14:$F$48,RAB!$C$14:$C$48,C1239)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SUMIFS(RAB!$F$14:$F$48,RAB!$C$14:$C$48,C1240)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SUMIFS(RAB!$F$14:$F$48,RAB!$C$14:$C$48,C1241)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SUMIFS(RAB!$F$14:$F$48,RAB!$C$14:$C$48,C1242)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SUMIFS(RAB!$F$14:$F$48,RAB!$C$14:$C$48,C1243)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SUMIFS(RAB!$F$14:$F$48,RAB!$C$14:$C$48,C1244)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SUMIFS(RAB!$F$14:$F$48,RAB!$C$14:$C$48,C1245)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SUMIFS(RAB!$F$14:$F$48,RAB!$C$14:$C$48,C1246)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SUMIFS(RAB!$F$14:$F$48,RAB!$C$14:$C$48,C1247)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SUMIFS(RAB!$F$14:$F$48,RAB!$C$14:$C$48,C1248)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SUMIFS(RAB!$F$14:$F$48,RAB!$C$14:$C$48,C1249)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SUMIFS(RAB!$F$14:$F$48,RAB!$C$14:$C$48,C1250)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SUMIFS(RAB!$F$14:$F$48,RAB!$C$14:$C$48,C1251)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SUMIFS(RAB!$F$14:$F$48,RAB!$C$14:$C$48,C1252)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SUMIFS(RAB!$F$14:$F$48,RAB!$C$14:$C$48,C1253)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SUMIFS(RAB!$F$14:$F$48,RAB!$C$14:$C$48,C1254)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SUMIFS(RAB!$F$14:$F$48,RAB!$C$14:$C$48,C1255)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SUMIFS(RAB!$F$14:$F$48,RAB!$C$14:$C$48,C1256)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SUMIFS(RAB!$F$14:$F$48,RAB!$C$14:$C$48,C1257)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SUMIFS(RAB!$F$14:$F$48,RAB!$C$14:$C$48,C1258)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SUMIFS(RAB!$F$14:$F$48,RAB!$C$14:$C$48,C1259)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SUMIFS(RAB!$F$14:$F$48,RAB!$C$14:$C$48,C1260)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SUMIFS(RAB!$F$14:$F$48,RAB!$C$14:$C$48,C1261)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SUMIFS(RAB!$F$14:$F$48,RAB!$C$14:$C$48,C1262)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SUMIFS(RAB!$F$14:$F$48,RAB!$C$14:$C$48,C1263)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SUMIFS(RAB!$F$14:$F$48,RAB!$C$14:$C$48,C1264)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SUMIFS(RAB!$F$14:$F$48,RAB!$C$14:$C$48,C1265)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SUMIFS(RAB!$F$14:$F$48,RAB!$C$14:$C$48,C1266)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SUMIFS(RAB!$F$14:$F$48,RAB!$C$14:$C$48,C1267)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SUMIFS(RAB!$F$14:$F$48,RAB!$C$14:$C$48,C1268)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SUMIFS(RAB!$F$14:$F$48,RAB!$C$14:$C$48,C1269)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SUMIFS(RAB!$F$14:$F$48,RAB!$C$14:$C$48,C1270)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SUMIFS(RAB!$F$14:$F$48,RAB!$C$14:$C$48,C1271)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SUMIFS(RAB!$F$14:$F$48,RAB!$C$14:$C$48,C1272)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SUMIFS(RAB!$F$14:$F$48,RAB!$C$14:$C$48,C1273)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SUMIFS(RAB!$F$14:$F$48,RAB!$C$14:$C$48,C1274)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SUMIFS(RAB!$F$14:$F$48,RAB!$C$14:$C$48,C1275)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SUMIFS(RAB!$F$14:$F$48,RAB!$C$14:$C$48,C1276)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SUMIFS(RAB!$F$14:$F$48,RAB!$C$14:$C$48,C1277)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SUMIFS(RAB!$F$14:$F$48,RAB!$C$14:$C$48,C1278)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SUMIFS(RAB!$F$14:$F$48,RAB!$C$14:$C$48,C1279)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SUMIFS(RAB!$F$14:$F$48,RAB!$C$14:$C$48,C1280)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SUMIFS(RAB!$F$14:$F$48,RAB!$C$14:$C$48,C1281)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SUMIFS(RAB!$F$14:$F$48,RAB!$C$14:$C$48,C1282)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SUMIFS(RAB!$F$14:$F$48,RAB!$C$14:$C$48,C1283)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SUMIFS(RAB!$F$14:$F$48,RAB!$C$14:$C$48,C1284)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SUMIFS(RAB!$F$14:$F$48,RAB!$C$14:$C$48,C1285)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SUMIFS(RAB!$F$14:$F$48,RAB!$C$14:$C$48,C1286)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SUMIFS(RAB!$F$14:$F$48,RAB!$C$14:$C$48,C1287)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SUMIFS(RAB!$F$14:$F$48,RAB!$C$14:$C$48,C1288)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SUMIFS(RAB!$F$14:$F$48,RAB!$C$14:$C$48,C1289)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SUMIFS(RAB!$F$14:$F$48,RAB!$C$14:$C$48,C1290)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SUMIFS(RAB!$F$14:$F$48,RAB!$C$14:$C$48,C1291)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SUMIFS(RAB!$F$14:$F$48,RAB!$C$14:$C$48,C1292)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SUMIFS(RAB!$F$14:$F$48,RAB!$C$14:$C$48,C1293)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SUMIFS(RAB!$F$14:$F$48,RAB!$C$14:$C$48,C1294)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SUMIFS(RAB!$F$14:$F$48,RAB!$C$14:$C$48,C1295)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SUMIFS(RAB!$F$14:$F$48,RAB!$C$14:$C$48,C1296)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SUMIFS(RAB!$F$14:$F$48,RAB!$C$14:$C$48,C1297)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SUMIFS(RAB!$F$14:$F$48,RAB!$C$14:$C$48,C1298)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SUMIFS(RAB!$F$14:$F$48,RAB!$C$14:$C$48,C1299)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SUMIFS(RAB!$F$14:$F$48,RAB!$C$14:$C$48,C1300)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SUMIFS(RAB!$F$14:$F$48,RAB!$C$14:$C$48,C1301)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SUMIFS(RAB!$F$14:$F$48,RAB!$C$14:$C$48,C1302)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SUMIFS(RAB!$F$14:$F$48,RAB!$C$14:$C$48,C1303)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SUMIFS(RAB!$F$14:$F$48,RAB!$C$14:$C$48,C1304)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SUMIFS(RAB!$F$14:$F$48,RAB!$C$14:$C$48,C1305)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SUMIFS(RAB!$F$14:$F$48,RAB!$C$14:$C$48,C1306)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SUMIFS(RAB!$F$14:$F$48,RAB!$C$14:$C$48,C1307)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SUMIFS(RAB!$F$14:$F$48,RAB!$C$14:$C$48,C1308)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SUMIFS(RAB!$F$14:$F$48,RAB!$C$14:$C$48,C1309)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SUMIFS(RAB!$F$14:$F$48,RAB!$C$14:$C$48,C1310)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SUMIFS(RAB!$F$14:$F$48,RAB!$C$14:$C$48,C1311)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SUMIFS(RAB!$F$14:$F$48,RAB!$C$14:$C$48,C1312)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SUMIFS(RAB!$F$14:$F$48,RAB!$C$14:$C$48,C1313)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SUMIFS(RAB!$F$14:$F$48,RAB!$C$14:$C$48,C1314)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SUMIFS(RAB!$F$14:$F$48,RAB!$C$14:$C$48,C1315)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SUMIFS(RAB!$F$14:$F$48,RAB!$C$14:$C$48,C1316)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SUMIFS(RAB!$F$14:$F$48,RAB!$C$14:$C$48,C1317)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SUMIFS(RAB!$F$14:$F$48,RAB!$C$14:$C$48,C1318)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SUMIFS(RAB!$F$14:$F$48,RAB!$C$14:$C$48,C1319)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SUMIFS(RAB!$F$14:$F$48,RAB!$C$14:$C$48,C1320)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2" priority="5" operator="equal">
      <formula>0</formula>
    </cfRule>
  </conditionalFormatting>
  <conditionalFormatting sqref="A10:L65536">
    <cfRule type="cellIs" dxfId="51" priority="1" operator="equal">
      <formula>0</formula>
    </cfRule>
  </conditionalFormatting>
  <conditionalFormatting sqref="C12:C711">
    <cfRule type="cellIs" dxfId="50" priority="66" stopIfTrue="1" operator="equal">
      <formula>0</formula>
    </cfRule>
  </conditionalFormatting>
  <conditionalFormatting sqref="E712:E65536">
    <cfRule type="cellIs" dxfId="49" priority="16" stopIfTrue="1" operator="equal">
      <formula>0</formula>
    </cfRule>
  </conditionalFormatting>
  <conditionalFormatting sqref="G1:G11 E6:E11 E1:E3 H7 H10:H11 F10:F711 G712:G65536">
    <cfRule type="cellIs" dxfId="48" priority="69" stopIfTrue="1" operator="equal">
      <formula>0</formula>
    </cfRule>
  </conditionalFormatting>
  <conditionalFormatting sqref="G12:H711">
    <cfRule type="cellIs" dxfId="47" priority="12" stopIfTrue="1" operator="equal">
      <formula>0</formula>
    </cfRule>
  </conditionalFormatting>
  <conditionalFormatting sqref="I7:K7">
    <cfRule type="cellIs" dxfId="46" priority="4" stopIfTrue="1" operator="equal">
      <formula>0</formula>
    </cfRule>
  </conditionalFormatting>
  <conditionalFormatting sqref="I10:L711">
    <cfRule type="cellIs" dxfId="45" priority="2" stopIfTrue="1" operator="equal">
      <formula>0</formula>
    </cfRule>
  </conditionalFormatting>
  <conditionalFormatting sqref="L1:L6">
    <cfRule type="cellIs" dxfId="44" priority="10" operator="equal">
      <formula>0</formula>
    </cfRule>
  </conditionalFormatting>
  <conditionalFormatting sqref="M1:IV1048576 A8:G9">
    <cfRule type="cellIs" dxfId="43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2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2" t="s">
        <v>1097</v>
      </c>
      <c r="C4" s="532"/>
      <c r="D4" s="532"/>
      <c r="E4" s="532"/>
      <c r="F4" s="532"/>
      <c r="G4" s="532"/>
      <c r="H4" s="532"/>
      <c r="I4" s="532"/>
      <c r="J4" s="532"/>
      <c r="K4" s="532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1007</v>
      </c>
      <c r="F6" s="144" t="s">
        <v>9</v>
      </c>
      <c r="G6" s="525" t="str">
        <f>RAB!G6</f>
        <v>SUPRIYONO</v>
      </c>
      <c r="H6" s="525"/>
      <c r="I6" s="525"/>
      <c r="J6" s="525"/>
      <c r="K6" s="525"/>
      <c r="S6" s="73"/>
      <c r="T6" s="82"/>
      <c r="U6" s="73"/>
    </row>
    <row r="7" spans="1:21">
      <c r="C7" s="31"/>
      <c r="D7" s="25"/>
      <c r="E7" s="106" t="s">
        <v>1008</v>
      </c>
      <c r="F7" s="144" t="s">
        <v>9</v>
      </c>
      <c r="G7" s="106" t="str">
        <f>RAB!G7</f>
        <v>DS PILANGWETAN KEBONAGUNG</v>
      </c>
      <c r="H7" s="107"/>
      <c r="S7" s="73"/>
      <c r="T7" s="82"/>
      <c r="U7" s="73"/>
    </row>
    <row r="8" spans="1:21">
      <c r="C8" s="31"/>
      <c r="D8" s="25"/>
      <c r="E8" s="106" t="s">
        <v>1009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1010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33" t="s">
        <v>0</v>
      </c>
      <c r="C11" s="535" t="s">
        <v>1</v>
      </c>
      <c r="D11" s="538" t="s">
        <v>32</v>
      </c>
      <c r="E11" s="538" t="s">
        <v>33</v>
      </c>
      <c r="F11" s="538" t="s">
        <v>2</v>
      </c>
      <c r="G11" s="539" t="s">
        <v>31</v>
      </c>
      <c r="H11" s="538" t="s">
        <v>3</v>
      </c>
      <c r="I11" s="538"/>
      <c r="J11" s="538"/>
      <c r="K11" s="542"/>
      <c r="M11" s="33"/>
      <c r="N11" s="33"/>
      <c r="O11" s="33"/>
      <c r="P11" s="33"/>
      <c r="R11" s="34"/>
      <c r="S11" s="74"/>
      <c r="T11" s="74"/>
    </row>
    <row r="12" spans="1:21" ht="15" customHeight="1">
      <c r="B12" s="534"/>
      <c r="C12" s="536"/>
      <c r="D12" s="528"/>
      <c r="E12" s="528"/>
      <c r="F12" s="528"/>
      <c r="G12" s="540"/>
      <c r="H12" s="530" t="s">
        <v>36</v>
      </c>
      <c r="I12" s="530" t="s">
        <v>5</v>
      </c>
      <c r="J12" s="528" t="s">
        <v>37</v>
      </c>
      <c r="K12" s="529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4"/>
      <c r="C13" s="537"/>
      <c r="D13" s="528"/>
      <c r="E13" s="528"/>
      <c r="F13" s="528"/>
      <c r="G13" s="541"/>
      <c r="H13" s="531"/>
      <c r="I13" s="531"/>
      <c r="J13" s="528"/>
      <c r="K13" s="529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1005</v>
      </c>
      <c r="C15" s="76" t="s">
        <v>1098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9M-200 daN+E</v>
      </c>
      <c r="D16" s="101" t="str">
        <f ca="1">IF(ISERROR(OFFSET('HARGA SATUAN'!$D$6,MATCH(C16,'HARGA SATUAN'!$C$7:$C$1492,0),0)),"",OFFSET('HARGA SATUAN'!$D$6,MATCH(C16,'HARGA SATUAN'!$C$7:$C$1492,0),0))</f>
        <v>HDW</v>
      </c>
      <c r="E16" s="101" t="str">
        <f ca="1">IF(B16="+","Unit",IF(ISERROR(OFFSET('HARGA SATUAN'!$E$6,MATCH(C16,'HARGA SATUAN'!$C$7:$C$1492,0),0)),"",OFFSET('HARGA SATUAN'!$E$6,MATCH(C16,'HARGA SATUAN'!$C$7:$C$1492,0),0)))</f>
        <v>Btg</v>
      </c>
      <c r="F16" s="101">
        <f t="shared" ref="F16:F36" ca="1" si="5">IF(ISERROR(OFFSET($D$56,MATCH(A16,$F$57:$F$76,0),0)),"",OFFSET($D$56,MATCH(A16,$F$57:$F$76,0),0))</f>
        <v>1</v>
      </c>
      <c r="G16" s="41">
        <f ca="1">IF(ISERROR(OFFSET('HARGA SATUAN'!$I$6,MATCH(C16,'HARGA SATUAN'!$C$7:$C$1492,0),0)),"",OFFSET('HARGA SATUAN'!$I$6,MATCH(C16,'HARGA SATUAN'!$C$7:$C$1492,0),0))</f>
        <v>3382600</v>
      </c>
      <c r="H16" s="42">
        <f t="shared" ca="1" si="1"/>
        <v>0</v>
      </c>
      <c r="I16" s="42">
        <f t="shared" ca="1" si="2"/>
        <v>3382600</v>
      </c>
      <c r="J16" s="42">
        <f t="shared" ca="1" si="3"/>
        <v>0</v>
      </c>
      <c r="K16" s="43">
        <f t="shared" ca="1" si="0"/>
        <v>3382600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26" t="s">
        <v>980</v>
      </c>
      <c r="D38" s="526"/>
      <c r="E38" s="526"/>
      <c r="F38" s="526"/>
      <c r="G38" s="77" t="s">
        <v>9</v>
      </c>
      <c r="H38" s="55">
        <f ca="1">SUM(H14:H37)</f>
        <v>0</v>
      </c>
      <c r="I38" s="55">
        <f ca="1">SUM(I14:I37)</f>
        <v>3382600</v>
      </c>
      <c r="J38" s="55">
        <f ca="1">SUM(J14:J37)</f>
        <v>0</v>
      </c>
      <c r="K38" s="55">
        <f ca="1">SUM(K14:K37)</f>
        <v>3382600</v>
      </c>
      <c r="L38" s="44"/>
      <c r="R38" s="99"/>
      <c r="S38" s="99"/>
      <c r="T38" s="99"/>
    </row>
    <row r="39" spans="1:20" s="36" customFormat="1">
      <c r="A39" s="30"/>
      <c r="B39" s="56"/>
      <c r="C39" s="527" t="s">
        <v>452</v>
      </c>
      <c r="D39" s="527"/>
      <c r="E39" s="527"/>
      <c r="F39" s="527"/>
      <c r="G39" s="59" t="s">
        <v>9</v>
      </c>
      <c r="H39" s="60">
        <f ca="1">H38*0.1</f>
        <v>0</v>
      </c>
      <c r="I39" s="60">
        <f ca="1">I38*0.1</f>
        <v>338260</v>
      </c>
      <c r="J39" s="60">
        <f ca="1">J38*0.1</f>
        <v>0</v>
      </c>
      <c r="K39" s="60">
        <f ca="1">K38*0.1</f>
        <v>338260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16" t="s">
        <v>453</v>
      </c>
      <c r="D40" s="516"/>
      <c r="E40" s="516"/>
      <c r="F40" s="516"/>
      <c r="G40" s="61" t="s">
        <v>9</v>
      </c>
      <c r="H40" s="78">
        <f ca="1">SUM(H38:H39)</f>
        <v>0</v>
      </c>
      <c r="I40" s="78">
        <f ca="1">SUM(I38:I39)</f>
        <v>3720860</v>
      </c>
      <c r="J40" s="61">
        <f ca="1">SUM(J38:J39)</f>
        <v>0</v>
      </c>
      <c r="K40" s="61">
        <f ca="1">SUM(K38:K39)</f>
        <v>3720860</v>
      </c>
      <c r="L40" s="44"/>
      <c r="R40" s="99"/>
      <c r="S40" s="99"/>
      <c r="T40" s="99"/>
    </row>
    <row r="41" spans="1:20" s="36" customFormat="1">
      <c r="A41" s="30"/>
      <c r="B41" s="519" t="e">
        <f ca="1">"Terbilang : ( "&amp;L42&amp;" Rupiah )"</f>
        <v>#NAME?</v>
      </c>
      <c r="C41" s="520"/>
      <c r="D41" s="520"/>
      <c r="E41" s="520"/>
      <c r="F41" s="520"/>
      <c r="G41" s="520"/>
      <c r="H41" s="520"/>
      <c r="I41" s="520"/>
      <c r="J41" s="520"/>
      <c r="K41" s="521"/>
      <c r="L41" s="44"/>
      <c r="R41" s="58"/>
      <c r="S41" s="58"/>
      <c r="T41" s="58"/>
    </row>
    <row r="42" spans="1:20" s="36" customFormat="1">
      <c r="A42" s="30"/>
      <c r="B42" s="522"/>
      <c r="C42" s="523"/>
      <c r="D42" s="523"/>
      <c r="E42" s="523"/>
      <c r="F42" s="523"/>
      <c r="G42" s="523"/>
      <c r="H42" s="523"/>
      <c r="I42" s="523"/>
      <c r="J42" s="523"/>
      <c r="K42" s="524"/>
      <c r="L42" s="62" t="e">
        <f ca="1">PROPER([89]!terbilang(K40))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17"/>
      <c r="I45" s="517"/>
      <c r="J45" s="518"/>
      <c r="K45" s="518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17"/>
      <c r="I46" s="517"/>
      <c r="J46" s="518"/>
      <c r="K46" s="518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17"/>
      <c r="I47" s="517"/>
      <c r="J47" s="518"/>
      <c r="K47" s="518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17"/>
      <c r="I52" s="517"/>
      <c r="J52" s="518"/>
      <c r="K52" s="518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1108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SUMIFS(RAB!$F$14:$F$48,RAB!$C$14:$C$48,'REKAP TIANG'!C57)</f>
        <v>1</v>
      </c>
      <c r="E57" s="24">
        <f t="shared" ref="E57:E64" ca="1" si="12">IF(D57=0,0,1)</f>
        <v>1</v>
      </c>
      <c r="F57" s="24">
        <f ca="1">IF(D57=0,0,SUM($E$56:E57))</f>
        <v>1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SUMIFS(RAB!$F$14:$F$48,RAB!$C$14:$C$48,'REKAP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SUMIFS(RAB!$F$14:$F$48,RAB!$C$14:$C$48,'REKAP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SUMIFS(RAB!$F$14:$F$48,RAB!$C$14:$C$48,'REKAP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SUMIFS(RAB!$F$14:$F$48,RAB!$C$14:$C$48,'REKAP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SUMIFS(RAB!$F$14:$F$48,RAB!$C$14:$C$48,'REKAP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SUMIFS(RAB!$F$14:$F$48,RAB!$C$14:$C$48,'REKAP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SUMIFS(RAB!$F$14:$F$48,RAB!$C$14:$C$48,'REKAP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SUMIFS(RAB!$F$14:$F$48,RAB!$C$14:$C$48,'REKAP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SUMIFS(RAB!$F$14:$F$48,RAB!$C$14:$C$48,'REKAP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SUMIFS(RAB!$F$14:$F$48,RAB!$C$14:$C$48,'REKAP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SUMIFS(RAB!$F$14:$F$48,RAB!$C$14:$C$48,'REKAP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SUMIFS(RAB!$F$14:$F$48,RAB!$C$14:$C$48,'REKAP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SUMIFS(RAB!$F$14:$F$48,RAB!$C$14:$C$48,'REKAP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SUMIFS(RAB!$F$14:$F$48,RAB!$C$14:$C$48,'REKAP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SUMIFS(RAB!$F$14:$F$48,RAB!$C$14:$C$48,'REKAP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SUMIFS(RAB!$F$14:$F$48,RAB!$C$14:$C$48,'REKAP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SUMIFS(RAB!$F$14:$F$48,RAB!$C$14:$C$48,'REKAP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SUMIFS(RAB!$F$14:$F$48,RAB!$C$14:$C$48,'REKAP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SUMIFS(RAB!$F$14:$F$48,RAB!$C$14:$C$48,'REKAP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42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1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2" t="s">
        <v>1004</v>
      </c>
      <c r="C4" s="532"/>
      <c r="D4" s="532"/>
      <c r="E4" s="532"/>
      <c r="F4" s="532"/>
      <c r="G4" s="532"/>
      <c r="H4" s="532"/>
      <c r="I4" s="532"/>
      <c r="J4" s="532"/>
      <c r="K4" s="532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1007</v>
      </c>
      <c r="F6" s="144" t="s">
        <v>9</v>
      </c>
      <c r="G6" s="525" t="str">
        <f>RAB!G6</f>
        <v>SUPRIYONO</v>
      </c>
      <c r="H6" s="525"/>
      <c r="I6" s="525"/>
      <c r="J6" s="525"/>
      <c r="K6" s="525"/>
      <c r="S6" s="73"/>
      <c r="T6" s="82"/>
      <c r="U6" s="73"/>
    </row>
    <row r="7" spans="1:21">
      <c r="C7" s="31"/>
      <c r="D7" s="25"/>
      <c r="E7" s="106" t="s">
        <v>1008</v>
      </c>
      <c r="F7" s="144" t="s">
        <v>9</v>
      </c>
      <c r="G7" s="106" t="str">
        <f>RAB!G7</f>
        <v>DS PILANGWETAN KEBONAGUNG</v>
      </c>
      <c r="H7" s="107"/>
      <c r="S7" s="73"/>
      <c r="T7" s="82"/>
      <c r="U7" s="73"/>
    </row>
    <row r="8" spans="1:21">
      <c r="C8" s="31"/>
      <c r="D8" s="25"/>
      <c r="E8" s="106" t="s">
        <v>1009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1010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33" t="s">
        <v>0</v>
      </c>
      <c r="C11" s="535" t="s">
        <v>1</v>
      </c>
      <c r="D11" s="538" t="s">
        <v>32</v>
      </c>
      <c r="E11" s="538" t="s">
        <v>33</v>
      </c>
      <c r="F11" s="538" t="s">
        <v>2</v>
      </c>
      <c r="G11" s="539" t="s">
        <v>31</v>
      </c>
      <c r="H11" s="538" t="s">
        <v>3</v>
      </c>
      <c r="I11" s="538"/>
      <c r="J11" s="538"/>
      <c r="K11" s="542"/>
      <c r="M11" s="33"/>
      <c r="N11" s="33"/>
      <c r="O11" s="33"/>
      <c r="P11" s="33"/>
      <c r="R11" s="34"/>
      <c r="S11" s="74"/>
      <c r="T11" s="74"/>
    </row>
    <row r="12" spans="1:21" ht="15" customHeight="1">
      <c r="B12" s="534"/>
      <c r="C12" s="536"/>
      <c r="D12" s="528"/>
      <c r="E12" s="528"/>
      <c r="F12" s="528"/>
      <c r="G12" s="540"/>
      <c r="H12" s="530" t="s">
        <v>36</v>
      </c>
      <c r="I12" s="530" t="s">
        <v>5</v>
      </c>
      <c r="J12" s="528" t="s">
        <v>37</v>
      </c>
      <c r="K12" s="529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4"/>
      <c r="C13" s="537"/>
      <c r="D13" s="528"/>
      <c r="E13" s="528"/>
      <c r="F13" s="528"/>
      <c r="G13" s="541"/>
      <c r="H13" s="531"/>
      <c r="I13" s="531"/>
      <c r="J13" s="528"/>
      <c r="K13" s="529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1005</v>
      </c>
      <c r="C15" s="76" t="s">
        <v>1004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Smart Box Langsung Daya 23 kVA MCCB 35 A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Unit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3564900</v>
      </c>
      <c r="H16" s="42">
        <f t="shared" ca="1" si="1"/>
        <v>3564900</v>
      </c>
      <c r="I16" s="42">
        <f t="shared" ca="1" si="2"/>
        <v>0</v>
      </c>
      <c r="J16" s="42">
        <f t="shared" ca="1" si="3"/>
        <v>0</v>
      </c>
      <c r="K16" s="43">
        <f t="shared" ca="1" si="0"/>
        <v>3564900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NFA2X 4 x 16 mm²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Mtr</v>
      </c>
      <c r="F17" s="101">
        <f t="shared" ref="F17:F80" ca="1" si="6">IF(ISERROR(OFFSET($D$223,MATCH(A17,$F$224:$F$373,0),0)),"",OFFSET($D$223,MATCH(A17,$F$224:$F$373,0),0))</f>
        <v>35</v>
      </c>
      <c r="G17" s="41">
        <f ca="1">IF(ISERROR(OFFSET('HARGA SATUAN'!$I$6,MATCH(C17,'HARGA SATUAN'!$C$7:$C$1492,0),0)),"",OFFSET('HARGA SATUAN'!$I$6,MATCH(C17,'HARGA SATUAN'!$C$7:$C$1492,0),0))</f>
        <v>13500</v>
      </c>
      <c r="H17" s="42">
        <f t="shared" ca="1" si="1"/>
        <v>472500</v>
      </c>
      <c r="I17" s="42">
        <f t="shared" ca="1" si="2"/>
        <v>0</v>
      </c>
      <c r="J17" s="42">
        <f t="shared" ca="1" si="3"/>
        <v>0</v>
      </c>
      <c r="K17" s="43">
        <f t="shared" ca="1" si="0"/>
        <v>472500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4"/>
        <v/>
      </c>
      <c r="C18" s="109" t="str">
        <f t="shared" ca="1" si="5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6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4"/>
        <v/>
      </c>
      <c r="C19" s="109" t="str">
        <f t="shared" ca="1" si="5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6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4"/>
        <v/>
      </c>
      <c r="C20" s="109" t="str">
        <f t="shared" ca="1" si="5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6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4"/>
        <v/>
      </c>
      <c r="C21" s="109" t="str">
        <f t="shared" ca="1" si="5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6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4"/>
        <v/>
      </c>
      <c r="C22" s="109" t="str">
        <f t="shared" ca="1" si="5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6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6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26" t="s">
        <v>980</v>
      </c>
      <c r="D168" s="526"/>
      <c r="E168" s="526"/>
      <c r="F168" s="526"/>
      <c r="G168" s="77" t="s">
        <v>9</v>
      </c>
      <c r="H168" s="55">
        <f ca="1">SUM(H14:H167)</f>
        <v>4037400</v>
      </c>
      <c r="I168" s="55">
        <f ca="1">SUM(I14:I167)</f>
        <v>0</v>
      </c>
      <c r="J168" s="55">
        <f ca="1">SUM(J14:J167)</f>
        <v>0</v>
      </c>
      <c r="K168" s="55">
        <f ca="1">SUM(K14:K167)</f>
        <v>4037400</v>
      </c>
      <c r="L168" s="44"/>
      <c r="R168" s="99"/>
      <c r="S168" s="99"/>
      <c r="T168" s="99"/>
    </row>
    <row r="169" spans="1:20" s="36" customFormat="1">
      <c r="A169" s="30"/>
      <c r="B169" s="56"/>
      <c r="C169" s="527" t="s">
        <v>452</v>
      </c>
      <c r="D169" s="527"/>
      <c r="E169" s="527"/>
      <c r="F169" s="527"/>
      <c r="G169" s="59" t="s">
        <v>9</v>
      </c>
      <c r="H169" s="60">
        <f ca="1">H168*0.1</f>
        <v>403740</v>
      </c>
      <c r="I169" s="60">
        <f ca="1">I168*0.1</f>
        <v>0</v>
      </c>
      <c r="J169" s="60">
        <f ca="1">J168*0.1</f>
        <v>0</v>
      </c>
      <c r="K169" s="60">
        <f ca="1">K168*0.1</f>
        <v>403740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16" t="s">
        <v>453</v>
      </c>
      <c r="D170" s="516"/>
      <c r="E170" s="516"/>
      <c r="F170" s="516"/>
      <c r="G170" s="61" t="s">
        <v>9</v>
      </c>
      <c r="H170" s="78">
        <f ca="1">SUM(H168:H169)</f>
        <v>4441140</v>
      </c>
      <c r="I170" s="78">
        <f ca="1">SUM(I168:I169)</f>
        <v>0</v>
      </c>
      <c r="J170" s="61">
        <f ca="1">SUM(J168:J169)</f>
        <v>0</v>
      </c>
      <c r="K170" s="61">
        <f ca="1">SUM(K168:K169)</f>
        <v>4441140</v>
      </c>
      <c r="L170" s="44"/>
      <c r="R170" s="99"/>
      <c r="S170" s="99"/>
      <c r="T170" s="99"/>
    </row>
    <row r="171" spans="1:20" s="36" customFormat="1">
      <c r="A171" s="30"/>
      <c r="B171" s="519" t="e">
        <f ca="1">"Terbilang : ( "&amp;L172&amp;" Rupiah )"</f>
        <v>#NAME?</v>
      </c>
      <c r="C171" s="520"/>
      <c r="D171" s="520"/>
      <c r="E171" s="520"/>
      <c r="F171" s="520"/>
      <c r="G171" s="520"/>
      <c r="H171" s="520"/>
      <c r="I171" s="520"/>
      <c r="J171" s="520"/>
      <c r="K171" s="521"/>
      <c r="L171" s="44"/>
      <c r="R171" s="58"/>
      <c r="S171" s="58"/>
      <c r="T171" s="58"/>
    </row>
    <row r="172" spans="1:20" s="36" customFormat="1">
      <c r="A172" s="30"/>
      <c r="B172" s="522"/>
      <c r="C172" s="523"/>
      <c r="D172" s="523"/>
      <c r="E172" s="523"/>
      <c r="F172" s="523"/>
      <c r="G172" s="523"/>
      <c r="H172" s="523"/>
      <c r="I172" s="523"/>
      <c r="J172" s="523"/>
      <c r="K172" s="524"/>
      <c r="L172" s="62" t="e">
        <f ca="1">PROPER([89]!terbilang(K170))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17"/>
      <c r="I175" s="517"/>
      <c r="J175" s="518"/>
      <c r="K175" s="518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17"/>
      <c r="I176" s="517"/>
      <c r="J176" s="518"/>
      <c r="K176" s="518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17"/>
      <c r="I177" s="517"/>
      <c r="J177" s="518"/>
      <c r="K177" s="518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17"/>
      <c r="I182" s="517"/>
      <c r="J182" s="518"/>
      <c r="K182" s="518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1109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SUMIFS(RAB!$F$14:$F$48,RAB!$C$14:$C$48,C224)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SUMIFS(RAB!$F$14:$F$48,RAB!$C$14:$C$48,C225)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SUMIFS(RAB!$F$14:$F$48,RAB!$C$14:$C$48,C226)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SUMIFS(RAB!$F$14:$F$48,RAB!$C$14:$C$48,C227)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SUMIFS(RAB!$F$14:$F$48,RAB!$C$14:$C$48,C228)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SUMIFS(RAB!$F$14:$F$48,RAB!$C$14:$C$48,C229)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SUMIFS(RAB!$F$14:$F$48,RAB!$C$14:$C$48,C230)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SUMIFS(RAB!$F$14:$F$48,RAB!$C$14:$C$48,C231)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SUMIFS(RAB!$F$14:$F$48,RAB!$C$14:$C$48,C232)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SUMIFS(RAB!$F$14:$F$48,RAB!$C$14:$C$48,C233)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SUMIFS(RAB!$F$14:$F$48,RAB!$C$14:$C$48,C234)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SUMIFS(RAB!$F$14:$F$48,RAB!$C$14:$C$48,C235)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SUMIFS(RAB!$F$14:$F$48,RAB!$C$14:$C$48,C236)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SUMIFS(RAB!$F$14:$F$48,RAB!$C$14:$C$48,C237)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SUMIFS(RAB!$F$14:$F$48,RAB!$C$14:$C$48,C238)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SUMIFS(RAB!$F$14:$F$48,RAB!$C$14:$C$48,C239)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SUMIFS(RAB!$F$14:$F$48,RAB!$C$14:$C$48,C240)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SUMIFS(RAB!$F$14:$F$48,RAB!$C$14:$C$48,C241)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SUMIFS(RAB!$F$14:$F$48,RAB!$C$14:$C$48,C242)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SUMIFS(RAB!$F$14:$F$48,RAB!$C$14:$C$48,C243)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SUMIFS(RAB!$F$14:$F$48,RAB!$C$14:$C$48,C244)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SUMIFS(RAB!$F$14:$F$48,RAB!$C$14:$C$48,C245)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SUMIFS(RAB!$F$14:$F$48,RAB!$C$14:$C$48,C246)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SUMIFS(RAB!$F$14:$F$48,RAB!$C$14:$C$48,C247)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SUMIFS(RAB!$F$14:$F$48,RAB!$C$14:$C$48,C248)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SUMIFS(RAB!$F$14:$F$48,RAB!$C$14:$C$48,C249)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SUMIFS(RAB!$F$14:$F$48,RAB!$C$14:$C$48,C250)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SUMIFS(RAB!$F$14:$F$48,RAB!$C$14:$C$48,C251)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SUMIFS(RAB!$F$14:$F$48,RAB!$C$14:$C$48,C252)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SUMIFS(RAB!$F$14:$F$48,RAB!$C$14:$C$48,C253)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SUMIFS(RAB!$F$14:$F$48,RAB!$C$14:$C$48,C254)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SUMIFS(RAB!$F$14:$F$48,RAB!$C$14:$C$48,C255)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SUMIFS(RAB!$F$14:$F$48,RAB!$C$14:$C$48,C256)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SUMIFS(RAB!$F$14:$F$48,RAB!$C$14:$C$48,C257)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SUMIFS(RAB!$F$14:$F$48,RAB!$C$14:$C$48,C258)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SUMIFS(RAB!$F$14:$F$48,RAB!$C$14:$C$48,C259)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SUMIFS(RAB!$F$14:$F$48,RAB!$C$14:$C$48,C260)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SUMIFS(RAB!$F$14:$F$48,RAB!$C$14:$C$48,C261)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SUMIFS(RAB!$F$14:$F$48,RAB!$C$14:$C$48,C262)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SUMIFS(RAB!$F$14:$F$48,RAB!$C$14:$C$48,C263)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SUMIFS(RAB!$F$14:$F$48,RAB!$C$14:$C$48,C264)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SUMIFS(RAB!$F$14:$F$48,RAB!$C$14:$C$48,C265)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SUMIFS(RAB!$F$14:$F$48,RAB!$C$14:$C$48,C266)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SUMIFS(RAB!$F$14:$F$48,RAB!$C$14:$C$48,C267)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SUMIFS(RAB!$F$14:$F$48,RAB!$C$14:$C$48,C268)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SUMIFS(RAB!$F$14:$F$48,RAB!$C$14:$C$48,C269)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SUMIFS(RAB!$F$14:$F$48,RAB!$C$14:$C$48,C270)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SUMIFS(RAB!$F$14:$F$48,RAB!$C$14:$C$48,C271)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SUMIFS(RAB!$F$14:$F$48,RAB!$C$14:$C$48,C272)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SUMIFS(RAB!$F$14:$F$48,RAB!$C$14:$C$48,C273)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SUMIFS(RAB!$F$14:$F$48,RAB!$C$14:$C$48,C274)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SUMIFS(RAB!$F$14:$F$48,RAB!$C$14:$C$48,C275)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SUMIFS(RAB!$F$14:$F$48,RAB!$C$14:$C$48,C276)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SUMIFS(RAB!$F$14:$F$48,RAB!$C$14:$C$48,C277)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SUMIFS(RAB!$F$14:$F$48,RAB!$C$14:$C$48,C278)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SUMIFS(RAB!$F$14:$F$48,RAB!$C$14:$C$48,C279)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SUMIFS(RAB!$F$14:$F$48,RAB!$C$14:$C$48,C280)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SUMIFS(RAB!$F$14:$F$48,RAB!$C$14:$C$48,C281)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SUMIFS(RAB!$F$14:$F$48,RAB!$C$14:$C$48,C282)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SUMIFS(RAB!$F$14:$F$48,RAB!$C$14:$C$48,C283)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SUMIFS(RAB!$F$14:$F$48,RAB!$C$14:$C$48,C284)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SUMIFS(RAB!$F$14:$F$48,RAB!$C$14:$C$48,C285)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SUMIFS(RAB!$F$14:$F$48,RAB!$C$14:$C$48,C286)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SUMIFS(RAB!$F$14:$F$48,RAB!$C$14:$C$48,C287)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SUMIFS(RAB!$F$14:$F$48,RAB!$C$14:$C$48,C288)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SUMIFS(RAB!$F$14:$F$48,RAB!$C$14:$C$48,C289)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SUMIFS(RAB!$F$14:$F$48,RAB!$C$14:$C$48,C290)</f>
        <v>1</v>
      </c>
      <c r="E290" s="24">
        <f t="shared" ca="1" si="22"/>
        <v>1</v>
      </c>
      <c r="F290" s="24">
        <f ca="1">IF(D290=0,0,SUM($E$223:E290))</f>
        <v>1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SUMIFS(RAB!$F$14:$F$48,RAB!$C$14:$C$48,C291)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SUMIFS(RAB!$F$14:$F$48,RAB!$C$14:$C$48,C292)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SUMIFS(RAB!$F$14:$F$48,RAB!$C$14:$C$48,C293)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SUMIFS(RAB!$F$14:$F$48,RAB!$C$14:$C$48,C294)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SUMIFS(RAB!$F$14:$F$48,RAB!$C$14:$C$48,C295)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SUMIFS(RAB!$F$14:$F$48,RAB!$C$14:$C$48,C296)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SUMIFS(RAB!$F$14:$F$48,RAB!$C$14:$C$48,C297)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SUMIFS(RAB!$F$14:$F$48,RAB!$C$14:$C$48,C298)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SUMIFS(RAB!$F$14:$F$48,RAB!$C$14:$C$48,C299)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SUMIFS(RAB!$F$14:$F$48,RAB!$C$14:$C$48,C300)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SUMIFS(RAB!$F$14:$F$48,RAB!$C$14:$C$48,C301)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SUMIFS(RAB!$F$14:$F$48,RAB!$C$14:$C$48,C302)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SUMIFS(RAB!$F$14:$F$48,RAB!$C$14:$C$48,C303)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SUMIFS(RAB!$F$14:$F$48,RAB!$C$14:$C$48,C304)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SUMIFS(RAB!$F$14:$F$48,RAB!$C$14:$C$48,C305)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SUMIFS(RAB!$F$14:$F$48,RAB!$C$14:$C$48,C306)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SUMIFS(RAB!$F$14:$F$48,RAB!$C$14:$C$48,C307)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SUMIFS(RAB!$F$14:$F$48,RAB!$C$14:$C$48,C308)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SUMIFS(RAB!$F$14:$F$48,RAB!$C$14:$C$48,C309)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SUMIFS(RAB!$F$14:$F$48,RAB!$C$14:$C$48,C310)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SUMIFS(RAB!$F$14:$F$48,RAB!$C$14:$C$48,C311)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SUMIFS(RAB!$F$14:$F$48,RAB!$C$14:$C$48,C312)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SUMIFS(RAB!$F$14:$F$48,RAB!$C$14:$C$48,C313)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SUMIFS(RAB!$F$14:$F$48,RAB!$C$14:$C$48,C314)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SUMIFS(RAB!$F$14:$F$48,RAB!$C$14:$C$48,C315)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SUMIFS(RAB!$F$14:$F$48,RAB!$C$14:$C$48,C316)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SUMIFS(RAB!$F$14:$F$48,RAB!$C$14:$C$48,C317)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SUMIFS(RAB!$F$14:$F$48,RAB!$C$14:$C$48,C318)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SUMIFS(RAB!$F$14:$F$48,RAB!$C$14:$C$48,C319)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SUMIFS(RAB!$F$14:$F$48,RAB!$C$14:$C$48,C320)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SUMIFS(RAB!$F$14:$F$48,RAB!$C$14:$C$48,C321)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SUMIFS(RAB!$F$14:$F$48,RAB!$C$14:$C$48,C322)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SUMIFS(RAB!$F$14:$F$48,RAB!$C$14:$C$48,C323)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SUMIFS(RAB!$F$14:$F$48,RAB!$C$14:$C$48,C324)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SUMIFS(RAB!$F$14:$F$48,RAB!$C$14:$C$48,C325)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SUMIFS(RAB!$F$14:$F$48,RAB!$C$14:$C$48,C326)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SUMIFS(RAB!$F$14:$F$48,RAB!$C$14:$C$48,C327)</f>
        <v>0</v>
      </c>
      <c r="E327" s="24">
        <f t="shared" ca="1" si="22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SUMIFS(RAB!$F$14:$F$48,RAB!$C$14:$C$48,C328)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SUMIFS(RAB!$F$14:$F$48,RAB!$C$14:$C$48,C329)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SUMIFS(RAB!$F$14:$F$48,RAB!$C$14:$C$48,C330)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SUMIFS(RAB!$F$14:$F$48,RAB!$C$14:$C$48,C331)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SUMIFS(RAB!$F$14:$F$48,RAB!$C$14:$C$48,C332)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SUMIFS(RAB!$F$14:$F$48,RAB!$C$14:$C$48,C333)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SUMIFS(RAB!$F$14:$F$48,RAB!$C$14:$C$48,C334)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SUMIFS(RAB!$F$14:$F$48,RAB!$C$14:$C$48,C335)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SUMIFS(RAB!$F$14:$F$48,RAB!$C$14:$C$48,C336)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SUMIFS(RAB!$F$14:$F$48,RAB!$C$14:$C$48,C337)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SUMIFS(RAB!$F$14:$F$48,RAB!$C$14:$C$48,C338)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SUMIFS(RAB!$F$14:$F$48,RAB!$C$14:$C$48,C339)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SUMIFS(RAB!$F$14:$F$48,RAB!$C$14:$C$48,C340)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SUMIFS(RAB!$F$14:$F$48,RAB!$C$14:$C$48,C341)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SUMIFS(RAB!$F$14:$F$48,RAB!$C$14:$C$48,C342)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SUMIFS(RAB!$F$14:$F$48,RAB!$C$14:$C$48,C343)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SUMIFS(RAB!$F$14:$F$48,RAB!$C$14:$C$48,C344)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SUMIFS(RAB!$F$14:$F$48,RAB!$C$14:$C$48,C345)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SUMIFS(RAB!$F$14:$F$48,RAB!$C$14:$C$48,C346)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SUMIFS(RAB!$F$14:$F$48,RAB!$C$14:$C$48,C347)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SUMIFS(RAB!$F$14:$F$48,RAB!$C$14:$C$48,C348)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SUMIFS(RAB!$F$14:$F$48,RAB!$C$14:$C$48,C349)</f>
        <v>35</v>
      </c>
      <c r="E349" s="24">
        <f t="shared" ca="1" si="22"/>
        <v>1</v>
      </c>
      <c r="F349" s="24">
        <f ca="1">IF(D349=0,0,SUM($E$223:E349))</f>
        <v>2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SUMIFS(RAB!$F$14:$F$48,RAB!$C$14:$C$48,C350)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SUMIFS(RAB!$F$14:$F$48,RAB!$C$14:$C$48,C351)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SUMIFS(RAB!$F$14:$F$48,RAB!$C$14:$C$48,C352)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SUMIFS(RAB!$F$14:$F$48,RAB!$C$14:$C$48,C353)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SUMIFS(RAB!$F$14:$F$48,RAB!$C$14:$C$48,C354)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SUMIFS(RAB!$F$14:$F$48,RAB!$C$14:$C$48,C355)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SUMIFS(RAB!$F$14:$F$48,RAB!$C$14:$C$48,C356)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SUMIFS(RAB!$F$14:$F$48,RAB!$C$14:$C$48,C357)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SUMIFS(RAB!$F$14:$F$48,RAB!$C$14:$C$48,C358)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SUMIFS(RAB!$F$14:$F$48,RAB!$C$14:$C$48,C359)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SUMIFS(RAB!$F$14:$F$48,RAB!$C$14:$C$48,C360)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SUMIFS(RAB!$F$14:$F$48,RAB!$C$14:$C$48,C361)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SUMIFS(RAB!$F$14:$F$48,RAB!$C$14:$C$48,C362)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SUMIFS(RAB!$F$14:$F$48,RAB!$C$14:$C$48,C363)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SUMIFS(RAB!$F$14:$F$48,RAB!$C$14:$C$48,C364)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SUMIFS(RAB!$F$14:$F$48,RAB!$C$14:$C$48,C365)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SUMIFS(RAB!$F$14:$F$48,RAB!$C$14:$C$48,C366)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SUMIFS(RAB!$F$14:$F$48,RAB!$C$14:$C$48,C367)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SUMIFS(RAB!$F$14:$F$48,RAB!$C$14:$C$48,C368)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SUMIFS(RAB!$F$14:$F$48,RAB!$C$14:$C$48,C369)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SUMIFS(RAB!$F$14:$F$48,RAB!$C$14:$C$48,C370)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SUMIFS(RAB!$F$14:$F$48,RAB!$C$14:$C$48,C371)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SUMIFS(RAB!$F$14:$F$48,RAB!$C$14:$C$48,C372)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SUMIFS(RAB!$F$14:$F$48,RAB!$C$14:$C$48,C373)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40" priority="5" operator="equal">
      <formula>0</formula>
    </cfRule>
  </conditionalFormatting>
  <conditionalFormatting sqref="C16:C165">
    <cfRule type="cellIs" dxfId="39" priority="4" stopIfTrue="1" operator="equal">
      <formula>0</formula>
    </cfRule>
  </conditionalFormatting>
  <conditionalFormatting sqref="C16:E165">
    <cfRule type="cellIs" dxfId="38" priority="1" operator="equal">
      <formula>0</formula>
    </cfRule>
  </conditionalFormatting>
  <conditionalFormatting sqref="D224:F373">
    <cfRule type="cellIs" dxfId="37" priority="8" operator="equal">
      <formula>0</formula>
    </cfRule>
  </conditionalFormatting>
  <conditionalFormatting sqref="E1:E3 G1:G115 E6:E15 H12:I12 N13 F14:F15 H14:K115 E166:K166 G166:G223 E167:F167 H167:K167">
    <cfRule type="cellIs" dxfId="36" priority="43" stopIfTrue="1" operator="equal">
      <formula>0</formula>
    </cfRule>
  </conditionalFormatting>
  <conditionalFormatting sqref="E171:E65536">
    <cfRule type="cellIs" dxfId="35" priority="9" stopIfTrue="1" operator="equal">
      <formula>0</formula>
    </cfRule>
  </conditionalFormatting>
  <conditionalFormatting sqref="G224">
    <cfRule type="cellIs" dxfId="34" priority="10" operator="equal">
      <formula>0</formula>
    </cfRule>
  </conditionalFormatting>
  <conditionalFormatting sqref="G225:G65536">
    <cfRule type="cellIs" dxfId="33" priority="14" stopIfTrue="1" operator="equal">
      <formula>0</formula>
    </cfRule>
  </conditionalFormatting>
  <conditionalFormatting sqref="R14:T166 G116:K165">
    <cfRule type="cellIs" dxfId="32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364"/>
    </row>
    <row r="4" spans="4:4" ht="57" customHeight="1">
      <c r="D4" s="364">
        <v>3</v>
      </c>
    </row>
    <row r="5" spans="4:4" ht="57" customHeight="1">
      <c r="D5" s="364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200" activePane="bottomRight" state="frozen"/>
      <selection activeCell="D209" sqref="D209"/>
      <selection pane="topRight" activeCell="D209" sqref="D209"/>
      <selection pane="bottomLeft" activeCell="D209" sqref="D209"/>
      <selection pane="bottomRight" activeCell="C210" sqref="C210:C211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44" t="s">
        <v>31</v>
      </c>
      <c r="C2" s="544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45" t="s">
        <v>13</v>
      </c>
      <c r="C4" s="546" t="s">
        <v>982</v>
      </c>
      <c r="D4" s="546" t="s">
        <v>32</v>
      </c>
      <c r="E4" s="545" t="s">
        <v>33</v>
      </c>
      <c r="F4" s="108" t="s">
        <v>1571</v>
      </c>
      <c r="G4" s="108" t="s">
        <v>1570</v>
      </c>
      <c r="H4" s="543" t="s">
        <v>995</v>
      </c>
      <c r="I4" s="182" t="s">
        <v>469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45"/>
      <c r="C5" s="546"/>
      <c r="D5" s="546"/>
      <c r="E5" s="545"/>
      <c r="F5" s="93"/>
      <c r="G5" s="93"/>
      <c r="H5" s="543"/>
      <c r="I5" s="182" t="s">
        <v>1570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78"/>
      <c r="C6" s="179"/>
      <c r="D6" s="180"/>
      <c r="E6" s="180"/>
      <c r="F6" s="108"/>
      <c r="G6" s="108"/>
      <c r="H6" s="181"/>
      <c r="I6" s="180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83" t="s">
        <v>470</v>
      </c>
      <c r="C8" s="109" t="s">
        <v>471</v>
      </c>
      <c r="D8" s="202"/>
      <c r="E8" s="203"/>
      <c r="F8" s="176">
        <f>(IF(D8="JASA",G8*'[90]DETAIL USULAN'!$K$58,0))+(IF(D8="HDW",G8*'[90]DETAIL USULAN'!$J$58,0))+(IF(D8="MDU",G8*'[90]DETAIL USULAN'!$I$58,0))+(IF(D8="MDU-KD",G8*'[90]DETAIL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83">
        <v>1</v>
      </c>
      <c r="C9" s="109" t="s">
        <v>472</v>
      </c>
      <c r="D9" s="202" t="s">
        <v>34</v>
      </c>
      <c r="E9" s="203" t="s">
        <v>8</v>
      </c>
      <c r="F9" s="204">
        <v>294100</v>
      </c>
      <c r="G9" s="204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83">
        <v>2</v>
      </c>
      <c r="C10" s="109" t="s">
        <v>473</v>
      </c>
      <c r="D10" s="202" t="s">
        <v>35</v>
      </c>
      <c r="E10" s="203" t="s">
        <v>8</v>
      </c>
      <c r="F10" s="204">
        <v>1719200</v>
      </c>
      <c r="G10" s="204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83">
        <v>3</v>
      </c>
      <c r="C11" s="109" t="s">
        <v>474</v>
      </c>
      <c r="D11" s="202" t="s">
        <v>34</v>
      </c>
      <c r="E11" s="203" t="s">
        <v>8</v>
      </c>
      <c r="F11" s="204">
        <v>151000</v>
      </c>
      <c r="G11" s="204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83">
        <v>4</v>
      </c>
      <c r="C12" s="109" t="s">
        <v>1111</v>
      </c>
      <c r="D12" s="202" t="s">
        <v>34</v>
      </c>
      <c r="E12" s="203" t="s">
        <v>8</v>
      </c>
      <c r="F12" s="204">
        <v>1430000</v>
      </c>
      <c r="G12" s="204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83">
        <v>5</v>
      </c>
      <c r="C13" s="109" t="s">
        <v>1110</v>
      </c>
      <c r="D13" s="202" t="s">
        <v>34</v>
      </c>
      <c r="E13" s="203" t="s">
        <v>8</v>
      </c>
      <c r="F13" s="204">
        <v>16495000</v>
      </c>
      <c r="G13" s="204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83">
        <v>6</v>
      </c>
      <c r="C14" s="109" t="s">
        <v>1167</v>
      </c>
      <c r="D14" s="202" t="s">
        <v>34</v>
      </c>
      <c r="E14" s="203" t="s">
        <v>8</v>
      </c>
      <c r="F14" s="204">
        <v>1281430</v>
      </c>
      <c r="G14" s="204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83">
        <v>7</v>
      </c>
      <c r="C15" s="109" t="s">
        <v>1168</v>
      </c>
      <c r="D15" s="202" t="s">
        <v>34</v>
      </c>
      <c r="E15" s="203" t="s">
        <v>8</v>
      </c>
      <c r="F15" s="204">
        <v>1344430</v>
      </c>
      <c r="G15" s="204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83">
        <v>8</v>
      </c>
      <c r="C16" s="109" t="s">
        <v>1166</v>
      </c>
      <c r="D16" s="202" t="s">
        <v>34</v>
      </c>
      <c r="E16" s="203" t="s">
        <v>8</v>
      </c>
      <c r="F16" s="204">
        <v>1350430</v>
      </c>
      <c r="G16" s="204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83">
        <v>9</v>
      </c>
      <c r="C17" s="109" t="s">
        <v>1112</v>
      </c>
      <c r="D17" s="202" t="s">
        <v>35</v>
      </c>
      <c r="E17" s="203" t="s">
        <v>11</v>
      </c>
      <c r="F17" s="204">
        <v>1000000</v>
      </c>
      <c r="G17" s="204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83">
        <v>10</v>
      </c>
      <c r="C18" s="109" t="s">
        <v>475</v>
      </c>
      <c r="D18" s="202" t="s">
        <v>34</v>
      </c>
      <c r="E18" s="203" t="s">
        <v>8</v>
      </c>
      <c r="F18" s="204">
        <v>35000</v>
      </c>
      <c r="G18" s="204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83">
        <v>11</v>
      </c>
      <c r="C19" s="109" t="s">
        <v>476</v>
      </c>
      <c r="D19" s="202" t="s">
        <v>34</v>
      </c>
      <c r="E19" s="203" t="s">
        <v>8</v>
      </c>
      <c r="F19" s="204">
        <v>35000</v>
      </c>
      <c r="G19" s="204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83">
        <v>12</v>
      </c>
      <c r="C20" s="109" t="s">
        <v>477</v>
      </c>
      <c r="D20" s="202" t="s">
        <v>34</v>
      </c>
      <c r="E20" s="203" t="s">
        <v>8</v>
      </c>
      <c r="F20" s="204">
        <v>35000</v>
      </c>
      <c r="G20" s="204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83">
        <v>13</v>
      </c>
      <c r="C21" s="109" t="s">
        <v>478</v>
      </c>
      <c r="D21" s="202" t="s">
        <v>34</v>
      </c>
      <c r="E21" s="203" t="s">
        <v>8</v>
      </c>
      <c r="F21" s="204">
        <v>35000</v>
      </c>
      <c r="G21" s="204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83">
        <v>14</v>
      </c>
      <c r="C22" s="109" t="s">
        <v>479</v>
      </c>
      <c r="D22" s="202" t="s">
        <v>34</v>
      </c>
      <c r="E22" s="203" t="s">
        <v>8</v>
      </c>
      <c r="F22" s="204">
        <v>35000</v>
      </c>
      <c r="G22" s="204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83">
        <v>15</v>
      </c>
      <c r="C23" s="109" t="s">
        <v>480</v>
      </c>
      <c r="D23" s="202" t="s">
        <v>34</v>
      </c>
      <c r="E23" s="203" t="s">
        <v>8</v>
      </c>
      <c r="F23" s="204">
        <v>35000</v>
      </c>
      <c r="G23" s="204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83">
        <v>16</v>
      </c>
      <c r="C24" s="109" t="s">
        <v>481</v>
      </c>
      <c r="D24" s="202" t="s">
        <v>34</v>
      </c>
      <c r="E24" s="203" t="s">
        <v>8</v>
      </c>
      <c r="F24" s="204">
        <v>35000</v>
      </c>
      <c r="G24" s="204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83">
        <v>17</v>
      </c>
      <c r="C25" s="109" t="s">
        <v>482</v>
      </c>
      <c r="D25" s="202" t="s">
        <v>34</v>
      </c>
      <c r="E25" s="203" t="s">
        <v>8</v>
      </c>
      <c r="F25" s="204">
        <v>35000</v>
      </c>
      <c r="G25" s="204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83">
        <v>18</v>
      </c>
      <c r="C26" s="109" t="s">
        <v>483</v>
      </c>
      <c r="D26" s="202" t="s">
        <v>34</v>
      </c>
      <c r="E26" s="203" t="s">
        <v>8</v>
      </c>
      <c r="F26" s="204">
        <v>35000</v>
      </c>
      <c r="G26" s="204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83">
        <v>19</v>
      </c>
      <c r="C27" s="109" t="s">
        <v>484</v>
      </c>
      <c r="D27" s="202" t="s">
        <v>34</v>
      </c>
      <c r="E27" s="203" t="s">
        <v>8</v>
      </c>
      <c r="F27" s="204">
        <v>155100</v>
      </c>
      <c r="G27" s="204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83">
        <v>20</v>
      </c>
      <c r="C28" s="109" t="s">
        <v>485</v>
      </c>
      <c r="D28" s="202" t="s">
        <v>34</v>
      </c>
      <c r="E28" s="203" t="s">
        <v>8</v>
      </c>
      <c r="F28" s="204">
        <v>155100</v>
      </c>
      <c r="G28" s="204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83">
        <v>21</v>
      </c>
      <c r="C29" s="109" t="s">
        <v>486</v>
      </c>
      <c r="D29" s="202" t="s">
        <v>34</v>
      </c>
      <c r="E29" s="203" t="s">
        <v>8</v>
      </c>
      <c r="F29" s="204">
        <v>155100</v>
      </c>
      <c r="G29" s="204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83">
        <v>22</v>
      </c>
      <c r="C30" s="109" t="s">
        <v>487</v>
      </c>
      <c r="D30" s="202" t="s">
        <v>34</v>
      </c>
      <c r="E30" s="203" t="s">
        <v>8</v>
      </c>
      <c r="F30" s="204">
        <v>155100</v>
      </c>
      <c r="G30" s="204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83">
        <v>23</v>
      </c>
      <c r="C31" s="109" t="s">
        <v>488</v>
      </c>
      <c r="D31" s="202" t="s">
        <v>34</v>
      </c>
      <c r="E31" s="203" t="s">
        <v>8</v>
      </c>
      <c r="F31" s="204">
        <v>155100</v>
      </c>
      <c r="G31" s="204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83">
        <v>24</v>
      </c>
      <c r="C32" s="109" t="s">
        <v>489</v>
      </c>
      <c r="D32" s="202" t="s">
        <v>35</v>
      </c>
      <c r="E32" s="203" t="s">
        <v>8</v>
      </c>
      <c r="F32" s="204">
        <v>723500</v>
      </c>
      <c r="G32" s="204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83">
        <v>25</v>
      </c>
      <c r="C33" s="109" t="s">
        <v>490</v>
      </c>
      <c r="D33" s="202" t="s">
        <v>35</v>
      </c>
      <c r="E33" s="203" t="s">
        <v>8</v>
      </c>
      <c r="F33" s="204">
        <v>723500</v>
      </c>
      <c r="G33" s="204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83">
        <v>26</v>
      </c>
      <c r="C34" s="109" t="s">
        <v>491</v>
      </c>
      <c r="D34" s="202" t="s">
        <v>35</v>
      </c>
      <c r="E34" s="203" t="s">
        <v>8</v>
      </c>
      <c r="F34" s="204">
        <v>757500</v>
      </c>
      <c r="G34" s="204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83">
        <v>27</v>
      </c>
      <c r="C35" s="109" t="s">
        <v>492</v>
      </c>
      <c r="D35" s="202" t="s">
        <v>35</v>
      </c>
      <c r="E35" s="203" t="s">
        <v>8</v>
      </c>
      <c r="F35" s="204">
        <v>757500</v>
      </c>
      <c r="G35" s="204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83">
        <v>28</v>
      </c>
      <c r="C36" s="109" t="s">
        <v>1514</v>
      </c>
      <c r="D36" s="202" t="s">
        <v>35</v>
      </c>
      <c r="E36" s="203" t="s">
        <v>8</v>
      </c>
      <c r="F36" s="204">
        <v>733500</v>
      </c>
      <c r="G36" s="204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83">
        <v>29</v>
      </c>
      <c r="C37" s="109" t="s">
        <v>1515</v>
      </c>
      <c r="D37" s="202" t="s">
        <v>35</v>
      </c>
      <c r="E37" s="203" t="s">
        <v>8</v>
      </c>
      <c r="F37" s="204">
        <v>823500</v>
      </c>
      <c r="G37" s="204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83">
        <v>30</v>
      </c>
      <c r="C38" s="109" t="s">
        <v>1516</v>
      </c>
      <c r="D38" s="202" t="s">
        <v>35</v>
      </c>
      <c r="E38" s="203" t="s">
        <v>8</v>
      </c>
      <c r="F38" s="204">
        <v>1156500</v>
      </c>
      <c r="G38" s="204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83">
        <v>31</v>
      </c>
      <c r="C39" s="109" t="s">
        <v>1517</v>
      </c>
      <c r="D39" s="202" t="s">
        <v>35</v>
      </c>
      <c r="E39" s="203" t="s">
        <v>8</v>
      </c>
      <c r="F39" s="204">
        <v>1237500</v>
      </c>
      <c r="G39" s="204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83">
        <v>32</v>
      </c>
      <c r="C40" s="109" t="s">
        <v>1518</v>
      </c>
      <c r="D40" s="202" t="s">
        <v>35</v>
      </c>
      <c r="E40" s="203" t="s">
        <v>8</v>
      </c>
      <c r="F40" s="204">
        <v>1287000</v>
      </c>
      <c r="G40" s="204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83">
        <v>33</v>
      </c>
      <c r="C41" s="109" t="s">
        <v>1519</v>
      </c>
      <c r="D41" s="202" t="s">
        <v>35</v>
      </c>
      <c r="E41" s="203" t="s">
        <v>8</v>
      </c>
      <c r="F41" s="204">
        <v>1336500</v>
      </c>
      <c r="G41" s="204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83">
        <v>34</v>
      </c>
      <c r="C42" s="109" t="s">
        <v>1520</v>
      </c>
      <c r="D42" s="202" t="s">
        <v>35</v>
      </c>
      <c r="E42" s="203" t="s">
        <v>8</v>
      </c>
      <c r="F42" s="204">
        <v>1336500</v>
      </c>
      <c r="G42" s="204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83">
        <v>35</v>
      </c>
      <c r="C43" s="109" t="s">
        <v>1521</v>
      </c>
      <c r="D43" s="202" t="s">
        <v>35</v>
      </c>
      <c r="E43" s="203" t="s">
        <v>8</v>
      </c>
      <c r="F43" s="204">
        <v>2866500</v>
      </c>
      <c r="G43" s="204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83">
        <v>36</v>
      </c>
      <c r="C44" s="109" t="s">
        <v>493</v>
      </c>
      <c r="D44" s="202" t="s">
        <v>35</v>
      </c>
      <c r="E44" s="203" t="s">
        <v>8</v>
      </c>
      <c r="F44" s="204">
        <v>545000</v>
      </c>
      <c r="G44" s="204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83">
        <v>37</v>
      </c>
      <c r="C45" s="109" t="s">
        <v>494</v>
      </c>
      <c r="D45" s="202" t="s">
        <v>35</v>
      </c>
      <c r="E45" s="203" t="s">
        <v>8</v>
      </c>
      <c r="F45" s="204">
        <v>545000</v>
      </c>
      <c r="G45" s="204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83">
        <v>38</v>
      </c>
      <c r="C46" s="109" t="s">
        <v>1293</v>
      </c>
      <c r="D46" s="202" t="s">
        <v>34</v>
      </c>
      <c r="E46" s="203" t="s">
        <v>8</v>
      </c>
      <c r="F46" s="204">
        <v>2250810</v>
      </c>
      <c r="G46" s="204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83">
        <v>39</v>
      </c>
      <c r="C47" s="109" t="s">
        <v>1294</v>
      </c>
      <c r="D47" s="202" t="s">
        <v>34</v>
      </c>
      <c r="E47" s="203" t="s">
        <v>8</v>
      </c>
      <c r="F47" s="204">
        <v>2250810</v>
      </c>
      <c r="G47" s="204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83">
        <v>40</v>
      </c>
      <c r="C48" s="109" t="s">
        <v>1295</v>
      </c>
      <c r="D48" s="202" t="s">
        <v>34</v>
      </c>
      <c r="E48" s="203" t="s">
        <v>8</v>
      </c>
      <c r="F48" s="204">
        <v>2250810</v>
      </c>
      <c r="G48" s="204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83">
        <v>41</v>
      </c>
      <c r="C49" s="109" t="s">
        <v>1296</v>
      </c>
      <c r="D49" s="202" t="s">
        <v>34</v>
      </c>
      <c r="E49" s="203" t="s">
        <v>8</v>
      </c>
      <c r="F49" s="204">
        <v>2250810</v>
      </c>
      <c r="G49" s="204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83">
        <v>42</v>
      </c>
      <c r="C50" s="109" t="s">
        <v>1297</v>
      </c>
      <c r="D50" s="202" t="s">
        <v>34</v>
      </c>
      <c r="E50" s="203" t="s">
        <v>8</v>
      </c>
      <c r="F50" s="204">
        <v>2250810</v>
      </c>
      <c r="G50" s="204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83">
        <v>43</v>
      </c>
      <c r="C51" s="109" t="s">
        <v>1298</v>
      </c>
      <c r="D51" s="202" t="s">
        <v>34</v>
      </c>
      <c r="E51" s="203" t="s">
        <v>8</v>
      </c>
      <c r="F51" s="204">
        <v>2250810</v>
      </c>
      <c r="G51" s="204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83">
        <v>44</v>
      </c>
      <c r="C52" s="109" t="s">
        <v>1299</v>
      </c>
      <c r="D52" s="202" t="s">
        <v>34</v>
      </c>
      <c r="E52" s="203" t="s">
        <v>8</v>
      </c>
      <c r="F52" s="204">
        <v>2250810</v>
      </c>
      <c r="G52" s="204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83">
        <v>45</v>
      </c>
      <c r="C53" s="109" t="s">
        <v>1300</v>
      </c>
      <c r="D53" s="202" t="s">
        <v>34</v>
      </c>
      <c r="E53" s="203" t="s">
        <v>8</v>
      </c>
      <c r="F53" s="204">
        <v>2250810</v>
      </c>
      <c r="G53" s="204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83">
        <v>46</v>
      </c>
      <c r="C54" s="109" t="s">
        <v>1301</v>
      </c>
      <c r="D54" s="202" t="s">
        <v>34</v>
      </c>
      <c r="E54" s="203" t="s">
        <v>8</v>
      </c>
      <c r="F54" s="204">
        <v>2250810</v>
      </c>
      <c r="G54" s="204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83">
        <v>47</v>
      </c>
      <c r="C55" s="109" t="s">
        <v>1302</v>
      </c>
      <c r="D55" s="202" t="s">
        <v>34</v>
      </c>
      <c r="E55" s="203" t="s">
        <v>8</v>
      </c>
      <c r="F55" s="204">
        <v>2250810</v>
      </c>
      <c r="G55" s="204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83">
        <v>48</v>
      </c>
      <c r="C56" s="109" t="s">
        <v>1303</v>
      </c>
      <c r="D56" s="202" t="s">
        <v>34</v>
      </c>
      <c r="E56" s="203" t="s">
        <v>8</v>
      </c>
      <c r="F56" s="204">
        <v>2250810</v>
      </c>
      <c r="G56" s="204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83">
        <v>49</v>
      </c>
      <c r="C57" s="109" t="s">
        <v>1304</v>
      </c>
      <c r="D57" s="202" t="s">
        <v>34</v>
      </c>
      <c r="E57" s="203" t="s">
        <v>8</v>
      </c>
      <c r="F57" s="204">
        <v>2250810</v>
      </c>
      <c r="G57" s="204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83">
        <v>50</v>
      </c>
      <c r="C58" s="109" t="s">
        <v>1305</v>
      </c>
      <c r="D58" s="202" t="s">
        <v>34</v>
      </c>
      <c r="E58" s="203" t="s">
        <v>8</v>
      </c>
      <c r="F58" s="204">
        <v>2250810</v>
      </c>
      <c r="G58" s="204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83">
        <v>51</v>
      </c>
      <c r="C59" s="109" t="s">
        <v>1306</v>
      </c>
      <c r="D59" s="202" t="s">
        <v>34</v>
      </c>
      <c r="E59" s="203" t="s">
        <v>8</v>
      </c>
      <c r="F59" s="204">
        <v>2250810</v>
      </c>
      <c r="G59" s="204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83">
        <v>52</v>
      </c>
      <c r="C60" s="109" t="s">
        <v>1307</v>
      </c>
      <c r="D60" s="202" t="s">
        <v>34</v>
      </c>
      <c r="E60" s="203" t="s">
        <v>8</v>
      </c>
      <c r="F60" s="204">
        <v>2250810</v>
      </c>
      <c r="G60" s="204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83">
        <v>53</v>
      </c>
      <c r="C61" s="109" t="s">
        <v>1308</v>
      </c>
      <c r="D61" s="202" t="s">
        <v>34</v>
      </c>
      <c r="E61" s="203" t="s">
        <v>8</v>
      </c>
      <c r="F61" s="204">
        <v>2250810</v>
      </c>
      <c r="G61" s="204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83">
        <v>54</v>
      </c>
      <c r="C62" s="109" t="s">
        <v>1309</v>
      </c>
      <c r="D62" s="202" t="s">
        <v>34</v>
      </c>
      <c r="E62" s="203" t="s">
        <v>8</v>
      </c>
      <c r="F62" s="204">
        <v>2250810</v>
      </c>
      <c r="G62" s="204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83">
        <v>55</v>
      </c>
      <c r="C63" s="109" t="s">
        <v>1310</v>
      </c>
      <c r="D63" s="202" t="s">
        <v>34</v>
      </c>
      <c r="E63" s="203" t="s">
        <v>8</v>
      </c>
      <c r="F63" s="204">
        <v>2250810</v>
      </c>
      <c r="G63" s="204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83">
        <v>56</v>
      </c>
      <c r="C64" s="109" t="s">
        <v>1311</v>
      </c>
      <c r="D64" s="202" t="s">
        <v>34</v>
      </c>
      <c r="E64" s="203" t="s">
        <v>8</v>
      </c>
      <c r="F64" s="204">
        <v>2250810</v>
      </c>
      <c r="G64" s="204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83">
        <v>57</v>
      </c>
      <c r="C65" s="109" t="s">
        <v>1312</v>
      </c>
      <c r="D65" s="202" t="s">
        <v>34</v>
      </c>
      <c r="E65" s="203" t="s">
        <v>8</v>
      </c>
      <c r="F65" s="204">
        <v>2250810</v>
      </c>
      <c r="G65" s="204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83">
        <v>58</v>
      </c>
      <c r="C66" s="109" t="s">
        <v>1313</v>
      </c>
      <c r="D66" s="202" t="s">
        <v>34</v>
      </c>
      <c r="E66" s="203" t="s">
        <v>8</v>
      </c>
      <c r="F66" s="204">
        <v>7034000</v>
      </c>
      <c r="G66" s="204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83">
        <v>59</v>
      </c>
      <c r="C67" s="109" t="s">
        <v>1314</v>
      </c>
      <c r="D67" s="202" t="s">
        <v>34</v>
      </c>
      <c r="E67" s="203" t="s">
        <v>8</v>
      </c>
      <c r="F67" s="204">
        <v>7034000</v>
      </c>
      <c r="G67" s="204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83">
        <v>60</v>
      </c>
      <c r="C68" s="109" t="s">
        <v>1351</v>
      </c>
      <c r="D68" s="202" t="s">
        <v>34</v>
      </c>
      <c r="E68" s="203" t="s">
        <v>8</v>
      </c>
      <c r="F68" s="204">
        <v>3826640</v>
      </c>
      <c r="G68" s="204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83">
        <v>61</v>
      </c>
      <c r="C69" s="109" t="s">
        <v>1352</v>
      </c>
      <c r="D69" s="202" t="s">
        <v>34</v>
      </c>
      <c r="E69" s="203" t="s">
        <v>8</v>
      </c>
      <c r="F69" s="204">
        <v>3826640</v>
      </c>
      <c r="G69" s="204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83">
        <v>62</v>
      </c>
      <c r="C70" s="109" t="s">
        <v>1353</v>
      </c>
      <c r="D70" s="202" t="s">
        <v>34</v>
      </c>
      <c r="E70" s="203" t="s">
        <v>8</v>
      </c>
      <c r="F70" s="204">
        <v>3826640</v>
      </c>
      <c r="G70" s="204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83">
        <v>63</v>
      </c>
      <c r="C71" s="109" t="s">
        <v>1354</v>
      </c>
      <c r="D71" s="202" t="s">
        <v>34</v>
      </c>
      <c r="E71" s="203" t="s">
        <v>8</v>
      </c>
      <c r="F71" s="204">
        <v>3826640</v>
      </c>
      <c r="G71" s="204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83">
        <v>64</v>
      </c>
      <c r="C72" s="109" t="s">
        <v>1355</v>
      </c>
      <c r="D72" s="202" t="s">
        <v>34</v>
      </c>
      <c r="E72" s="203" t="s">
        <v>8</v>
      </c>
      <c r="F72" s="204">
        <v>3826640</v>
      </c>
      <c r="G72" s="204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83">
        <v>65</v>
      </c>
      <c r="C73" s="109" t="s">
        <v>1356</v>
      </c>
      <c r="D73" s="202" t="s">
        <v>34</v>
      </c>
      <c r="E73" s="203" t="s">
        <v>8</v>
      </c>
      <c r="F73" s="204">
        <v>3826640</v>
      </c>
      <c r="G73" s="204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83">
        <v>66</v>
      </c>
      <c r="C74" s="109" t="s">
        <v>1357</v>
      </c>
      <c r="D74" s="202" t="s">
        <v>34</v>
      </c>
      <c r="E74" s="203" t="s">
        <v>8</v>
      </c>
      <c r="F74" s="204">
        <v>3826640</v>
      </c>
      <c r="G74" s="204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83">
        <v>67</v>
      </c>
      <c r="C75" s="109" t="s">
        <v>1358</v>
      </c>
      <c r="D75" s="202" t="s">
        <v>34</v>
      </c>
      <c r="E75" s="203" t="s">
        <v>8</v>
      </c>
      <c r="F75" s="204">
        <v>3826640</v>
      </c>
      <c r="G75" s="204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83">
        <v>68</v>
      </c>
      <c r="C76" s="109" t="s">
        <v>1359</v>
      </c>
      <c r="D76" s="202" t="s">
        <v>34</v>
      </c>
      <c r="E76" s="203" t="s">
        <v>8</v>
      </c>
      <c r="F76" s="204">
        <v>3826640</v>
      </c>
      <c r="G76" s="204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83">
        <v>69</v>
      </c>
      <c r="C77" s="109" t="s">
        <v>1360</v>
      </c>
      <c r="D77" s="202" t="s">
        <v>34</v>
      </c>
      <c r="E77" s="203" t="s">
        <v>8</v>
      </c>
      <c r="F77" s="204">
        <v>3826640</v>
      </c>
      <c r="G77" s="204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83">
        <v>70</v>
      </c>
      <c r="C78" s="109" t="s">
        <v>1361</v>
      </c>
      <c r="D78" s="202" t="s">
        <v>34</v>
      </c>
      <c r="E78" s="203" t="s">
        <v>8</v>
      </c>
      <c r="F78" s="204">
        <v>3826640</v>
      </c>
      <c r="G78" s="204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83">
        <v>71</v>
      </c>
      <c r="C79" s="109" t="s">
        <v>1362</v>
      </c>
      <c r="D79" s="202" t="s">
        <v>34</v>
      </c>
      <c r="E79" s="203" t="s">
        <v>8</v>
      </c>
      <c r="F79" s="204">
        <v>3826640</v>
      </c>
      <c r="G79" s="204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83">
        <v>72</v>
      </c>
      <c r="C80" s="109" t="s">
        <v>1363</v>
      </c>
      <c r="D80" s="202" t="s">
        <v>34</v>
      </c>
      <c r="E80" s="203" t="s">
        <v>8</v>
      </c>
      <c r="F80" s="204">
        <v>3826640</v>
      </c>
      <c r="G80" s="204">
        <v>7842800</v>
      </c>
      <c r="H80" s="171"/>
      <c r="I80" s="88">
        <f t="shared" si="4"/>
        <v>7842800</v>
      </c>
      <c r="J80" s="163">
        <f t="shared" si="7"/>
        <v>1</v>
      </c>
      <c r="K80" s="190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83">
        <v>73</v>
      </c>
      <c r="C81" s="109" t="s">
        <v>1364</v>
      </c>
      <c r="D81" s="202" t="s">
        <v>34</v>
      </c>
      <c r="E81" s="203" t="s">
        <v>8</v>
      </c>
      <c r="F81" s="204">
        <v>3826640</v>
      </c>
      <c r="G81" s="204">
        <v>7842800</v>
      </c>
      <c r="H81" s="171"/>
      <c r="I81" s="88">
        <f t="shared" si="4"/>
        <v>7842800</v>
      </c>
      <c r="J81" s="163">
        <f t="shared" si="7"/>
        <v>1</v>
      </c>
      <c r="K81" s="190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83">
        <v>74</v>
      </c>
      <c r="C82" s="109" t="s">
        <v>1365</v>
      </c>
      <c r="D82" s="202" t="s">
        <v>34</v>
      </c>
      <c r="E82" s="203" t="s">
        <v>8</v>
      </c>
      <c r="F82" s="204">
        <v>3826640</v>
      </c>
      <c r="G82" s="204">
        <v>7842800</v>
      </c>
      <c r="H82" s="171"/>
      <c r="I82" s="88">
        <f t="shared" si="4"/>
        <v>7842800</v>
      </c>
      <c r="J82" s="163">
        <f t="shared" si="7"/>
        <v>1</v>
      </c>
      <c r="K82" s="190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83">
        <v>75</v>
      </c>
      <c r="C83" s="109" t="s">
        <v>1366</v>
      </c>
      <c r="D83" s="202" t="s">
        <v>34</v>
      </c>
      <c r="E83" s="203" t="s">
        <v>8</v>
      </c>
      <c r="F83" s="204">
        <v>3826640</v>
      </c>
      <c r="G83" s="204">
        <v>7842800</v>
      </c>
      <c r="H83" s="171"/>
      <c r="I83" s="88">
        <f t="shared" si="4"/>
        <v>7842800</v>
      </c>
      <c r="J83" s="163">
        <f t="shared" si="7"/>
        <v>1</v>
      </c>
      <c r="K83" s="190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83">
        <v>76</v>
      </c>
      <c r="C84" s="109" t="s">
        <v>1315</v>
      </c>
      <c r="D84" s="202" t="s">
        <v>34</v>
      </c>
      <c r="E84" s="203" t="s">
        <v>8</v>
      </c>
      <c r="F84" s="204">
        <v>3551000</v>
      </c>
      <c r="G84" s="204">
        <v>5811500</v>
      </c>
      <c r="H84" s="171"/>
      <c r="I84" s="88">
        <f t="shared" si="4"/>
        <v>5811500</v>
      </c>
      <c r="J84" s="163">
        <f t="shared" si="7"/>
        <v>1</v>
      </c>
      <c r="K84" s="190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83">
        <v>77</v>
      </c>
      <c r="C85" s="109" t="s">
        <v>1316</v>
      </c>
      <c r="D85" s="202" t="s">
        <v>34</v>
      </c>
      <c r="E85" s="203" t="s">
        <v>8</v>
      </c>
      <c r="F85" s="204">
        <v>4585000</v>
      </c>
      <c r="G85" s="204">
        <v>7805600</v>
      </c>
      <c r="H85" s="171"/>
      <c r="I85" s="88">
        <f t="shared" si="4"/>
        <v>7805600</v>
      </c>
      <c r="J85" s="163">
        <f t="shared" si="7"/>
        <v>1</v>
      </c>
      <c r="K85" s="190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83"/>
      <c r="C86" s="109"/>
      <c r="D86" s="202" t="s">
        <v>38</v>
      </c>
      <c r="E86" s="203"/>
      <c r="F86" s="204"/>
      <c r="G86" s="204"/>
      <c r="H86" s="171"/>
      <c r="I86" s="88">
        <f t="shared" si="4"/>
        <v>0</v>
      </c>
      <c r="J86" s="163">
        <f t="shared" si="7"/>
        <v>0</v>
      </c>
      <c r="K86" s="190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83" t="s">
        <v>495</v>
      </c>
      <c r="C87" s="109" t="s">
        <v>496</v>
      </c>
      <c r="D87" s="202" t="s">
        <v>38</v>
      </c>
      <c r="E87" s="203"/>
      <c r="F87" s="204"/>
      <c r="G87" s="204"/>
      <c r="H87" s="171"/>
      <c r="I87" s="88">
        <f t="shared" si="4"/>
        <v>0</v>
      </c>
      <c r="J87" s="163">
        <f t="shared" si="7"/>
        <v>0</v>
      </c>
      <c r="K87" s="190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497</v>
      </c>
      <c r="D88" s="202" t="s">
        <v>34</v>
      </c>
      <c r="E88" s="203" t="s">
        <v>11</v>
      </c>
      <c r="F88" s="204">
        <v>2980000</v>
      </c>
      <c r="G88" s="204">
        <v>3564900</v>
      </c>
      <c r="H88" s="171"/>
      <c r="I88" s="88">
        <f t="shared" si="4"/>
        <v>3564900</v>
      </c>
      <c r="J88" s="163">
        <f t="shared" si="7"/>
        <v>1</v>
      </c>
      <c r="K88" s="190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498</v>
      </c>
      <c r="D89" s="202" t="s">
        <v>34</v>
      </c>
      <c r="E89" s="203" t="s">
        <v>11</v>
      </c>
      <c r="F89" s="204">
        <v>2980000</v>
      </c>
      <c r="G89" s="204">
        <v>3564900</v>
      </c>
      <c r="H89" s="171"/>
      <c r="I89" s="88">
        <f t="shared" si="4"/>
        <v>3564900</v>
      </c>
      <c r="J89" s="163">
        <f t="shared" si="7"/>
        <v>1</v>
      </c>
      <c r="K89" s="190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499</v>
      </c>
      <c r="D90" s="202" t="s">
        <v>34</v>
      </c>
      <c r="E90" s="203" t="s">
        <v>11</v>
      </c>
      <c r="F90" s="204">
        <v>2980000</v>
      </c>
      <c r="G90" s="204">
        <v>3564900</v>
      </c>
      <c r="H90" s="171"/>
      <c r="I90" s="88">
        <f t="shared" si="4"/>
        <v>3564900</v>
      </c>
      <c r="J90" s="163">
        <f t="shared" si="7"/>
        <v>1</v>
      </c>
      <c r="K90" s="190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500</v>
      </c>
      <c r="D91" s="202" t="s">
        <v>34</v>
      </c>
      <c r="E91" s="203" t="s">
        <v>11</v>
      </c>
      <c r="F91" s="204">
        <v>2980000</v>
      </c>
      <c r="G91" s="204">
        <v>3564900</v>
      </c>
      <c r="H91" s="171"/>
      <c r="I91" s="88">
        <f t="shared" si="4"/>
        <v>3564900</v>
      </c>
      <c r="J91" s="163">
        <f t="shared" si="7"/>
        <v>1</v>
      </c>
      <c r="K91" s="190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501</v>
      </c>
      <c r="D92" s="202" t="s">
        <v>34</v>
      </c>
      <c r="E92" s="203" t="s">
        <v>11</v>
      </c>
      <c r="F92" s="204">
        <v>2980000</v>
      </c>
      <c r="G92" s="204">
        <v>3564900</v>
      </c>
      <c r="H92" s="171"/>
      <c r="I92" s="88">
        <f t="shared" si="4"/>
        <v>3564900</v>
      </c>
      <c r="J92" s="163">
        <f t="shared" si="7"/>
        <v>1</v>
      </c>
      <c r="K92" s="190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502</v>
      </c>
      <c r="D93" s="202" t="s">
        <v>34</v>
      </c>
      <c r="E93" s="203" t="s">
        <v>11</v>
      </c>
      <c r="F93" s="204">
        <v>2980000</v>
      </c>
      <c r="G93" s="204">
        <v>3564900</v>
      </c>
      <c r="H93" s="171"/>
      <c r="I93" s="88">
        <f t="shared" si="4"/>
        <v>3564900</v>
      </c>
      <c r="J93" s="163">
        <f t="shared" si="7"/>
        <v>1</v>
      </c>
      <c r="K93" s="190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503</v>
      </c>
      <c r="D94" s="202" t="s">
        <v>34</v>
      </c>
      <c r="E94" s="203" t="s">
        <v>11</v>
      </c>
      <c r="F94" s="204">
        <v>2980000</v>
      </c>
      <c r="G94" s="204">
        <v>3564900</v>
      </c>
      <c r="H94" s="171"/>
      <c r="I94" s="88">
        <f t="shared" si="4"/>
        <v>3564900</v>
      </c>
      <c r="J94" s="163">
        <f t="shared" si="7"/>
        <v>1</v>
      </c>
      <c r="K94" s="190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504</v>
      </c>
      <c r="D95" s="202" t="s">
        <v>34</v>
      </c>
      <c r="E95" s="203" t="s">
        <v>11</v>
      </c>
      <c r="F95" s="204">
        <v>2980000</v>
      </c>
      <c r="G95" s="204">
        <v>3564900</v>
      </c>
      <c r="H95" s="171"/>
      <c r="I95" s="88">
        <f t="shared" si="4"/>
        <v>3564900</v>
      </c>
      <c r="J95" s="163">
        <f t="shared" si="7"/>
        <v>1</v>
      </c>
      <c r="K95" s="190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505</v>
      </c>
      <c r="D96" s="202" t="s">
        <v>34</v>
      </c>
      <c r="E96" s="203" t="s">
        <v>11</v>
      </c>
      <c r="F96" s="204">
        <v>12249100</v>
      </c>
      <c r="G96" s="204">
        <v>13644300</v>
      </c>
      <c r="H96" s="171"/>
      <c r="I96" s="88">
        <f t="shared" si="4"/>
        <v>13644300</v>
      </c>
      <c r="J96" s="163">
        <f t="shared" si="7"/>
        <v>1</v>
      </c>
      <c r="K96" s="190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506</v>
      </c>
      <c r="D97" s="202" t="s">
        <v>34</v>
      </c>
      <c r="E97" s="203" t="s">
        <v>11</v>
      </c>
      <c r="F97" s="204">
        <v>12249100</v>
      </c>
      <c r="G97" s="204">
        <v>13644300</v>
      </c>
      <c r="H97" s="171"/>
      <c r="I97" s="88">
        <f t="shared" si="4"/>
        <v>13644300</v>
      </c>
      <c r="J97" s="163">
        <f t="shared" si="7"/>
        <v>1</v>
      </c>
      <c r="K97" s="190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507</v>
      </c>
      <c r="D98" s="202" t="s">
        <v>34</v>
      </c>
      <c r="E98" s="203" t="s">
        <v>11</v>
      </c>
      <c r="F98" s="204">
        <v>12764100</v>
      </c>
      <c r="G98" s="204">
        <v>14217900</v>
      </c>
      <c r="H98" s="171"/>
      <c r="I98" s="88">
        <f t="shared" si="4"/>
        <v>14217900</v>
      </c>
      <c r="J98" s="163">
        <f t="shared" si="7"/>
        <v>1</v>
      </c>
      <c r="K98" s="190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508</v>
      </c>
      <c r="D99" s="202" t="s">
        <v>34</v>
      </c>
      <c r="E99" s="203" t="s">
        <v>11</v>
      </c>
      <c r="F99" s="204">
        <v>12764100</v>
      </c>
      <c r="G99" s="204">
        <v>14217900</v>
      </c>
      <c r="H99" s="171"/>
      <c r="I99" s="88">
        <f t="shared" si="4"/>
        <v>14217900</v>
      </c>
      <c r="J99" s="163">
        <f t="shared" si="7"/>
        <v>1</v>
      </c>
      <c r="K99" s="190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509</v>
      </c>
      <c r="D100" s="202" t="s">
        <v>34</v>
      </c>
      <c r="E100" s="203" t="s">
        <v>11</v>
      </c>
      <c r="F100" s="204">
        <v>13444100</v>
      </c>
      <c r="G100" s="204">
        <v>14975400</v>
      </c>
      <c r="H100" s="171"/>
      <c r="I100" s="88">
        <f t="shared" si="4"/>
        <v>14975400</v>
      </c>
      <c r="J100" s="163">
        <f t="shared" si="7"/>
        <v>1</v>
      </c>
      <c r="K100" s="190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510</v>
      </c>
      <c r="D101" s="202" t="s">
        <v>34</v>
      </c>
      <c r="E101" s="203" t="s">
        <v>11</v>
      </c>
      <c r="F101" s="204">
        <v>13444100</v>
      </c>
      <c r="G101" s="204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190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511</v>
      </c>
      <c r="D102" s="202" t="s">
        <v>34</v>
      </c>
      <c r="E102" s="203" t="s">
        <v>11</v>
      </c>
      <c r="F102" s="204">
        <v>13444100</v>
      </c>
      <c r="G102" s="204">
        <v>14975400</v>
      </c>
      <c r="H102" s="171"/>
      <c r="I102" s="88">
        <f t="shared" si="11"/>
        <v>14975400</v>
      </c>
      <c r="J102" s="163">
        <f t="shared" si="7"/>
        <v>1</v>
      </c>
      <c r="K102" s="190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512</v>
      </c>
      <c r="D103" s="202" t="s">
        <v>34</v>
      </c>
      <c r="E103" s="203" t="s">
        <v>11</v>
      </c>
      <c r="F103" s="204">
        <v>14119100</v>
      </c>
      <c r="G103" s="204">
        <v>15727300</v>
      </c>
      <c r="H103" s="171"/>
      <c r="I103" s="88">
        <f t="shared" si="11"/>
        <v>15727300</v>
      </c>
      <c r="J103" s="163">
        <f t="shared" si="7"/>
        <v>1</v>
      </c>
      <c r="K103" s="190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513</v>
      </c>
      <c r="D104" s="202" t="s">
        <v>34</v>
      </c>
      <c r="E104" s="203" t="s">
        <v>11</v>
      </c>
      <c r="F104" s="204">
        <v>3050000</v>
      </c>
      <c r="G104" s="204">
        <v>3050000</v>
      </c>
      <c r="H104" s="171"/>
      <c r="I104" s="88">
        <f t="shared" si="11"/>
        <v>3050000</v>
      </c>
      <c r="J104" s="163">
        <f t="shared" si="7"/>
        <v>1</v>
      </c>
      <c r="K104" s="190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133</v>
      </c>
      <c r="D105" s="202" t="s">
        <v>35</v>
      </c>
      <c r="E105" s="203" t="s">
        <v>14</v>
      </c>
      <c r="F105" s="204">
        <v>61350.369301283834</v>
      </c>
      <c r="G105" s="204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190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134</v>
      </c>
      <c r="D106" s="202" t="s">
        <v>35</v>
      </c>
      <c r="E106" s="203" t="s">
        <v>14</v>
      </c>
      <c r="F106" s="204">
        <v>297606.44984038931</v>
      </c>
      <c r="G106" s="204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190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39</v>
      </c>
      <c r="D107" s="202" t="s">
        <v>35</v>
      </c>
      <c r="E107" s="203" t="s">
        <v>8</v>
      </c>
      <c r="F107" s="204">
        <v>63410.286500000002</v>
      </c>
      <c r="G107" s="204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190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40</v>
      </c>
      <c r="D108" s="202" t="s">
        <v>35</v>
      </c>
      <c r="E108" s="203" t="s">
        <v>8</v>
      </c>
      <c r="F108" s="204">
        <v>259574.27222222224</v>
      </c>
      <c r="G108" s="204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190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41</v>
      </c>
      <c r="D109" s="202" t="s">
        <v>35</v>
      </c>
      <c r="E109" s="203" t="s">
        <v>8</v>
      </c>
      <c r="F109" s="204">
        <v>5918293.4066666672</v>
      </c>
      <c r="G109" s="204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42</v>
      </c>
      <c r="D110" s="202" t="s">
        <v>35</v>
      </c>
      <c r="E110" s="203" t="s">
        <v>8</v>
      </c>
      <c r="F110" s="204">
        <v>7304865.0047999993</v>
      </c>
      <c r="G110" s="204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29</v>
      </c>
      <c r="D111" s="202" t="s">
        <v>35</v>
      </c>
      <c r="E111" s="203" t="s">
        <v>8</v>
      </c>
      <c r="F111" s="204">
        <v>7575415.5605333354</v>
      </c>
      <c r="G111" s="204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43</v>
      </c>
      <c r="D112" s="202" t="s">
        <v>35</v>
      </c>
      <c r="E112" s="203" t="s">
        <v>8</v>
      </c>
      <c r="F112" s="204">
        <v>7034314.449066666</v>
      </c>
      <c r="G112" s="204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83"/>
      <c r="C113" s="109"/>
      <c r="D113" s="202" t="s">
        <v>38</v>
      </c>
      <c r="E113" s="203"/>
      <c r="F113" s="204"/>
      <c r="G113" s="204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83" t="s">
        <v>514</v>
      </c>
      <c r="C114" s="109" t="s">
        <v>1164</v>
      </c>
      <c r="D114" s="202" t="s">
        <v>38</v>
      </c>
      <c r="E114" s="203"/>
      <c r="F114" s="204"/>
      <c r="G114" s="204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83">
        <v>1</v>
      </c>
      <c r="C115" s="109" t="s">
        <v>1165</v>
      </c>
      <c r="D115" s="202" t="s">
        <v>35</v>
      </c>
      <c r="E115" s="203" t="s">
        <v>11</v>
      </c>
      <c r="F115" s="204"/>
      <c r="G115" s="204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83">
        <v>2</v>
      </c>
      <c r="C116" s="109" t="s">
        <v>983</v>
      </c>
      <c r="D116" s="202" t="s">
        <v>34</v>
      </c>
      <c r="E116" s="203" t="s">
        <v>515</v>
      </c>
      <c r="F116" s="204">
        <v>16002920</v>
      </c>
      <c r="G116" s="204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83">
        <v>3</v>
      </c>
      <c r="C117" s="185" t="s">
        <v>984</v>
      </c>
      <c r="D117" s="202" t="s">
        <v>34</v>
      </c>
      <c r="E117" s="203" t="s">
        <v>515</v>
      </c>
      <c r="F117" s="204">
        <v>18311920</v>
      </c>
      <c r="G117" s="204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83">
        <v>4</v>
      </c>
      <c r="C118" s="109" t="s">
        <v>985</v>
      </c>
      <c r="D118" s="202" t="s">
        <v>34</v>
      </c>
      <c r="E118" s="203" t="s">
        <v>515</v>
      </c>
      <c r="F118" s="204">
        <v>79514150</v>
      </c>
      <c r="G118" s="204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83">
        <v>5</v>
      </c>
      <c r="C119" s="109" t="s">
        <v>986</v>
      </c>
      <c r="D119" s="202" t="s">
        <v>34</v>
      </c>
      <c r="E119" s="203" t="s">
        <v>515</v>
      </c>
      <c r="F119" s="204">
        <v>46492920</v>
      </c>
      <c r="G119" s="204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83">
        <v>6</v>
      </c>
      <c r="C120" s="109" t="s">
        <v>987</v>
      </c>
      <c r="D120" s="202" t="s">
        <v>34</v>
      </c>
      <c r="E120" s="203" t="s">
        <v>515</v>
      </c>
      <c r="F120" s="204">
        <v>229416150</v>
      </c>
      <c r="G120" s="204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83">
        <v>7</v>
      </c>
      <c r="C121" s="109" t="s">
        <v>1163</v>
      </c>
      <c r="D121" s="202" t="s">
        <v>34</v>
      </c>
      <c r="E121" s="203" t="s">
        <v>515</v>
      </c>
      <c r="F121" s="204">
        <v>46425420</v>
      </c>
      <c r="G121" s="204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83"/>
      <c r="C122" s="184" t="s">
        <v>1367</v>
      </c>
      <c r="D122" s="202" t="s">
        <v>38</v>
      </c>
      <c r="E122" s="203"/>
      <c r="F122" s="204"/>
      <c r="G122" s="204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83">
        <v>8</v>
      </c>
      <c r="C123" s="185" t="s">
        <v>1368</v>
      </c>
      <c r="D123" s="202" t="s">
        <v>34</v>
      </c>
      <c r="E123" s="203" t="s">
        <v>515</v>
      </c>
      <c r="F123" s="204">
        <v>241300000</v>
      </c>
      <c r="G123" s="204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83">
        <v>9</v>
      </c>
      <c r="C124" s="185" t="s">
        <v>1369</v>
      </c>
      <c r="D124" s="202" t="s">
        <v>34</v>
      </c>
      <c r="E124" s="203" t="s">
        <v>11</v>
      </c>
      <c r="F124" s="204">
        <v>42499000</v>
      </c>
      <c r="G124" s="204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83"/>
      <c r="C125" s="109"/>
      <c r="D125" s="202"/>
      <c r="E125" s="203"/>
      <c r="F125" s="204"/>
      <c r="G125" s="204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83" t="s">
        <v>516</v>
      </c>
      <c r="C126" s="109" t="s">
        <v>517</v>
      </c>
      <c r="D126" s="202" t="s">
        <v>38</v>
      </c>
      <c r="E126" s="203"/>
      <c r="F126" s="204"/>
      <c r="G126" s="204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83">
        <v>1</v>
      </c>
      <c r="C127" s="109" t="s">
        <v>518</v>
      </c>
      <c r="D127" s="202" t="s">
        <v>34</v>
      </c>
      <c r="E127" s="203" t="s">
        <v>515</v>
      </c>
      <c r="F127" s="204">
        <v>126104830</v>
      </c>
      <c r="G127" s="204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83">
        <v>2</v>
      </c>
      <c r="C128" s="109" t="s">
        <v>519</v>
      </c>
      <c r="D128" s="202" t="s">
        <v>34</v>
      </c>
      <c r="E128" s="203" t="s">
        <v>515</v>
      </c>
      <c r="F128" s="204">
        <v>191704830</v>
      </c>
      <c r="G128" s="204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83">
        <v>3</v>
      </c>
      <c r="C129" s="109" t="s">
        <v>1113</v>
      </c>
      <c r="D129" s="202" t="s">
        <v>35</v>
      </c>
      <c r="E129" s="203" t="s">
        <v>515</v>
      </c>
      <c r="F129" s="204">
        <v>79200000</v>
      </c>
      <c r="G129" s="204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83">
        <v>4</v>
      </c>
      <c r="C130" s="109" t="s">
        <v>1114</v>
      </c>
      <c r="D130" s="202" t="s">
        <v>35</v>
      </c>
      <c r="E130" s="203" t="s">
        <v>11</v>
      </c>
      <c r="F130" s="204">
        <v>5975000</v>
      </c>
      <c r="G130" s="204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83">
        <v>5</v>
      </c>
      <c r="C131" s="109" t="s">
        <v>1115</v>
      </c>
      <c r="D131" s="202" t="s">
        <v>35</v>
      </c>
      <c r="E131" s="203" t="s">
        <v>14</v>
      </c>
      <c r="F131" s="204">
        <v>12500000</v>
      </c>
      <c r="G131" s="204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83"/>
      <c r="C132" s="109"/>
      <c r="D132" s="202" t="s">
        <v>38</v>
      </c>
      <c r="E132" s="203"/>
      <c r="F132" s="204"/>
      <c r="G132" s="204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83" t="s">
        <v>520</v>
      </c>
      <c r="C133" s="109" t="s">
        <v>521</v>
      </c>
      <c r="D133" s="202" t="s">
        <v>38</v>
      </c>
      <c r="E133" s="203"/>
      <c r="F133" s="204"/>
      <c r="G133" s="204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83">
        <v>1</v>
      </c>
      <c r="C134" s="109" t="s">
        <v>522</v>
      </c>
      <c r="D134" s="202" t="s">
        <v>34</v>
      </c>
      <c r="E134" s="203" t="s">
        <v>8</v>
      </c>
      <c r="F134" s="204">
        <v>24998100</v>
      </c>
      <c r="G134" s="204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83">
        <v>2</v>
      </c>
      <c r="C135" s="109" t="s">
        <v>1116</v>
      </c>
      <c r="D135" s="202" t="s">
        <v>34</v>
      </c>
      <c r="E135" s="203" t="s">
        <v>8</v>
      </c>
      <c r="F135" s="204">
        <v>26746100</v>
      </c>
      <c r="G135" s="204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83">
        <v>3</v>
      </c>
      <c r="C136" s="109" t="s">
        <v>1117</v>
      </c>
      <c r="D136" s="202" t="s">
        <v>34</v>
      </c>
      <c r="E136" s="203" t="s">
        <v>8</v>
      </c>
      <c r="F136" s="204">
        <v>38097500</v>
      </c>
      <c r="G136" s="204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83">
        <v>4</v>
      </c>
      <c r="C137" s="109" t="s">
        <v>1118</v>
      </c>
      <c r="D137" s="202" t="s">
        <v>34</v>
      </c>
      <c r="E137" s="203" t="s">
        <v>8</v>
      </c>
      <c r="F137" s="204">
        <v>46697500</v>
      </c>
      <c r="G137" s="204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83">
        <v>5</v>
      </c>
      <c r="C138" s="109" t="s">
        <v>1119</v>
      </c>
      <c r="D138" s="202" t="s">
        <v>34</v>
      </c>
      <c r="E138" s="203" t="s">
        <v>8</v>
      </c>
      <c r="F138" s="204">
        <v>21530100</v>
      </c>
      <c r="G138" s="204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83">
        <v>6</v>
      </c>
      <c r="C139" s="109" t="s">
        <v>1120</v>
      </c>
      <c r="D139" s="202" t="s">
        <v>34</v>
      </c>
      <c r="E139" s="203" t="s">
        <v>8</v>
      </c>
      <c r="F139" s="204">
        <v>31630800</v>
      </c>
      <c r="G139" s="204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83">
        <v>7</v>
      </c>
      <c r="C140" s="109" t="s">
        <v>1121</v>
      </c>
      <c r="D140" s="202" t="s">
        <v>34</v>
      </c>
      <c r="E140" s="203" t="s">
        <v>8</v>
      </c>
      <c r="F140" s="204">
        <v>32680800</v>
      </c>
      <c r="G140" s="204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83">
        <v>8</v>
      </c>
      <c r="C141" s="109" t="s">
        <v>1122</v>
      </c>
      <c r="D141" s="202" t="s">
        <v>34</v>
      </c>
      <c r="E141" s="203" t="s">
        <v>8</v>
      </c>
      <c r="F141" s="204">
        <v>37313100</v>
      </c>
      <c r="G141" s="204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83">
        <v>9</v>
      </c>
      <c r="C142" s="109" t="s">
        <v>1427</v>
      </c>
      <c r="D142" s="202" t="s">
        <v>34</v>
      </c>
      <c r="E142" s="203" t="s">
        <v>8</v>
      </c>
      <c r="F142" s="204">
        <v>63057400</v>
      </c>
      <c r="G142" s="204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83">
        <v>10</v>
      </c>
      <c r="C143" s="109" t="s">
        <v>1522</v>
      </c>
      <c r="D143" s="202" t="s">
        <v>34</v>
      </c>
      <c r="E143" s="203" t="s">
        <v>8</v>
      </c>
      <c r="F143" s="204">
        <v>87094400</v>
      </c>
      <c r="G143" s="204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83">
        <v>11</v>
      </c>
      <c r="C144" s="109" t="s">
        <v>1013</v>
      </c>
      <c r="D144" s="202" t="s">
        <v>34</v>
      </c>
      <c r="E144" s="203" t="s">
        <v>8</v>
      </c>
      <c r="F144" s="204">
        <v>10270090</v>
      </c>
      <c r="G144" s="204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83">
        <v>12</v>
      </c>
      <c r="C145" s="109" t="s">
        <v>1014</v>
      </c>
      <c r="D145" s="202" t="s">
        <v>34</v>
      </c>
      <c r="E145" s="203" t="s">
        <v>8</v>
      </c>
      <c r="F145" s="204">
        <v>8972560</v>
      </c>
      <c r="G145" s="204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83">
        <v>13</v>
      </c>
      <c r="C146" s="109" t="s">
        <v>1015</v>
      </c>
      <c r="D146" s="202" t="s">
        <v>34</v>
      </c>
      <c r="E146" s="203" t="s">
        <v>8</v>
      </c>
      <c r="F146" s="204">
        <v>10973865</v>
      </c>
      <c r="G146" s="204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83">
        <v>14</v>
      </c>
      <c r="C147" s="109" t="s">
        <v>1016</v>
      </c>
      <c r="D147" s="202" t="s">
        <v>34</v>
      </c>
      <c r="E147" s="203" t="s">
        <v>8</v>
      </c>
      <c r="F147" s="204">
        <v>12622540</v>
      </c>
      <c r="G147" s="204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83">
        <v>15</v>
      </c>
      <c r="C148" s="184" t="s">
        <v>1523</v>
      </c>
      <c r="D148" s="202" t="s">
        <v>34</v>
      </c>
      <c r="E148" s="203" t="s">
        <v>11</v>
      </c>
      <c r="F148" s="204">
        <v>15724250</v>
      </c>
      <c r="G148" s="204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83"/>
      <c r="C149" s="184"/>
      <c r="D149" s="202"/>
      <c r="E149" s="203"/>
      <c r="F149" s="204"/>
      <c r="G149" s="204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83" t="s">
        <v>523</v>
      </c>
      <c r="C150" s="109" t="s">
        <v>524</v>
      </c>
      <c r="D150" s="202" t="s">
        <v>38</v>
      </c>
      <c r="E150" s="203"/>
      <c r="F150" s="204"/>
      <c r="G150" s="204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83">
        <v>1</v>
      </c>
      <c r="C151" s="109" t="s">
        <v>525</v>
      </c>
      <c r="D151" s="202" t="s">
        <v>34</v>
      </c>
      <c r="E151" s="203" t="s">
        <v>8</v>
      </c>
      <c r="F151" s="204">
        <v>848250</v>
      </c>
      <c r="G151" s="204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83">
        <v>2</v>
      </c>
      <c r="C152" s="109" t="s">
        <v>44</v>
      </c>
      <c r="D152" s="202" t="s">
        <v>35</v>
      </c>
      <c r="E152" s="203" t="s">
        <v>8</v>
      </c>
      <c r="F152" s="204">
        <v>17500</v>
      </c>
      <c r="G152" s="204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83">
        <v>3</v>
      </c>
      <c r="C153" s="109" t="s">
        <v>526</v>
      </c>
      <c r="D153" s="202" t="s">
        <v>35</v>
      </c>
      <c r="E153" s="203" t="s">
        <v>8</v>
      </c>
      <c r="F153" s="204">
        <v>17500</v>
      </c>
      <c r="G153" s="204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83">
        <v>4</v>
      </c>
      <c r="C154" s="109" t="s">
        <v>527</v>
      </c>
      <c r="D154" s="202" t="s">
        <v>35</v>
      </c>
      <c r="E154" s="203" t="s">
        <v>8</v>
      </c>
      <c r="F154" s="204">
        <v>17500</v>
      </c>
      <c r="G154" s="204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83">
        <v>5</v>
      </c>
      <c r="C155" s="109" t="s">
        <v>45</v>
      </c>
      <c r="D155" s="202" t="s">
        <v>35</v>
      </c>
      <c r="E155" s="203" t="s">
        <v>8</v>
      </c>
      <c r="F155" s="204">
        <v>18000</v>
      </c>
      <c r="G155" s="204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83">
        <v>6</v>
      </c>
      <c r="C156" s="109" t="s">
        <v>46</v>
      </c>
      <c r="D156" s="202" t="s">
        <v>35</v>
      </c>
      <c r="E156" s="203" t="s">
        <v>8</v>
      </c>
      <c r="F156" s="204">
        <v>18000</v>
      </c>
      <c r="G156" s="204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83">
        <v>7</v>
      </c>
      <c r="C157" s="109" t="s">
        <v>47</v>
      </c>
      <c r="D157" s="202" t="s">
        <v>35</v>
      </c>
      <c r="E157" s="203" t="s">
        <v>8</v>
      </c>
      <c r="F157" s="204">
        <v>18000</v>
      </c>
      <c r="G157" s="204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83">
        <v>8</v>
      </c>
      <c r="C158" s="109" t="s">
        <v>528</v>
      </c>
      <c r="D158" s="202" t="s">
        <v>35</v>
      </c>
      <c r="E158" s="203" t="s">
        <v>8</v>
      </c>
      <c r="F158" s="204">
        <v>18000</v>
      </c>
      <c r="G158" s="204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83">
        <v>9</v>
      </c>
      <c r="C159" s="109" t="s">
        <v>48</v>
      </c>
      <c r="D159" s="202" t="s">
        <v>35</v>
      </c>
      <c r="E159" s="203" t="s">
        <v>8</v>
      </c>
      <c r="F159" s="204">
        <v>18000</v>
      </c>
      <c r="G159" s="204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83">
        <v>10</v>
      </c>
      <c r="C160" s="109" t="s">
        <v>49</v>
      </c>
      <c r="D160" s="202" t="s">
        <v>35</v>
      </c>
      <c r="E160" s="203" t="s">
        <v>8</v>
      </c>
      <c r="F160" s="204">
        <v>20000</v>
      </c>
      <c r="G160" s="204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83">
        <v>11</v>
      </c>
      <c r="C161" s="109" t="s">
        <v>50</v>
      </c>
      <c r="D161" s="202" t="s">
        <v>35</v>
      </c>
      <c r="E161" s="203" t="s">
        <v>8</v>
      </c>
      <c r="F161" s="204">
        <v>23000</v>
      </c>
      <c r="G161" s="204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83">
        <v>12</v>
      </c>
      <c r="C162" s="109" t="s">
        <v>51</v>
      </c>
      <c r="D162" s="202" t="s">
        <v>35</v>
      </c>
      <c r="E162" s="203" t="s">
        <v>8</v>
      </c>
      <c r="F162" s="204">
        <v>23700</v>
      </c>
      <c r="G162" s="204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83">
        <v>13</v>
      </c>
      <c r="C163" s="109" t="s">
        <v>52</v>
      </c>
      <c r="D163" s="202" t="s">
        <v>35</v>
      </c>
      <c r="E163" s="203" t="s">
        <v>8</v>
      </c>
      <c r="F163" s="204">
        <v>32500</v>
      </c>
      <c r="G163" s="204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83">
        <v>14</v>
      </c>
      <c r="C164" s="109" t="s">
        <v>53</v>
      </c>
      <c r="D164" s="202" t="s">
        <v>35</v>
      </c>
      <c r="E164" s="203" t="s">
        <v>8</v>
      </c>
      <c r="F164" s="204">
        <v>32500</v>
      </c>
      <c r="G164" s="204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83">
        <v>15</v>
      </c>
      <c r="C165" s="109" t="s">
        <v>1370</v>
      </c>
      <c r="D165" s="202" t="s">
        <v>35</v>
      </c>
      <c r="E165" s="203" t="s">
        <v>8</v>
      </c>
      <c r="F165" s="204">
        <v>32500</v>
      </c>
      <c r="G165" s="204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83">
        <v>16</v>
      </c>
      <c r="C166" s="109" t="s">
        <v>1371</v>
      </c>
      <c r="D166" s="202" t="s">
        <v>35</v>
      </c>
      <c r="E166" s="203" t="s">
        <v>8</v>
      </c>
      <c r="F166" s="204">
        <v>32500</v>
      </c>
      <c r="G166" s="204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83">
        <v>17</v>
      </c>
      <c r="C167" s="109" t="s">
        <v>529</v>
      </c>
      <c r="D167" s="202" t="s">
        <v>35</v>
      </c>
      <c r="E167" s="203" t="s">
        <v>8</v>
      </c>
      <c r="F167" s="204">
        <v>35700</v>
      </c>
      <c r="G167" s="204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83">
        <v>18</v>
      </c>
      <c r="C168" s="109" t="s">
        <v>530</v>
      </c>
      <c r="D168" s="202" t="s">
        <v>35</v>
      </c>
      <c r="E168" s="203" t="s">
        <v>8</v>
      </c>
      <c r="F168" s="204">
        <v>38700</v>
      </c>
      <c r="G168" s="204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83">
        <v>19</v>
      </c>
      <c r="C169" s="109" t="s">
        <v>531</v>
      </c>
      <c r="D169" s="202" t="s">
        <v>35</v>
      </c>
      <c r="E169" s="203" t="s">
        <v>8</v>
      </c>
      <c r="F169" s="204">
        <v>38700</v>
      </c>
      <c r="G169" s="204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83">
        <v>20</v>
      </c>
      <c r="C170" s="109" t="s">
        <v>532</v>
      </c>
      <c r="D170" s="202" t="s">
        <v>35</v>
      </c>
      <c r="E170" s="203" t="s">
        <v>8</v>
      </c>
      <c r="F170" s="204">
        <v>38700</v>
      </c>
      <c r="G170" s="204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83">
        <v>21</v>
      </c>
      <c r="C171" s="109" t="s">
        <v>533</v>
      </c>
      <c r="D171" s="202" t="s">
        <v>35</v>
      </c>
      <c r="E171" s="203" t="s">
        <v>8</v>
      </c>
      <c r="F171" s="204">
        <v>38700</v>
      </c>
      <c r="G171" s="204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83">
        <v>22</v>
      </c>
      <c r="C172" s="109" t="s">
        <v>534</v>
      </c>
      <c r="D172" s="202" t="s">
        <v>35</v>
      </c>
      <c r="E172" s="203" t="s">
        <v>8</v>
      </c>
      <c r="F172" s="204">
        <v>51000</v>
      </c>
      <c r="G172" s="204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83">
        <v>23</v>
      </c>
      <c r="C173" s="109" t="s">
        <v>535</v>
      </c>
      <c r="D173" s="202" t="s">
        <v>35</v>
      </c>
      <c r="E173" s="203" t="s">
        <v>8</v>
      </c>
      <c r="F173" s="204">
        <v>94200</v>
      </c>
      <c r="G173" s="204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83">
        <v>24</v>
      </c>
      <c r="C174" s="109" t="s">
        <v>536</v>
      </c>
      <c r="D174" s="202" t="s">
        <v>35</v>
      </c>
      <c r="E174" s="203" t="s">
        <v>8</v>
      </c>
      <c r="F174" s="204">
        <v>119300</v>
      </c>
      <c r="G174" s="204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83">
        <v>25</v>
      </c>
      <c r="C175" s="109" t="s">
        <v>537</v>
      </c>
      <c r="D175" s="202" t="s">
        <v>35</v>
      </c>
      <c r="E175" s="203" t="s">
        <v>8</v>
      </c>
      <c r="F175" s="204">
        <v>432900</v>
      </c>
      <c r="G175" s="204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83">
        <v>26</v>
      </c>
      <c r="C176" s="109" t="s">
        <v>538</v>
      </c>
      <c r="D176" s="202" t="s">
        <v>35</v>
      </c>
      <c r="E176" s="203" t="s">
        <v>8</v>
      </c>
      <c r="F176" s="204">
        <v>56700</v>
      </c>
      <c r="G176" s="204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83">
        <v>27</v>
      </c>
      <c r="C177" s="109" t="s">
        <v>539</v>
      </c>
      <c r="D177" s="202" t="s">
        <v>35</v>
      </c>
      <c r="E177" s="203" t="s">
        <v>8</v>
      </c>
      <c r="F177" s="204">
        <v>68300</v>
      </c>
      <c r="G177" s="204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83">
        <v>28</v>
      </c>
      <c r="C178" s="109" t="s">
        <v>540</v>
      </c>
      <c r="D178" s="202" t="s">
        <v>35</v>
      </c>
      <c r="E178" s="203" t="s">
        <v>8</v>
      </c>
      <c r="F178" s="204">
        <v>116200</v>
      </c>
      <c r="G178" s="204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83">
        <v>29</v>
      </c>
      <c r="C179" s="109" t="s">
        <v>541</v>
      </c>
      <c r="D179" s="202" t="s">
        <v>35</v>
      </c>
      <c r="E179" s="203" t="s">
        <v>8</v>
      </c>
      <c r="F179" s="204">
        <v>183000</v>
      </c>
      <c r="G179" s="204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83">
        <v>30</v>
      </c>
      <c r="C180" s="109" t="s">
        <v>542</v>
      </c>
      <c r="D180" s="202" t="s">
        <v>35</v>
      </c>
      <c r="E180" s="203" t="s">
        <v>8</v>
      </c>
      <c r="F180" s="204">
        <v>271100</v>
      </c>
      <c r="G180" s="204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83">
        <v>31</v>
      </c>
      <c r="C181" s="109" t="s">
        <v>543</v>
      </c>
      <c r="D181" s="202" t="s">
        <v>35</v>
      </c>
      <c r="E181" s="203" t="s">
        <v>8</v>
      </c>
      <c r="F181" s="204">
        <v>669000</v>
      </c>
      <c r="G181" s="204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83">
        <v>32</v>
      </c>
      <c r="C182" s="109" t="s">
        <v>54</v>
      </c>
      <c r="D182" s="202" t="s">
        <v>35</v>
      </c>
      <c r="E182" s="203" t="s">
        <v>8</v>
      </c>
      <c r="F182" s="204">
        <v>37900</v>
      </c>
      <c r="G182" s="204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83"/>
      <c r="C183" s="109" t="s">
        <v>38</v>
      </c>
      <c r="D183" s="202" t="s">
        <v>38</v>
      </c>
      <c r="E183" s="203"/>
      <c r="F183" s="204"/>
      <c r="G183" s="204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83" t="s">
        <v>544</v>
      </c>
      <c r="C184" s="109" t="s">
        <v>1123</v>
      </c>
      <c r="D184" s="202" t="s">
        <v>38</v>
      </c>
      <c r="E184" s="203"/>
      <c r="F184" s="204"/>
      <c r="G184" s="204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83">
        <v>1</v>
      </c>
      <c r="C185" s="109" t="s">
        <v>545</v>
      </c>
      <c r="D185" s="202" t="s">
        <v>35</v>
      </c>
      <c r="E185" s="203" t="s">
        <v>14</v>
      </c>
      <c r="F185" s="204">
        <v>22250000</v>
      </c>
      <c r="G185" s="204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83">
        <v>2</v>
      </c>
      <c r="C186" s="109" t="s">
        <v>546</v>
      </c>
      <c r="D186" s="202" t="s">
        <v>34</v>
      </c>
      <c r="E186" s="203" t="s">
        <v>14</v>
      </c>
      <c r="F186" s="204">
        <v>80895000</v>
      </c>
      <c r="G186" s="204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83">
        <v>3</v>
      </c>
      <c r="C187" s="109" t="s">
        <v>1003</v>
      </c>
      <c r="D187" s="202" t="s">
        <v>34</v>
      </c>
      <c r="E187" s="203" t="s">
        <v>14</v>
      </c>
      <c r="F187" s="204">
        <v>157800000</v>
      </c>
      <c r="G187" s="204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83">
        <v>4</v>
      </c>
      <c r="C188" s="109" t="s">
        <v>1524</v>
      </c>
      <c r="D188" s="202" t="s">
        <v>34</v>
      </c>
      <c r="E188" s="203" t="s">
        <v>14</v>
      </c>
      <c r="F188" s="204">
        <v>8595700</v>
      </c>
      <c r="G188" s="204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83">
        <v>5</v>
      </c>
      <c r="C189" s="109" t="s">
        <v>1525</v>
      </c>
      <c r="D189" s="202" t="s">
        <v>34</v>
      </c>
      <c r="E189" s="203" t="s">
        <v>14</v>
      </c>
      <c r="F189" s="204">
        <v>8595700</v>
      </c>
      <c r="G189" s="204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83"/>
      <c r="C190" s="109"/>
      <c r="D190" s="202"/>
      <c r="E190" s="203"/>
      <c r="F190" s="204"/>
      <c r="G190" s="204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83" t="s">
        <v>547</v>
      </c>
      <c r="C191" s="109" t="s">
        <v>548</v>
      </c>
      <c r="D191" s="202" t="s">
        <v>38</v>
      </c>
      <c r="E191" s="203"/>
      <c r="F191" s="204"/>
      <c r="G191" s="204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549</v>
      </c>
      <c r="D192" s="202" t="s">
        <v>34</v>
      </c>
      <c r="E192" s="203" t="s">
        <v>8</v>
      </c>
      <c r="F192" s="204">
        <v>648050</v>
      </c>
      <c r="G192" s="204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550</v>
      </c>
      <c r="D193" s="202" t="s">
        <v>34</v>
      </c>
      <c r="E193" s="203" t="s">
        <v>8</v>
      </c>
      <c r="F193" s="204">
        <v>674300</v>
      </c>
      <c r="G193" s="204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97</v>
      </c>
      <c r="D194" s="202" t="s">
        <v>35</v>
      </c>
      <c r="E194" s="203" t="s">
        <v>8</v>
      </c>
      <c r="F194" s="204">
        <v>42100</v>
      </c>
      <c r="G194" s="204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98</v>
      </c>
      <c r="D195" s="202" t="s">
        <v>35</v>
      </c>
      <c r="E195" s="203" t="s">
        <v>8</v>
      </c>
      <c r="F195" s="204">
        <v>42100</v>
      </c>
      <c r="G195" s="204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1017</v>
      </c>
      <c r="D196" s="202" t="s">
        <v>35</v>
      </c>
      <c r="E196" s="203" t="s">
        <v>8</v>
      </c>
      <c r="F196" s="204">
        <v>3800000</v>
      </c>
      <c r="G196" s="204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83"/>
      <c r="C197" s="109"/>
      <c r="D197" s="202" t="s">
        <v>38</v>
      </c>
      <c r="E197" s="203"/>
      <c r="F197" s="204"/>
      <c r="G197" s="204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83" t="s">
        <v>10</v>
      </c>
      <c r="C198" s="109" t="s">
        <v>572</v>
      </c>
      <c r="D198" s="202" t="s">
        <v>38</v>
      </c>
      <c r="E198" s="203"/>
      <c r="F198" s="204"/>
      <c r="G198" s="204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573</v>
      </c>
      <c r="D199" s="202" t="s">
        <v>35</v>
      </c>
      <c r="E199" s="203" t="s">
        <v>14</v>
      </c>
      <c r="F199" s="204">
        <v>280800000</v>
      </c>
      <c r="G199" s="204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99</v>
      </c>
      <c r="D200" s="202" t="s">
        <v>35</v>
      </c>
      <c r="E200" s="203" t="s">
        <v>8</v>
      </c>
      <c r="F200" s="204">
        <v>34688200</v>
      </c>
      <c r="G200" s="204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100</v>
      </c>
      <c r="D201" s="202" t="s">
        <v>35</v>
      </c>
      <c r="E201" s="203" t="s">
        <v>8</v>
      </c>
      <c r="F201" s="204">
        <v>24774500</v>
      </c>
      <c r="G201" s="204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83"/>
      <c r="C202" s="109" t="s">
        <v>38</v>
      </c>
      <c r="D202" s="202" t="s">
        <v>38</v>
      </c>
      <c r="E202" s="203"/>
      <c r="F202" s="204"/>
      <c r="G202" s="204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83" t="s">
        <v>552</v>
      </c>
      <c r="C203" s="109" t="s">
        <v>551</v>
      </c>
      <c r="D203" s="202" t="s">
        <v>38</v>
      </c>
      <c r="E203" s="203"/>
      <c r="F203" s="204"/>
      <c r="G203" s="204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83">
        <v>1</v>
      </c>
      <c r="C204" s="109" t="s">
        <v>91</v>
      </c>
      <c r="D204" s="202" t="s">
        <v>35</v>
      </c>
      <c r="E204" s="203" t="s">
        <v>90</v>
      </c>
      <c r="F204" s="204">
        <v>3036730</v>
      </c>
      <c r="G204" s="204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83">
        <v>2</v>
      </c>
      <c r="C205" s="109" t="s">
        <v>92</v>
      </c>
      <c r="D205" s="202" t="s">
        <v>35</v>
      </c>
      <c r="E205" s="205" t="s">
        <v>90</v>
      </c>
      <c r="F205" s="204">
        <v>4137730</v>
      </c>
      <c r="G205" s="204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83">
        <v>3</v>
      </c>
      <c r="C206" s="109" t="s">
        <v>93</v>
      </c>
      <c r="D206" s="202" t="s">
        <v>35</v>
      </c>
      <c r="E206" s="203" t="s">
        <v>90</v>
      </c>
      <c r="F206" s="204">
        <v>5206920</v>
      </c>
      <c r="G206" s="204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83">
        <v>4</v>
      </c>
      <c r="C207" s="109" t="s">
        <v>94</v>
      </c>
      <c r="D207" s="202" t="s">
        <v>35</v>
      </c>
      <c r="E207" s="203" t="s">
        <v>90</v>
      </c>
      <c r="F207" s="204">
        <v>5453270</v>
      </c>
      <c r="G207" s="204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83">
        <v>5</v>
      </c>
      <c r="C208" s="109" t="s">
        <v>95</v>
      </c>
      <c r="D208" s="202" t="s">
        <v>35</v>
      </c>
      <c r="E208" s="203" t="s">
        <v>90</v>
      </c>
      <c r="F208" s="204">
        <v>6453770</v>
      </c>
      <c r="G208" s="204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83">
        <v>6</v>
      </c>
      <c r="C209" s="109" t="s">
        <v>96</v>
      </c>
      <c r="D209" s="202" t="s">
        <v>35</v>
      </c>
      <c r="E209" s="203" t="s">
        <v>90</v>
      </c>
      <c r="F209" s="204">
        <v>7728790</v>
      </c>
      <c r="G209" s="204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83">
        <v>7</v>
      </c>
      <c r="C210" s="109" t="s">
        <v>6</v>
      </c>
      <c r="D210" s="202" t="s">
        <v>37</v>
      </c>
      <c r="E210" s="203" t="s">
        <v>90</v>
      </c>
      <c r="F210" s="204">
        <v>10066.666666666668</v>
      </c>
      <c r="G210" s="204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83">
        <v>8</v>
      </c>
      <c r="C211" s="109" t="s">
        <v>451</v>
      </c>
      <c r="D211" s="202" t="s">
        <v>35</v>
      </c>
      <c r="E211" s="203" t="s">
        <v>14</v>
      </c>
      <c r="F211" s="204">
        <v>200000</v>
      </c>
      <c r="G211" s="204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83"/>
      <c r="C212" s="109" t="s">
        <v>38</v>
      </c>
      <c r="D212" s="202" t="s">
        <v>38</v>
      </c>
      <c r="E212" s="203"/>
      <c r="F212" s="204"/>
      <c r="G212" s="204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83" t="s">
        <v>554</v>
      </c>
      <c r="C213" s="109" t="s">
        <v>553</v>
      </c>
      <c r="D213" s="202" t="s">
        <v>38</v>
      </c>
      <c r="E213" s="203"/>
      <c r="F213" s="204"/>
      <c r="G213" s="204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83">
        <v>2</v>
      </c>
      <c r="C214" s="109" t="s">
        <v>1526</v>
      </c>
      <c r="D214" s="202" t="s">
        <v>34</v>
      </c>
      <c r="E214" s="203" t="s">
        <v>8</v>
      </c>
      <c r="F214" s="204">
        <v>217470</v>
      </c>
      <c r="G214" s="204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83">
        <v>3</v>
      </c>
      <c r="C215" s="109" t="s">
        <v>1099</v>
      </c>
      <c r="D215" s="202" t="s">
        <v>34</v>
      </c>
      <c r="E215" s="203" t="s">
        <v>8</v>
      </c>
      <c r="F215" s="204">
        <v>212320</v>
      </c>
      <c r="G215" s="204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83">
        <v>4</v>
      </c>
      <c r="C216" s="109" t="s">
        <v>1527</v>
      </c>
      <c r="D216" s="202" t="s">
        <v>34</v>
      </c>
      <c r="E216" s="203" t="s">
        <v>14</v>
      </c>
      <c r="F216" s="204">
        <v>394550</v>
      </c>
      <c r="G216" s="204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83">
        <v>7</v>
      </c>
      <c r="C217" s="109" t="s">
        <v>1528</v>
      </c>
      <c r="D217" s="202" t="s">
        <v>34</v>
      </c>
      <c r="E217" s="203" t="s">
        <v>14</v>
      </c>
      <c r="F217" s="204">
        <v>220800</v>
      </c>
      <c r="G217" s="204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83"/>
      <c r="C218" s="109"/>
      <c r="D218" s="202"/>
      <c r="E218" s="203"/>
      <c r="F218" s="204"/>
      <c r="G218" s="204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83" t="s">
        <v>556</v>
      </c>
      <c r="C219" s="109" t="s">
        <v>555</v>
      </c>
      <c r="D219" s="202" t="s">
        <v>38</v>
      </c>
      <c r="E219" s="203"/>
      <c r="F219" s="204"/>
      <c r="G219" s="204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83">
        <v>1</v>
      </c>
      <c r="C220" s="109" t="s">
        <v>55</v>
      </c>
      <c r="D220" s="202" t="s">
        <v>34</v>
      </c>
      <c r="E220" s="203" t="s">
        <v>7</v>
      </c>
      <c r="F220" s="204">
        <v>9831</v>
      </c>
      <c r="G220" s="204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83">
        <v>2</v>
      </c>
      <c r="C221" s="109" t="s">
        <v>56</v>
      </c>
      <c r="D221" s="202" t="s">
        <v>34</v>
      </c>
      <c r="E221" s="203" t="s">
        <v>7</v>
      </c>
      <c r="F221" s="204">
        <v>19368</v>
      </c>
      <c r="G221" s="204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83">
        <v>3</v>
      </c>
      <c r="C222" s="109" t="s">
        <v>57</v>
      </c>
      <c r="D222" s="202" t="s">
        <v>34</v>
      </c>
      <c r="E222" s="203" t="s">
        <v>7</v>
      </c>
      <c r="F222" s="204">
        <v>32428</v>
      </c>
      <c r="G222" s="204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83">
        <v>4</v>
      </c>
      <c r="C223" s="109" t="s">
        <v>58</v>
      </c>
      <c r="D223" s="202" t="s">
        <v>34</v>
      </c>
      <c r="E223" s="203" t="s">
        <v>7</v>
      </c>
      <c r="F223" s="204">
        <v>13740</v>
      </c>
      <c r="G223" s="204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83">
        <v>5</v>
      </c>
      <c r="C224" s="109" t="s">
        <v>59</v>
      </c>
      <c r="D224" s="202" t="s">
        <v>34</v>
      </c>
      <c r="E224" s="203" t="s">
        <v>7</v>
      </c>
      <c r="F224" s="204">
        <v>24590</v>
      </c>
      <c r="G224" s="204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83">
        <v>6</v>
      </c>
      <c r="C225" s="109" t="s">
        <v>60</v>
      </c>
      <c r="D225" s="202" t="s">
        <v>34</v>
      </c>
      <c r="E225" s="203" t="s">
        <v>7</v>
      </c>
      <c r="F225" s="204">
        <v>39175</v>
      </c>
      <c r="G225" s="204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83"/>
      <c r="C226" s="109"/>
      <c r="D226" s="202" t="s">
        <v>38</v>
      </c>
      <c r="E226" s="203"/>
      <c r="F226" s="204"/>
      <c r="G226" s="204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83" t="s">
        <v>569</v>
      </c>
      <c r="C227" s="109" t="s">
        <v>557</v>
      </c>
      <c r="D227" s="202" t="s">
        <v>38</v>
      </c>
      <c r="E227" s="203"/>
      <c r="F227" s="204"/>
      <c r="G227" s="204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83">
        <v>1</v>
      </c>
      <c r="C228" s="109" t="s">
        <v>1372</v>
      </c>
      <c r="D228" s="202" t="s">
        <v>34</v>
      </c>
      <c r="E228" s="203" t="s">
        <v>7</v>
      </c>
      <c r="F228" s="204">
        <v>47850</v>
      </c>
      <c r="G228" s="204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83">
        <v>2</v>
      </c>
      <c r="C229" s="109" t="s">
        <v>1373</v>
      </c>
      <c r="D229" s="202" t="s">
        <v>34</v>
      </c>
      <c r="E229" s="203" t="s">
        <v>7</v>
      </c>
      <c r="F229" s="204">
        <v>27280</v>
      </c>
      <c r="G229" s="204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83">
        <v>3</v>
      </c>
      <c r="C230" s="109" t="s">
        <v>1428</v>
      </c>
      <c r="D230" s="202" t="s">
        <v>34</v>
      </c>
      <c r="E230" s="203" t="s">
        <v>7</v>
      </c>
      <c r="F230" s="204">
        <v>48905</v>
      </c>
      <c r="G230" s="204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83">
        <v>4</v>
      </c>
      <c r="C231" s="109" t="s">
        <v>63</v>
      </c>
      <c r="D231" s="202" t="s">
        <v>34</v>
      </c>
      <c r="E231" s="203" t="s">
        <v>7</v>
      </c>
      <c r="F231" s="204">
        <v>3780</v>
      </c>
      <c r="G231" s="204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83">
        <v>5</v>
      </c>
      <c r="C232" s="109" t="s">
        <v>64</v>
      </c>
      <c r="D232" s="202" t="s">
        <v>34</v>
      </c>
      <c r="E232" s="203" t="s">
        <v>7</v>
      </c>
      <c r="F232" s="204">
        <v>5890</v>
      </c>
      <c r="G232" s="204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83">
        <v>6</v>
      </c>
      <c r="C233" s="109" t="s">
        <v>65</v>
      </c>
      <c r="D233" s="202" t="s">
        <v>35</v>
      </c>
      <c r="E233" s="203" t="s">
        <v>7</v>
      </c>
      <c r="F233" s="204">
        <v>8900</v>
      </c>
      <c r="G233" s="204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83">
        <v>7</v>
      </c>
      <c r="C234" s="109" t="s">
        <v>66</v>
      </c>
      <c r="D234" s="202" t="s">
        <v>35</v>
      </c>
      <c r="E234" s="203" t="s">
        <v>7</v>
      </c>
      <c r="F234" s="204">
        <v>10000</v>
      </c>
      <c r="G234" s="204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83">
        <v>8</v>
      </c>
      <c r="C235" s="109" t="s">
        <v>67</v>
      </c>
      <c r="D235" s="202" t="s">
        <v>34</v>
      </c>
      <c r="E235" s="203" t="s">
        <v>7</v>
      </c>
      <c r="F235" s="204">
        <v>12120</v>
      </c>
      <c r="G235" s="204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83">
        <v>9</v>
      </c>
      <c r="C236" s="109" t="s">
        <v>68</v>
      </c>
      <c r="D236" s="202" t="s">
        <v>35</v>
      </c>
      <c r="E236" s="203" t="s">
        <v>7</v>
      </c>
      <c r="F236" s="204">
        <v>23600</v>
      </c>
      <c r="G236" s="204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83">
        <v>10</v>
      </c>
      <c r="C237" s="109" t="s">
        <v>69</v>
      </c>
      <c r="D237" s="202" t="s">
        <v>34</v>
      </c>
      <c r="E237" s="203" t="s">
        <v>7</v>
      </c>
      <c r="F237" s="204">
        <v>290975</v>
      </c>
      <c r="G237" s="204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83">
        <v>11</v>
      </c>
      <c r="C238" s="109" t="s">
        <v>1429</v>
      </c>
      <c r="D238" s="202" t="s">
        <v>35</v>
      </c>
      <c r="E238" s="203" t="s">
        <v>7</v>
      </c>
      <c r="F238" s="204">
        <v>62800</v>
      </c>
      <c r="G238" s="204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83">
        <v>12</v>
      </c>
      <c r="C239" s="109" t="s">
        <v>558</v>
      </c>
      <c r="D239" s="202" t="s">
        <v>35</v>
      </c>
      <c r="E239" s="203" t="s">
        <v>7</v>
      </c>
      <c r="F239" s="204">
        <v>107300</v>
      </c>
      <c r="G239" s="204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83">
        <v>13</v>
      </c>
      <c r="C240" s="109" t="s">
        <v>559</v>
      </c>
      <c r="D240" s="202" t="s">
        <v>35</v>
      </c>
      <c r="E240" s="203" t="s">
        <v>7</v>
      </c>
      <c r="F240" s="204">
        <v>468300</v>
      </c>
      <c r="G240" s="204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83">
        <v>14</v>
      </c>
      <c r="C241" s="109" t="s">
        <v>560</v>
      </c>
      <c r="D241" s="202" t="s">
        <v>35</v>
      </c>
      <c r="E241" s="203" t="s">
        <v>7</v>
      </c>
      <c r="F241" s="204">
        <v>633500</v>
      </c>
      <c r="G241" s="204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83">
        <v>15</v>
      </c>
      <c r="C242" s="109" t="s">
        <v>561</v>
      </c>
      <c r="D242" s="202" t="s">
        <v>35</v>
      </c>
      <c r="E242" s="203" t="s">
        <v>7</v>
      </c>
      <c r="F242" s="204">
        <v>983500</v>
      </c>
      <c r="G242" s="204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83">
        <v>16</v>
      </c>
      <c r="C243" s="109" t="s">
        <v>70</v>
      </c>
      <c r="D243" s="202" t="s">
        <v>34</v>
      </c>
      <c r="E243" s="203" t="s">
        <v>7</v>
      </c>
      <c r="F243" s="204">
        <v>84991</v>
      </c>
      <c r="G243" s="204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83">
        <v>17</v>
      </c>
      <c r="C244" s="109" t="s">
        <v>71</v>
      </c>
      <c r="D244" s="202" t="s">
        <v>34</v>
      </c>
      <c r="E244" s="203" t="s">
        <v>7</v>
      </c>
      <c r="F244" s="204">
        <v>125850</v>
      </c>
      <c r="G244" s="204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83">
        <v>18</v>
      </c>
      <c r="C245" s="109" t="s">
        <v>72</v>
      </c>
      <c r="D245" s="202" t="s">
        <v>34</v>
      </c>
      <c r="E245" s="203" t="s">
        <v>7</v>
      </c>
      <c r="F245" s="204">
        <v>196270</v>
      </c>
      <c r="G245" s="204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83">
        <v>19</v>
      </c>
      <c r="C246" s="109" t="s">
        <v>73</v>
      </c>
      <c r="D246" s="202" t="s">
        <v>34</v>
      </c>
      <c r="E246" s="203" t="s">
        <v>7</v>
      </c>
      <c r="F246" s="204">
        <v>318390</v>
      </c>
      <c r="G246" s="204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83">
        <v>20</v>
      </c>
      <c r="C247" s="109" t="s">
        <v>562</v>
      </c>
      <c r="D247" s="202" t="s">
        <v>35</v>
      </c>
      <c r="E247" s="203" t="s">
        <v>7</v>
      </c>
      <c r="F247" s="204">
        <v>121560.8</v>
      </c>
      <c r="G247" s="204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83">
        <v>21</v>
      </c>
      <c r="C248" s="109" t="s">
        <v>563</v>
      </c>
      <c r="D248" s="202" t="s">
        <v>35</v>
      </c>
      <c r="E248" s="203" t="s">
        <v>7</v>
      </c>
      <c r="F248" s="204">
        <v>164883</v>
      </c>
      <c r="G248" s="204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83">
        <v>22</v>
      </c>
      <c r="C249" s="109" t="s">
        <v>564</v>
      </c>
      <c r="D249" s="202" t="s">
        <v>34</v>
      </c>
      <c r="E249" s="203" t="s">
        <v>7</v>
      </c>
      <c r="F249" s="204">
        <v>378330</v>
      </c>
      <c r="G249" s="204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83">
        <v>23</v>
      </c>
      <c r="C250" s="109" t="s">
        <v>565</v>
      </c>
      <c r="D250" s="202" t="s">
        <v>35</v>
      </c>
      <c r="E250" s="203" t="s">
        <v>7</v>
      </c>
      <c r="F250" s="204">
        <v>417044.06800000003</v>
      </c>
      <c r="G250" s="204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83">
        <v>24</v>
      </c>
      <c r="C251" s="109" t="s">
        <v>74</v>
      </c>
      <c r="D251" s="202" t="s">
        <v>35</v>
      </c>
      <c r="E251" s="203" t="s">
        <v>7</v>
      </c>
      <c r="F251" s="204">
        <v>82600</v>
      </c>
      <c r="G251" s="204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83">
        <v>25</v>
      </c>
      <c r="C252" s="109" t="s">
        <v>75</v>
      </c>
      <c r="D252" s="202" t="s">
        <v>35</v>
      </c>
      <c r="E252" s="203" t="s">
        <v>7</v>
      </c>
      <c r="F252" s="204">
        <v>116300</v>
      </c>
      <c r="G252" s="204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83">
        <v>26</v>
      </c>
      <c r="C253" s="109" t="s">
        <v>76</v>
      </c>
      <c r="D253" s="202" t="s">
        <v>35</v>
      </c>
      <c r="E253" s="203" t="s">
        <v>7</v>
      </c>
      <c r="F253" s="204">
        <v>139900</v>
      </c>
      <c r="G253" s="204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83">
        <v>27</v>
      </c>
      <c r="C254" s="109" t="s">
        <v>77</v>
      </c>
      <c r="D254" s="202" t="s">
        <v>35</v>
      </c>
      <c r="E254" s="203" t="s">
        <v>7</v>
      </c>
      <c r="F254" s="204">
        <v>154600</v>
      </c>
      <c r="G254" s="204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83">
        <v>28</v>
      </c>
      <c r="C255" s="109" t="s">
        <v>566</v>
      </c>
      <c r="D255" s="202" t="s">
        <v>35</v>
      </c>
      <c r="E255" s="203" t="s">
        <v>7</v>
      </c>
      <c r="F255" s="204">
        <v>103500</v>
      </c>
      <c r="G255" s="204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83">
        <v>29</v>
      </c>
      <c r="C256" s="109" t="s">
        <v>567</v>
      </c>
      <c r="D256" s="202" t="s">
        <v>35</v>
      </c>
      <c r="E256" s="203" t="s">
        <v>7</v>
      </c>
      <c r="F256" s="204">
        <v>106000</v>
      </c>
      <c r="G256" s="204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83">
        <v>30</v>
      </c>
      <c r="C257" s="109" t="s">
        <v>80</v>
      </c>
      <c r="D257" s="202" t="s">
        <v>35</v>
      </c>
      <c r="E257" s="203" t="s">
        <v>7</v>
      </c>
      <c r="F257" s="204">
        <v>135900</v>
      </c>
      <c r="G257" s="204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83">
        <v>31</v>
      </c>
      <c r="C258" s="109" t="s">
        <v>81</v>
      </c>
      <c r="D258" s="202" t="s">
        <v>35</v>
      </c>
      <c r="E258" s="203" t="s">
        <v>7</v>
      </c>
      <c r="F258" s="204">
        <v>160100</v>
      </c>
      <c r="G258" s="204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83">
        <v>32</v>
      </c>
      <c r="C259" s="109" t="s">
        <v>568</v>
      </c>
      <c r="D259" s="202" t="s">
        <v>34</v>
      </c>
      <c r="E259" s="203" t="s">
        <v>7</v>
      </c>
      <c r="F259" s="204">
        <v>362130</v>
      </c>
      <c r="G259" s="204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83">
        <v>33</v>
      </c>
      <c r="C260" s="109" t="s">
        <v>78</v>
      </c>
      <c r="D260" s="202" t="s">
        <v>34</v>
      </c>
      <c r="E260" s="203" t="s">
        <v>7</v>
      </c>
      <c r="F260" s="204">
        <v>418580</v>
      </c>
      <c r="G260" s="204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83">
        <v>34</v>
      </c>
      <c r="C261" s="109" t="s">
        <v>79</v>
      </c>
      <c r="D261" s="202" t="s">
        <v>34</v>
      </c>
      <c r="E261" s="203" t="s">
        <v>7</v>
      </c>
      <c r="F261" s="204">
        <v>447280</v>
      </c>
      <c r="G261" s="204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83">
        <v>35</v>
      </c>
      <c r="C262" s="109" t="s">
        <v>82</v>
      </c>
      <c r="D262" s="202" t="s">
        <v>35</v>
      </c>
      <c r="E262" s="203" t="s">
        <v>7</v>
      </c>
      <c r="F262" s="204">
        <v>3200</v>
      </c>
      <c r="G262" s="204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83">
        <v>36</v>
      </c>
      <c r="C263" s="109" t="s">
        <v>83</v>
      </c>
      <c r="D263" s="202" t="s">
        <v>35</v>
      </c>
      <c r="E263" s="203" t="s">
        <v>7</v>
      </c>
      <c r="F263" s="204">
        <v>4100</v>
      </c>
      <c r="G263" s="204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83">
        <v>37</v>
      </c>
      <c r="C264" s="109" t="s">
        <v>84</v>
      </c>
      <c r="D264" s="202" t="s">
        <v>35</v>
      </c>
      <c r="E264" s="203" t="s">
        <v>7</v>
      </c>
      <c r="F264" s="204">
        <v>6500</v>
      </c>
      <c r="G264" s="204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83">
        <v>38</v>
      </c>
      <c r="C265" s="109" t="s">
        <v>85</v>
      </c>
      <c r="D265" s="202" t="s">
        <v>35</v>
      </c>
      <c r="E265" s="203" t="s">
        <v>7</v>
      </c>
      <c r="F265" s="204">
        <v>11400</v>
      </c>
      <c r="G265" s="204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83">
        <v>39</v>
      </c>
      <c r="C266" s="109" t="s">
        <v>86</v>
      </c>
      <c r="D266" s="202" t="s">
        <v>35</v>
      </c>
      <c r="E266" s="203" t="s">
        <v>7</v>
      </c>
      <c r="F266" s="204">
        <v>16700</v>
      </c>
      <c r="G266" s="204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83">
        <v>40</v>
      </c>
      <c r="C267" s="109" t="s">
        <v>87</v>
      </c>
      <c r="D267" s="202" t="s">
        <v>35</v>
      </c>
      <c r="E267" s="203" t="s">
        <v>7</v>
      </c>
      <c r="F267" s="204">
        <v>9600</v>
      </c>
      <c r="G267" s="204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83">
        <v>41</v>
      </c>
      <c r="C268" s="109" t="s">
        <v>454</v>
      </c>
      <c r="D268" s="202" t="s">
        <v>35</v>
      </c>
      <c r="E268" s="203" t="s">
        <v>7</v>
      </c>
      <c r="F268" s="204">
        <v>11700</v>
      </c>
      <c r="G268" s="204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83">
        <v>42</v>
      </c>
      <c r="C269" s="109" t="s">
        <v>88</v>
      </c>
      <c r="D269" s="202" t="s">
        <v>35</v>
      </c>
      <c r="E269" s="203" t="s">
        <v>7</v>
      </c>
      <c r="F269" s="204">
        <v>13300</v>
      </c>
      <c r="G269" s="204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83">
        <v>43</v>
      </c>
      <c r="C270" s="109" t="s">
        <v>89</v>
      </c>
      <c r="D270" s="202" t="s">
        <v>35</v>
      </c>
      <c r="E270" s="203" t="s">
        <v>7</v>
      </c>
      <c r="F270" s="204">
        <v>17000</v>
      </c>
      <c r="G270" s="204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83">
        <v>44</v>
      </c>
      <c r="C271" s="109" t="s">
        <v>61</v>
      </c>
      <c r="D271" s="202" t="s">
        <v>34</v>
      </c>
      <c r="E271" s="203" t="s">
        <v>7</v>
      </c>
      <c r="F271" s="204">
        <v>297630</v>
      </c>
      <c r="G271" s="204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83">
        <v>45</v>
      </c>
      <c r="C272" s="109" t="s">
        <v>62</v>
      </c>
      <c r="D272" s="202" t="s">
        <v>34</v>
      </c>
      <c r="E272" s="203" t="s">
        <v>7</v>
      </c>
      <c r="F272" s="204">
        <v>361430</v>
      </c>
      <c r="G272" s="204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83"/>
      <c r="C273" s="109"/>
      <c r="D273" s="202" t="s">
        <v>38</v>
      </c>
      <c r="E273" s="203"/>
      <c r="F273" s="204"/>
      <c r="G273" s="204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83" t="s">
        <v>571</v>
      </c>
      <c r="C274" s="109" t="s">
        <v>570</v>
      </c>
      <c r="D274" s="202" t="s">
        <v>38</v>
      </c>
      <c r="E274" s="203"/>
      <c r="F274" s="204"/>
      <c r="G274" s="204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83">
        <v>1</v>
      </c>
      <c r="C275" s="109" t="s">
        <v>1529</v>
      </c>
      <c r="D275" s="202" t="s">
        <v>35</v>
      </c>
      <c r="E275" s="203" t="s">
        <v>8</v>
      </c>
      <c r="F275" s="204">
        <v>34700</v>
      </c>
      <c r="G275" s="204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83">
        <v>2</v>
      </c>
      <c r="C276" s="109" t="s">
        <v>1530</v>
      </c>
      <c r="D276" s="202" t="s">
        <v>35</v>
      </c>
      <c r="E276" s="203" t="s">
        <v>8</v>
      </c>
      <c r="F276" s="204">
        <v>40300</v>
      </c>
      <c r="G276" s="204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83">
        <v>3</v>
      </c>
      <c r="C277" s="109" t="s">
        <v>1531</v>
      </c>
      <c r="D277" s="202" t="s">
        <v>35</v>
      </c>
      <c r="E277" s="203" t="s">
        <v>8</v>
      </c>
      <c r="F277" s="204">
        <v>44000</v>
      </c>
      <c r="G277" s="204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83">
        <v>4</v>
      </c>
      <c r="C278" s="109" t="s">
        <v>1532</v>
      </c>
      <c r="D278" s="202" t="s">
        <v>35</v>
      </c>
      <c r="E278" s="203" t="s">
        <v>8</v>
      </c>
      <c r="F278" s="204">
        <v>57700</v>
      </c>
      <c r="G278" s="204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83">
        <v>5</v>
      </c>
      <c r="C279" s="109" t="s">
        <v>1533</v>
      </c>
      <c r="D279" s="202" t="s">
        <v>35</v>
      </c>
      <c r="E279" s="203" t="s">
        <v>8</v>
      </c>
      <c r="F279" s="204">
        <v>83000</v>
      </c>
      <c r="G279" s="204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83">
        <v>6</v>
      </c>
      <c r="C280" s="109" t="s">
        <v>1534</v>
      </c>
      <c r="D280" s="202" t="s">
        <v>35</v>
      </c>
      <c r="E280" s="203" t="s">
        <v>8</v>
      </c>
      <c r="F280" s="204">
        <v>90450</v>
      </c>
      <c r="G280" s="204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83">
        <v>7</v>
      </c>
      <c r="C281" s="109" t="s">
        <v>1535</v>
      </c>
      <c r="D281" s="202" t="s">
        <v>35</v>
      </c>
      <c r="E281" s="203" t="s">
        <v>8</v>
      </c>
      <c r="F281" s="204">
        <v>106000</v>
      </c>
      <c r="G281" s="204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83">
        <v>8</v>
      </c>
      <c r="C282" s="109" t="s">
        <v>1536</v>
      </c>
      <c r="D282" s="202" t="s">
        <v>35</v>
      </c>
      <c r="E282" s="203" t="s">
        <v>8</v>
      </c>
      <c r="F282" s="204">
        <v>115650</v>
      </c>
      <c r="G282" s="204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83">
        <v>9</v>
      </c>
      <c r="C283" s="109" t="s">
        <v>1537</v>
      </c>
      <c r="D283" s="202" t="s">
        <v>35</v>
      </c>
      <c r="E283" s="203" t="s">
        <v>8</v>
      </c>
      <c r="F283" s="204">
        <v>159200</v>
      </c>
      <c r="G283" s="204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83">
        <v>10</v>
      </c>
      <c r="C284" s="109" t="s">
        <v>1538</v>
      </c>
      <c r="D284" s="202" t="s">
        <v>35</v>
      </c>
      <c r="E284" s="203" t="s">
        <v>8</v>
      </c>
      <c r="F284" s="204">
        <v>49900</v>
      </c>
      <c r="G284" s="204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83">
        <v>11</v>
      </c>
      <c r="C285" s="109" t="s">
        <v>1539</v>
      </c>
      <c r="D285" s="202" t="s">
        <v>35</v>
      </c>
      <c r="E285" s="203" t="s">
        <v>8</v>
      </c>
      <c r="F285" s="204">
        <v>62200</v>
      </c>
      <c r="G285" s="204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83">
        <v>12</v>
      </c>
      <c r="C286" s="109" t="s">
        <v>1540</v>
      </c>
      <c r="D286" s="202" t="s">
        <v>35</v>
      </c>
      <c r="E286" s="203" t="s">
        <v>8</v>
      </c>
      <c r="F286" s="204">
        <v>65800</v>
      </c>
      <c r="G286" s="204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83">
        <v>13</v>
      </c>
      <c r="C287" s="109" t="s">
        <v>1541</v>
      </c>
      <c r="D287" s="202" t="s">
        <v>35</v>
      </c>
      <c r="E287" s="203" t="s">
        <v>8</v>
      </c>
      <c r="F287" s="204">
        <v>69100</v>
      </c>
      <c r="G287" s="204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83">
        <v>14</v>
      </c>
      <c r="C288" s="109" t="s">
        <v>1542</v>
      </c>
      <c r="D288" s="202" t="s">
        <v>35</v>
      </c>
      <c r="E288" s="203" t="s">
        <v>8</v>
      </c>
      <c r="F288" s="204">
        <v>87100</v>
      </c>
      <c r="G288" s="204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83">
        <v>15</v>
      </c>
      <c r="C289" s="109" t="s">
        <v>1543</v>
      </c>
      <c r="D289" s="202" t="s">
        <v>35</v>
      </c>
      <c r="E289" s="203" t="s">
        <v>8</v>
      </c>
      <c r="F289" s="204">
        <v>98500</v>
      </c>
      <c r="G289" s="204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83">
        <v>16</v>
      </c>
      <c r="C290" s="109" t="s">
        <v>1544</v>
      </c>
      <c r="D290" s="202" t="s">
        <v>35</v>
      </c>
      <c r="E290" s="203" t="s">
        <v>8</v>
      </c>
      <c r="F290" s="204">
        <v>137700</v>
      </c>
      <c r="G290" s="204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83">
        <v>17</v>
      </c>
      <c r="C291" s="109" t="s">
        <v>1545</v>
      </c>
      <c r="D291" s="202" t="s">
        <v>35</v>
      </c>
      <c r="E291" s="203" t="s">
        <v>8</v>
      </c>
      <c r="F291" s="204">
        <v>124300</v>
      </c>
      <c r="G291" s="204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83">
        <v>18</v>
      </c>
      <c r="C292" s="109" t="s">
        <v>1546</v>
      </c>
      <c r="D292" s="202" t="s">
        <v>35</v>
      </c>
      <c r="E292" s="203" t="s">
        <v>8</v>
      </c>
      <c r="F292" s="204">
        <v>114000</v>
      </c>
      <c r="G292" s="204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83">
        <v>19</v>
      </c>
      <c r="C293" s="109" t="s">
        <v>1547</v>
      </c>
      <c r="D293" s="202" t="s">
        <v>35</v>
      </c>
      <c r="E293" s="203" t="s">
        <v>8</v>
      </c>
      <c r="F293" s="204">
        <v>146000</v>
      </c>
      <c r="G293" s="204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83">
        <v>20</v>
      </c>
      <c r="C294" s="109" t="s">
        <v>1548</v>
      </c>
      <c r="D294" s="202" t="s">
        <v>35</v>
      </c>
      <c r="E294" s="203" t="s">
        <v>8</v>
      </c>
      <c r="F294" s="204">
        <v>156000</v>
      </c>
      <c r="G294" s="204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83">
        <v>21</v>
      </c>
      <c r="C295" s="109" t="s">
        <v>1549</v>
      </c>
      <c r="D295" s="202" t="s">
        <v>35</v>
      </c>
      <c r="E295" s="203" t="s">
        <v>8</v>
      </c>
      <c r="F295" s="204">
        <v>17200</v>
      </c>
      <c r="G295" s="204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83">
        <v>22</v>
      </c>
      <c r="C296" s="109" t="s">
        <v>1550</v>
      </c>
      <c r="D296" s="202" t="s">
        <v>35</v>
      </c>
      <c r="E296" s="203" t="s">
        <v>8</v>
      </c>
      <c r="F296" s="204">
        <v>21900</v>
      </c>
      <c r="G296" s="204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83">
        <v>23</v>
      </c>
      <c r="C297" s="109" t="s">
        <v>1551</v>
      </c>
      <c r="D297" s="202" t="s">
        <v>35</v>
      </c>
      <c r="E297" s="203" t="s">
        <v>8</v>
      </c>
      <c r="F297" s="204">
        <v>21900</v>
      </c>
      <c r="G297" s="204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83">
        <v>24</v>
      </c>
      <c r="C298" s="109" t="s">
        <v>1552</v>
      </c>
      <c r="D298" s="202" t="s">
        <v>35</v>
      </c>
      <c r="E298" s="203" t="s">
        <v>8</v>
      </c>
      <c r="F298" s="204">
        <v>23500</v>
      </c>
      <c r="G298" s="204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83">
        <v>25</v>
      </c>
      <c r="C299" s="109" t="s">
        <v>1553</v>
      </c>
      <c r="D299" s="202" t="s">
        <v>35</v>
      </c>
      <c r="E299" s="203" t="s">
        <v>8</v>
      </c>
      <c r="F299" s="204">
        <v>26100</v>
      </c>
      <c r="G299" s="204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83">
        <v>26</v>
      </c>
      <c r="C300" s="109" t="s">
        <v>1554</v>
      </c>
      <c r="D300" s="202" t="s">
        <v>35</v>
      </c>
      <c r="E300" s="203" t="s">
        <v>8</v>
      </c>
      <c r="F300" s="204">
        <v>35500</v>
      </c>
      <c r="G300" s="204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83">
        <v>27</v>
      </c>
      <c r="C301" s="109" t="s">
        <v>1555</v>
      </c>
      <c r="D301" s="202" t="s">
        <v>35</v>
      </c>
      <c r="E301" s="203" t="s">
        <v>8</v>
      </c>
      <c r="F301" s="204">
        <v>46200</v>
      </c>
      <c r="G301" s="204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83">
        <v>28</v>
      </c>
      <c r="C302" s="109" t="s">
        <v>1556</v>
      </c>
      <c r="D302" s="202" t="s">
        <v>35</v>
      </c>
      <c r="E302" s="203" t="s">
        <v>8</v>
      </c>
      <c r="F302" s="204">
        <v>68700</v>
      </c>
      <c r="G302" s="204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83">
        <v>29</v>
      </c>
      <c r="C303" s="109" t="s">
        <v>1557</v>
      </c>
      <c r="D303" s="202" t="s">
        <v>35</v>
      </c>
      <c r="E303" s="203" t="s">
        <v>8</v>
      </c>
      <c r="F303" s="204">
        <v>76800</v>
      </c>
      <c r="G303" s="204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83">
        <v>30</v>
      </c>
      <c r="C304" s="109" t="s">
        <v>1558</v>
      </c>
      <c r="D304" s="202" t="s">
        <v>35</v>
      </c>
      <c r="E304" s="203" t="s">
        <v>8</v>
      </c>
      <c r="F304" s="204">
        <v>23000</v>
      </c>
      <c r="G304" s="204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83">
        <v>31</v>
      </c>
      <c r="C305" s="109" t="s">
        <v>1559</v>
      </c>
      <c r="D305" s="202" t="s">
        <v>35</v>
      </c>
      <c r="E305" s="203" t="s">
        <v>8</v>
      </c>
      <c r="F305" s="204">
        <v>25700</v>
      </c>
      <c r="G305" s="204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83">
        <v>32</v>
      </c>
      <c r="C306" s="109" t="s">
        <v>1560</v>
      </c>
      <c r="D306" s="202" t="s">
        <v>35</v>
      </c>
      <c r="E306" s="203" t="s">
        <v>8</v>
      </c>
      <c r="F306" s="204">
        <v>38100</v>
      </c>
      <c r="G306" s="204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83">
        <v>33</v>
      </c>
      <c r="C307" s="109" t="s">
        <v>1561</v>
      </c>
      <c r="D307" s="202" t="s">
        <v>35</v>
      </c>
      <c r="E307" s="203" t="s">
        <v>8</v>
      </c>
      <c r="F307" s="204">
        <v>48000</v>
      </c>
      <c r="G307" s="204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83">
        <v>34</v>
      </c>
      <c r="C308" s="109" t="s">
        <v>1562</v>
      </c>
      <c r="D308" s="202" t="s">
        <v>35</v>
      </c>
      <c r="E308" s="203" t="s">
        <v>8</v>
      </c>
      <c r="F308" s="204">
        <v>60000</v>
      </c>
      <c r="G308" s="204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83">
        <v>35</v>
      </c>
      <c r="C309" s="109" t="s">
        <v>1563</v>
      </c>
      <c r="D309" s="202" t="s">
        <v>35</v>
      </c>
      <c r="E309" s="203" t="s">
        <v>8</v>
      </c>
      <c r="F309" s="204">
        <v>79000</v>
      </c>
      <c r="G309" s="204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83">
        <v>36</v>
      </c>
      <c r="C310" s="109" t="s">
        <v>1564</v>
      </c>
      <c r="D310" s="202" t="s">
        <v>35</v>
      </c>
      <c r="E310" s="203" t="s">
        <v>8</v>
      </c>
      <c r="F310" s="204">
        <v>99600</v>
      </c>
      <c r="G310" s="204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83">
        <v>37</v>
      </c>
      <c r="C311" s="109" t="s">
        <v>1565</v>
      </c>
      <c r="D311" s="202" t="s">
        <v>35</v>
      </c>
      <c r="E311" s="203" t="s">
        <v>8</v>
      </c>
      <c r="F311" s="204">
        <v>170800</v>
      </c>
      <c r="G311" s="204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83">
        <v>38</v>
      </c>
      <c r="C312" s="109" t="s">
        <v>1430</v>
      </c>
      <c r="D312" s="202" t="s">
        <v>35</v>
      </c>
      <c r="E312" s="203" t="s">
        <v>8</v>
      </c>
      <c r="F312" s="204">
        <v>197400</v>
      </c>
      <c r="G312" s="204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83">
        <v>39</v>
      </c>
      <c r="C313" s="109" t="s">
        <v>1431</v>
      </c>
      <c r="D313" s="202" t="s">
        <v>35</v>
      </c>
      <c r="E313" s="203" t="s">
        <v>8</v>
      </c>
      <c r="F313" s="204">
        <v>158100</v>
      </c>
      <c r="G313" s="204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83"/>
      <c r="C314" s="109" t="s">
        <v>38</v>
      </c>
      <c r="D314" s="202" t="s">
        <v>38</v>
      </c>
      <c r="E314" s="203"/>
      <c r="F314" s="204"/>
      <c r="G314" s="204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83" t="s">
        <v>574</v>
      </c>
      <c r="C315" s="109" t="s">
        <v>575</v>
      </c>
      <c r="D315" s="202" t="s">
        <v>38</v>
      </c>
      <c r="E315" s="203"/>
      <c r="F315" s="204"/>
      <c r="G315" s="204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101</v>
      </c>
      <c r="D316" s="202" t="s">
        <v>35</v>
      </c>
      <c r="E316" s="203" t="s">
        <v>102</v>
      </c>
      <c r="F316" s="204">
        <v>125000</v>
      </c>
      <c r="G316" s="204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103</v>
      </c>
      <c r="D317" s="202" t="s">
        <v>35</v>
      </c>
      <c r="E317" s="203" t="s">
        <v>104</v>
      </c>
      <c r="F317" s="204">
        <v>74000</v>
      </c>
      <c r="G317" s="204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1126</v>
      </c>
      <c r="D318" s="202" t="s">
        <v>35</v>
      </c>
      <c r="E318" s="203" t="s">
        <v>8</v>
      </c>
      <c r="F318" s="204">
        <v>4500</v>
      </c>
      <c r="G318" s="204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1124</v>
      </c>
      <c r="D319" s="202" t="s">
        <v>35</v>
      </c>
      <c r="E319" s="203" t="s">
        <v>14</v>
      </c>
      <c r="F319" s="204">
        <v>3888</v>
      </c>
      <c r="G319" s="204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1125</v>
      </c>
      <c r="D320" s="202" t="s">
        <v>35</v>
      </c>
      <c r="E320" s="203" t="s">
        <v>14</v>
      </c>
      <c r="F320" s="204">
        <v>2900</v>
      </c>
      <c r="G320" s="204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105</v>
      </c>
      <c r="D321" s="202" t="s">
        <v>35</v>
      </c>
      <c r="E321" s="203" t="s">
        <v>14</v>
      </c>
      <c r="F321" s="204">
        <v>11500</v>
      </c>
      <c r="G321" s="204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106</v>
      </c>
      <c r="D322" s="202" t="s">
        <v>35</v>
      </c>
      <c r="E322" s="203" t="s">
        <v>14</v>
      </c>
      <c r="F322" s="204">
        <v>6100</v>
      </c>
      <c r="G322" s="204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107</v>
      </c>
      <c r="D323" s="202" t="s">
        <v>35</v>
      </c>
      <c r="E323" s="203" t="s">
        <v>8</v>
      </c>
      <c r="F323" s="204">
        <v>58600</v>
      </c>
      <c r="G323" s="204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576</v>
      </c>
      <c r="D324" s="202" t="s">
        <v>35</v>
      </c>
      <c r="E324" s="203" t="s">
        <v>14</v>
      </c>
      <c r="F324" s="204">
        <v>15400</v>
      </c>
      <c r="G324" s="204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108</v>
      </c>
      <c r="D325" s="202" t="s">
        <v>35</v>
      </c>
      <c r="E325" s="203" t="s">
        <v>14</v>
      </c>
      <c r="F325" s="204">
        <v>5300</v>
      </c>
      <c r="G325" s="204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109</v>
      </c>
      <c r="D326" s="202" t="s">
        <v>35</v>
      </c>
      <c r="E326" s="203" t="s">
        <v>14</v>
      </c>
      <c r="F326" s="204">
        <v>8900</v>
      </c>
      <c r="G326" s="204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110</v>
      </c>
      <c r="D327" s="202" t="s">
        <v>35</v>
      </c>
      <c r="E327" s="203" t="s">
        <v>14</v>
      </c>
      <c r="F327" s="204">
        <v>15800</v>
      </c>
      <c r="G327" s="204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111</v>
      </c>
      <c r="D328" s="202" t="s">
        <v>35</v>
      </c>
      <c r="E328" s="203" t="s">
        <v>14</v>
      </c>
      <c r="F328" s="204">
        <v>13800</v>
      </c>
      <c r="G328" s="204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1432</v>
      </c>
      <c r="D329" s="202" t="s">
        <v>35</v>
      </c>
      <c r="E329" s="203" t="s">
        <v>14</v>
      </c>
      <c r="F329" s="204">
        <v>18080</v>
      </c>
      <c r="G329" s="204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1433</v>
      </c>
      <c r="D330" s="202" t="s">
        <v>35</v>
      </c>
      <c r="E330" s="203" t="s">
        <v>14</v>
      </c>
      <c r="F330" s="204">
        <v>19700</v>
      </c>
      <c r="G330" s="204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1434</v>
      </c>
      <c r="D331" s="202" t="s">
        <v>35</v>
      </c>
      <c r="E331" s="203" t="s">
        <v>14</v>
      </c>
      <c r="F331" s="204">
        <v>23000</v>
      </c>
      <c r="G331" s="204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1435</v>
      </c>
      <c r="D332" s="202" t="s">
        <v>35</v>
      </c>
      <c r="E332" s="203" t="s">
        <v>14</v>
      </c>
      <c r="F332" s="204">
        <v>38400</v>
      </c>
      <c r="G332" s="204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112</v>
      </c>
      <c r="D333" s="202" t="s">
        <v>35</v>
      </c>
      <c r="E333" s="203" t="s">
        <v>14</v>
      </c>
      <c r="F333" s="204">
        <v>22900</v>
      </c>
      <c r="G333" s="204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113</v>
      </c>
      <c r="D334" s="202" t="s">
        <v>35</v>
      </c>
      <c r="E334" s="203" t="s">
        <v>14</v>
      </c>
      <c r="F334" s="204">
        <v>25000</v>
      </c>
      <c r="G334" s="204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114</v>
      </c>
      <c r="D335" s="202" t="s">
        <v>35</v>
      </c>
      <c r="E335" s="203" t="s">
        <v>14</v>
      </c>
      <c r="F335" s="204">
        <v>25000</v>
      </c>
      <c r="G335" s="204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116</v>
      </c>
      <c r="D336" s="202" t="s">
        <v>35</v>
      </c>
      <c r="E336" s="203" t="s">
        <v>14</v>
      </c>
      <c r="F336" s="204">
        <v>18400</v>
      </c>
      <c r="G336" s="204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115</v>
      </c>
      <c r="D337" s="202" t="s">
        <v>35</v>
      </c>
      <c r="E337" s="203" t="s">
        <v>14</v>
      </c>
      <c r="F337" s="204">
        <v>18400</v>
      </c>
      <c r="G337" s="204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117</v>
      </c>
      <c r="D338" s="202" t="s">
        <v>35</v>
      </c>
      <c r="E338" s="203" t="s">
        <v>14</v>
      </c>
      <c r="F338" s="204">
        <v>18400</v>
      </c>
      <c r="G338" s="204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118</v>
      </c>
      <c r="D339" s="202" t="s">
        <v>35</v>
      </c>
      <c r="E339" s="203" t="s">
        <v>14</v>
      </c>
      <c r="F339" s="204">
        <v>61300</v>
      </c>
      <c r="G339" s="204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455</v>
      </c>
      <c r="D340" s="202" t="s">
        <v>35</v>
      </c>
      <c r="E340" s="203" t="s">
        <v>14</v>
      </c>
      <c r="F340" s="204">
        <v>61300</v>
      </c>
      <c r="G340" s="204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119</v>
      </c>
      <c r="D341" s="202" t="s">
        <v>35</v>
      </c>
      <c r="E341" s="203" t="s">
        <v>14</v>
      </c>
      <c r="F341" s="204">
        <v>61300</v>
      </c>
      <c r="G341" s="204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120</v>
      </c>
      <c r="D342" s="202" t="s">
        <v>35</v>
      </c>
      <c r="E342" s="203" t="s">
        <v>14</v>
      </c>
      <c r="F342" s="204">
        <v>64500</v>
      </c>
      <c r="G342" s="204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121</v>
      </c>
      <c r="D343" s="202" t="s">
        <v>35</v>
      </c>
      <c r="E343" s="203" t="s">
        <v>14</v>
      </c>
      <c r="F343" s="204">
        <v>69000</v>
      </c>
      <c r="G343" s="204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122</v>
      </c>
      <c r="D344" s="202" t="s">
        <v>35</v>
      </c>
      <c r="E344" s="203" t="s">
        <v>14</v>
      </c>
      <c r="F344" s="204">
        <v>82500</v>
      </c>
      <c r="G344" s="204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123</v>
      </c>
      <c r="D345" s="202" t="s">
        <v>35</v>
      </c>
      <c r="E345" s="203" t="s">
        <v>14</v>
      </c>
      <c r="F345" s="204">
        <v>79800</v>
      </c>
      <c r="G345" s="204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124</v>
      </c>
      <c r="D346" s="202" t="s">
        <v>35</v>
      </c>
      <c r="E346" s="203" t="s">
        <v>14</v>
      </c>
      <c r="F346" s="204">
        <v>72100</v>
      </c>
      <c r="G346" s="204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125</v>
      </c>
      <c r="D347" s="202" t="s">
        <v>35</v>
      </c>
      <c r="E347" s="203" t="s">
        <v>14</v>
      </c>
      <c r="F347" s="204">
        <v>86800</v>
      </c>
      <c r="G347" s="204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126</v>
      </c>
      <c r="D348" s="202" t="s">
        <v>35</v>
      </c>
      <c r="E348" s="203" t="s">
        <v>14</v>
      </c>
      <c r="F348" s="204">
        <v>105600</v>
      </c>
      <c r="G348" s="204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1374</v>
      </c>
      <c r="D349" s="202" t="s">
        <v>35</v>
      </c>
      <c r="E349" s="203" t="s">
        <v>14</v>
      </c>
      <c r="F349" s="204">
        <v>491900</v>
      </c>
      <c r="G349" s="204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127</v>
      </c>
      <c r="D350" s="202" t="s">
        <v>35</v>
      </c>
      <c r="E350" s="203" t="s">
        <v>14</v>
      </c>
      <c r="F350" s="204">
        <v>29555</v>
      </c>
      <c r="G350" s="204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456</v>
      </c>
      <c r="D351" s="202" t="s">
        <v>35</v>
      </c>
      <c r="E351" s="203" t="s">
        <v>14</v>
      </c>
      <c r="F351" s="204">
        <v>37200</v>
      </c>
      <c r="G351" s="204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128</v>
      </c>
      <c r="D352" s="202" t="s">
        <v>35</v>
      </c>
      <c r="E352" s="203" t="s">
        <v>14</v>
      </c>
      <c r="F352" s="204">
        <v>29600</v>
      </c>
      <c r="G352" s="204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129</v>
      </c>
      <c r="D353" s="202" t="s">
        <v>35</v>
      </c>
      <c r="E353" s="203" t="s">
        <v>14</v>
      </c>
      <c r="F353" s="204">
        <v>37144</v>
      </c>
      <c r="G353" s="204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130</v>
      </c>
      <c r="D354" s="202" t="s">
        <v>35</v>
      </c>
      <c r="E354" s="203" t="s">
        <v>14</v>
      </c>
      <c r="F354" s="204">
        <v>5700</v>
      </c>
      <c r="G354" s="204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131</v>
      </c>
      <c r="D355" s="202" t="s">
        <v>35</v>
      </c>
      <c r="E355" s="203" t="s">
        <v>14</v>
      </c>
      <c r="F355" s="204">
        <v>5700</v>
      </c>
      <c r="G355" s="204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132</v>
      </c>
      <c r="D356" s="202" t="s">
        <v>35</v>
      </c>
      <c r="E356" s="203" t="s">
        <v>14</v>
      </c>
      <c r="F356" s="204">
        <v>10700</v>
      </c>
      <c r="G356" s="204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135</v>
      </c>
      <c r="D357" s="202" t="s">
        <v>35</v>
      </c>
      <c r="E357" s="203" t="s">
        <v>14</v>
      </c>
      <c r="F357" s="204">
        <v>6200</v>
      </c>
      <c r="G357" s="204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136</v>
      </c>
      <c r="D358" s="202" t="s">
        <v>35</v>
      </c>
      <c r="E358" s="203" t="s">
        <v>90</v>
      </c>
      <c r="F358" s="204">
        <v>446100</v>
      </c>
      <c r="G358" s="204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577</v>
      </c>
      <c r="D359" s="202" t="s">
        <v>35</v>
      </c>
      <c r="E359" s="203" t="s">
        <v>90</v>
      </c>
      <c r="F359" s="204">
        <v>45796</v>
      </c>
      <c r="G359" s="204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83"/>
      <c r="C360" s="109" t="s">
        <v>38</v>
      </c>
      <c r="D360" s="202" t="s">
        <v>38</v>
      </c>
      <c r="E360" s="203"/>
      <c r="F360" s="204"/>
      <c r="G360" s="204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83" t="s">
        <v>578</v>
      </c>
      <c r="C361" s="109" t="s">
        <v>579</v>
      </c>
      <c r="D361" s="202" t="s">
        <v>38</v>
      </c>
      <c r="E361" s="203"/>
      <c r="F361" s="204"/>
      <c r="G361" s="204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137</v>
      </c>
      <c r="D362" s="202" t="s">
        <v>35</v>
      </c>
      <c r="E362" s="203" t="s">
        <v>14</v>
      </c>
      <c r="F362" s="204">
        <v>37000</v>
      </c>
      <c r="G362" s="204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138</v>
      </c>
      <c r="D363" s="202" t="s">
        <v>35</v>
      </c>
      <c r="E363" s="203" t="s">
        <v>14</v>
      </c>
      <c r="F363" s="204">
        <v>55500</v>
      </c>
      <c r="G363" s="204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139</v>
      </c>
      <c r="D364" s="202" t="s">
        <v>35</v>
      </c>
      <c r="E364" s="203" t="s">
        <v>14</v>
      </c>
      <c r="F364" s="204">
        <v>67800</v>
      </c>
      <c r="G364" s="204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140</v>
      </c>
      <c r="D365" s="202" t="s">
        <v>35</v>
      </c>
      <c r="E365" s="203" t="s">
        <v>14</v>
      </c>
      <c r="F365" s="204">
        <v>98600</v>
      </c>
      <c r="G365" s="204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141</v>
      </c>
      <c r="D366" s="202" t="s">
        <v>35</v>
      </c>
      <c r="E366" s="203" t="s">
        <v>14</v>
      </c>
      <c r="F366" s="204">
        <v>135199</v>
      </c>
      <c r="G366" s="204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142</v>
      </c>
      <c r="D367" s="202" t="s">
        <v>35</v>
      </c>
      <c r="E367" s="203" t="s">
        <v>7</v>
      </c>
      <c r="F367" s="204">
        <v>7789</v>
      </c>
      <c r="G367" s="204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20</v>
      </c>
      <c r="D368" s="202" t="s">
        <v>35</v>
      </c>
      <c r="E368" s="203" t="s">
        <v>8</v>
      </c>
      <c r="F368" s="204">
        <v>47459</v>
      </c>
      <c r="G368" s="204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143</v>
      </c>
      <c r="D369" s="202" t="s">
        <v>35</v>
      </c>
      <c r="E369" s="203" t="s">
        <v>8</v>
      </c>
      <c r="F369" s="204">
        <v>112500</v>
      </c>
      <c r="G369" s="204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144</v>
      </c>
      <c r="D370" s="202" t="s">
        <v>35</v>
      </c>
      <c r="E370" s="203" t="s">
        <v>8</v>
      </c>
      <c r="F370" s="204">
        <v>35800</v>
      </c>
      <c r="G370" s="204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145</v>
      </c>
      <c r="D371" s="202" t="s">
        <v>35</v>
      </c>
      <c r="E371" s="203" t="s">
        <v>8</v>
      </c>
      <c r="F371" s="204">
        <v>36000</v>
      </c>
      <c r="G371" s="204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146</v>
      </c>
      <c r="D372" s="202" t="s">
        <v>35</v>
      </c>
      <c r="E372" s="203" t="s">
        <v>8</v>
      </c>
      <c r="F372" s="204">
        <v>36000</v>
      </c>
      <c r="G372" s="204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147</v>
      </c>
      <c r="D373" s="202" t="s">
        <v>35</v>
      </c>
      <c r="E373" s="203" t="s">
        <v>8</v>
      </c>
      <c r="F373" s="204">
        <v>40000</v>
      </c>
      <c r="G373" s="204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148</v>
      </c>
      <c r="D374" s="202" t="s">
        <v>35</v>
      </c>
      <c r="E374" s="203" t="s">
        <v>8</v>
      </c>
      <c r="F374" s="204">
        <v>55000</v>
      </c>
      <c r="G374" s="204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149</v>
      </c>
      <c r="D375" s="202" t="s">
        <v>35</v>
      </c>
      <c r="E375" s="203" t="s">
        <v>8</v>
      </c>
      <c r="F375" s="204">
        <v>45500</v>
      </c>
      <c r="G375" s="204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150</v>
      </c>
      <c r="D376" s="202" t="s">
        <v>35</v>
      </c>
      <c r="E376" s="203" t="s">
        <v>8</v>
      </c>
      <c r="F376" s="204">
        <v>45500</v>
      </c>
      <c r="G376" s="204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151</v>
      </c>
      <c r="D377" s="202" t="s">
        <v>35</v>
      </c>
      <c r="E377" s="203" t="s">
        <v>8</v>
      </c>
      <c r="F377" s="204">
        <v>45500</v>
      </c>
      <c r="G377" s="204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152</v>
      </c>
      <c r="D378" s="202" t="s">
        <v>35</v>
      </c>
      <c r="E378" s="203" t="s">
        <v>8</v>
      </c>
      <c r="F378" s="204">
        <v>45500</v>
      </c>
      <c r="G378" s="204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153</v>
      </c>
      <c r="D379" s="202" t="s">
        <v>35</v>
      </c>
      <c r="E379" s="203" t="s">
        <v>8</v>
      </c>
      <c r="F379" s="204">
        <v>7938</v>
      </c>
      <c r="G379" s="204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154</v>
      </c>
      <c r="D380" s="202" t="s">
        <v>35</v>
      </c>
      <c r="E380" s="203" t="s">
        <v>8</v>
      </c>
      <c r="F380" s="204">
        <v>30000</v>
      </c>
      <c r="G380" s="204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18</v>
      </c>
      <c r="D381" s="202" t="s">
        <v>35</v>
      </c>
      <c r="E381" s="203" t="s">
        <v>8</v>
      </c>
      <c r="F381" s="204">
        <v>26500</v>
      </c>
      <c r="G381" s="204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155</v>
      </c>
      <c r="D382" s="202" t="s">
        <v>35</v>
      </c>
      <c r="E382" s="203" t="s">
        <v>8</v>
      </c>
      <c r="F382" s="204">
        <v>26500</v>
      </c>
      <c r="G382" s="204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156</v>
      </c>
      <c r="D383" s="202" t="s">
        <v>35</v>
      </c>
      <c r="E383" s="203" t="s">
        <v>8</v>
      </c>
      <c r="F383" s="204">
        <v>26500</v>
      </c>
      <c r="G383" s="204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157</v>
      </c>
      <c r="D384" s="202" t="s">
        <v>35</v>
      </c>
      <c r="E384" s="203" t="s">
        <v>8</v>
      </c>
      <c r="F384" s="204">
        <v>26500</v>
      </c>
      <c r="G384" s="204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158</v>
      </c>
      <c r="D385" s="202" t="s">
        <v>35</v>
      </c>
      <c r="E385" s="203" t="s">
        <v>8</v>
      </c>
      <c r="F385" s="204">
        <v>33600</v>
      </c>
      <c r="G385" s="204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159</v>
      </c>
      <c r="D386" s="202" t="s">
        <v>35</v>
      </c>
      <c r="E386" s="203" t="s">
        <v>8</v>
      </c>
      <c r="F386" s="204">
        <v>33600</v>
      </c>
      <c r="G386" s="204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160</v>
      </c>
      <c r="D387" s="202" t="s">
        <v>35</v>
      </c>
      <c r="E387" s="203" t="s">
        <v>8</v>
      </c>
      <c r="F387" s="204">
        <v>33600</v>
      </c>
      <c r="G387" s="204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161</v>
      </c>
      <c r="D388" s="202" t="s">
        <v>35</v>
      </c>
      <c r="E388" s="203" t="s">
        <v>8</v>
      </c>
      <c r="F388" s="204">
        <v>33600</v>
      </c>
      <c r="G388" s="204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162</v>
      </c>
      <c r="D389" s="202" t="s">
        <v>35</v>
      </c>
      <c r="E389" s="203" t="s">
        <v>8</v>
      </c>
      <c r="F389" s="204">
        <v>32600</v>
      </c>
      <c r="G389" s="204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163</v>
      </c>
      <c r="D390" s="202" t="s">
        <v>35</v>
      </c>
      <c r="E390" s="203" t="s">
        <v>8</v>
      </c>
      <c r="F390" s="204">
        <v>45000</v>
      </c>
      <c r="G390" s="204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580</v>
      </c>
      <c r="D391" s="202" t="s">
        <v>35</v>
      </c>
      <c r="E391" s="203" t="s">
        <v>8</v>
      </c>
      <c r="F391" s="204">
        <v>92500</v>
      </c>
      <c r="G391" s="204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164</v>
      </c>
      <c r="D392" s="202" t="s">
        <v>35</v>
      </c>
      <c r="E392" s="203" t="s">
        <v>8</v>
      </c>
      <c r="F392" s="204">
        <v>67700</v>
      </c>
      <c r="G392" s="204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165</v>
      </c>
      <c r="D393" s="202" t="s">
        <v>35</v>
      </c>
      <c r="E393" s="203" t="s">
        <v>8</v>
      </c>
      <c r="F393" s="204">
        <v>13100</v>
      </c>
      <c r="G393" s="204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166</v>
      </c>
      <c r="D394" s="202" t="s">
        <v>35</v>
      </c>
      <c r="E394" s="203" t="s">
        <v>8</v>
      </c>
      <c r="F394" s="204">
        <v>404600</v>
      </c>
      <c r="G394" s="204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581</v>
      </c>
      <c r="D395" s="202" t="s">
        <v>35</v>
      </c>
      <c r="E395" s="203" t="s">
        <v>8</v>
      </c>
      <c r="F395" s="204">
        <v>445573.55999999994</v>
      </c>
      <c r="G395" s="204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167</v>
      </c>
      <c r="D396" s="202" t="s">
        <v>35</v>
      </c>
      <c r="E396" s="203" t="s">
        <v>8</v>
      </c>
      <c r="F396" s="204">
        <v>89200</v>
      </c>
      <c r="G396" s="204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168</v>
      </c>
      <c r="D397" s="202" t="s">
        <v>35</v>
      </c>
      <c r="E397" s="203" t="s">
        <v>8</v>
      </c>
      <c r="F397" s="204">
        <v>95000</v>
      </c>
      <c r="G397" s="204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169</v>
      </c>
      <c r="D398" s="202" t="s">
        <v>35</v>
      </c>
      <c r="E398" s="203" t="s">
        <v>8</v>
      </c>
      <c r="F398" s="204">
        <v>15500</v>
      </c>
      <c r="G398" s="204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170</v>
      </c>
      <c r="D399" s="202" t="s">
        <v>35</v>
      </c>
      <c r="E399" s="203" t="s">
        <v>8</v>
      </c>
      <c r="F399" s="204">
        <v>37700</v>
      </c>
      <c r="G399" s="204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171</v>
      </c>
      <c r="D400" s="202" t="s">
        <v>35</v>
      </c>
      <c r="E400" s="203" t="s">
        <v>8</v>
      </c>
      <c r="F400" s="204">
        <v>28000</v>
      </c>
      <c r="G400" s="204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172</v>
      </c>
      <c r="D401" s="202" t="s">
        <v>35</v>
      </c>
      <c r="E401" s="203" t="s">
        <v>8</v>
      </c>
      <c r="F401" s="204">
        <v>22400</v>
      </c>
      <c r="G401" s="204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174</v>
      </c>
      <c r="D402" s="202" t="s">
        <v>35</v>
      </c>
      <c r="E402" s="203" t="s">
        <v>8</v>
      </c>
      <c r="F402" s="204">
        <v>15800</v>
      </c>
      <c r="G402" s="204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173</v>
      </c>
      <c r="D403" s="202" t="s">
        <v>35</v>
      </c>
      <c r="E403" s="203" t="s">
        <v>8</v>
      </c>
      <c r="F403" s="204">
        <v>22400</v>
      </c>
      <c r="G403" s="204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1127</v>
      </c>
      <c r="D404" s="202" t="s">
        <v>35</v>
      </c>
      <c r="E404" s="203" t="s">
        <v>8</v>
      </c>
      <c r="F404" s="204">
        <v>36500</v>
      </c>
      <c r="G404" s="204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175</v>
      </c>
      <c r="D405" s="202" t="s">
        <v>35</v>
      </c>
      <c r="E405" s="203" t="s">
        <v>8</v>
      </c>
      <c r="F405" s="204">
        <v>10800</v>
      </c>
      <c r="G405" s="204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176</v>
      </c>
      <c r="D406" s="202" t="s">
        <v>35</v>
      </c>
      <c r="E406" s="203" t="s">
        <v>8</v>
      </c>
      <c r="F406" s="204">
        <v>13600</v>
      </c>
      <c r="G406" s="204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177</v>
      </c>
      <c r="D407" s="202" t="s">
        <v>35</v>
      </c>
      <c r="E407" s="203" t="s">
        <v>8</v>
      </c>
      <c r="F407" s="204">
        <v>17100</v>
      </c>
      <c r="G407" s="204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178</v>
      </c>
      <c r="D408" s="202" t="s">
        <v>35</v>
      </c>
      <c r="E408" s="203" t="s">
        <v>8</v>
      </c>
      <c r="F408" s="204">
        <v>32400</v>
      </c>
      <c r="G408" s="204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179</v>
      </c>
      <c r="D409" s="202" t="s">
        <v>35</v>
      </c>
      <c r="E409" s="203" t="s">
        <v>8</v>
      </c>
      <c r="F409" s="204">
        <v>40400</v>
      </c>
      <c r="G409" s="204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582</v>
      </c>
      <c r="D410" s="202" t="s">
        <v>35</v>
      </c>
      <c r="E410" s="203" t="s">
        <v>8</v>
      </c>
      <c r="F410" s="204">
        <v>282000</v>
      </c>
      <c r="G410" s="204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583</v>
      </c>
      <c r="D411" s="202" t="s">
        <v>35</v>
      </c>
      <c r="E411" s="203" t="s">
        <v>8</v>
      </c>
      <c r="F411" s="204">
        <v>379000</v>
      </c>
      <c r="G411" s="204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584</v>
      </c>
      <c r="D412" s="202" t="s">
        <v>35</v>
      </c>
      <c r="E412" s="203" t="s">
        <v>8</v>
      </c>
      <c r="F412" s="204">
        <v>557000</v>
      </c>
      <c r="G412" s="204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180</v>
      </c>
      <c r="D413" s="202" t="s">
        <v>35</v>
      </c>
      <c r="E413" s="203" t="s">
        <v>8</v>
      </c>
      <c r="F413" s="204">
        <v>41800</v>
      </c>
      <c r="G413" s="204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585</v>
      </c>
      <c r="D414" s="202" t="s">
        <v>35</v>
      </c>
      <c r="E414" s="203" t="s">
        <v>8</v>
      </c>
      <c r="F414" s="204">
        <v>78500</v>
      </c>
      <c r="G414" s="204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586</v>
      </c>
      <c r="D415" s="202" t="s">
        <v>35</v>
      </c>
      <c r="E415" s="203" t="s">
        <v>8</v>
      </c>
      <c r="F415" s="204">
        <v>120000</v>
      </c>
      <c r="G415" s="204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587</v>
      </c>
      <c r="D416" s="202" t="s">
        <v>35</v>
      </c>
      <c r="E416" s="203" t="s">
        <v>8</v>
      </c>
      <c r="F416" s="204">
        <v>120900</v>
      </c>
      <c r="G416" s="204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181</v>
      </c>
      <c r="D417" s="202" t="s">
        <v>35</v>
      </c>
      <c r="E417" s="203" t="s">
        <v>8</v>
      </c>
      <c r="F417" s="204">
        <v>78500</v>
      </c>
      <c r="G417" s="204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182</v>
      </c>
      <c r="D418" s="202" t="s">
        <v>35</v>
      </c>
      <c r="E418" s="203" t="s">
        <v>8</v>
      </c>
      <c r="F418" s="204">
        <v>85300</v>
      </c>
      <c r="G418" s="204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183</v>
      </c>
      <c r="D419" s="202" t="s">
        <v>35</v>
      </c>
      <c r="E419" s="203" t="s">
        <v>8</v>
      </c>
      <c r="F419" s="204">
        <v>107300</v>
      </c>
      <c r="G419" s="204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184</v>
      </c>
      <c r="D420" s="202" t="s">
        <v>35</v>
      </c>
      <c r="E420" s="203" t="s">
        <v>8</v>
      </c>
      <c r="F420" s="204">
        <v>112100</v>
      </c>
      <c r="G420" s="204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185</v>
      </c>
      <c r="D421" s="202" t="s">
        <v>35</v>
      </c>
      <c r="E421" s="203" t="s">
        <v>8</v>
      </c>
      <c r="F421" s="204">
        <v>75400</v>
      </c>
      <c r="G421" s="204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457</v>
      </c>
      <c r="D422" s="202" t="s">
        <v>35</v>
      </c>
      <c r="E422" s="203" t="s">
        <v>8</v>
      </c>
      <c r="F422" s="204">
        <v>23500</v>
      </c>
      <c r="G422" s="204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458</v>
      </c>
      <c r="D423" s="202" t="s">
        <v>35</v>
      </c>
      <c r="E423" s="203" t="s">
        <v>8</v>
      </c>
      <c r="F423" s="204">
        <v>26500</v>
      </c>
      <c r="G423" s="204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459</v>
      </c>
      <c r="D424" s="202" t="s">
        <v>35</v>
      </c>
      <c r="E424" s="203" t="s">
        <v>8</v>
      </c>
      <c r="F424" s="204">
        <v>34000</v>
      </c>
      <c r="G424" s="204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460</v>
      </c>
      <c r="D425" s="202" t="s">
        <v>35</v>
      </c>
      <c r="E425" s="203" t="s">
        <v>8</v>
      </c>
      <c r="F425" s="204">
        <v>49600</v>
      </c>
      <c r="G425" s="204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461</v>
      </c>
      <c r="D426" s="202" t="s">
        <v>35</v>
      </c>
      <c r="E426" s="203" t="s">
        <v>8</v>
      </c>
      <c r="F426" s="204">
        <v>56300</v>
      </c>
      <c r="G426" s="204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186</v>
      </c>
      <c r="D427" s="202" t="s">
        <v>35</v>
      </c>
      <c r="E427" s="203" t="s">
        <v>7</v>
      </c>
      <c r="F427" s="204">
        <v>33800</v>
      </c>
      <c r="G427" s="204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187</v>
      </c>
      <c r="D428" s="202" t="s">
        <v>35</v>
      </c>
      <c r="E428" s="203" t="s">
        <v>7</v>
      </c>
      <c r="F428" s="204">
        <v>40200</v>
      </c>
      <c r="G428" s="204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188</v>
      </c>
      <c r="D429" s="202" t="s">
        <v>35</v>
      </c>
      <c r="E429" s="203" t="s">
        <v>7</v>
      </c>
      <c r="F429" s="204">
        <v>46800</v>
      </c>
      <c r="G429" s="204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23</v>
      </c>
      <c r="D430" s="202" t="s">
        <v>35</v>
      </c>
      <c r="E430" s="203" t="s">
        <v>8</v>
      </c>
      <c r="F430" s="204">
        <v>9500</v>
      </c>
      <c r="G430" s="204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19</v>
      </c>
      <c r="D431" s="202" t="s">
        <v>35</v>
      </c>
      <c r="E431" s="203" t="s">
        <v>8</v>
      </c>
      <c r="F431" s="204">
        <v>184500</v>
      </c>
      <c r="G431" s="204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189</v>
      </c>
      <c r="D432" s="202" t="s">
        <v>35</v>
      </c>
      <c r="E432" s="203" t="s">
        <v>8</v>
      </c>
      <c r="F432" s="204">
        <v>175000</v>
      </c>
      <c r="G432" s="204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22</v>
      </c>
      <c r="D433" s="202" t="s">
        <v>35</v>
      </c>
      <c r="E433" s="203" t="s">
        <v>7</v>
      </c>
      <c r="F433" s="204">
        <v>30000</v>
      </c>
      <c r="G433" s="204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190</v>
      </c>
      <c r="D434" s="202" t="s">
        <v>35</v>
      </c>
      <c r="E434" s="203" t="s">
        <v>7</v>
      </c>
      <c r="F434" s="204">
        <v>49500</v>
      </c>
      <c r="G434" s="204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191</v>
      </c>
      <c r="D435" s="202" t="s">
        <v>35</v>
      </c>
      <c r="E435" s="203" t="s">
        <v>7</v>
      </c>
      <c r="F435" s="204">
        <v>120000</v>
      </c>
      <c r="G435" s="204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21</v>
      </c>
      <c r="D436" s="202" t="s">
        <v>35</v>
      </c>
      <c r="E436" s="203" t="s">
        <v>8</v>
      </c>
      <c r="F436" s="204">
        <v>4880</v>
      </c>
      <c r="G436" s="204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192</v>
      </c>
      <c r="D437" s="202" t="s">
        <v>35</v>
      </c>
      <c r="E437" s="203" t="s">
        <v>8</v>
      </c>
      <c r="F437" s="204">
        <v>1308700</v>
      </c>
      <c r="G437" s="204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193</v>
      </c>
      <c r="D438" s="202" t="s">
        <v>35</v>
      </c>
      <c r="E438" s="203" t="s">
        <v>8</v>
      </c>
      <c r="F438" s="204">
        <v>12500</v>
      </c>
      <c r="G438" s="204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194</v>
      </c>
      <c r="D439" s="202" t="s">
        <v>35</v>
      </c>
      <c r="E439" s="203" t="s">
        <v>7</v>
      </c>
      <c r="F439" s="204">
        <v>9700</v>
      </c>
      <c r="G439" s="204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195</v>
      </c>
      <c r="D440" s="202" t="s">
        <v>35</v>
      </c>
      <c r="E440" s="203" t="s">
        <v>7</v>
      </c>
      <c r="F440" s="204">
        <v>24300</v>
      </c>
      <c r="G440" s="204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196</v>
      </c>
      <c r="D441" s="202" t="s">
        <v>35</v>
      </c>
      <c r="E441" s="203" t="s">
        <v>7</v>
      </c>
      <c r="F441" s="204">
        <v>39204</v>
      </c>
      <c r="G441" s="204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1436</v>
      </c>
      <c r="D442" s="202" t="s">
        <v>35</v>
      </c>
      <c r="E442" s="203" t="s">
        <v>7</v>
      </c>
      <c r="F442" s="204">
        <v>491900</v>
      </c>
      <c r="G442" s="204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197</v>
      </c>
      <c r="D443" s="202" t="s">
        <v>35</v>
      </c>
      <c r="E443" s="203" t="s">
        <v>8</v>
      </c>
      <c r="F443" s="204">
        <v>78069</v>
      </c>
      <c r="G443" s="204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198</v>
      </c>
      <c r="D444" s="202" t="s">
        <v>35</v>
      </c>
      <c r="E444" s="203" t="s">
        <v>8</v>
      </c>
      <c r="F444" s="204">
        <v>155631</v>
      </c>
      <c r="G444" s="204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387" t="s">
        <v>588</v>
      </c>
      <c r="D445" s="202" t="s">
        <v>35</v>
      </c>
      <c r="E445" s="203" t="s">
        <v>8</v>
      </c>
      <c r="F445" s="204">
        <v>3965</v>
      </c>
      <c r="G445" s="204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199</v>
      </c>
      <c r="D446" s="202" t="s">
        <v>35</v>
      </c>
      <c r="E446" s="203" t="s">
        <v>8</v>
      </c>
      <c r="F446" s="204">
        <v>31800</v>
      </c>
      <c r="G446" s="204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200</v>
      </c>
      <c r="D447" s="202" t="s">
        <v>35</v>
      </c>
      <c r="E447" s="203" t="s">
        <v>8</v>
      </c>
      <c r="F447" s="204">
        <v>33800</v>
      </c>
      <c r="G447" s="204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201</v>
      </c>
      <c r="D448" s="202" t="s">
        <v>35</v>
      </c>
      <c r="E448" s="203" t="s">
        <v>8</v>
      </c>
      <c r="F448" s="204">
        <v>38500</v>
      </c>
      <c r="G448" s="204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202</v>
      </c>
      <c r="D449" s="202" t="s">
        <v>35</v>
      </c>
      <c r="E449" s="203" t="s">
        <v>8</v>
      </c>
      <c r="F449" s="204">
        <v>76000</v>
      </c>
      <c r="G449" s="204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203</v>
      </c>
      <c r="D450" s="202" t="s">
        <v>35</v>
      </c>
      <c r="E450" s="203" t="s">
        <v>8</v>
      </c>
      <c r="F450" s="204">
        <v>97000</v>
      </c>
      <c r="G450" s="204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988</v>
      </c>
      <c r="D451" s="202" t="s">
        <v>35</v>
      </c>
      <c r="E451" s="203" t="s">
        <v>7</v>
      </c>
      <c r="F451" s="204">
        <v>4520</v>
      </c>
      <c r="G451" s="204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989</v>
      </c>
      <c r="D452" s="202" t="s">
        <v>35</v>
      </c>
      <c r="E452" s="203" t="s">
        <v>8</v>
      </c>
      <c r="F452" s="204">
        <v>7290</v>
      </c>
      <c r="G452" s="204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204</v>
      </c>
      <c r="D453" s="202" t="s">
        <v>35</v>
      </c>
      <c r="E453" s="203" t="s">
        <v>8</v>
      </c>
      <c r="F453" s="204">
        <v>4500</v>
      </c>
      <c r="G453" s="204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205</v>
      </c>
      <c r="D454" s="202" t="s">
        <v>35</v>
      </c>
      <c r="E454" s="203" t="s">
        <v>8</v>
      </c>
      <c r="F454" s="204">
        <v>106300</v>
      </c>
      <c r="G454" s="204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206</v>
      </c>
      <c r="D455" s="202" t="s">
        <v>35</v>
      </c>
      <c r="E455" s="203" t="s">
        <v>8</v>
      </c>
      <c r="F455" s="204">
        <v>116800</v>
      </c>
      <c r="G455" s="204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207</v>
      </c>
      <c r="D456" s="202" t="s">
        <v>35</v>
      </c>
      <c r="E456" s="203" t="s">
        <v>8</v>
      </c>
      <c r="F456" s="204">
        <v>11400</v>
      </c>
      <c r="G456" s="204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208</v>
      </c>
      <c r="D457" s="202" t="s">
        <v>35</v>
      </c>
      <c r="E457" s="203" t="s">
        <v>8</v>
      </c>
      <c r="F457" s="204">
        <v>29600</v>
      </c>
      <c r="G457" s="204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589</v>
      </c>
      <c r="D458" s="202" t="s">
        <v>35</v>
      </c>
      <c r="E458" s="203" t="s">
        <v>8</v>
      </c>
      <c r="F458" s="204">
        <v>290142</v>
      </c>
      <c r="G458" s="204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590</v>
      </c>
      <c r="D459" s="202" t="s">
        <v>35</v>
      </c>
      <c r="E459" s="203" t="s">
        <v>8</v>
      </c>
      <c r="F459" s="204">
        <v>265680</v>
      </c>
      <c r="G459" s="204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591</v>
      </c>
      <c r="D460" s="202" t="s">
        <v>35</v>
      </c>
      <c r="E460" s="203" t="s">
        <v>8</v>
      </c>
      <c r="F460" s="204">
        <v>265680</v>
      </c>
      <c r="G460" s="204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209</v>
      </c>
      <c r="D461" s="202" t="s">
        <v>35</v>
      </c>
      <c r="E461" s="203" t="s">
        <v>8</v>
      </c>
      <c r="F461" s="204">
        <v>20898</v>
      </c>
      <c r="G461" s="204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210</v>
      </c>
      <c r="D462" s="202" t="s">
        <v>35</v>
      </c>
      <c r="E462" s="203" t="s">
        <v>8</v>
      </c>
      <c r="F462" s="204">
        <v>20700</v>
      </c>
      <c r="G462" s="204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211</v>
      </c>
      <c r="D463" s="202" t="s">
        <v>35</v>
      </c>
      <c r="E463" s="203" t="s">
        <v>8</v>
      </c>
      <c r="F463" s="204">
        <v>13600</v>
      </c>
      <c r="G463" s="204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212</v>
      </c>
      <c r="D464" s="202" t="s">
        <v>35</v>
      </c>
      <c r="E464" s="203" t="s">
        <v>8</v>
      </c>
      <c r="F464" s="204">
        <v>27900</v>
      </c>
      <c r="G464" s="204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213</v>
      </c>
      <c r="D465" s="202" t="s">
        <v>35</v>
      </c>
      <c r="E465" s="203" t="s">
        <v>8</v>
      </c>
      <c r="F465" s="204">
        <v>27815</v>
      </c>
      <c r="G465" s="204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214</v>
      </c>
      <c r="D466" s="202" t="s">
        <v>35</v>
      </c>
      <c r="E466" s="203" t="s">
        <v>8</v>
      </c>
      <c r="F466" s="204">
        <v>20800</v>
      </c>
      <c r="G466" s="204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15</v>
      </c>
      <c r="D467" s="202" t="s">
        <v>35</v>
      </c>
      <c r="E467" s="203" t="s">
        <v>8</v>
      </c>
      <c r="F467" s="204">
        <v>23936</v>
      </c>
      <c r="G467" s="204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215</v>
      </c>
      <c r="D468" s="202" t="s">
        <v>35</v>
      </c>
      <c r="E468" s="203" t="s">
        <v>8</v>
      </c>
      <c r="F468" s="204">
        <v>31590</v>
      </c>
      <c r="G468" s="204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216</v>
      </c>
      <c r="D469" s="202" t="s">
        <v>35</v>
      </c>
      <c r="E469" s="203" t="s">
        <v>8</v>
      </c>
      <c r="F469" s="204">
        <v>32500</v>
      </c>
      <c r="G469" s="204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217</v>
      </c>
      <c r="D470" s="202" t="s">
        <v>35</v>
      </c>
      <c r="E470" s="203" t="s">
        <v>8</v>
      </c>
      <c r="F470" s="204">
        <v>47300</v>
      </c>
      <c r="G470" s="204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218</v>
      </c>
      <c r="D471" s="202" t="s">
        <v>35</v>
      </c>
      <c r="E471" s="203" t="s">
        <v>8</v>
      </c>
      <c r="F471" s="204">
        <v>61560</v>
      </c>
      <c r="G471" s="204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1018</v>
      </c>
      <c r="D472" s="202" t="s">
        <v>35</v>
      </c>
      <c r="E472" s="203" t="s">
        <v>8</v>
      </c>
      <c r="F472" s="204">
        <v>79056</v>
      </c>
      <c r="G472" s="204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1019</v>
      </c>
      <c r="D473" s="202" t="s">
        <v>35</v>
      </c>
      <c r="E473" s="203" t="s">
        <v>8</v>
      </c>
      <c r="F473" s="204">
        <v>81984</v>
      </c>
      <c r="G473" s="204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1020</v>
      </c>
      <c r="D474" s="202" t="s">
        <v>35</v>
      </c>
      <c r="E474" s="203" t="s">
        <v>8</v>
      </c>
      <c r="F474" s="204">
        <v>7320</v>
      </c>
      <c r="G474" s="204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1021</v>
      </c>
      <c r="D475" s="202" t="s">
        <v>35</v>
      </c>
      <c r="E475" s="203" t="s">
        <v>8</v>
      </c>
      <c r="F475" s="204">
        <v>8784</v>
      </c>
      <c r="G475" s="204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1022</v>
      </c>
      <c r="D476" s="202" t="s">
        <v>35</v>
      </c>
      <c r="E476" s="203" t="s">
        <v>8</v>
      </c>
      <c r="F476" s="204">
        <v>52704</v>
      </c>
      <c r="G476" s="204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1023</v>
      </c>
      <c r="D477" s="202" t="s">
        <v>35</v>
      </c>
      <c r="E477" s="203" t="s">
        <v>8</v>
      </c>
      <c r="F477" s="204">
        <v>67344</v>
      </c>
      <c r="G477" s="204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592</v>
      </c>
      <c r="D478" s="202" t="s">
        <v>35</v>
      </c>
      <c r="E478" s="203" t="s">
        <v>8</v>
      </c>
      <c r="F478" s="204">
        <v>40000</v>
      </c>
      <c r="G478" s="204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593</v>
      </c>
      <c r="D479" s="202" t="s">
        <v>35</v>
      </c>
      <c r="E479" s="203" t="s">
        <v>8</v>
      </c>
      <c r="F479" s="204">
        <v>150000</v>
      </c>
      <c r="G479" s="204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219</v>
      </c>
      <c r="D480" s="202" t="s">
        <v>35</v>
      </c>
      <c r="E480" s="203" t="s">
        <v>8</v>
      </c>
      <c r="F480" s="204">
        <v>4212</v>
      </c>
      <c r="G480" s="204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594</v>
      </c>
      <c r="D481" s="202" t="s">
        <v>35</v>
      </c>
      <c r="E481" s="203" t="s">
        <v>8</v>
      </c>
      <c r="F481" s="204">
        <v>50000</v>
      </c>
      <c r="G481" s="204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220</v>
      </c>
      <c r="D482" s="202" t="s">
        <v>35</v>
      </c>
      <c r="E482" s="203" t="s">
        <v>8</v>
      </c>
      <c r="F482" s="204">
        <v>32500</v>
      </c>
      <c r="G482" s="204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221</v>
      </c>
      <c r="D483" s="202" t="s">
        <v>35</v>
      </c>
      <c r="E483" s="203" t="s">
        <v>8</v>
      </c>
      <c r="F483" s="204">
        <v>37500</v>
      </c>
      <c r="G483" s="204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222</v>
      </c>
      <c r="D484" s="202" t="s">
        <v>35</v>
      </c>
      <c r="E484" s="203" t="s">
        <v>8</v>
      </c>
      <c r="F484" s="204">
        <v>47800</v>
      </c>
      <c r="G484" s="204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223</v>
      </c>
      <c r="D485" s="202" t="s">
        <v>35</v>
      </c>
      <c r="E485" s="203" t="s">
        <v>8</v>
      </c>
      <c r="F485" s="204">
        <v>52500</v>
      </c>
      <c r="G485" s="204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27</v>
      </c>
      <c r="D486" s="202" t="s">
        <v>35</v>
      </c>
      <c r="E486" s="203" t="s">
        <v>8</v>
      </c>
      <c r="F486" s="204">
        <v>63500</v>
      </c>
      <c r="G486" s="204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224</v>
      </c>
      <c r="D487" s="202" t="s">
        <v>35</v>
      </c>
      <c r="E487" s="203" t="s">
        <v>8</v>
      </c>
      <c r="F487" s="204">
        <v>67500</v>
      </c>
      <c r="G487" s="204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225</v>
      </c>
      <c r="D488" s="202" t="s">
        <v>35</v>
      </c>
      <c r="E488" s="203" t="s">
        <v>8</v>
      </c>
      <c r="F488" s="204">
        <v>53000</v>
      </c>
      <c r="G488" s="204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226</v>
      </c>
      <c r="D489" s="202" t="s">
        <v>35</v>
      </c>
      <c r="E489" s="203" t="s">
        <v>8</v>
      </c>
      <c r="F489" s="204">
        <v>34000</v>
      </c>
      <c r="G489" s="204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227</v>
      </c>
      <c r="D490" s="202" t="s">
        <v>35</v>
      </c>
      <c r="E490" s="203" t="s">
        <v>8</v>
      </c>
      <c r="F490" s="204">
        <v>39500</v>
      </c>
      <c r="G490" s="204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228</v>
      </c>
      <c r="D491" s="202" t="s">
        <v>35</v>
      </c>
      <c r="E491" s="203" t="s">
        <v>8</v>
      </c>
      <c r="F491" s="204">
        <v>41900</v>
      </c>
      <c r="G491" s="204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229</v>
      </c>
      <c r="D492" s="202" t="s">
        <v>35</v>
      </c>
      <c r="E492" s="203" t="s">
        <v>8</v>
      </c>
      <c r="F492" s="204">
        <v>44400</v>
      </c>
      <c r="G492" s="204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230</v>
      </c>
      <c r="D493" s="202" t="s">
        <v>35</v>
      </c>
      <c r="E493" s="203" t="s">
        <v>8</v>
      </c>
      <c r="F493" s="204">
        <v>61800</v>
      </c>
      <c r="G493" s="204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231</v>
      </c>
      <c r="D494" s="202" t="s">
        <v>35</v>
      </c>
      <c r="E494" s="203" t="s">
        <v>8</v>
      </c>
      <c r="F494" s="204">
        <v>68600</v>
      </c>
      <c r="G494" s="204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232</v>
      </c>
      <c r="D495" s="202" t="s">
        <v>35</v>
      </c>
      <c r="E495" s="203" t="s">
        <v>8</v>
      </c>
      <c r="F495" s="204">
        <v>68600</v>
      </c>
      <c r="G495" s="204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233</v>
      </c>
      <c r="D496" s="202" t="s">
        <v>35</v>
      </c>
      <c r="E496" s="203" t="s">
        <v>8</v>
      </c>
      <c r="F496" s="204">
        <v>29600</v>
      </c>
      <c r="G496" s="204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234</v>
      </c>
      <c r="D497" s="202" t="s">
        <v>35</v>
      </c>
      <c r="E497" s="203" t="s">
        <v>8</v>
      </c>
      <c r="F497" s="204">
        <v>34500</v>
      </c>
      <c r="G497" s="204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235</v>
      </c>
      <c r="D498" s="202" t="s">
        <v>35</v>
      </c>
      <c r="E498" s="203" t="s">
        <v>8</v>
      </c>
      <c r="F498" s="204">
        <v>44800</v>
      </c>
      <c r="G498" s="204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236</v>
      </c>
      <c r="D499" s="202" t="s">
        <v>35</v>
      </c>
      <c r="E499" s="203" t="s">
        <v>8</v>
      </c>
      <c r="F499" s="204">
        <v>49500</v>
      </c>
      <c r="G499" s="204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237</v>
      </c>
      <c r="D500" s="202" t="s">
        <v>35</v>
      </c>
      <c r="E500" s="203" t="s">
        <v>8</v>
      </c>
      <c r="F500" s="204">
        <v>57690</v>
      </c>
      <c r="G500" s="204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238</v>
      </c>
      <c r="D501" s="202" t="s">
        <v>35</v>
      </c>
      <c r="E501" s="203" t="s">
        <v>8</v>
      </c>
      <c r="F501" s="204">
        <v>60300</v>
      </c>
      <c r="G501" s="204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239</v>
      </c>
      <c r="D502" s="202" t="s">
        <v>35</v>
      </c>
      <c r="E502" s="203" t="s">
        <v>8</v>
      </c>
      <c r="F502" s="204">
        <v>39900</v>
      </c>
      <c r="G502" s="204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240</v>
      </c>
      <c r="D503" s="202" t="s">
        <v>35</v>
      </c>
      <c r="E503" s="203" t="s">
        <v>8</v>
      </c>
      <c r="F503" s="204">
        <v>34500</v>
      </c>
      <c r="G503" s="204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241</v>
      </c>
      <c r="D504" s="202" t="s">
        <v>35</v>
      </c>
      <c r="E504" s="203" t="s">
        <v>8</v>
      </c>
      <c r="F504" s="204">
        <v>37000</v>
      </c>
      <c r="G504" s="204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242</v>
      </c>
      <c r="D505" s="202" t="s">
        <v>35</v>
      </c>
      <c r="E505" s="203" t="s">
        <v>8</v>
      </c>
      <c r="F505" s="204">
        <v>39500</v>
      </c>
      <c r="G505" s="204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243</v>
      </c>
      <c r="D506" s="202" t="s">
        <v>35</v>
      </c>
      <c r="E506" s="203" t="s">
        <v>8</v>
      </c>
      <c r="F506" s="204">
        <v>41900</v>
      </c>
      <c r="G506" s="204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244</v>
      </c>
      <c r="D507" s="202" t="s">
        <v>35</v>
      </c>
      <c r="E507" s="203" t="s">
        <v>8</v>
      </c>
      <c r="F507" s="204">
        <v>51100</v>
      </c>
      <c r="G507" s="204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245</v>
      </c>
      <c r="D508" s="202" t="s">
        <v>35</v>
      </c>
      <c r="E508" s="203" t="s">
        <v>8</v>
      </c>
      <c r="F508" s="204">
        <v>51800</v>
      </c>
      <c r="G508" s="204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246</v>
      </c>
      <c r="D509" s="202" t="s">
        <v>35</v>
      </c>
      <c r="E509" s="203" t="s">
        <v>8</v>
      </c>
      <c r="F509" s="204">
        <v>51800</v>
      </c>
      <c r="G509" s="204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247</v>
      </c>
      <c r="D510" s="202" t="s">
        <v>35</v>
      </c>
      <c r="E510" s="203" t="s">
        <v>8</v>
      </c>
      <c r="F510" s="204">
        <v>75420</v>
      </c>
      <c r="G510" s="204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248</v>
      </c>
      <c r="D511" s="202" t="s">
        <v>35</v>
      </c>
      <c r="E511" s="203" t="s">
        <v>8</v>
      </c>
      <c r="F511" s="204">
        <v>118440</v>
      </c>
      <c r="G511" s="204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249</v>
      </c>
      <c r="D512" s="202" t="s">
        <v>35</v>
      </c>
      <c r="E512" s="203" t="s">
        <v>8</v>
      </c>
      <c r="F512" s="204">
        <v>136980</v>
      </c>
      <c r="G512" s="204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250</v>
      </c>
      <c r="D513" s="202" t="s">
        <v>35</v>
      </c>
      <c r="E513" s="203" t="s">
        <v>8</v>
      </c>
      <c r="F513" s="204">
        <v>172350</v>
      </c>
      <c r="G513" s="204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26</v>
      </c>
      <c r="D514" s="202" t="s">
        <v>35</v>
      </c>
      <c r="E514" s="203" t="s">
        <v>8</v>
      </c>
      <c r="F514" s="204">
        <v>180000</v>
      </c>
      <c r="G514" s="204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251</v>
      </c>
      <c r="D515" s="202" t="s">
        <v>35</v>
      </c>
      <c r="E515" s="203" t="s">
        <v>8</v>
      </c>
      <c r="F515" s="204">
        <v>135800</v>
      </c>
      <c r="G515" s="204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252</v>
      </c>
      <c r="D516" s="202" t="s">
        <v>35</v>
      </c>
      <c r="E516" s="203" t="s">
        <v>8</v>
      </c>
      <c r="F516" s="204">
        <v>104200</v>
      </c>
      <c r="G516" s="204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17</v>
      </c>
      <c r="D517" s="202" t="s">
        <v>35</v>
      </c>
      <c r="E517" s="203" t="s">
        <v>8</v>
      </c>
      <c r="F517" s="204">
        <v>16000</v>
      </c>
      <c r="G517" s="204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253</v>
      </c>
      <c r="D518" s="202" t="s">
        <v>35</v>
      </c>
      <c r="E518" s="203" t="s">
        <v>8</v>
      </c>
      <c r="F518" s="204">
        <v>118530</v>
      </c>
      <c r="G518" s="204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387" t="s">
        <v>464</v>
      </c>
      <c r="D519" s="202" t="s">
        <v>35</v>
      </c>
      <c r="E519" s="203" t="s">
        <v>8</v>
      </c>
      <c r="F519" s="204">
        <v>3711.24</v>
      </c>
      <c r="G519" s="204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254</v>
      </c>
      <c r="D520" s="202" t="s">
        <v>35</v>
      </c>
      <c r="E520" s="203" t="s">
        <v>8</v>
      </c>
      <c r="F520" s="204">
        <v>28000</v>
      </c>
      <c r="G520" s="204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255</v>
      </c>
      <c r="D521" s="202" t="s">
        <v>35</v>
      </c>
      <c r="E521" s="203" t="s">
        <v>8</v>
      </c>
      <c r="F521" s="204">
        <v>33501.866666666669</v>
      </c>
      <c r="G521" s="204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256</v>
      </c>
      <c r="D522" s="202" t="s">
        <v>35</v>
      </c>
      <c r="E522" s="203" t="s">
        <v>7</v>
      </c>
      <c r="F522" s="204">
        <v>23310</v>
      </c>
      <c r="G522" s="204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257</v>
      </c>
      <c r="D523" s="202" t="s">
        <v>35</v>
      </c>
      <c r="E523" s="203" t="s">
        <v>8</v>
      </c>
      <c r="F523" s="204">
        <v>129000</v>
      </c>
      <c r="G523" s="204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595</v>
      </c>
      <c r="D524" s="202" t="s">
        <v>35</v>
      </c>
      <c r="E524" s="203" t="s">
        <v>8</v>
      </c>
      <c r="F524" s="204">
        <v>145400</v>
      </c>
      <c r="G524" s="204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596</v>
      </c>
      <c r="D525" s="202" t="s">
        <v>35</v>
      </c>
      <c r="E525" s="203" t="s">
        <v>8</v>
      </c>
      <c r="F525" s="204">
        <v>351751.73281450948</v>
      </c>
      <c r="G525" s="204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597</v>
      </c>
      <c r="D526" s="202" t="s">
        <v>35</v>
      </c>
      <c r="E526" s="203" t="s">
        <v>8</v>
      </c>
      <c r="F526" s="204">
        <v>250000</v>
      </c>
      <c r="G526" s="204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598</v>
      </c>
      <c r="D527" s="202" t="s">
        <v>35</v>
      </c>
      <c r="E527" s="203" t="s">
        <v>8</v>
      </c>
      <c r="F527" s="204">
        <v>485097.76536861184</v>
      </c>
      <c r="G527" s="204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258</v>
      </c>
      <c r="D528" s="202" t="s">
        <v>35</v>
      </c>
      <c r="E528" s="203" t="s">
        <v>8</v>
      </c>
      <c r="F528" s="204">
        <v>423009.82499999995</v>
      </c>
      <c r="G528" s="204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259</v>
      </c>
      <c r="D529" s="202" t="s">
        <v>35</v>
      </c>
      <c r="E529" s="203" t="s">
        <v>8</v>
      </c>
      <c r="F529" s="204">
        <v>302149.875</v>
      </c>
      <c r="G529" s="204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260</v>
      </c>
      <c r="D530" s="202" t="s">
        <v>35</v>
      </c>
      <c r="E530" s="203" t="s">
        <v>8</v>
      </c>
      <c r="F530" s="204">
        <v>335990.66099999991</v>
      </c>
      <c r="G530" s="204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25</v>
      </c>
      <c r="D531" s="202" t="s">
        <v>35</v>
      </c>
      <c r="E531" s="203" t="s">
        <v>8</v>
      </c>
      <c r="F531" s="204">
        <v>2300</v>
      </c>
      <c r="G531" s="204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261</v>
      </c>
      <c r="D532" s="202" t="s">
        <v>35</v>
      </c>
      <c r="E532" s="203" t="s">
        <v>8</v>
      </c>
      <c r="F532" s="204">
        <v>88000</v>
      </c>
      <c r="G532" s="204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262</v>
      </c>
      <c r="D533" s="202" t="s">
        <v>35</v>
      </c>
      <c r="E533" s="203" t="s">
        <v>8</v>
      </c>
      <c r="F533" s="204">
        <v>72400</v>
      </c>
      <c r="G533" s="204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263</v>
      </c>
      <c r="D534" s="202" t="s">
        <v>35</v>
      </c>
      <c r="E534" s="203" t="s">
        <v>8</v>
      </c>
      <c r="F534" s="204">
        <v>123500</v>
      </c>
      <c r="G534" s="204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264</v>
      </c>
      <c r="D535" s="202" t="s">
        <v>35</v>
      </c>
      <c r="E535" s="203" t="s">
        <v>8</v>
      </c>
      <c r="F535" s="204">
        <v>225000</v>
      </c>
      <c r="G535" s="204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599</v>
      </c>
      <c r="D536" s="202" t="s">
        <v>35</v>
      </c>
      <c r="E536" s="203" t="s">
        <v>8</v>
      </c>
      <c r="F536" s="204">
        <v>71000</v>
      </c>
      <c r="G536" s="204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265</v>
      </c>
      <c r="D537" s="202" t="s">
        <v>35</v>
      </c>
      <c r="E537" s="203" t="s">
        <v>8</v>
      </c>
      <c r="F537" s="204">
        <v>36000</v>
      </c>
      <c r="G537" s="204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266</v>
      </c>
      <c r="D538" s="202" t="s">
        <v>35</v>
      </c>
      <c r="E538" s="203" t="s">
        <v>8</v>
      </c>
      <c r="F538" s="204">
        <v>17820</v>
      </c>
      <c r="G538" s="204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267</v>
      </c>
      <c r="D539" s="202" t="s">
        <v>35</v>
      </c>
      <c r="E539" s="203" t="s">
        <v>8</v>
      </c>
      <c r="F539" s="204">
        <v>22900</v>
      </c>
      <c r="G539" s="204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268</v>
      </c>
      <c r="D540" s="202" t="s">
        <v>35</v>
      </c>
      <c r="E540" s="203" t="s">
        <v>8</v>
      </c>
      <c r="F540" s="204">
        <v>30800</v>
      </c>
      <c r="G540" s="204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269</v>
      </c>
      <c r="D541" s="202" t="s">
        <v>35</v>
      </c>
      <c r="E541" s="203" t="s">
        <v>8</v>
      </c>
      <c r="F541" s="204">
        <v>33900</v>
      </c>
      <c r="G541" s="204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1437</v>
      </c>
      <c r="D542" s="202" t="s">
        <v>35</v>
      </c>
      <c r="E542" s="203" t="s">
        <v>8</v>
      </c>
      <c r="F542" s="204">
        <v>30800</v>
      </c>
      <c r="G542" s="204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1438</v>
      </c>
      <c r="D543" s="202" t="s">
        <v>35</v>
      </c>
      <c r="E543" s="203" t="s">
        <v>8</v>
      </c>
      <c r="F543" s="204">
        <v>33900</v>
      </c>
      <c r="G543" s="204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270</v>
      </c>
      <c r="D544" s="202" t="s">
        <v>35</v>
      </c>
      <c r="E544" s="203" t="s">
        <v>8</v>
      </c>
      <c r="F544" s="204">
        <v>12510</v>
      </c>
      <c r="G544" s="204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271</v>
      </c>
      <c r="D545" s="202" t="s">
        <v>35</v>
      </c>
      <c r="E545" s="203" t="s">
        <v>8</v>
      </c>
      <c r="F545" s="204">
        <v>15500</v>
      </c>
      <c r="G545" s="204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272</v>
      </c>
      <c r="D546" s="202" t="s">
        <v>35</v>
      </c>
      <c r="E546" s="203" t="s">
        <v>8</v>
      </c>
      <c r="F546" s="204">
        <v>19500</v>
      </c>
      <c r="G546" s="204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273</v>
      </c>
      <c r="D547" s="202" t="s">
        <v>35</v>
      </c>
      <c r="E547" s="203" t="s">
        <v>8</v>
      </c>
      <c r="F547" s="204">
        <v>28400</v>
      </c>
      <c r="G547" s="204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274</v>
      </c>
      <c r="D548" s="202" t="s">
        <v>35</v>
      </c>
      <c r="E548" s="203" t="s">
        <v>8</v>
      </c>
      <c r="F548" s="204">
        <v>28314</v>
      </c>
      <c r="G548" s="204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275</v>
      </c>
      <c r="D549" s="202" t="s">
        <v>35</v>
      </c>
      <c r="E549" s="203" t="s">
        <v>8</v>
      </c>
      <c r="F549" s="204">
        <v>3510</v>
      </c>
      <c r="G549" s="204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276</v>
      </c>
      <c r="D550" s="202" t="s">
        <v>35</v>
      </c>
      <c r="E550" s="203" t="s">
        <v>8</v>
      </c>
      <c r="F550" s="204">
        <v>2100</v>
      </c>
      <c r="G550" s="204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277</v>
      </c>
      <c r="D551" s="202" t="s">
        <v>35</v>
      </c>
      <c r="E551" s="203" t="s">
        <v>8</v>
      </c>
      <c r="F551" s="204">
        <v>40000</v>
      </c>
      <c r="G551" s="204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28</v>
      </c>
      <c r="D552" s="202" t="s">
        <v>35</v>
      </c>
      <c r="E552" s="203" t="s">
        <v>7</v>
      </c>
      <c r="F552" s="204">
        <v>8550</v>
      </c>
      <c r="G552" s="204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600</v>
      </c>
      <c r="D553" s="202" t="s">
        <v>35</v>
      </c>
      <c r="E553" s="203" t="s">
        <v>8</v>
      </c>
      <c r="F553" s="204">
        <v>45000</v>
      </c>
      <c r="G553" s="204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278</v>
      </c>
      <c r="D554" s="202" t="s">
        <v>35</v>
      </c>
      <c r="E554" s="203" t="s">
        <v>8</v>
      </c>
      <c r="F554" s="204">
        <v>2500</v>
      </c>
      <c r="G554" s="204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16</v>
      </c>
      <c r="D555" s="202" t="s">
        <v>35</v>
      </c>
      <c r="E555" s="203" t="s">
        <v>8</v>
      </c>
      <c r="F555" s="204">
        <v>2500</v>
      </c>
      <c r="G555" s="204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83"/>
      <c r="C556" s="109"/>
      <c r="D556" s="202" t="s">
        <v>38</v>
      </c>
      <c r="E556" s="203"/>
      <c r="F556" s="204"/>
      <c r="G556" s="204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83" t="s">
        <v>601</v>
      </c>
      <c r="C557" s="109" t="s">
        <v>602</v>
      </c>
      <c r="D557" s="202" t="s">
        <v>38</v>
      </c>
      <c r="E557" s="203"/>
      <c r="F557" s="204"/>
      <c r="G557" s="204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83">
        <v>1</v>
      </c>
      <c r="C558" s="109" t="s">
        <v>1439</v>
      </c>
      <c r="D558" s="202" t="s">
        <v>35</v>
      </c>
      <c r="E558" s="203" t="s">
        <v>14</v>
      </c>
      <c r="F558" s="204">
        <v>5950800</v>
      </c>
      <c r="G558" s="204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83">
        <v>2</v>
      </c>
      <c r="C559" s="109" t="s">
        <v>1440</v>
      </c>
      <c r="D559" s="202" t="s">
        <v>35</v>
      </c>
      <c r="E559" s="203" t="s">
        <v>14</v>
      </c>
      <c r="F559" s="204">
        <v>5950800</v>
      </c>
      <c r="G559" s="204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83">
        <v>3</v>
      </c>
      <c r="C560" s="109" t="s">
        <v>1441</v>
      </c>
      <c r="D560" s="202" t="s">
        <v>35</v>
      </c>
      <c r="E560" s="203" t="s">
        <v>14</v>
      </c>
      <c r="F560" s="204">
        <v>5950800</v>
      </c>
      <c r="G560" s="204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83">
        <v>4</v>
      </c>
      <c r="C561" s="109" t="s">
        <v>1442</v>
      </c>
      <c r="D561" s="202" t="s">
        <v>35</v>
      </c>
      <c r="E561" s="203" t="s">
        <v>14</v>
      </c>
      <c r="F561" s="204">
        <v>6374600</v>
      </c>
      <c r="G561" s="204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83">
        <v>5</v>
      </c>
      <c r="C562" s="109" t="s">
        <v>1443</v>
      </c>
      <c r="D562" s="202" t="s">
        <v>35</v>
      </c>
      <c r="E562" s="203" t="s">
        <v>14</v>
      </c>
      <c r="F562" s="204">
        <v>6374600</v>
      </c>
      <c r="G562" s="204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83">
        <v>6</v>
      </c>
      <c r="C563" s="109" t="s">
        <v>1444</v>
      </c>
      <c r="D563" s="202" t="s">
        <v>35</v>
      </c>
      <c r="E563" s="203" t="s">
        <v>14</v>
      </c>
      <c r="F563" s="204">
        <v>6374600</v>
      </c>
      <c r="G563" s="204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83">
        <v>7</v>
      </c>
      <c r="C564" s="109" t="s">
        <v>1445</v>
      </c>
      <c r="D564" s="202" t="s">
        <v>35</v>
      </c>
      <c r="E564" s="203" t="s">
        <v>14</v>
      </c>
      <c r="F564" s="204">
        <v>6374600</v>
      </c>
      <c r="G564" s="204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83">
        <v>8</v>
      </c>
      <c r="C565" s="109" t="s">
        <v>1446</v>
      </c>
      <c r="D565" s="202" t="s">
        <v>35</v>
      </c>
      <c r="E565" s="203" t="s">
        <v>14</v>
      </c>
      <c r="F565" s="204">
        <v>4927200</v>
      </c>
      <c r="G565" s="204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83">
        <v>9</v>
      </c>
      <c r="C566" s="109" t="s">
        <v>1447</v>
      </c>
      <c r="D566" s="202" t="s">
        <v>35</v>
      </c>
      <c r="E566" s="203" t="s">
        <v>14</v>
      </c>
      <c r="F566" s="204">
        <v>4927200</v>
      </c>
      <c r="G566" s="204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83">
        <v>10</v>
      </c>
      <c r="C567" s="109" t="s">
        <v>1448</v>
      </c>
      <c r="D567" s="202" t="s">
        <v>35</v>
      </c>
      <c r="E567" s="203" t="s">
        <v>14</v>
      </c>
      <c r="F567" s="204">
        <v>4927200</v>
      </c>
      <c r="G567" s="204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83">
        <v>11</v>
      </c>
      <c r="C568" s="109" t="s">
        <v>1449</v>
      </c>
      <c r="D568" s="202" t="s">
        <v>35</v>
      </c>
      <c r="E568" s="203" t="s">
        <v>14</v>
      </c>
      <c r="F568" s="204">
        <v>5602300</v>
      </c>
      <c r="G568" s="204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83">
        <v>12</v>
      </c>
      <c r="C569" s="109" t="s">
        <v>1450</v>
      </c>
      <c r="D569" s="202" t="s">
        <v>35</v>
      </c>
      <c r="E569" s="203" t="s">
        <v>14</v>
      </c>
      <c r="F569" s="204">
        <v>5602300</v>
      </c>
      <c r="G569" s="204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83">
        <v>13</v>
      </c>
      <c r="C570" s="109" t="s">
        <v>1451</v>
      </c>
      <c r="D570" s="202" t="s">
        <v>35</v>
      </c>
      <c r="E570" s="203" t="s">
        <v>14</v>
      </c>
      <c r="F570" s="204">
        <v>5602300</v>
      </c>
      <c r="G570" s="204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83">
        <v>14</v>
      </c>
      <c r="C571" s="109" t="s">
        <v>1452</v>
      </c>
      <c r="D571" s="202" t="s">
        <v>35</v>
      </c>
      <c r="E571" s="203" t="s">
        <v>14</v>
      </c>
      <c r="F571" s="204">
        <v>5529300</v>
      </c>
      <c r="G571" s="204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83">
        <v>15</v>
      </c>
      <c r="C572" s="109" t="s">
        <v>1453</v>
      </c>
      <c r="D572" s="202" t="s">
        <v>35</v>
      </c>
      <c r="E572" s="203" t="s">
        <v>14</v>
      </c>
      <c r="F572" s="204">
        <v>5529300</v>
      </c>
      <c r="G572" s="204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83">
        <v>16</v>
      </c>
      <c r="C573" s="109" t="s">
        <v>1454</v>
      </c>
      <c r="D573" s="202" t="s">
        <v>35</v>
      </c>
      <c r="E573" s="203" t="s">
        <v>14</v>
      </c>
      <c r="F573" s="204">
        <v>5529300</v>
      </c>
      <c r="G573" s="204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83">
        <v>17</v>
      </c>
      <c r="C574" s="109" t="s">
        <v>1455</v>
      </c>
      <c r="D574" s="202" t="s">
        <v>35</v>
      </c>
      <c r="E574" s="203" t="s">
        <v>14</v>
      </c>
      <c r="F574" s="204">
        <v>5030000</v>
      </c>
      <c r="G574" s="204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83">
        <v>18</v>
      </c>
      <c r="C575" s="109" t="s">
        <v>1456</v>
      </c>
      <c r="D575" s="202" t="s">
        <v>35</v>
      </c>
      <c r="E575" s="203" t="s">
        <v>14</v>
      </c>
      <c r="F575" s="204">
        <v>7223500</v>
      </c>
      <c r="G575" s="204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83">
        <v>19</v>
      </c>
      <c r="C576" s="109" t="s">
        <v>1457</v>
      </c>
      <c r="D576" s="202" t="s">
        <v>35</v>
      </c>
      <c r="E576" s="203" t="s">
        <v>14</v>
      </c>
      <c r="F576" s="206">
        <v>7275900</v>
      </c>
      <c r="G576" s="206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83">
        <v>20</v>
      </c>
      <c r="C577" s="109" t="s">
        <v>1458</v>
      </c>
      <c r="D577" s="202" t="s">
        <v>35</v>
      </c>
      <c r="E577" s="203" t="s">
        <v>14</v>
      </c>
      <c r="F577" s="204">
        <v>7275900</v>
      </c>
      <c r="G577" s="204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83">
        <v>21</v>
      </c>
      <c r="C578" s="109" t="s">
        <v>1459</v>
      </c>
      <c r="D578" s="202" t="s">
        <v>35</v>
      </c>
      <c r="E578" s="203" t="s">
        <v>14</v>
      </c>
      <c r="F578" s="204">
        <v>5224600</v>
      </c>
      <c r="G578" s="204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83">
        <v>22</v>
      </c>
      <c r="C579" s="109" t="s">
        <v>1460</v>
      </c>
      <c r="D579" s="202" t="s">
        <v>35</v>
      </c>
      <c r="E579" s="203" t="s">
        <v>14</v>
      </c>
      <c r="F579" s="204">
        <v>5224600</v>
      </c>
      <c r="G579" s="204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83">
        <v>23</v>
      </c>
      <c r="C580" s="109" t="s">
        <v>1461</v>
      </c>
      <c r="D580" s="202" t="s">
        <v>35</v>
      </c>
      <c r="E580" s="203" t="s">
        <v>14</v>
      </c>
      <c r="F580" s="204">
        <v>2857700</v>
      </c>
      <c r="G580" s="204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83">
        <v>24</v>
      </c>
      <c r="C581" s="109" t="s">
        <v>1462</v>
      </c>
      <c r="D581" s="202" t="s">
        <v>35</v>
      </c>
      <c r="E581" s="203" t="s">
        <v>14</v>
      </c>
      <c r="F581" s="204">
        <v>2857700</v>
      </c>
      <c r="G581" s="204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83">
        <v>25</v>
      </c>
      <c r="C582" s="109" t="s">
        <v>1463</v>
      </c>
      <c r="D582" s="202" t="s">
        <v>35</v>
      </c>
      <c r="E582" s="203" t="s">
        <v>14</v>
      </c>
      <c r="F582" s="204">
        <v>3401800</v>
      </c>
      <c r="G582" s="204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83">
        <v>26</v>
      </c>
      <c r="C583" s="109" t="s">
        <v>279</v>
      </c>
      <c r="D583" s="202" t="s">
        <v>35</v>
      </c>
      <c r="E583" s="203" t="s">
        <v>14</v>
      </c>
      <c r="F583" s="204">
        <v>2935500</v>
      </c>
      <c r="G583" s="204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83">
        <v>27</v>
      </c>
      <c r="C584" s="109" t="s">
        <v>280</v>
      </c>
      <c r="D584" s="202" t="s">
        <v>35</v>
      </c>
      <c r="E584" s="203" t="s">
        <v>14</v>
      </c>
      <c r="F584" s="204">
        <v>4180700</v>
      </c>
      <c r="G584" s="204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83">
        <v>28</v>
      </c>
      <c r="C585" s="109" t="s">
        <v>281</v>
      </c>
      <c r="D585" s="202" t="s">
        <v>35</v>
      </c>
      <c r="E585" s="203" t="s">
        <v>14</v>
      </c>
      <c r="F585" s="204">
        <v>7316100</v>
      </c>
      <c r="G585" s="204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83">
        <v>29</v>
      </c>
      <c r="C586" s="109" t="s">
        <v>282</v>
      </c>
      <c r="D586" s="202" t="s">
        <v>35</v>
      </c>
      <c r="E586" s="203" t="s">
        <v>8</v>
      </c>
      <c r="F586" s="204">
        <v>34800</v>
      </c>
      <c r="G586" s="204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83">
        <v>30</v>
      </c>
      <c r="C587" s="109" t="s">
        <v>284</v>
      </c>
      <c r="D587" s="202" t="s">
        <v>35</v>
      </c>
      <c r="E587" s="203" t="s">
        <v>8</v>
      </c>
      <c r="F587" s="204">
        <v>11200</v>
      </c>
      <c r="G587" s="204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83">
        <v>31</v>
      </c>
      <c r="C588" s="109" t="s">
        <v>24</v>
      </c>
      <c r="D588" s="202" t="s">
        <v>35</v>
      </c>
      <c r="E588" s="203" t="s">
        <v>8</v>
      </c>
      <c r="F588" s="204">
        <v>6100</v>
      </c>
      <c r="G588" s="204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83">
        <v>32</v>
      </c>
      <c r="C589" s="109" t="s">
        <v>603</v>
      </c>
      <c r="D589" s="202" t="s">
        <v>35</v>
      </c>
      <c r="E589" s="203" t="s">
        <v>8</v>
      </c>
      <c r="F589" s="204">
        <v>18200</v>
      </c>
      <c r="G589" s="204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83">
        <v>33</v>
      </c>
      <c r="C590" s="109" t="s">
        <v>604</v>
      </c>
      <c r="D590" s="202" t="s">
        <v>35</v>
      </c>
      <c r="E590" s="203" t="s">
        <v>8</v>
      </c>
      <c r="F590" s="204">
        <v>83900</v>
      </c>
      <c r="G590" s="204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83">
        <v>34</v>
      </c>
      <c r="C591" s="109" t="s">
        <v>462</v>
      </c>
      <c r="D591" s="202" t="s">
        <v>35</v>
      </c>
      <c r="E591" s="203" t="s">
        <v>8</v>
      </c>
      <c r="F591" s="204">
        <v>148000</v>
      </c>
      <c r="G591" s="204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83">
        <v>35</v>
      </c>
      <c r="C592" s="109" t="s">
        <v>1062</v>
      </c>
      <c r="D592" s="202" t="s">
        <v>35</v>
      </c>
      <c r="E592" s="203" t="s">
        <v>8</v>
      </c>
      <c r="F592" s="204">
        <v>1000000</v>
      </c>
      <c r="G592" s="204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83">
        <v>36</v>
      </c>
      <c r="C593" s="109" t="s">
        <v>283</v>
      </c>
      <c r="D593" s="202" t="s">
        <v>35</v>
      </c>
      <c r="E593" s="203" t="s">
        <v>8</v>
      </c>
      <c r="F593" s="204">
        <v>22500</v>
      </c>
      <c r="G593" s="204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83">
        <v>37</v>
      </c>
      <c r="C594" s="109" t="s">
        <v>605</v>
      </c>
      <c r="D594" s="202" t="s">
        <v>35</v>
      </c>
      <c r="E594" s="203" t="s">
        <v>8</v>
      </c>
      <c r="F594" s="204">
        <v>8000</v>
      </c>
      <c r="G594" s="204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83">
        <v>38</v>
      </c>
      <c r="C595" s="109" t="s">
        <v>285</v>
      </c>
      <c r="D595" s="202" t="s">
        <v>35</v>
      </c>
      <c r="E595" s="203" t="s">
        <v>8</v>
      </c>
      <c r="F595" s="204">
        <v>3700</v>
      </c>
      <c r="G595" s="204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83">
        <v>39</v>
      </c>
      <c r="C596" s="186" t="s">
        <v>1063</v>
      </c>
      <c r="D596" s="202" t="s">
        <v>35</v>
      </c>
      <c r="E596" s="203" t="s">
        <v>8</v>
      </c>
      <c r="F596" s="204">
        <v>200000</v>
      </c>
      <c r="G596" s="204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83"/>
      <c r="C597" s="109" t="s">
        <v>38</v>
      </c>
      <c r="D597" s="202" t="s">
        <v>38</v>
      </c>
      <c r="E597" s="203"/>
      <c r="F597" s="204"/>
      <c r="G597" s="204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83" t="s">
        <v>606</v>
      </c>
      <c r="C598" s="109" t="s">
        <v>1024</v>
      </c>
      <c r="D598" s="202" t="s">
        <v>38</v>
      </c>
      <c r="E598" s="203"/>
      <c r="F598" s="204"/>
      <c r="G598" s="204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83">
        <v>1</v>
      </c>
      <c r="C599" s="109" t="s">
        <v>1025</v>
      </c>
      <c r="D599" s="202" t="s">
        <v>35</v>
      </c>
      <c r="E599" s="203" t="s">
        <v>1060</v>
      </c>
      <c r="F599" s="204">
        <v>200000</v>
      </c>
      <c r="G599" s="204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83">
        <v>2</v>
      </c>
      <c r="C600" s="109" t="s">
        <v>1026</v>
      </c>
      <c r="D600" s="202" t="s">
        <v>35</v>
      </c>
      <c r="E600" s="203" t="s">
        <v>1060</v>
      </c>
      <c r="F600" s="204">
        <v>2172500</v>
      </c>
      <c r="G600" s="204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83">
        <v>3</v>
      </c>
      <c r="C601" s="109" t="s">
        <v>1128</v>
      </c>
      <c r="D601" s="202" t="s">
        <v>35</v>
      </c>
      <c r="E601" s="203" t="s">
        <v>1060</v>
      </c>
      <c r="F601" s="204">
        <v>700000</v>
      </c>
      <c r="G601" s="204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83">
        <v>4</v>
      </c>
      <c r="C602" s="109" t="s">
        <v>1129</v>
      </c>
      <c r="D602" s="202" t="s">
        <v>35</v>
      </c>
      <c r="E602" s="203" t="s">
        <v>1060</v>
      </c>
      <c r="F602" s="204">
        <v>490000</v>
      </c>
      <c r="G602" s="204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83">
        <v>5</v>
      </c>
      <c r="C603" s="109" t="s">
        <v>1130</v>
      </c>
      <c r="D603" s="202" t="s">
        <v>35</v>
      </c>
      <c r="E603" s="203" t="s">
        <v>1060</v>
      </c>
      <c r="F603" s="204">
        <v>224000</v>
      </c>
      <c r="G603" s="204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83">
        <v>6</v>
      </c>
      <c r="C604" s="109" t="s">
        <v>1027</v>
      </c>
      <c r="D604" s="202" t="s">
        <v>35</v>
      </c>
      <c r="E604" s="203" t="s">
        <v>11</v>
      </c>
      <c r="F604" s="204">
        <v>15000</v>
      </c>
      <c r="G604" s="204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83">
        <v>7</v>
      </c>
      <c r="C605" s="109" t="s">
        <v>1131</v>
      </c>
      <c r="D605" s="202" t="s">
        <v>35</v>
      </c>
      <c r="E605" s="203" t="s">
        <v>1060</v>
      </c>
      <c r="F605" s="204">
        <v>1510245</v>
      </c>
      <c r="G605" s="204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83"/>
      <c r="C606" s="109" t="s">
        <v>38</v>
      </c>
      <c r="D606" s="202" t="s">
        <v>38</v>
      </c>
      <c r="E606" s="203"/>
      <c r="F606" s="204"/>
      <c r="G606" s="204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83" t="s">
        <v>791</v>
      </c>
      <c r="C607" s="109" t="s">
        <v>1029</v>
      </c>
      <c r="D607" s="202" t="s">
        <v>38</v>
      </c>
      <c r="E607" s="203"/>
      <c r="F607" s="204"/>
      <c r="G607" s="204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83">
        <v>1</v>
      </c>
      <c r="C608" s="109" t="s">
        <v>1036</v>
      </c>
      <c r="D608" s="202" t="s">
        <v>35</v>
      </c>
      <c r="E608" s="203" t="s">
        <v>8</v>
      </c>
      <c r="F608" s="204">
        <v>16226</v>
      </c>
      <c r="G608" s="204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83">
        <v>2</v>
      </c>
      <c r="C609" s="109" t="s">
        <v>1037</v>
      </c>
      <c r="D609" s="202" t="s">
        <v>35</v>
      </c>
      <c r="E609" s="203" t="s">
        <v>8</v>
      </c>
      <c r="F609" s="204">
        <v>19947</v>
      </c>
      <c r="G609" s="204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83">
        <v>3</v>
      </c>
      <c r="C610" s="109" t="s">
        <v>1038</v>
      </c>
      <c r="D610" s="202" t="s">
        <v>35</v>
      </c>
      <c r="E610" s="203" t="s">
        <v>8</v>
      </c>
      <c r="F610" s="204">
        <v>26711.899999999998</v>
      </c>
      <c r="G610" s="204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83">
        <v>4</v>
      </c>
      <c r="C611" s="109" t="s">
        <v>1039</v>
      </c>
      <c r="D611" s="202" t="s">
        <v>35</v>
      </c>
      <c r="E611" s="203" t="s">
        <v>8</v>
      </c>
      <c r="F611" s="204">
        <v>84820.5</v>
      </c>
      <c r="G611" s="204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83">
        <v>5</v>
      </c>
      <c r="C612" s="109" t="s">
        <v>1040</v>
      </c>
      <c r="D612" s="202" t="s">
        <v>35</v>
      </c>
      <c r="E612" s="203" t="s">
        <v>8</v>
      </c>
      <c r="F612" s="204">
        <v>33550</v>
      </c>
      <c r="G612" s="204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83">
        <v>6</v>
      </c>
      <c r="C613" s="109" t="s">
        <v>1041</v>
      </c>
      <c r="D613" s="202" t="s">
        <v>35</v>
      </c>
      <c r="E613" s="203" t="s">
        <v>8</v>
      </c>
      <c r="F613" s="204">
        <v>16833.560000000001</v>
      </c>
      <c r="G613" s="204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83">
        <v>7</v>
      </c>
      <c r="C614" s="109" t="s">
        <v>1042</v>
      </c>
      <c r="D614" s="202" t="s">
        <v>35</v>
      </c>
      <c r="E614" s="203" t="s">
        <v>8</v>
      </c>
      <c r="F614" s="204">
        <v>72742.5</v>
      </c>
      <c r="G614" s="204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83">
        <v>8</v>
      </c>
      <c r="C615" s="109" t="s">
        <v>1043</v>
      </c>
      <c r="D615" s="202" t="s">
        <v>35</v>
      </c>
      <c r="E615" s="203" t="s">
        <v>8</v>
      </c>
      <c r="F615" s="204">
        <v>45445</v>
      </c>
      <c r="G615" s="204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83">
        <v>9</v>
      </c>
      <c r="C616" s="109" t="s">
        <v>1044</v>
      </c>
      <c r="D616" s="202" t="s">
        <v>35</v>
      </c>
      <c r="E616" s="203" t="s">
        <v>8</v>
      </c>
      <c r="F616" s="204">
        <v>84820.5</v>
      </c>
      <c r="G616" s="204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83">
        <v>10</v>
      </c>
      <c r="C617" s="109" t="s">
        <v>1045</v>
      </c>
      <c r="D617" s="202" t="s">
        <v>35</v>
      </c>
      <c r="E617" s="203" t="s">
        <v>8</v>
      </c>
      <c r="F617" s="204">
        <v>53866.659999999996</v>
      </c>
      <c r="G617" s="204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83">
        <v>11</v>
      </c>
      <c r="C618" s="109" t="s">
        <v>1046</v>
      </c>
      <c r="D618" s="202" t="s">
        <v>35</v>
      </c>
      <c r="E618" s="203" t="s">
        <v>8</v>
      </c>
      <c r="F618" s="204">
        <v>38499.54</v>
      </c>
      <c r="G618" s="204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83">
        <v>12</v>
      </c>
      <c r="C619" s="109" t="s">
        <v>1047</v>
      </c>
      <c r="D619" s="202" t="s">
        <v>35</v>
      </c>
      <c r="E619" s="203" t="s">
        <v>7</v>
      </c>
      <c r="F619" s="204">
        <v>31720</v>
      </c>
      <c r="G619" s="204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83">
        <v>13</v>
      </c>
      <c r="C620" s="109" t="s">
        <v>1048</v>
      </c>
      <c r="D620" s="202" t="s">
        <v>35</v>
      </c>
      <c r="E620" s="203" t="s">
        <v>7</v>
      </c>
      <c r="F620" s="204">
        <v>51240</v>
      </c>
      <c r="G620" s="204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83">
        <v>14</v>
      </c>
      <c r="C621" s="109" t="s">
        <v>1049</v>
      </c>
      <c r="D621" s="202" t="s">
        <v>35</v>
      </c>
      <c r="E621" s="203" t="s">
        <v>8</v>
      </c>
      <c r="F621" s="204">
        <v>3477</v>
      </c>
      <c r="G621" s="204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83">
        <v>15</v>
      </c>
      <c r="C622" s="109" t="s">
        <v>1050</v>
      </c>
      <c r="D622" s="202" t="s">
        <v>35</v>
      </c>
      <c r="E622" s="203" t="s">
        <v>8</v>
      </c>
      <c r="F622" s="204">
        <v>3477</v>
      </c>
      <c r="G622" s="204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83">
        <v>16</v>
      </c>
      <c r="C623" s="109" t="s">
        <v>1051</v>
      </c>
      <c r="D623" s="202" t="s">
        <v>35</v>
      </c>
      <c r="E623" s="203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83">
        <v>17</v>
      </c>
      <c r="C624" s="109" t="s">
        <v>1134</v>
      </c>
      <c r="D624" s="202" t="s">
        <v>35</v>
      </c>
      <c r="E624" s="203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83">
        <v>18</v>
      </c>
      <c r="C625" s="109" t="s">
        <v>1052</v>
      </c>
      <c r="D625" s="202" t="s">
        <v>35</v>
      </c>
      <c r="E625" s="203" t="s">
        <v>8</v>
      </c>
      <c r="F625" s="204">
        <v>154106.74</v>
      </c>
      <c r="G625" s="204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83">
        <v>19</v>
      </c>
      <c r="C626" s="109" t="s">
        <v>1053</v>
      </c>
      <c r="D626" s="202" t="s">
        <v>35</v>
      </c>
      <c r="E626" s="203" t="s">
        <v>8</v>
      </c>
      <c r="F626" s="204">
        <v>16226</v>
      </c>
      <c r="G626" s="204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83">
        <v>20</v>
      </c>
      <c r="C627" s="109" t="s">
        <v>1054</v>
      </c>
      <c r="D627" s="202" t="s">
        <v>35</v>
      </c>
      <c r="E627" s="203" t="s">
        <v>8</v>
      </c>
      <c r="F627" s="204">
        <v>61732</v>
      </c>
      <c r="G627" s="204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83">
        <v>21</v>
      </c>
      <c r="C628" s="109" t="s">
        <v>1055</v>
      </c>
      <c r="D628" s="202" t="s">
        <v>35</v>
      </c>
      <c r="E628" s="203" t="s">
        <v>8</v>
      </c>
      <c r="F628" s="204">
        <v>34299.08</v>
      </c>
      <c r="G628" s="204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83">
        <v>22</v>
      </c>
      <c r="C629" s="109" t="s">
        <v>1056</v>
      </c>
      <c r="D629" s="202" t="s">
        <v>35</v>
      </c>
      <c r="E629" s="203" t="s">
        <v>8</v>
      </c>
      <c r="F629" s="204">
        <v>19825</v>
      </c>
      <c r="G629" s="204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83">
        <v>23</v>
      </c>
      <c r="C630" s="109" t="s">
        <v>1057</v>
      </c>
      <c r="D630" s="202" t="s">
        <v>35</v>
      </c>
      <c r="E630" s="203" t="s">
        <v>8</v>
      </c>
      <c r="F630" s="204">
        <v>5874300</v>
      </c>
      <c r="G630" s="204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83">
        <v>24</v>
      </c>
      <c r="C631" s="109" t="s">
        <v>1058</v>
      </c>
      <c r="D631" s="202" t="s">
        <v>35</v>
      </c>
      <c r="E631" s="203" t="s">
        <v>8</v>
      </c>
      <c r="F631" s="204">
        <v>23180</v>
      </c>
      <c r="G631" s="204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83">
        <v>25</v>
      </c>
      <c r="C632" s="109" t="s">
        <v>1059</v>
      </c>
      <c r="D632" s="202" t="s">
        <v>35</v>
      </c>
      <c r="E632" s="203" t="s">
        <v>8</v>
      </c>
      <c r="F632" s="204">
        <v>482893.08</v>
      </c>
      <c r="G632" s="204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83"/>
      <c r="C633" s="109"/>
      <c r="D633" s="202" t="s">
        <v>38</v>
      </c>
      <c r="E633" s="203"/>
      <c r="F633" s="204"/>
      <c r="G633" s="204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83" t="s">
        <v>974</v>
      </c>
      <c r="C634" s="109" t="s">
        <v>1074</v>
      </c>
      <c r="D634" s="202" t="s">
        <v>38</v>
      </c>
      <c r="E634" s="203"/>
      <c r="F634" s="204" t="s">
        <v>38</v>
      </c>
      <c r="G634" s="204" t="s">
        <v>38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83" t="s">
        <v>1160</v>
      </c>
      <c r="C635" s="109" t="s">
        <v>1317</v>
      </c>
      <c r="D635" s="202" t="s">
        <v>38</v>
      </c>
      <c r="E635" s="203"/>
      <c r="F635" s="204" t="s">
        <v>38</v>
      </c>
      <c r="G635" s="204" t="s">
        <v>38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83">
        <v>1</v>
      </c>
      <c r="C636" s="109" t="s">
        <v>1075</v>
      </c>
      <c r="D636" s="202" t="s">
        <v>37</v>
      </c>
      <c r="E636" s="203" t="s">
        <v>1091</v>
      </c>
      <c r="F636" s="204">
        <v>300000</v>
      </c>
      <c r="G636" s="204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83">
        <v>2</v>
      </c>
      <c r="C637" s="109" t="s">
        <v>1076</v>
      </c>
      <c r="D637" s="202" t="s">
        <v>37</v>
      </c>
      <c r="E637" s="203" t="s">
        <v>1092</v>
      </c>
      <c r="F637" s="204">
        <v>95147.5</v>
      </c>
      <c r="G637" s="204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83">
        <v>3</v>
      </c>
      <c r="C638" s="109" t="s">
        <v>1077</v>
      </c>
      <c r="D638" s="202" t="s">
        <v>37</v>
      </c>
      <c r="E638" s="203" t="s">
        <v>1093</v>
      </c>
      <c r="F638" s="204">
        <v>74125</v>
      </c>
      <c r="G638" s="204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83">
        <v>4</v>
      </c>
      <c r="C639" s="109" t="s">
        <v>1078</v>
      </c>
      <c r="D639" s="202" t="s">
        <v>37</v>
      </c>
      <c r="E639" s="203" t="s">
        <v>1093</v>
      </c>
      <c r="F639" s="204">
        <v>150000</v>
      </c>
      <c r="G639" s="204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83">
        <v>5</v>
      </c>
      <c r="C640" s="109" t="s">
        <v>1079</v>
      </c>
      <c r="D640" s="202" t="s">
        <v>35</v>
      </c>
      <c r="E640" s="203" t="s">
        <v>1093</v>
      </c>
      <c r="F640" s="204">
        <v>242999.99999999997</v>
      </c>
      <c r="G640" s="204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83">
        <v>6</v>
      </c>
      <c r="C641" s="109" t="s">
        <v>1080</v>
      </c>
      <c r="D641" s="202" t="s">
        <v>35</v>
      </c>
      <c r="E641" s="203" t="s">
        <v>1093</v>
      </c>
      <c r="F641" s="204">
        <v>1124962.5</v>
      </c>
      <c r="G641" s="204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83">
        <v>7</v>
      </c>
      <c r="C642" s="109" t="s">
        <v>1081</v>
      </c>
      <c r="D642" s="202" t="s">
        <v>35</v>
      </c>
      <c r="E642" s="203" t="s">
        <v>1093</v>
      </c>
      <c r="F642" s="204">
        <v>5065452.75</v>
      </c>
      <c r="G642" s="204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83">
        <v>8</v>
      </c>
      <c r="C643" s="109" t="s">
        <v>1082</v>
      </c>
      <c r="D643" s="202" t="s">
        <v>35</v>
      </c>
      <c r="E643" s="203" t="s">
        <v>1093</v>
      </c>
      <c r="F643" s="204">
        <v>5065452.75</v>
      </c>
      <c r="G643" s="204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83">
        <v>9</v>
      </c>
      <c r="C644" s="109" t="s">
        <v>1083</v>
      </c>
      <c r="D644" s="202" t="s">
        <v>35</v>
      </c>
      <c r="E644" s="203" t="s">
        <v>1094</v>
      </c>
      <c r="F644" s="204">
        <v>185000</v>
      </c>
      <c r="G644" s="204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83"/>
      <c r="C645" s="109" t="s">
        <v>38</v>
      </c>
      <c r="D645" s="202" t="s">
        <v>38</v>
      </c>
      <c r="E645" s="203"/>
      <c r="F645" s="204"/>
      <c r="G645" s="204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83" t="s">
        <v>1161</v>
      </c>
      <c r="C646" s="109" t="s">
        <v>1084</v>
      </c>
      <c r="D646" s="202" t="s">
        <v>38</v>
      </c>
      <c r="E646" s="203"/>
      <c r="F646" s="204"/>
      <c r="G646" s="204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83">
        <v>1</v>
      </c>
      <c r="C647" s="109" t="s">
        <v>1085</v>
      </c>
      <c r="D647" s="202" t="s">
        <v>37</v>
      </c>
      <c r="E647" s="203" t="s">
        <v>7</v>
      </c>
      <c r="F647" s="204">
        <v>200000</v>
      </c>
      <c r="G647" s="204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83">
        <v>2</v>
      </c>
      <c r="C648" s="109" t="s">
        <v>1086</v>
      </c>
      <c r="D648" s="202" t="s">
        <v>37</v>
      </c>
      <c r="E648" s="203" t="s">
        <v>1093</v>
      </c>
      <c r="F648" s="204">
        <v>230000</v>
      </c>
      <c r="G648" s="204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83">
        <v>3</v>
      </c>
      <c r="C649" s="109" t="s">
        <v>1087</v>
      </c>
      <c r="D649" s="202" t="s">
        <v>37</v>
      </c>
      <c r="E649" s="203" t="s">
        <v>1093</v>
      </c>
      <c r="F649" s="204">
        <v>55000</v>
      </c>
      <c r="G649" s="204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83">
        <v>4</v>
      </c>
      <c r="C650" s="109" t="s">
        <v>1088</v>
      </c>
      <c r="D650" s="202" t="s">
        <v>37</v>
      </c>
      <c r="E650" s="203" t="s">
        <v>7</v>
      </c>
      <c r="F650" s="204">
        <v>93000</v>
      </c>
      <c r="G650" s="204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83">
        <v>5</v>
      </c>
      <c r="C651" s="109" t="s">
        <v>1089</v>
      </c>
      <c r="D651" s="202" t="s">
        <v>37</v>
      </c>
      <c r="E651" s="203" t="s">
        <v>7</v>
      </c>
      <c r="F651" s="204">
        <v>85000</v>
      </c>
      <c r="G651" s="204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83"/>
      <c r="C652" s="109" t="s">
        <v>38</v>
      </c>
      <c r="D652" s="202" t="s">
        <v>38</v>
      </c>
      <c r="E652" s="203"/>
      <c r="F652" s="204"/>
      <c r="G652" s="204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83" t="s">
        <v>1162</v>
      </c>
      <c r="C653" s="109" t="s">
        <v>1090</v>
      </c>
      <c r="D653" s="202" t="s">
        <v>35</v>
      </c>
      <c r="E653" s="203" t="s">
        <v>8</v>
      </c>
      <c r="F653" s="204">
        <v>12000</v>
      </c>
      <c r="G653" s="204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83"/>
      <c r="C654" s="109" t="s">
        <v>38</v>
      </c>
      <c r="D654" s="202" t="s">
        <v>38</v>
      </c>
      <c r="E654" s="203"/>
      <c r="F654" s="204"/>
      <c r="G654" s="204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83" t="s">
        <v>1028</v>
      </c>
      <c r="C655" s="109" t="s">
        <v>607</v>
      </c>
      <c r="D655" s="202" t="s">
        <v>38</v>
      </c>
      <c r="E655" s="203"/>
      <c r="F655" s="204"/>
      <c r="G655" s="204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83" t="s">
        <v>1001</v>
      </c>
      <c r="C656" s="109" t="s">
        <v>608</v>
      </c>
      <c r="D656" s="202" t="s">
        <v>38</v>
      </c>
      <c r="E656" s="203"/>
      <c r="F656" s="204"/>
      <c r="G656" s="204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609</v>
      </c>
      <c r="D657" s="202" t="s">
        <v>37</v>
      </c>
      <c r="E657" s="203" t="s">
        <v>11</v>
      </c>
      <c r="F657" s="204">
        <v>19800</v>
      </c>
      <c r="G657" s="204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610</v>
      </c>
      <c r="D658" s="202" t="s">
        <v>37</v>
      </c>
      <c r="E658" s="203" t="s">
        <v>11</v>
      </c>
      <c r="F658" s="204">
        <v>20500</v>
      </c>
      <c r="G658" s="204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611</v>
      </c>
      <c r="D659" s="202" t="s">
        <v>37</v>
      </c>
      <c r="E659" s="203" t="s">
        <v>11</v>
      </c>
      <c r="F659" s="204">
        <v>27500</v>
      </c>
      <c r="G659" s="204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612</v>
      </c>
      <c r="D660" s="202" t="s">
        <v>37</v>
      </c>
      <c r="E660" s="203" t="s">
        <v>11</v>
      </c>
      <c r="F660" s="204">
        <v>14900</v>
      </c>
      <c r="G660" s="204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613</v>
      </c>
      <c r="D661" s="202" t="s">
        <v>37</v>
      </c>
      <c r="E661" s="203" t="s">
        <v>11</v>
      </c>
      <c r="F661" s="204">
        <v>27900</v>
      </c>
      <c r="G661" s="204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614</v>
      </c>
      <c r="D662" s="202" t="s">
        <v>37</v>
      </c>
      <c r="E662" s="203" t="s">
        <v>11</v>
      </c>
      <c r="F662" s="204">
        <v>33000</v>
      </c>
      <c r="G662" s="204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615</v>
      </c>
      <c r="D663" s="202" t="s">
        <v>37</v>
      </c>
      <c r="E663" s="203" t="s">
        <v>11</v>
      </c>
      <c r="F663" s="204">
        <v>27900</v>
      </c>
      <c r="G663" s="204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616</v>
      </c>
      <c r="D664" s="202" t="s">
        <v>37</v>
      </c>
      <c r="E664" s="203" t="s">
        <v>11</v>
      </c>
      <c r="F664" s="204">
        <v>37600</v>
      </c>
      <c r="G664" s="204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617</v>
      </c>
      <c r="D665" s="202" t="s">
        <v>37</v>
      </c>
      <c r="E665" s="203" t="s">
        <v>11</v>
      </c>
      <c r="F665" s="204">
        <v>27900</v>
      </c>
      <c r="G665" s="204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618</v>
      </c>
      <c r="D666" s="202" t="s">
        <v>37</v>
      </c>
      <c r="E666" s="203" t="s">
        <v>11</v>
      </c>
      <c r="F666" s="204">
        <v>39800</v>
      </c>
      <c r="G666" s="204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619</v>
      </c>
      <c r="D667" s="202" t="s">
        <v>37</v>
      </c>
      <c r="E667" s="203" t="s">
        <v>11</v>
      </c>
      <c r="F667" s="204">
        <v>24700</v>
      </c>
      <c r="G667" s="204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620</v>
      </c>
      <c r="D668" s="202" t="s">
        <v>37</v>
      </c>
      <c r="E668" s="203" t="s">
        <v>11</v>
      </c>
      <c r="F668" s="204">
        <v>33700</v>
      </c>
      <c r="G668" s="204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621</v>
      </c>
      <c r="D669" s="202" t="s">
        <v>37</v>
      </c>
      <c r="E669" s="203" t="s">
        <v>11</v>
      </c>
      <c r="F669" s="204">
        <v>25800</v>
      </c>
      <c r="G669" s="204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622</v>
      </c>
      <c r="D670" s="202" t="s">
        <v>37</v>
      </c>
      <c r="E670" s="203" t="s">
        <v>11</v>
      </c>
      <c r="F670" s="204">
        <v>19100</v>
      </c>
      <c r="G670" s="204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623</v>
      </c>
      <c r="D671" s="202" t="s">
        <v>37</v>
      </c>
      <c r="E671" s="203" t="s">
        <v>11</v>
      </c>
      <c r="F671" s="204">
        <v>19800</v>
      </c>
      <c r="G671" s="204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624</v>
      </c>
      <c r="D672" s="202" t="s">
        <v>37</v>
      </c>
      <c r="E672" s="203" t="s">
        <v>11</v>
      </c>
      <c r="F672" s="204">
        <v>19800</v>
      </c>
      <c r="G672" s="204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625</v>
      </c>
      <c r="D673" s="202" t="s">
        <v>37</v>
      </c>
      <c r="E673" s="203" t="s">
        <v>11</v>
      </c>
      <c r="F673" s="204">
        <v>20500</v>
      </c>
      <c r="G673" s="204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626</v>
      </c>
      <c r="D674" s="202" t="s">
        <v>37</v>
      </c>
      <c r="E674" s="203" t="s">
        <v>11</v>
      </c>
      <c r="F674" s="204">
        <v>20500</v>
      </c>
      <c r="G674" s="204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627</v>
      </c>
      <c r="D675" s="202" t="s">
        <v>37</v>
      </c>
      <c r="E675" s="203" t="s">
        <v>11</v>
      </c>
      <c r="F675" s="204">
        <v>27500</v>
      </c>
      <c r="G675" s="204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628</v>
      </c>
      <c r="D676" s="202" t="s">
        <v>37</v>
      </c>
      <c r="E676" s="203" t="s">
        <v>11</v>
      </c>
      <c r="F676" s="204">
        <v>27500</v>
      </c>
      <c r="G676" s="204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629</v>
      </c>
      <c r="D677" s="202" t="s">
        <v>37</v>
      </c>
      <c r="E677" s="203" t="s">
        <v>11</v>
      </c>
      <c r="F677" s="204">
        <v>22100</v>
      </c>
      <c r="G677" s="204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83"/>
      <c r="C678" s="109" t="s">
        <v>38</v>
      </c>
      <c r="D678" s="202" t="s">
        <v>38</v>
      </c>
      <c r="E678" s="203"/>
      <c r="F678" s="204"/>
      <c r="G678" s="204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83" t="s">
        <v>1001</v>
      </c>
      <c r="C679" s="109" t="s">
        <v>630</v>
      </c>
      <c r="D679" s="202" t="s">
        <v>38</v>
      </c>
      <c r="E679" s="203"/>
      <c r="F679" s="204"/>
      <c r="G679" s="204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631</v>
      </c>
      <c r="D680" s="202" t="s">
        <v>37</v>
      </c>
      <c r="E680" s="203" t="s">
        <v>11</v>
      </c>
      <c r="F680" s="204">
        <v>53200</v>
      </c>
      <c r="G680" s="204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632</v>
      </c>
      <c r="D681" s="202" t="s">
        <v>37</v>
      </c>
      <c r="E681" s="203" t="s">
        <v>11</v>
      </c>
      <c r="F681" s="204">
        <v>57800</v>
      </c>
      <c r="G681" s="204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633</v>
      </c>
      <c r="D682" s="202" t="s">
        <v>37</v>
      </c>
      <c r="E682" s="203" t="s">
        <v>11</v>
      </c>
      <c r="F682" s="204">
        <v>57800</v>
      </c>
      <c r="G682" s="204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634</v>
      </c>
      <c r="D683" s="202" t="s">
        <v>37</v>
      </c>
      <c r="E683" s="203" t="s">
        <v>11</v>
      </c>
      <c r="F683" s="204">
        <v>80100</v>
      </c>
      <c r="G683" s="204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635</v>
      </c>
      <c r="D684" s="202" t="s">
        <v>37</v>
      </c>
      <c r="E684" s="203" t="s">
        <v>11</v>
      </c>
      <c r="F684" s="204">
        <v>30000</v>
      </c>
      <c r="G684" s="204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636</v>
      </c>
      <c r="D685" s="202" t="s">
        <v>37</v>
      </c>
      <c r="E685" s="203" t="s">
        <v>11</v>
      </c>
      <c r="F685" s="204">
        <v>80100</v>
      </c>
      <c r="G685" s="204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637</v>
      </c>
      <c r="D686" s="202" t="s">
        <v>37</v>
      </c>
      <c r="E686" s="203" t="s">
        <v>11</v>
      </c>
      <c r="F686" s="204">
        <v>84000</v>
      </c>
      <c r="G686" s="204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638</v>
      </c>
      <c r="D687" s="202" t="s">
        <v>37</v>
      </c>
      <c r="E687" s="203" t="s">
        <v>11</v>
      </c>
      <c r="F687" s="204">
        <v>44000</v>
      </c>
      <c r="G687" s="204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639</v>
      </c>
      <c r="D688" s="202" t="s">
        <v>37</v>
      </c>
      <c r="E688" s="203" t="s">
        <v>11</v>
      </c>
      <c r="F688" s="204">
        <v>70300</v>
      </c>
      <c r="G688" s="204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640</v>
      </c>
      <c r="D689" s="202" t="s">
        <v>37</v>
      </c>
      <c r="E689" s="203" t="s">
        <v>11</v>
      </c>
      <c r="F689" s="204">
        <v>70300</v>
      </c>
      <c r="G689" s="204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641</v>
      </c>
      <c r="D690" s="202" t="s">
        <v>37</v>
      </c>
      <c r="E690" s="203" t="s">
        <v>11</v>
      </c>
      <c r="F690" s="204">
        <v>45200</v>
      </c>
      <c r="G690" s="204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642</v>
      </c>
      <c r="D691" s="202" t="s">
        <v>37</v>
      </c>
      <c r="E691" s="203" t="s">
        <v>11</v>
      </c>
      <c r="F691" s="204">
        <v>80900</v>
      </c>
      <c r="G691" s="204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643</v>
      </c>
      <c r="D692" s="202" t="s">
        <v>37</v>
      </c>
      <c r="E692" s="203" t="s">
        <v>11</v>
      </c>
      <c r="F692" s="204">
        <v>80900</v>
      </c>
      <c r="G692" s="204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644</v>
      </c>
      <c r="D693" s="202" t="s">
        <v>37</v>
      </c>
      <c r="E693" s="203" t="s">
        <v>11</v>
      </c>
      <c r="F693" s="204">
        <v>82500</v>
      </c>
      <c r="G693" s="204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645</v>
      </c>
      <c r="D694" s="202" t="s">
        <v>37</v>
      </c>
      <c r="E694" s="203" t="s">
        <v>11</v>
      </c>
      <c r="F694" s="204">
        <v>42100</v>
      </c>
      <c r="G694" s="204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646</v>
      </c>
      <c r="D695" s="202" t="s">
        <v>37</v>
      </c>
      <c r="E695" s="203" t="s">
        <v>11</v>
      </c>
      <c r="F695" s="204">
        <v>42100</v>
      </c>
      <c r="G695" s="204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647</v>
      </c>
      <c r="D696" s="202" t="s">
        <v>37</v>
      </c>
      <c r="E696" s="203" t="s">
        <v>11</v>
      </c>
      <c r="F696" s="204">
        <v>45200</v>
      </c>
      <c r="G696" s="204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648</v>
      </c>
      <c r="D697" s="202" t="s">
        <v>37</v>
      </c>
      <c r="E697" s="203" t="s">
        <v>11</v>
      </c>
      <c r="F697" s="204">
        <v>45200</v>
      </c>
      <c r="G697" s="204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649</v>
      </c>
      <c r="D698" s="202" t="s">
        <v>37</v>
      </c>
      <c r="E698" s="203" t="s">
        <v>11</v>
      </c>
      <c r="F698" s="204">
        <v>45200</v>
      </c>
      <c r="G698" s="204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650</v>
      </c>
      <c r="D699" s="202" t="s">
        <v>37</v>
      </c>
      <c r="E699" s="203" t="s">
        <v>11</v>
      </c>
      <c r="F699" s="204">
        <v>45200</v>
      </c>
      <c r="G699" s="204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651</v>
      </c>
      <c r="D700" s="202" t="s">
        <v>37</v>
      </c>
      <c r="E700" s="203" t="s">
        <v>11</v>
      </c>
      <c r="F700" s="204">
        <v>40200</v>
      </c>
      <c r="G700" s="204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652</v>
      </c>
      <c r="D701" s="202" t="s">
        <v>37</v>
      </c>
      <c r="E701" s="203" t="s">
        <v>11</v>
      </c>
      <c r="F701" s="204">
        <v>37200</v>
      </c>
      <c r="G701" s="204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653</v>
      </c>
      <c r="D702" s="202" t="s">
        <v>37</v>
      </c>
      <c r="E702" s="203" t="s">
        <v>11</v>
      </c>
      <c r="F702" s="204">
        <v>37200</v>
      </c>
      <c r="G702" s="204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654</v>
      </c>
      <c r="D703" s="202" t="s">
        <v>37</v>
      </c>
      <c r="E703" s="203" t="s">
        <v>11</v>
      </c>
      <c r="F703" s="204">
        <v>37200</v>
      </c>
      <c r="G703" s="204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655</v>
      </c>
      <c r="D704" s="202" t="s">
        <v>37</v>
      </c>
      <c r="E704" s="203" t="s">
        <v>11</v>
      </c>
      <c r="F704" s="204">
        <v>326300</v>
      </c>
      <c r="G704" s="204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656</v>
      </c>
      <c r="D705" s="202" t="s">
        <v>37</v>
      </c>
      <c r="E705" s="203" t="s">
        <v>11</v>
      </c>
      <c r="F705" s="204">
        <v>78300</v>
      </c>
      <c r="G705" s="204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657</v>
      </c>
      <c r="D706" s="202" t="s">
        <v>37</v>
      </c>
      <c r="E706" s="203" t="s">
        <v>11</v>
      </c>
      <c r="F706" s="204">
        <v>78300</v>
      </c>
      <c r="G706" s="204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658</v>
      </c>
      <c r="D707" s="202" t="s">
        <v>37</v>
      </c>
      <c r="E707" s="203" t="s">
        <v>11</v>
      </c>
      <c r="F707" s="204">
        <v>74600</v>
      </c>
      <c r="G707" s="204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659</v>
      </c>
      <c r="D708" s="202" t="s">
        <v>37</v>
      </c>
      <c r="E708" s="203" t="s">
        <v>11</v>
      </c>
      <c r="F708" s="204">
        <v>51900</v>
      </c>
      <c r="G708" s="204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660</v>
      </c>
      <c r="D709" s="202" t="s">
        <v>37</v>
      </c>
      <c r="E709" s="203" t="s">
        <v>11</v>
      </c>
      <c r="F709" s="204">
        <v>51900</v>
      </c>
      <c r="G709" s="204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661</v>
      </c>
      <c r="D710" s="202" t="s">
        <v>37</v>
      </c>
      <c r="E710" s="203" t="s">
        <v>11</v>
      </c>
      <c r="F710" s="204">
        <v>75600</v>
      </c>
      <c r="G710" s="204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662</v>
      </c>
      <c r="D711" s="202" t="s">
        <v>37</v>
      </c>
      <c r="E711" s="203" t="s">
        <v>11</v>
      </c>
      <c r="F711" s="204">
        <v>75600</v>
      </c>
      <c r="G711" s="204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663</v>
      </c>
      <c r="D712" s="202" t="s">
        <v>37</v>
      </c>
      <c r="E712" s="203" t="s">
        <v>11</v>
      </c>
      <c r="F712" s="204">
        <v>66800</v>
      </c>
      <c r="G712" s="204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664</v>
      </c>
      <c r="D713" s="202" t="s">
        <v>37</v>
      </c>
      <c r="E713" s="203" t="s">
        <v>11</v>
      </c>
      <c r="F713" s="204">
        <v>62400</v>
      </c>
      <c r="G713" s="204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1464</v>
      </c>
      <c r="D714" s="202" t="s">
        <v>37</v>
      </c>
      <c r="E714" s="203" t="s">
        <v>11</v>
      </c>
      <c r="F714" s="204">
        <v>81300</v>
      </c>
      <c r="G714" s="204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1465</v>
      </c>
      <c r="D715" s="202" t="s">
        <v>37</v>
      </c>
      <c r="E715" s="203" t="s">
        <v>11</v>
      </c>
      <c r="F715" s="204">
        <v>94400</v>
      </c>
      <c r="G715" s="204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1466</v>
      </c>
      <c r="D716" s="202" t="s">
        <v>37</v>
      </c>
      <c r="E716" s="203" t="s">
        <v>11</v>
      </c>
      <c r="F716" s="204">
        <v>82500</v>
      </c>
      <c r="G716" s="204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1467</v>
      </c>
      <c r="D717" s="202" t="s">
        <v>37</v>
      </c>
      <c r="E717" s="203" t="s">
        <v>11</v>
      </c>
      <c r="F717" s="204">
        <v>109200</v>
      </c>
      <c r="G717" s="204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1468</v>
      </c>
      <c r="D718" s="202" t="s">
        <v>37</v>
      </c>
      <c r="E718" s="203" t="s">
        <v>11</v>
      </c>
      <c r="F718" s="204">
        <v>106900</v>
      </c>
      <c r="G718" s="204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1469</v>
      </c>
      <c r="D719" s="202" t="s">
        <v>37</v>
      </c>
      <c r="E719" s="203" t="s">
        <v>11</v>
      </c>
      <c r="F719" s="204">
        <v>104400</v>
      </c>
      <c r="G719" s="204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1470</v>
      </c>
      <c r="D720" s="202" t="s">
        <v>37</v>
      </c>
      <c r="E720" s="203" t="s">
        <v>11</v>
      </c>
      <c r="F720" s="204">
        <v>103500</v>
      </c>
      <c r="G720" s="204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1471</v>
      </c>
      <c r="D721" s="202" t="s">
        <v>37</v>
      </c>
      <c r="E721" s="203" t="s">
        <v>11</v>
      </c>
      <c r="F721" s="204">
        <v>111100</v>
      </c>
      <c r="G721" s="204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1472</v>
      </c>
      <c r="D722" s="202" t="s">
        <v>37</v>
      </c>
      <c r="E722" s="203" t="s">
        <v>11</v>
      </c>
      <c r="F722" s="204">
        <v>108700</v>
      </c>
      <c r="G722" s="204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1473</v>
      </c>
      <c r="D723" s="202" t="s">
        <v>37</v>
      </c>
      <c r="E723" s="203" t="s">
        <v>11</v>
      </c>
      <c r="F723" s="204">
        <v>218400</v>
      </c>
      <c r="G723" s="204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1474</v>
      </c>
      <c r="D724" s="202" t="s">
        <v>37</v>
      </c>
      <c r="E724" s="203" t="s">
        <v>11</v>
      </c>
      <c r="F724" s="204">
        <v>222500</v>
      </c>
      <c r="G724" s="204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1475</v>
      </c>
      <c r="D725" s="202" t="s">
        <v>37</v>
      </c>
      <c r="E725" s="203" t="s">
        <v>11</v>
      </c>
      <c r="F725" s="204">
        <v>173300</v>
      </c>
      <c r="G725" s="204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1476</v>
      </c>
      <c r="D726" s="202" t="s">
        <v>37</v>
      </c>
      <c r="E726" s="203" t="s">
        <v>11</v>
      </c>
      <c r="F726" s="204">
        <v>279500</v>
      </c>
      <c r="G726" s="204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1477</v>
      </c>
      <c r="D727" s="202" t="s">
        <v>37</v>
      </c>
      <c r="E727" s="203" t="s">
        <v>11</v>
      </c>
      <c r="F727" s="204">
        <v>89800</v>
      </c>
      <c r="G727" s="204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1478</v>
      </c>
      <c r="D728" s="202" t="s">
        <v>37</v>
      </c>
      <c r="E728" s="203" t="s">
        <v>11</v>
      </c>
      <c r="F728" s="204">
        <v>102600</v>
      </c>
      <c r="G728" s="204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1479</v>
      </c>
      <c r="D729" s="202" t="s">
        <v>37</v>
      </c>
      <c r="E729" s="203" t="s">
        <v>11</v>
      </c>
      <c r="F729" s="204">
        <v>109700</v>
      </c>
      <c r="G729" s="204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83"/>
      <c r="C730" s="109" t="s">
        <v>38</v>
      </c>
      <c r="D730" s="202" t="s">
        <v>38</v>
      </c>
      <c r="E730" s="203"/>
      <c r="F730" s="204"/>
      <c r="G730" s="204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83" t="s">
        <v>1001</v>
      </c>
      <c r="C731" s="109" t="s">
        <v>665</v>
      </c>
      <c r="D731" s="202" t="s">
        <v>38</v>
      </c>
      <c r="E731" s="203"/>
      <c r="F731" s="204"/>
      <c r="G731" s="204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666</v>
      </c>
      <c r="D732" s="202" t="s">
        <v>37</v>
      </c>
      <c r="E732" s="203" t="s">
        <v>11</v>
      </c>
      <c r="F732" s="204">
        <v>71900</v>
      </c>
      <c r="G732" s="204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667</v>
      </c>
      <c r="D733" s="202" t="s">
        <v>37</v>
      </c>
      <c r="E733" s="203" t="s">
        <v>11</v>
      </c>
      <c r="F733" s="204">
        <v>64700</v>
      </c>
      <c r="G733" s="204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668</v>
      </c>
      <c r="D734" s="202" t="s">
        <v>37</v>
      </c>
      <c r="E734" s="203" t="s">
        <v>11</v>
      </c>
      <c r="F734" s="204">
        <v>88700</v>
      </c>
      <c r="G734" s="204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669</v>
      </c>
      <c r="D735" s="202" t="s">
        <v>37</v>
      </c>
      <c r="E735" s="203" t="s">
        <v>11</v>
      </c>
      <c r="F735" s="204">
        <v>92500</v>
      </c>
      <c r="G735" s="204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670</v>
      </c>
      <c r="D736" s="202" t="s">
        <v>37</v>
      </c>
      <c r="E736" s="203" t="s">
        <v>11</v>
      </c>
      <c r="F736" s="204">
        <v>119100</v>
      </c>
      <c r="G736" s="204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671</v>
      </c>
      <c r="D737" s="202" t="s">
        <v>37</v>
      </c>
      <c r="E737" s="203" t="s">
        <v>11</v>
      </c>
      <c r="F737" s="204">
        <v>202200</v>
      </c>
      <c r="G737" s="204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83"/>
      <c r="C738" s="109" t="s">
        <v>38</v>
      </c>
      <c r="D738" s="202" t="s">
        <v>38</v>
      </c>
      <c r="E738" s="203"/>
      <c r="F738" s="204"/>
      <c r="G738" s="204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83" t="s">
        <v>1001</v>
      </c>
      <c r="C739" s="109" t="s">
        <v>672</v>
      </c>
      <c r="D739" s="202" t="s">
        <v>38</v>
      </c>
      <c r="E739" s="203"/>
      <c r="F739" s="204"/>
      <c r="G739" s="204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673</v>
      </c>
      <c r="D740" s="202" t="s">
        <v>37</v>
      </c>
      <c r="E740" s="203" t="s">
        <v>11</v>
      </c>
      <c r="F740" s="204">
        <v>83600</v>
      </c>
      <c r="G740" s="204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674</v>
      </c>
      <c r="D741" s="202" t="s">
        <v>37</v>
      </c>
      <c r="E741" s="203" t="s">
        <v>11</v>
      </c>
      <c r="F741" s="204">
        <v>83300</v>
      </c>
      <c r="G741" s="204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675</v>
      </c>
      <c r="D742" s="202" t="s">
        <v>37</v>
      </c>
      <c r="E742" s="203" t="s">
        <v>11</v>
      </c>
      <c r="F742" s="204">
        <v>83300</v>
      </c>
      <c r="G742" s="204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676</v>
      </c>
      <c r="D743" s="202" t="s">
        <v>37</v>
      </c>
      <c r="E743" s="203" t="s">
        <v>11</v>
      </c>
      <c r="F743" s="204">
        <v>88300</v>
      </c>
      <c r="G743" s="204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677</v>
      </c>
      <c r="D744" s="202" t="s">
        <v>37</v>
      </c>
      <c r="E744" s="203" t="s">
        <v>11</v>
      </c>
      <c r="F744" s="204">
        <v>93300</v>
      </c>
      <c r="G744" s="204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678</v>
      </c>
      <c r="D745" s="202" t="s">
        <v>37</v>
      </c>
      <c r="E745" s="203" t="s">
        <v>11</v>
      </c>
      <c r="F745" s="204">
        <v>81300</v>
      </c>
      <c r="G745" s="204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679</v>
      </c>
      <c r="D746" s="202" t="s">
        <v>37</v>
      </c>
      <c r="E746" s="203" t="s">
        <v>11</v>
      </c>
      <c r="F746" s="204">
        <v>84900</v>
      </c>
      <c r="G746" s="204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680</v>
      </c>
      <c r="D747" s="202" t="s">
        <v>37</v>
      </c>
      <c r="E747" s="203" t="s">
        <v>11</v>
      </c>
      <c r="F747" s="204">
        <v>94400</v>
      </c>
      <c r="G747" s="204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681</v>
      </c>
      <c r="D748" s="202" t="s">
        <v>37</v>
      </c>
      <c r="E748" s="203" t="s">
        <v>11</v>
      </c>
      <c r="F748" s="204">
        <v>89400</v>
      </c>
      <c r="G748" s="204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682</v>
      </c>
      <c r="D749" s="202" t="s">
        <v>37</v>
      </c>
      <c r="E749" s="203" t="s">
        <v>11</v>
      </c>
      <c r="F749" s="204">
        <v>87600</v>
      </c>
      <c r="G749" s="204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07" t="s">
        <v>1480</v>
      </c>
      <c r="D750" s="202" t="s">
        <v>37</v>
      </c>
      <c r="E750" s="203" t="s">
        <v>11</v>
      </c>
      <c r="F750" s="204">
        <v>87600</v>
      </c>
      <c r="G750" s="204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683</v>
      </c>
      <c r="D751" s="202" t="s">
        <v>37</v>
      </c>
      <c r="E751" s="203" t="s">
        <v>11</v>
      </c>
      <c r="F751" s="204">
        <v>111100</v>
      </c>
      <c r="G751" s="204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684</v>
      </c>
      <c r="D752" s="202" t="s">
        <v>37</v>
      </c>
      <c r="E752" s="203" t="s">
        <v>11</v>
      </c>
      <c r="F752" s="204">
        <v>102000</v>
      </c>
      <c r="G752" s="204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685</v>
      </c>
      <c r="D753" s="202" t="s">
        <v>37</v>
      </c>
      <c r="E753" s="203" t="s">
        <v>11</v>
      </c>
      <c r="F753" s="204">
        <v>82500</v>
      </c>
      <c r="G753" s="204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686</v>
      </c>
      <c r="D754" s="202" t="s">
        <v>37</v>
      </c>
      <c r="E754" s="203" t="s">
        <v>11</v>
      </c>
      <c r="F754" s="204">
        <v>106900</v>
      </c>
      <c r="G754" s="204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687</v>
      </c>
      <c r="D755" s="202" t="s">
        <v>37</v>
      </c>
      <c r="E755" s="203" t="s">
        <v>11</v>
      </c>
      <c r="F755" s="204">
        <v>109200</v>
      </c>
      <c r="G755" s="204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688</v>
      </c>
      <c r="D756" s="202" t="s">
        <v>37</v>
      </c>
      <c r="E756" s="203" t="s">
        <v>11</v>
      </c>
      <c r="F756" s="204">
        <v>96900</v>
      </c>
      <c r="G756" s="204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689</v>
      </c>
      <c r="D757" s="202" t="s">
        <v>37</v>
      </c>
      <c r="E757" s="203" t="s">
        <v>11</v>
      </c>
      <c r="F757" s="204">
        <v>107700</v>
      </c>
      <c r="G757" s="204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690</v>
      </c>
      <c r="D758" s="202" t="s">
        <v>37</v>
      </c>
      <c r="E758" s="203" t="s">
        <v>11</v>
      </c>
      <c r="F758" s="204">
        <v>104400</v>
      </c>
      <c r="G758" s="204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691</v>
      </c>
      <c r="D759" s="202" t="s">
        <v>37</v>
      </c>
      <c r="E759" s="203" t="s">
        <v>11</v>
      </c>
      <c r="F759" s="204">
        <v>194600</v>
      </c>
      <c r="G759" s="204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692</v>
      </c>
      <c r="D760" s="202" t="s">
        <v>37</v>
      </c>
      <c r="E760" s="203" t="s">
        <v>11</v>
      </c>
      <c r="F760" s="204">
        <v>106600</v>
      </c>
      <c r="G760" s="204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693</v>
      </c>
      <c r="D761" s="202" t="s">
        <v>37</v>
      </c>
      <c r="E761" s="203" t="s">
        <v>11</v>
      </c>
      <c r="F761" s="204">
        <v>113200</v>
      </c>
      <c r="G761" s="204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694</v>
      </c>
      <c r="D762" s="202" t="s">
        <v>37</v>
      </c>
      <c r="E762" s="203" t="s">
        <v>11</v>
      </c>
      <c r="F762" s="204">
        <v>133200</v>
      </c>
      <c r="G762" s="204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695</v>
      </c>
      <c r="D763" s="202" t="s">
        <v>37</v>
      </c>
      <c r="E763" s="203" t="s">
        <v>11</v>
      </c>
      <c r="F763" s="204">
        <v>113200</v>
      </c>
      <c r="G763" s="204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696</v>
      </c>
      <c r="D764" s="202" t="s">
        <v>37</v>
      </c>
      <c r="E764" s="203" t="s">
        <v>11</v>
      </c>
      <c r="F764" s="204">
        <v>103500</v>
      </c>
      <c r="G764" s="204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697</v>
      </c>
      <c r="D765" s="202" t="s">
        <v>37</v>
      </c>
      <c r="E765" s="203" t="s">
        <v>11</v>
      </c>
      <c r="F765" s="204">
        <v>108700</v>
      </c>
      <c r="G765" s="204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07" t="s">
        <v>1481</v>
      </c>
      <c r="D766" s="202" t="s">
        <v>37</v>
      </c>
      <c r="E766" s="203" t="s">
        <v>11</v>
      </c>
      <c r="F766" s="204">
        <v>111100</v>
      </c>
      <c r="G766" s="204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698</v>
      </c>
      <c r="D767" s="202" t="s">
        <v>37</v>
      </c>
      <c r="E767" s="203" t="s">
        <v>11</v>
      </c>
      <c r="F767" s="204">
        <v>214300</v>
      </c>
      <c r="G767" s="204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699</v>
      </c>
      <c r="D768" s="202" t="s">
        <v>37</v>
      </c>
      <c r="E768" s="203" t="s">
        <v>11</v>
      </c>
      <c r="F768" s="204">
        <v>197500</v>
      </c>
      <c r="G768" s="204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700</v>
      </c>
      <c r="D769" s="202" t="s">
        <v>37</v>
      </c>
      <c r="E769" s="203" t="s">
        <v>11</v>
      </c>
      <c r="F769" s="204">
        <v>219500</v>
      </c>
      <c r="G769" s="204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07" t="s">
        <v>1482</v>
      </c>
      <c r="D770" s="202" t="s">
        <v>37</v>
      </c>
      <c r="E770" s="203" t="s">
        <v>11</v>
      </c>
      <c r="F770" s="204">
        <v>197500</v>
      </c>
      <c r="G770" s="204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701</v>
      </c>
      <c r="D771" s="202" t="s">
        <v>37</v>
      </c>
      <c r="E771" s="203" t="s">
        <v>11</v>
      </c>
      <c r="F771" s="204">
        <v>218400</v>
      </c>
      <c r="G771" s="204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702</v>
      </c>
      <c r="D772" s="202" t="s">
        <v>37</v>
      </c>
      <c r="E772" s="203" t="s">
        <v>11</v>
      </c>
      <c r="F772" s="204">
        <v>222500</v>
      </c>
      <c r="G772" s="204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07" t="s">
        <v>1483</v>
      </c>
      <c r="D773" s="202" t="s">
        <v>37</v>
      </c>
      <c r="E773" s="203" t="s">
        <v>11</v>
      </c>
      <c r="F773" s="204">
        <v>173300</v>
      </c>
      <c r="G773" s="204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07" t="s">
        <v>1484</v>
      </c>
      <c r="D774" s="202" t="s">
        <v>37</v>
      </c>
      <c r="E774" s="203" t="s">
        <v>11</v>
      </c>
      <c r="F774" s="204">
        <v>279500</v>
      </c>
      <c r="G774" s="204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703</v>
      </c>
      <c r="D775" s="202" t="s">
        <v>37</v>
      </c>
      <c r="E775" s="203" t="s">
        <v>11</v>
      </c>
      <c r="F775" s="204">
        <v>93500</v>
      </c>
      <c r="G775" s="204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704</v>
      </c>
      <c r="D776" s="202" t="s">
        <v>37</v>
      </c>
      <c r="E776" s="203" t="s">
        <v>11</v>
      </c>
      <c r="F776" s="204">
        <v>93500</v>
      </c>
      <c r="G776" s="204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705</v>
      </c>
      <c r="D777" s="202" t="s">
        <v>37</v>
      </c>
      <c r="E777" s="203" t="s">
        <v>11</v>
      </c>
      <c r="F777" s="204">
        <v>89800</v>
      </c>
      <c r="G777" s="204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706</v>
      </c>
      <c r="D778" s="202" t="s">
        <v>37</v>
      </c>
      <c r="E778" s="203" t="s">
        <v>11</v>
      </c>
      <c r="F778" s="204">
        <v>113300</v>
      </c>
      <c r="G778" s="204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707</v>
      </c>
      <c r="D779" s="202" t="s">
        <v>37</v>
      </c>
      <c r="E779" s="203" t="s">
        <v>11</v>
      </c>
      <c r="F779" s="204">
        <v>113300</v>
      </c>
      <c r="G779" s="204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708</v>
      </c>
      <c r="D780" s="202" t="s">
        <v>37</v>
      </c>
      <c r="E780" s="203" t="s">
        <v>11</v>
      </c>
      <c r="F780" s="204">
        <v>102600</v>
      </c>
      <c r="G780" s="204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709</v>
      </c>
      <c r="D781" s="202" t="s">
        <v>37</v>
      </c>
      <c r="E781" s="203" t="s">
        <v>11</v>
      </c>
      <c r="F781" s="204">
        <v>114600</v>
      </c>
      <c r="G781" s="204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710</v>
      </c>
      <c r="D782" s="202" t="s">
        <v>37</v>
      </c>
      <c r="E782" s="203" t="s">
        <v>11</v>
      </c>
      <c r="F782" s="204">
        <v>118400</v>
      </c>
      <c r="G782" s="204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711</v>
      </c>
      <c r="D783" s="202" t="s">
        <v>37</v>
      </c>
      <c r="E783" s="203" t="s">
        <v>11</v>
      </c>
      <c r="F783" s="204">
        <v>109700</v>
      </c>
      <c r="G783" s="204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83"/>
      <c r="C784" s="109" t="s">
        <v>38</v>
      </c>
      <c r="D784" s="202" t="s">
        <v>38</v>
      </c>
      <c r="E784" s="203"/>
      <c r="F784" s="204"/>
      <c r="G784" s="204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83" t="s">
        <v>1001</v>
      </c>
      <c r="C785" s="109" t="s">
        <v>712</v>
      </c>
      <c r="D785" s="202" t="s">
        <v>38</v>
      </c>
      <c r="E785" s="203"/>
      <c r="F785" s="204"/>
      <c r="G785" s="204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713</v>
      </c>
      <c r="D786" s="202" t="s">
        <v>37</v>
      </c>
      <c r="E786" s="203" t="s">
        <v>11</v>
      </c>
      <c r="F786" s="204">
        <v>166200</v>
      </c>
      <c r="G786" s="204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714</v>
      </c>
      <c r="D787" s="202" t="s">
        <v>37</v>
      </c>
      <c r="E787" s="203" t="s">
        <v>11</v>
      </c>
      <c r="F787" s="204">
        <v>169000</v>
      </c>
      <c r="G787" s="204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1485</v>
      </c>
      <c r="D788" s="202" t="s">
        <v>37</v>
      </c>
      <c r="E788" s="203" t="s">
        <v>11</v>
      </c>
      <c r="F788" s="204">
        <v>169000</v>
      </c>
      <c r="G788" s="204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715</v>
      </c>
      <c r="D789" s="202" t="s">
        <v>37</v>
      </c>
      <c r="E789" s="203" t="s">
        <v>11</v>
      </c>
      <c r="F789" s="204">
        <v>177200</v>
      </c>
      <c r="G789" s="204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716</v>
      </c>
      <c r="D790" s="202" t="s">
        <v>37</v>
      </c>
      <c r="E790" s="203" t="s">
        <v>11</v>
      </c>
      <c r="F790" s="204">
        <v>177200</v>
      </c>
      <c r="G790" s="204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717</v>
      </c>
      <c r="D791" s="202" t="s">
        <v>37</v>
      </c>
      <c r="E791" s="203" t="s">
        <v>11</v>
      </c>
      <c r="F791" s="204">
        <v>215500</v>
      </c>
      <c r="G791" s="204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718</v>
      </c>
      <c r="D792" s="202" t="s">
        <v>37</v>
      </c>
      <c r="E792" s="203" t="s">
        <v>11</v>
      </c>
      <c r="F792" s="204">
        <v>213100</v>
      </c>
      <c r="G792" s="204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719</v>
      </c>
      <c r="D793" s="202" t="s">
        <v>37</v>
      </c>
      <c r="E793" s="203" t="s">
        <v>11</v>
      </c>
      <c r="F793" s="204">
        <v>213100</v>
      </c>
      <c r="G793" s="204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1487</v>
      </c>
      <c r="D794" s="202" t="s">
        <v>37</v>
      </c>
      <c r="E794" s="203" t="s">
        <v>11</v>
      </c>
      <c r="F794" s="204">
        <v>213100</v>
      </c>
      <c r="G794" s="204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07" t="s">
        <v>1486</v>
      </c>
      <c r="D795" s="202" t="s">
        <v>37</v>
      </c>
      <c r="E795" s="203" t="s">
        <v>11</v>
      </c>
      <c r="F795" s="204">
        <v>213100</v>
      </c>
      <c r="G795" s="204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720</v>
      </c>
      <c r="D796" s="202" t="s">
        <v>37</v>
      </c>
      <c r="E796" s="203" t="s">
        <v>11</v>
      </c>
      <c r="F796" s="204">
        <v>218400</v>
      </c>
      <c r="G796" s="204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721</v>
      </c>
      <c r="D797" s="202" t="s">
        <v>37</v>
      </c>
      <c r="E797" s="203" t="s">
        <v>11</v>
      </c>
      <c r="F797" s="204">
        <v>253600</v>
      </c>
      <c r="G797" s="204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722</v>
      </c>
      <c r="D798" s="202" t="s">
        <v>37</v>
      </c>
      <c r="E798" s="203" t="s">
        <v>11</v>
      </c>
      <c r="F798" s="204">
        <v>404400</v>
      </c>
      <c r="G798" s="204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723</v>
      </c>
      <c r="D799" s="202" t="s">
        <v>37</v>
      </c>
      <c r="E799" s="203" t="s">
        <v>11</v>
      </c>
      <c r="F799" s="204">
        <v>404400</v>
      </c>
      <c r="G799" s="204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83"/>
      <c r="C800" s="109"/>
      <c r="D800" s="202" t="s">
        <v>38</v>
      </c>
      <c r="E800" s="203"/>
      <c r="F800" s="204"/>
      <c r="G800" s="204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83" t="s">
        <v>1001</v>
      </c>
      <c r="C801" s="109" t="s">
        <v>1029</v>
      </c>
      <c r="D801" s="202" t="s">
        <v>38</v>
      </c>
      <c r="E801" s="203"/>
      <c r="F801" s="204"/>
      <c r="G801" s="204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83">
        <v>1</v>
      </c>
      <c r="C802" s="109" t="s">
        <v>1030</v>
      </c>
      <c r="D802" s="202" t="s">
        <v>37</v>
      </c>
      <c r="E802" s="203" t="s">
        <v>11</v>
      </c>
      <c r="F802" s="204">
        <v>36000</v>
      </c>
      <c r="G802" s="204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83">
        <v>2</v>
      </c>
      <c r="C803" s="109" t="s">
        <v>1031</v>
      </c>
      <c r="D803" s="202" t="s">
        <v>37</v>
      </c>
      <c r="E803" s="203" t="s">
        <v>11</v>
      </c>
      <c r="F803" s="204">
        <v>48100</v>
      </c>
      <c r="G803" s="204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83">
        <v>3</v>
      </c>
      <c r="C804" s="109" t="s">
        <v>1032</v>
      </c>
      <c r="D804" s="202" t="s">
        <v>37</v>
      </c>
      <c r="E804" s="203" t="s">
        <v>11</v>
      </c>
      <c r="F804" s="204">
        <v>55300</v>
      </c>
      <c r="G804" s="204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83">
        <v>4</v>
      </c>
      <c r="C805" s="109" t="s">
        <v>1033</v>
      </c>
      <c r="D805" s="202" t="s">
        <v>37</v>
      </c>
      <c r="E805" s="203" t="s">
        <v>11</v>
      </c>
      <c r="F805" s="204">
        <v>51500</v>
      </c>
      <c r="G805" s="204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83">
        <v>5</v>
      </c>
      <c r="C806" s="109" t="s">
        <v>1034</v>
      </c>
      <c r="D806" s="202" t="s">
        <v>37</v>
      </c>
      <c r="E806" s="203" t="s">
        <v>11</v>
      </c>
      <c r="F806" s="204">
        <v>67900</v>
      </c>
      <c r="G806" s="204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83">
        <v>6</v>
      </c>
      <c r="C807" s="109" t="s">
        <v>1035</v>
      </c>
      <c r="D807" s="202" t="s">
        <v>37</v>
      </c>
      <c r="E807" s="203" t="s">
        <v>11</v>
      </c>
      <c r="F807" s="204">
        <v>56700</v>
      </c>
      <c r="G807" s="204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83">
        <v>7</v>
      </c>
      <c r="C808" s="109" t="s">
        <v>1132</v>
      </c>
      <c r="D808" s="202" t="s">
        <v>37</v>
      </c>
      <c r="E808" s="203" t="s">
        <v>11</v>
      </c>
      <c r="F808" s="204">
        <v>596900</v>
      </c>
      <c r="G808" s="204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83">
        <v>8</v>
      </c>
      <c r="C809" s="109" t="s">
        <v>1133</v>
      </c>
      <c r="D809" s="202" t="s">
        <v>37</v>
      </c>
      <c r="E809" s="203" t="s">
        <v>11</v>
      </c>
      <c r="F809" s="204">
        <v>401500</v>
      </c>
      <c r="G809" s="204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83"/>
      <c r="C810" s="109"/>
      <c r="D810" s="202" t="s">
        <v>38</v>
      </c>
      <c r="E810" s="203"/>
      <c r="F810" s="204"/>
      <c r="G810" s="204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83" t="s">
        <v>1001</v>
      </c>
      <c r="C811" s="109" t="s">
        <v>724</v>
      </c>
      <c r="D811" s="202" t="s">
        <v>38</v>
      </c>
      <c r="E811" s="203"/>
      <c r="F811" s="204"/>
      <c r="G811" s="204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83">
        <v>1</v>
      </c>
      <c r="C812" s="109" t="s">
        <v>725</v>
      </c>
      <c r="D812" s="202" t="s">
        <v>37</v>
      </c>
      <c r="E812" s="203" t="s">
        <v>11</v>
      </c>
      <c r="F812" s="204">
        <v>56400</v>
      </c>
      <c r="G812" s="204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83">
        <v>2</v>
      </c>
      <c r="C813" s="109" t="s">
        <v>726</v>
      </c>
      <c r="D813" s="202" t="s">
        <v>37</v>
      </c>
      <c r="E813" s="203" t="s">
        <v>11</v>
      </c>
      <c r="F813" s="204">
        <v>65400</v>
      </c>
      <c r="G813" s="204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83">
        <v>3</v>
      </c>
      <c r="C814" s="109" t="s">
        <v>727</v>
      </c>
      <c r="D814" s="202" t="s">
        <v>37</v>
      </c>
      <c r="E814" s="203" t="s">
        <v>11</v>
      </c>
      <c r="F814" s="204">
        <v>13600</v>
      </c>
      <c r="G814" s="204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83">
        <v>4</v>
      </c>
      <c r="C815" s="109" t="s">
        <v>728</v>
      </c>
      <c r="D815" s="202" t="s">
        <v>37</v>
      </c>
      <c r="E815" s="203" t="s">
        <v>11</v>
      </c>
      <c r="F815" s="204">
        <v>17800</v>
      </c>
      <c r="G815" s="204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83">
        <v>5</v>
      </c>
      <c r="C816" s="109" t="s">
        <v>729</v>
      </c>
      <c r="D816" s="202" t="s">
        <v>37</v>
      </c>
      <c r="E816" s="203" t="s">
        <v>11</v>
      </c>
      <c r="F816" s="204">
        <v>173100</v>
      </c>
      <c r="G816" s="204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83">
        <v>6</v>
      </c>
      <c r="C817" s="109" t="s">
        <v>730</v>
      </c>
      <c r="D817" s="202" t="s">
        <v>37</v>
      </c>
      <c r="E817" s="203" t="s">
        <v>11</v>
      </c>
      <c r="F817" s="204">
        <v>1539900</v>
      </c>
      <c r="G817" s="204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83">
        <v>7</v>
      </c>
      <c r="C818" s="109" t="s">
        <v>731</v>
      </c>
      <c r="D818" s="202" t="s">
        <v>37</v>
      </c>
      <c r="E818" s="203" t="s">
        <v>11</v>
      </c>
      <c r="F818" s="204">
        <v>26200</v>
      </c>
      <c r="G818" s="204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83">
        <v>8</v>
      </c>
      <c r="C819" s="109" t="s">
        <v>732</v>
      </c>
      <c r="D819" s="202" t="s">
        <v>37</v>
      </c>
      <c r="E819" s="203" t="s">
        <v>11</v>
      </c>
      <c r="F819" s="204">
        <v>22300</v>
      </c>
      <c r="G819" s="204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83">
        <v>9</v>
      </c>
      <c r="C820" s="109" t="s">
        <v>733</v>
      </c>
      <c r="D820" s="202" t="s">
        <v>37</v>
      </c>
      <c r="E820" s="203" t="s">
        <v>11</v>
      </c>
      <c r="F820" s="204">
        <v>26200</v>
      </c>
      <c r="G820" s="204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83">
        <v>10</v>
      </c>
      <c r="C821" s="109" t="s">
        <v>734</v>
      </c>
      <c r="D821" s="202" t="s">
        <v>37</v>
      </c>
      <c r="E821" s="203" t="s">
        <v>11</v>
      </c>
      <c r="F821" s="204">
        <v>26200</v>
      </c>
      <c r="G821" s="204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83">
        <v>11</v>
      </c>
      <c r="C822" s="109" t="s">
        <v>735</v>
      </c>
      <c r="D822" s="202" t="s">
        <v>37</v>
      </c>
      <c r="E822" s="203" t="s">
        <v>11</v>
      </c>
      <c r="F822" s="204">
        <v>58400</v>
      </c>
      <c r="G822" s="204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83">
        <v>12</v>
      </c>
      <c r="C823" s="109" t="s">
        <v>736</v>
      </c>
      <c r="D823" s="202" t="s">
        <v>37</v>
      </c>
      <c r="E823" s="203" t="s">
        <v>11</v>
      </c>
      <c r="F823" s="204">
        <v>45900</v>
      </c>
      <c r="G823" s="204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83">
        <v>13</v>
      </c>
      <c r="C824" s="109" t="s">
        <v>737</v>
      </c>
      <c r="D824" s="202" t="s">
        <v>37</v>
      </c>
      <c r="E824" s="203" t="s">
        <v>11</v>
      </c>
      <c r="F824" s="204">
        <v>58400</v>
      </c>
      <c r="G824" s="204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83">
        <v>14</v>
      </c>
      <c r="C825" s="109" t="s">
        <v>738</v>
      </c>
      <c r="D825" s="202" t="s">
        <v>37</v>
      </c>
      <c r="E825" s="203" t="s">
        <v>11</v>
      </c>
      <c r="F825" s="204">
        <v>58400</v>
      </c>
      <c r="G825" s="204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83">
        <v>15</v>
      </c>
      <c r="C826" s="109" t="s">
        <v>739</v>
      </c>
      <c r="D826" s="202" t="s">
        <v>37</v>
      </c>
      <c r="E826" s="203" t="s">
        <v>11</v>
      </c>
      <c r="F826" s="204">
        <v>45900</v>
      </c>
      <c r="G826" s="204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83">
        <v>16</v>
      </c>
      <c r="C827" s="109" t="s">
        <v>740</v>
      </c>
      <c r="D827" s="202" t="s">
        <v>37</v>
      </c>
      <c r="E827" s="203" t="s">
        <v>11</v>
      </c>
      <c r="F827" s="204">
        <v>43100</v>
      </c>
      <c r="G827" s="204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83">
        <v>17</v>
      </c>
      <c r="C828" s="109" t="s">
        <v>741</v>
      </c>
      <c r="D828" s="202" t="s">
        <v>37</v>
      </c>
      <c r="E828" s="203" t="s">
        <v>11</v>
      </c>
      <c r="F828" s="204">
        <v>57400</v>
      </c>
      <c r="G828" s="204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83">
        <v>18</v>
      </c>
      <c r="C829" s="109" t="s">
        <v>742</v>
      </c>
      <c r="D829" s="202" t="s">
        <v>37</v>
      </c>
      <c r="E829" s="203" t="s">
        <v>11</v>
      </c>
      <c r="F829" s="204">
        <v>45900</v>
      </c>
      <c r="G829" s="204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83">
        <v>19</v>
      </c>
      <c r="C830" s="109" t="s">
        <v>743</v>
      </c>
      <c r="D830" s="202" t="s">
        <v>37</v>
      </c>
      <c r="E830" s="203" t="s">
        <v>11</v>
      </c>
      <c r="F830" s="204">
        <v>3843100</v>
      </c>
      <c r="G830" s="204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83">
        <v>20</v>
      </c>
      <c r="C831" s="109" t="s">
        <v>744</v>
      </c>
      <c r="D831" s="202" t="s">
        <v>37</v>
      </c>
      <c r="E831" s="203" t="s">
        <v>11</v>
      </c>
      <c r="F831" s="204">
        <v>39700</v>
      </c>
      <c r="G831" s="204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83">
        <v>21</v>
      </c>
      <c r="C832" s="109" t="s">
        <v>745</v>
      </c>
      <c r="D832" s="202" t="s">
        <v>37</v>
      </c>
      <c r="E832" s="203" t="s">
        <v>11</v>
      </c>
      <c r="F832" s="204">
        <v>58000</v>
      </c>
      <c r="G832" s="204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83">
        <v>22</v>
      </c>
      <c r="C833" s="109" t="s">
        <v>746</v>
      </c>
      <c r="D833" s="202" t="s">
        <v>37</v>
      </c>
      <c r="E833" s="203" t="s">
        <v>11</v>
      </c>
      <c r="F833" s="204">
        <v>31300</v>
      </c>
      <c r="G833" s="204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83">
        <v>23</v>
      </c>
      <c r="C834" s="109" t="s">
        <v>747</v>
      </c>
      <c r="D834" s="202" t="s">
        <v>37</v>
      </c>
      <c r="E834" s="203" t="s">
        <v>11</v>
      </c>
      <c r="F834" s="204">
        <v>45600</v>
      </c>
      <c r="G834" s="204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83">
        <v>24</v>
      </c>
      <c r="C835" s="109" t="s">
        <v>748</v>
      </c>
      <c r="D835" s="202" t="s">
        <v>37</v>
      </c>
      <c r="E835" s="203" t="s">
        <v>11</v>
      </c>
      <c r="F835" s="204">
        <v>36600</v>
      </c>
      <c r="G835" s="204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83">
        <v>25</v>
      </c>
      <c r="C836" s="109" t="s">
        <v>749</v>
      </c>
      <c r="D836" s="202" t="s">
        <v>37</v>
      </c>
      <c r="E836" s="203" t="s">
        <v>11</v>
      </c>
      <c r="F836" s="204">
        <v>36600</v>
      </c>
      <c r="G836" s="204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83">
        <v>26</v>
      </c>
      <c r="C837" s="109" t="s">
        <v>750</v>
      </c>
      <c r="D837" s="202" t="s">
        <v>37</v>
      </c>
      <c r="E837" s="203" t="s">
        <v>11</v>
      </c>
      <c r="F837" s="204">
        <v>36600</v>
      </c>
      <c r="G837" s="204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83">
        <v>27</v>
      </c>
      <c r="C838" s="109" t="s">
        <v>751</v>
      </c>
      <c r="D838" s="202" t="s">
        <v>37</v>
      </c>
      <c r="E838" s="203" t="s">
        <v>11</v>
      </c>
      <c r="F838" s="204">
        <v>50900</v>
      </c>
      <c r="G838" s="204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83">
        <v>28</v>
      </c>
      <c r="C839" s="109" t="s">
        <v>752</v>
      </c>
      <c r="D839" s="202" t="s">
        <v>37</v>
      </c>
      <c r="E839" s="203" t="s">
        <v>11</v>
      </c>
      <c r="F839" s="204">
        <v>50900</v>
      </c>
      <c r="G839" s="204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83">
        <v>29</v>
      </c>
      <c r="C840" s="109" t="s">
        <v>753</v>
      </c>
      <c r="D840" s="202" t="s">
        <v>37</v>
      </c>
      <c r="E840" s="203" t="s">
        <v>11</v>
      </c>
      <c r="F840" s="204">
        <v>50900</v>
      </c>
      <c r="G840" s="204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83">
        <v>30</v>
      </c>
      <c r="C841" s="109" t="s">
        <v>754</v>
      </c>
      <c r="D841" s="202" t="s">
        <v>37</v>
      </c>
      <c r="E841" s="203" t="s">
        <v>11</v>
      </c>
      <c r="F841" s="204">
        <v>142600</v>
      </c>
      <c r="G841" s="204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83">
        <v>31</v>
      </c>
      <c r="C842" s="109" t="s">
        <v>755</v>
      </c>
      <c r="D842" s="202" t="s">
        <v>37</v>
      </c>
      <c r="E842" s="203" t="s">
        <v>11</v>
      </c>
      <c r="F842" s="204">
        <v>142600</v>
      </c>
      <c r="G842" s="204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83">
        <v>32</v>
      </c>
      <c r="C843" s="109" t="s">
        <v>756</v>
      </c>
      <c r="D843" s="202" t="s">
        <v>37</v>
      </c>
      <c r="E843" s="203" t="s">
        <v>11</v>
      </c>
      <c r="F843" s="204">
        <v>54400</v>
      </c>
      <c r="G843" s="204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83">
        <v>33</v>
      </c>
      <c r="C844" s="109" t="s">
        <v>757</v>
      </c>
      <c r="D844" s="202" t="s">
        <v>37</v>
      </c>
      <c r="E844" s="203" t="s">
        <v>11</v>
      </c>
      <c r="F844" s="204">
        <v>50700</v>
      </c>
      <c r="G844" s="204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83">
        <v>34</v>
      </c>
      <c r="C845" s="109" t="s">
        <v>758</v>
      </c>
      <c r="D845" s="202" t="s">
        <v>37</v>
      </c>
      <c r="E845" s="203" t="s">
        <v>11</v>
      </c>
      <c r="F845" s="204">
        <v>50700</v>
      </c>
      <c r="G845" s="204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83">
        <v>35</v>
      </c>
      <c r="C846" s="109" t="s">
        <v>759</v>
      </c>
      <c r="D846" s="202" t="s">
        <v>37</v>
      </c>
      <c r="E846" s="203" t="s">
        <v>11</v>
      </c>
      <c r="F846" s="204">
        <v>762100</v>
      </c>
      <c r="G846" s="204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83">
        <v>36</v>
      </c>
      <c r="C847" s="109" t="s">
        <v>286</v>
      </c>
      <c r="D847" s="202" t="s">
        <v>37</v>
      </c>
      <c r="E847" s="203" t="s">
        <v>11</v>
      </c>
      <c r="F847" s="204">
        <v>13000</v>
      </c>
      <c r="G847" s="204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83">
        <v>38</v>
      </c>
      <c r="C848" s="109" t="s">
        <v>1135</v>
      </c>
      <c r="D848" s="202" t="s">
        <v>37</v>
      </c>
      <c r="E848" s="203" t="s">
        <v>11</v>
      </c>
      <c r="F848" s="204">
        <v>614700</v>
      </c>
      <c r="G848" s="204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83">
        <v>39</v>
      </c>
      <c r="C849" s="109" t="s">
        <v>1136</v>
      </c>
      <c r="D849" s="202" t="s">
        <v>37</v>
      </c>
      <c r="E849" s="203" t="s">
        <v>11</v>
      </c>
      <c r="F849" s="204">
        <v>829000</v>
      </c>
      <c r="G849" s="204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83">
        <v>41</v>
      </c>
      <c r="C850" s="109" t="s">
        <v>990</v>
      </c>
      <c r="D850" s="202" t="s">
        <v>37</v>
      </c>
      <c r="E850" s="203" t="s">
        <v>11</v>
      </c>
      <c r="F850" s="204">
        <v>179200</v>
      </c>
      <c r="G850" s="204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83">
        <v>42</v>
      </c>
      <c r="C851" s="109" t="s">
        <v>991</v>
      </c>
      <c r="D851" s="202" t="s">
        <v>37</v>
      </c>
      <c r="E851" s="203" t="s">
        <v>463</v>
      </c>
      <c r="F851" s="204">
        <v>14370.766666666666</v>
      </c>
      <c r="G851" s="204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83"/>
      <c r="C852" s="109"/>
      <c r="D852" s="202" t="s">
        <v>38</v>
      </c>
      <c r="E852" s="203"/>
      <c r="F852" s="204"/>
      <c r="G852" s="204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83" t="s">
        <v>1001</v>
      </c>
      <c r="C853" s="109" t="s">
        <v>1138</v>
      </c>
      <c r="D853" s="202" t="s">
        <v>38</v>
      </c>
      <c r="E853" s="203"/>
      <c r="F853" s="204"/>
      <c r="G853" s="204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83">
        <v>1</v>
      </c>
      <c r="C854" s="109" t="s">
        <v>1139</v>
      </c>
      <c r="D854" s="202" t="s">
        <v>37</v>
      </c>
      <c r="E854" s="203" t="s">
        <v>11</v>
      </c>
      <c r="F854" s="204">
        <v>1568200</v>
      </c>
      <c r="G854" s="204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83">
        <v>2</v>
      </c>
      <c r="C855" s="109" t="s">
        <v>1140</v>
      </c>
      <c r="D855" s="202" t="s">
        <v>37</v>
      </c>
      <c r="E855" s="203" t="s">
        <v>11</v>
      </c>
      <c r="F855" s="204">
        <v>3467100</v>
      </c>
      <c r="G855" s="204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83">
        <v>3</v>
      </c>
      <c r="C856" s="109" t="s">
        <v>1141</v>
      </c>
      <c r="D856" s="202" t="s">
        <v>37</v>
      </c>
      <c r="E856" s="203" t="s">
        <v>11</v>
      </c>
      <c r="F856" s="204">
        <v>3467100</v>
      </c>
      <c r="G856" s="204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83">
        <v>4</v>
      </c>
      <c r="C857" s="109" t="s">
        <v>1142</v>
      </c>
      <c r="D857" s="202" t="s">
        <v>37</v>
      </c>
      <c r="E857" s="203" t="s">
        <v>11</v>
      </c>
      <c r="F857" s="204">
        <v>1515700</v>
      </c>
      <c r="G857" s="204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83"/>
      <c r="C858" s="109"/>
      <c r="D858" s="202"/>
      <c r="E858" s="203"/>
      <c r="F858" s="204"/>
      <c r="G858" s="204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83" t="s">
        <v>1001</v>
      </c>
      <c r="C859" s="109" t="s">
        <v>760</v>
      </c>
      <c r="D859" s="202" t="s">
        <v>38</v>
      </c>
      <c r="E859" s="203"/>
      <c r="F859" s="204"/>
      <c r="G859" s="204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83">
        <v>1</v>
      </c>
      <c r="C860" s="109" t="s">
        <v>761</v>
      </c>
      <c r="D860" s="202" t="s">
        <v>37</v>
      </c>
      <c r="E860" s="203" t="s">
        <v>287</v>
      </c>
      <c r="F860" s="204">
        <v>475700</v>
      </c>
      <c r="G860" s="204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83">
        <v>2</v>
      </c>
      <c r="C861" s="109" t="s">
        <v>288</v>
      </c>
      <c r="D861" s="202" t="s">
        <v>37</v>
      </c>
      <c r="E861" s="203" t="s">
        <v>287</v>
      </c>
      <c r="F861" s="204">
        <v>475700</v>
      </c>
      <c r="G861" s="204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83">
        <v>3</v>
      </c>
      <c r="C862" s="109" t="s">
        <v>289</v>
      </c>
      <c r="D862" s="202" t="s">
        <v>37</v>
      </c>
      <c r="E862" s="203" t="s">
        <v>287</v>
      </c>
      <c r="F862" s="204">
        <v>371300</v>
      </c>
      <c r="G862" s="204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83">
        <v>4</v>
      </c>
      <c r="C863" s="109" t="s">
        <v>290</v>
      </c>
      <c r="D863" s="202" t="s">
        <v>37</v>
      </c>
      <c r="E863" s="203" t="s">
        <v>287</v>
      </c>
      <c r="F863" s="204">
        <v>351700</v>
      </c>
      <c r="G863" s="204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83">
        <v>5</v>
      </c>
      <c r="C864" s="109" t="s">
        <v>291</v>
      </c>
      <c r="D864" s="202" t="s">
        <v>37</v>
      </c>
      <c r="E864" s="203" t="s">
        <v>287</v>
      </c>
      <c r="F864" s="204">
        <v>300100</v>
      </c>
      <c r="G864" s="204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83">
        <v>6</v>
      </c>
      <c r="C865" s="109" t="s">
        <v>292</v>
      </c>
      <c r="D865" s="202" t="s">
        <v>37</v>
      </c>
      <c r="E865" s="203" t="s">
        <v>287</v>
      </c>
      <c r="F865" s="204">
        <v>290900</v>
      </c>
      <c r="G865" s="204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83">
        <v>7</v>
      </c>
      <c r="C866" s="109" t="s">
        <v>293</v>
      </c>
      <c r="D866" s="202" t="s">
        <v>37</v>
      </c>
      <c r="E866" s="203" t="s">
        <v>287</v>
      </c>
      <c r="F866" s="204">
        <v>290600</v>
      </c>
      <c r="G866" s="204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83">
        <v>8</v>
      </c>
      <c r="C867" s="109" t="s">
        <v>294</v>
      </c>
      <c r="D867" s="202" t="s">
        <v>37</v>
      </c>
      <c r="E867" s="203" t="s">
        <v>287</v>
      </c>
      <c r="F867" s="204">
        <v>247000</v>
      </c>
      <c r="G867" s="204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83">
        <v>9</v>
      </c>
      <c r="C868" s="109" t="s">
        <v>295</v>
      </c>
      <c r="D868" s="202" t="s">
        <v>37</v>
      </c>
      <c r="E868" s="203" t="s">
        <v>287</v>
      </c>
      <c r="F868" s="204">
        <v>276000</v>
      </c>
      <c r="G868" s="204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83">
        <v>10</v>
      </c>
      <c r="C869" s="109" t="s">
        <v>296</v>
      </c>
      <c r="D869" s="202" t="s">
        <v>37</v>
      </c>
      <c r="E869" s="203" t="s">
        <v>287</v>
      </c>
      <c r="F869" s="204">
        <v>268100</v>
      </c>
      <c r="G869" s="204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83">
        <v>11</v>
      </c>
      <c r="C870" s="109" t="s">
        <v>297</v>
      </c>
      <c r="D870" s="202" t="s">
        <v>37</v>
      </c>
      <c r="E870" s="203" t="s">
        <v>287</v>
      </c>
      <c r="F870" s="204">
        <v>222400</v>
      </c>
      <c r="G870" s="204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83">
        <v>12</v>
      </c>
      <c r="C871" s="109" t="s">
        <v>298</v>
      </c>
      <c r="D871" s="202" t="s">
        <v>37</v>
      </c>
      <c r="E871" s="203" t="s">
        <v>287</v>
      </c>
      <c r="F871" s="204">
        <v>222400</v>
      </c>
      <c r="G871" s="204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83">
        <v>13</v>
      </c>
      <c r="C872" s="109" t="s">
        <v>299</v>
      </c>
      <c r="D872" s="202" t="s">
        <v>37</v>
      </c>
      <c r="E872" s="203" t="s">
        <v>287</v>
      </c>
      <c r="F872" s="204">
        <v>197300</v>
      </c>
      <c r="G872" s="204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83">
        <v>14</v>
      </c>
      <c r="C873" s="109" t="s">
        <v>300</v>
      </c>
      <c r="D873" s="202" t="s">
        <v>37</v>
      </c>
      <c r="E873" s="203" t="s">
        <v>287</v>
      </c>
      <c r="F873" s="204">
        <v>149200</v>
      </c>
      <c r="G873" s="204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83">
        <v>15</v>
      </c>
      <c r="C874" s="109" t="s">
        <v>301</v>
      </c>
      <c r="D874" s="202" t="s">
        <v>37</v>
      </c>
      <c r="E874" s="203" t="s">
        <v>287</v>
      </c>
      <c r="F874" s="204">
        <v>390200</v>
      </c>
      <c r="G874" s="204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83">
        <v>16</v>
      </c>
      <c r="C875" s="109" t="s">
        <v>303</v>
      </c>
      <c r="D875" s="202" t="s">
        <v>37</v>
      </c>
      <c r="E875" s="203" t="s">
        <v>287</v>
      </c>
      <c r="F875" s="204">
        <v>307600</v>
      </c>
      <c r="G875" s="204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83">
        <v>17</v>
      </c>
      <c r="C876" s="109" t="s">
        <v>305</v>
      </c>
      <c r="D876" s="202" t="s">
        <v>37</v>
      </c>
      <c r="E876" s="203" t="s">
        <v>287</v>
      </c>
      <c r="F876" s="204">
        <v>261600</v>
      </c>
      <c r="G876" s="204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83">
        <v>18</v>
      </c>
      <c r="C877" s="109" t="s">
        <v>307</v>
      </c>
      <c r="D877" s="202" t="s">
        <v>37</v>
      </c>
      <c r="E877" s="203" t="s">
        <v>287</v>
      </c>
      <c r="F877" s="204">
        <v>198700</v>
      </c>
      <c r="G877" s="204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83">
        <v>19</v>
      </c>
      <c r="C878" s="109" t="s">
        <v>302</v>
      </c>
      <c r="D878" s="202" t="s">
        <v>37</v>
      </c>
      <c r="E878" s="203" t="s">
        <v>287</v>
      </c>
      <c r="F878" s="204">
        <v>272600</v>
      </c>
      <c r="G878" s="204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83">
        <v>20</v>
      </c>
      <c r="C879" s="109" t="s">
        <v>304</v>
      </c>
      <c r="D879" s="202" t="s">
        <v>37</v>
      </c>
      <c r="E879" s="203" t="s">
        <v>287</v>
      </c>
      <c r="F879" s="204">
        <v>243400</v>
      </c>
      <c r="G879" s="204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83">
        <v>21</v>
      </c>
      <c r="C880" s="109" t="s">
        <v>306</v>
      </c>
      <c r="D880" s="202" t="s">
        <v>37</v>
      </c>
      <c r="E880" s="203" t="s">
        <v>287</v>
      </c>
      <c r="F880" s="204">
        <v>179300</v>
      </c>
      <c r="G880" s="204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83">
        <v>22</v>
      </c>
      <c r="C881" s="109" t="s">
        <v>308</v>
      </c>
      <c r="D881" s="202" t="s">
        <v>37</v>
      </c>
      <c r="E881" s="203" t="s">
        <v>287</v>
      </c>
      <c r="F881" s="204">
        <v>151900</v>
      </c>
      <c r="G881" s="204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83">
        <v>23</v>
      </c>
      <c r="C882" s="109" t="s">
        <v>762</v>
      </c>
      <c r="D882" s="202" t="s">
        <v>37</v>
      </c>
      <c r="E882" s="203" t="s">
        <v>287</v>
      </c>
      <c r="F882" s="204">
        <v>136485.10978061482</v>
      </c>
      <c r="G882" s="204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83">
        <v>24</v>
      </c>
      <c r="C883" s="109" t="s">
        <v>763</v>
      </c>
      <c r="D883" s="202" t="s">
        <v>37</v>
      </c>
      <c r="E883" s="203" t="s">
        <v>287</v>
      </c>
      <c r="F883" s="204">
        <v>125481.16630030893</v>
      </c>
      <c r="G883" s="204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83">
        <v>25</v>
      </c>
      <c r="C884" s="109" t="s">
        <v>466</v>
      </c>
      <c r="D884" s="202" t="s">
        <v>37</v>
      </c>
      <c r="E884" s="203" t="s">
        <v>287</v>
      </c>
      <c r="F884" s="204">
        <v>115200</v>
      </c>
      <c r="G884" s="204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83">
        <v>26</v>
      </c>
      <c r="C885" s="109" t="s">
        <v>467</v>
      </c>
      <c r="D885" s="202" t="s">
        <v>37</v>
      </c>
      <c r="E885" s="203" t="s">
        <v>287</v>
      </c>
      <c r="F885" s="204">
        <v>115000</v>
      </c>
      <c r="G885" s="204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83">
        <v>27</v>
      </c>
      <c r="C886" s="109" t="s">
        <v>468</v>
      </c>
      <c r="D886" s="202" t="s">
        <v>37</v>
      </c>
      <c r="E886" s="203" t="s">
        <v>287</v>
      </c>
      <c r="F886" s="204">
        <v>101800</v>
      </c>
      <c r="G886" s="204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83">
        <v>28</v>
      </c>
      <c r="C887" s="109" t="s">
        <v>309</v>
      </c>
      <c r="D887" s="202" t="s">
        <v>37</v>
      </c>
      <c r="E887" s="203" t="s">
        <v>287</v>
      </c>
      <c r="F887" s="204">
        <v>523270.00000000006</v>
      </c>
      <c r="G887" s="204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83">
        <v>29</v>
      </c>
      <c r="C888" s="109" t="s">
        <v>310</v>
      </c>
      <c r="D888" s="202" t="s">
        <v>37</v>
      </c>
      <c r="E888" s="203" t="s">
        <v>287</v>
      </c>
      <c r="F888" s="204">
        <v>523270.00000000006</v>
      </c>
      <c r="G888" s="204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83">
        <v>30</v>
      </c>
      <c r="C889" s="109" t="s">
        <v>311</v>
      </c>
      <c r="D889" s="202" t="s">
        <v>37</v>
      </c>
      <c r="E889" s="203" t="s">
        <v>287</v>
      </c>
      <c r="F889" s="204">
        <v>408430.00000000006</v>
      </c>
      <c r="G889" s="204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83">
        <v>31</v>
      </c>
      <c r="C890" s="109" t="s">
        <v>312</v>
      </c>
      <c r="D890" s="202" t="s">
        <v>37</v>
      </c>
      <c r="E890" s="203" t="s">
        <v>287</v>
      </c>
      <c r="F890" s="204">
        <v>386870.00000000006</v>
      </c>
      <c r="G890" s="204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83">
        <v>32</v>
      </c>
      <c r="C891" s="109" t="s">
        <v>313</v>
      </c>
      <c r="D891" s="202" t="s">
        <v>37</v>
      </c>
      <c r="E891" s="203" t="s">
        <v>287</v>
      </c>
      <c r="F891" s="204">
        <v>330110</v>
      </c>
      <c r="G891" s="204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83">
        <v>33</v>
      </c>
      <c r="C892" s="109" t="s">
        <v>314</v>
      </c>
      <c r="D892" s="202" t="s">
        <v>37</v>
      </c>
      <c r="E892" s="203" t="s">
        <v>287</v>
      </c>
      <c r="F892" s="204">
        <v>319990</v>
      </c>
      <c r="G892" s="204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83">
        <v>34</v>
      </c>
      <c r="C893" s="109" t="s">
        <v>315</v>
      </c>
      <c r="D893" s="202" t="s">
        <v>37</v>
      </c>
      <c r="E893" s="203" t="s">
        <v>287</v>
      </c>
      <c r="F893" s="204">
        <v>319660</v>
      </c>
      <c r="G893" s="204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83">
        <v>35</v>
      </c>
      <c r="C894" s="109" t="s">
        <v>316</v>
      </c>
      <c r="D894" s="202" t="s">
        <v>37</v>
      </c>
      <c r="E894" s="203" t="s">
        <v>287</v>
      </c>
      <c r="F894" s="204">
        <v>271700</v>
      </c>
      <c r="G894" s="204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83">
        <v>36</v>
      </c>
      <c r="C895" s="109" t="s">
        <v>317</v>
      </c>
      <c r="D895" s="202" t="s">
        <v>37</v>
      </c>
      <c r="E895" s="203" t="s">
        <v>287</v>
      </c>
      <c r="F895" s="204">
        <v>303600</v>
      </c>
      <c r="G895" s="204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83">
        <v>37</v>
      </c>
      <c r="C896" s="109" t="s">
        <v>318</v>
      </c>
      <c r="D896" s="202" t="s">
        <v>37</v>
      </c>
      <c r="E896" s="203" t="s">
        <v>287</v>
      </c>
      <c r="F896" s="204">
        <v>294910</v>
      </c>
      <c r="G896" s="204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83">
        <v>38</v>
      </c>
      <c r="C897" s="109" t="s">
        <v>319</v>
      </c>
      <c r="D897" s="202" t="s">
        <v>37</v>
      </c>
      <c r="E897" s="203" t="s">
        <v>287</v>
      </c>
      <c r="F897" s="204">
        <v>244640.00000000003</v>
      </c>
      <c r="G897" s="204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83">
        <v>39</v>
      </c>
      <c r="C898" s="109" t="s">
        <v>320</v>
      </c>
      <c r="D898" s="202" t="s">
        <v>37</v>
      </c>
      <c r="E898" s="203" t="s">
        <v>287</v>
      </c>
      <c r="F898" s="204">
        <v>244640.00000000003</v>
      </c>
      <c r="G898" s="204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83">
        <v>40</v>
      </c>
      <c r="C899" s="109" t="s">
        <v>321</v>
      </c>
      <c r="D899" s="202" t="s">
        <v>37</v>
      </c>
      <c r="E899" s="203" t="s">
        <v>287</v>
      </c>
      <c r="F899" s="204">
        <v>217030.00000000003</v>
      </c>
      <c r="G899" s="204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83">
        <v>41</v>
      </c>
      <c r="C900" s="109" t="s">
        <v>322</v>
      </c>
      <c r="D900" s="202" t="s">
        <v>37</v>
      </c>
      <c r="E900" s="203" t="s">
        <v>287</v>
      </c>
      <c r="F900" s="204">
        <v>164120</v>
      </c>
      <c r="G900" s="204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83">
        <v>42</v>
      </c>
      <c r="C901" s="109" t="s">
        <v>323</v>
      </c>
      <c r="D901" s="202" t="s">
        <v>37</v>
      </c>
      <c r="E901" s="203" t="s">
        <v>287</v>
      </c>
      <c r="F901" s="204">
        <v>429220.00000000006</v>
      </c>
      <c r="G901" s="204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83">
        <v>43</v>
      </c>
      <c r="C902" s="109" t="s">
        <v>325</v>
      </c>
      <c r="D902" s="202" t="s">
        <v>37</v>
      </c>
      <c r="E902" s="203" t="s">
        <v>287</v>
      </c>
      <c r="F902" s="204">
        <v>338360</v>
      </c>
      <c r="G902" s="204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83">
        <v>44</v>
      </c>
      <c r="C903" s="109" t="s">
        <v>327</v>
      </c>
      <c r="D903" s="202" t="s">
        <v>37</v>
      </c>
      <c r="E903" s="203" t="s">
        <v>287</v>
      </c>
      <c r="F903" s="204">
        <v>287760</v>
      </c>
      <c r="G903" s="204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83">
        <v>45</v>
      </c>
      <c r="C904" s="109" t="s">
        <v>329</v>
      </c>
      <c r="D904" s="202" t="s">
        <v>37</v>
      </c>
      <c r="E904" s="203" t="s">
        <v>287</v>
      </c>
      <c r="F904" s="204">
        <v>218570.00000000003</v>
      </c>
      <c r="G904" s="204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83">
        <v>46</v>
      </c>
      <c r="C905" s="109" t="s">
        <v>324</v>
      </c>
      <c r="D905" s="202" t="s">
        <v>37</v>
      </c>
      <c r="E905" s="203" t="s">
        <v>287</v>
      </c>
      <c r="F905" s="204">
        <v>299860</v>
      </c>
      <c r="G905" s="204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83">
        <v>47</v>
      </c>
      <c r="C906" s="109" t="s">
        <v>326</v>
      </c>
      <c r="D906" s="202" t="s">
        <v>37</v>
      </c>
      <c r="E906" s="203" t="s">
        <v>287</v>
      </c>
      <c r="F906" s="204">
        <v>267740</v>
      </c>
      <c r="G906" s="204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83">
        <v>48</v>
      </c>
      <c r="C907" s="109" t="s">
        <v>328</v>
      </c>
      <c r="D907" s="202" t="s">
        <v>37</v>
      </c>
      <c r="E907" s="203" t="s">
        <v>287</v>
      </c>
      <c r="F907" s="204">
        <v>197230.00000000003</v>
      </c>
      <c r="G907" s="204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83">
        <v>49</v>
      </c>
      <c r="C908" s="109" t="s">
        <v>330</v>
      </c>
      <c r="D908" s="202" t="s">
        <v>37</v>
      </c>
      <c r="E908" s="203" t="s">
        <v>287</v>
      </c>
      <c r="F908" s="204">
        <v>167090</v>
      </c>
      <c r="G908" s="204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83">
        <v>50</v>
      </c>
      <c r="C909" s="109" t="s">
        <v>764</v>
      </c>
      <c r="D909" s="202" t="s">
        <v>37</v>
      </c>
      <c r="E909" s="203" t="s">
        <v>287</v>
      </c>
      <c r="F909" s="204">
        <v>150133.62075867632</v>
      </c>
      <c r="G909" s="204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83">
        <v>51</v>
      </c>
      <c r="C910" s="109" t="s">
        <v>765</v>
      </c>
      <c r="D910" s="202" t="s">
        <v>37</v>
      </c>
      <c r="E910" s="203" t="s">
        <v>287</v>
      </c>
      <c r="F910" s="204">
        <v>138029.28293033983</v>
      </c>
      <c r="G910" s="204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83">
        <v>52</v>
      </c>
      <c r="C911" s="109" t="s">
        <v>766</v>
      </c>
      <c r="D911" s="202" t="s">
        <v>37</v>
      </c>
      <c r="E911" s="203" t="s">
        <v>287</v>
      </c>
      <c r="F911" s="204">
        <v>126720.00000000001</v>
      </c>
      <c r="G911" s="204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83">
        <v>53</v>
      </c>
      <c r="C912" s="109" t="s">
        <v>767</v>
      </c>
      <c r="D912" s="202" t="s">
        <v>37</v>
      </c>
      <c r="E912" s="203" t="s">
        <v>287</v>
      </c>
      <c r="F912" s="204">
        <v>126500.00000000001</v>
      </c>
      <c r="G912" s="204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83">
        <v>54</v>
      </c>
      <c r="C913" s="109" t="s">
        <v>768</v>
      </c>
      <c r="D913" s="202" t="s">
        <v>37</v>
      </c>
      <c r="E913" s="203" t="s">
        <v>287</v>
      </c>
      <c r="F913" s="204">
        <v>111980.00000000001</v>
      </c>
      <c r="G913" s="204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83">
        <v>55</v>
      </c>
      <c r="C914" s="109" t="s">
        <v>1566</v>
      </c>
      <c r="D914" s="202" t="s">
        <v>37</v>
      </c>
      <c r="E914" s="203" t="s">
        <v>287</v>
      </c>
      <c r="F914" s="204">
        <v>382439</v>
      </c>
      <c r="G914" s="204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83">
        <v>56</v>
      </c>
      <c r="C915" s="109" t="s">
        <v>1095</v>
      </c>
      <c r="D915" s="202" t="s">
        <v>37</v>
      </c>
      <c r="E915" s="203" t="s">
        <v>287</v>
      </c>
      <c r="F915" s="204">
        <v>662141.63144094404</v>
      </c>
      <c r="G915" s="204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83"/>
      <c r="C916" s="109"/>
      <c r="D916" s="202" t="s">
        <v>38</v>
      </c>
      <c r="E916" s="203"/>
      <c r="F916" s="204"/>
      <c r="G916" s="204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83" t="s">
        <v>1001</v>
      </c>
      <c r="C917" s="109" t="s">
        <v>769</v>
      </c>
      <c r="D917" s="202" t="s">
        <v>38</v>
      </c>
      <c r="E917" s="203"/>
      <c r="F917" s="204"/>
      <c r="G917" s="204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83">
        <v>1</v>
      </c>
      <c r="C918" s="109" t="s">
        <v>331</v>
      </c>
      <c r="D918" s="202" t="s">
        <v>37</v>
      </c>
      <c r="E918" s="203" t="s">
        <v>287</v>
      </c>
      <c r="F918" s="204">
        <v>285500</v>
      </c>
      <c r="G918" s="204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83">
        <v>2</v>
      </c>
      <c r="C919" s="109" t="s">
        <v>332</v>
      </c>
      <c r="D919" s="202" t="s">
        <v>37</v>
      </c>
      <c r="E919" s="203" t="s">
        <v>287</v>
      </c>
      <c r="F919" s="204">
        <v>240000</v>
      </c>
      <c r="G919" s="204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83">
        <v>3</v>
      </c>
      <c r="C920" s="109" t="s">
        <v>333</v>
      </c>
      <c r="D920" s="202" t="s">
        <v>37</v>
      </c>
      <c r="E920" s="203" t="s">
        <v>287</v>
      </c>
      <c r="F920" s="204">
        <v>220800</v>
      </c>
      <c r="G920" s="204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83">
        <v>4</v>
      </c>
      <c r="C921" s="109" t="s">
        <v>334</v>
      </c>
      <c r="D921" s="202" t="s">
        <v>37</v>
      </c>
      <c r="E921" s="203" t="s">
        <v>287</v>
      </c>
      <c r="F921" s="204">
        <v>164300</v>
      </c>
      <c r="G921" s="204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83">
        <v>5</v>
      </c>
      <c r="C922" s="109" t="s">
        <v>335</v>
      </c>
      <c r="D922" s="202" t="s">
        <v>37</v>
      </c>
      <c r="E922" s="203" t="s">
        <v>287</v>
      </c>
      <c r="F922" s="204">
        <v>111700</v>
      </c>
      <c r="G922" s="204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83">
        <v>6</v>
      </c>
      <c r="C923" s="109" t="s">
        <v>336</v>
      </c>
      <c r="D923" s="202" t="s">
        <v>37</v>
      </c>
      <c r="E923" s="203" t="s">
        <v>287</v>
      </c>
      <c r="F923" s="204">
        <v>223500</v>
      </c>
      <c r="G923" s="204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83">
        <v>7</v>
      </c>
      <c r="C924" s="109" t="s">
        <v>337</v>
      </c>
      <c r="D924" s="202" t="s">
        <v>37</v>
      </c>
      <c r="E924" s="203" t="s">
        <v>287</v>
      </c>
      <c r="F924" s="204">
        <v>179000</v>
      </c>
      <c r="G924" s="204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83"/>
      <c r="C925" s="109"/>
      <c r="D925" s="202" t="s">
        <v>38</v>
      </c>
      <c r="E925" s="203"/>
      <c r="F925" s="204"/>
      <c r="G925" s="204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83" t="s">
        <v>1001</v>
      </c>
      <c r="C926" s="109" t="s">
        <v>760</v>
      </c>
      <c r="D926" s="202" t="s">
        <v>38</v>
      </c>
      <c r="E926" s="203"/>
      <c r="F926" s="204"/>
      <c r="G926" s="204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83">
        <v>1</v>
      </c>
      <c r="C927" s="109" t="s">
        <v>1169</v>
      </c>
      <c r="D927" s="202" t="s">
        <v>37</v>
      </c>
      <c r="E927" s="203" t="s">
        <v>1072</v>
      </c>
      <c r="F927" s="204">
        <v>9514000</v>
      </c>
      <c r="G927" s="204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83">
        <v>2</v>
      </c>
      <c r="C928" s="109" t="s">
        <v>1170</v>
      </c>
      <c r="D928" s="202" t="s">
        <v>37</v>
      </c>
      <c r="E928" s="203" t="s">
        <v>1072</v>
      </c>
      <c r="F928" s="204">
        <v>9514000</v>
      </c>
      <c r="G928" s="204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83">
        <v>3</v>
      </c>
      <c r="C929" s="109" t="s">
        <v>1171</v>
      </c>
      <c r="D929" s="202" t="s">
        <v>37</v>
      </c>
      <c r="E929" s="203" t="s">
        <v>1072</v>
      </c>
      <c r="F929" s="204">
        <v>7426000</v>
      </c>
      <c r="G929" s="204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83">
        <v>4</v>
      </c>
      <c r="C930" s="109" t="s">
        <v>1172</v>
      </c>
      <c r="D930" s="202" t="s">
        <v>37</v>
      </c>
      <c r="E930" s="203" t="s">
        <v>1072</v>
      </c>
      <c r="F930" s="204">
        <v>7034000</v>
      </c>
      <c r="G930" s="204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83">
        <v>5</v>
      </c>
      <c r="C931" s="109" t="s">
        <v>1173</v>
      </c>
      <c r="D931" s="202" t="s">
        <v>37</v>
      </c>
      <c r="E931" s="203" t="s">
        <v>1072</v>
      </c>
      <c r="F931" s="204">
        <v>6002000</v>
      </c>
      <c r="G931" s="204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83">
        <v>6</v>
      </c>
      <c r="C932" s="109" t="s">
        <v>1174</v>
      </c>
      <c r="D932" s="202" t="s">
        <v>37</v>
      </c>
      <c r="E932" s="203" t="s">
        <v>1072</v>
      </c>
      <c r="F932" s="204">
        <v>5818000</v>
      </c>
      <c r="G932" s="204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83">
        <v>7</v>
      </c>
      <c r="C933" s="109" t="s">
        <v>1175</v>
      </c>
      <c r="D933" s="202" t="s">
        <v>37</v>
      </c>
      <c r="E933" s="203" t="s">
        <v>1072</v>
      </c>
      <c r="F933" s="204">
        <v>5812000</v>
      </c>
      <c r="G933" s="204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83">
        <v>8</v>
      </c>
      <c r="C934" s="109" t="s">
        <v>1176</v>
      </c>
      <c r="D934" s="202" t="s">
        <v>37</v>
      </c>
      <c r="E934" s="203" t="s">
        <v>1072</v>
      </c>
      <c r="F934" s="204">
        <v>4940000</v>
      </c>
      <c r="G934" s="204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83">
        <v>9</v>
      </c>
      <c r="C935" s="109" t="s">
        <v>1177</v>
      </c>
      <c r="D935" s="202" t="s">
        <v>37</v>
      </c>
      <c r="E935" s="203" t="s">
        <v>1072</v>
      </c>
      <c r="F935" s="204">
        <v>5520000</v>
      </c>
      <c r="G935" s="204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83">
        <v>10</v>
      </c>
      <c r="C936" s="109" t="s">
        <v>1178</v>
      </c>
      <c r="D936" s="202" t="s">
        <v>37</v>
      </c>
      <c r="E936" s="203" t="s">
        <v>1072</v>
      </c>
      <c r="F936" s="204">
        <v>5362000</v>
      </c>
      <c r="G936" s="204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83">
        <v>11</v>
      </c>
      <c r="C937" s="109" t="s">
        <v>1179</v>
      </c>
      <c r="D937" s="202" t="s">
        <v>37</v>
      </c>
      <c r="E937" s="203" t="s">
        <v>1072</v>
      </c>
      <c r="F937" s="204">
        <v>4448000</v>
      </c>
      <c r="G937" s="204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83">
        <v>12</v>
      </c>
      <c r="C938" s="109" t="s">
        <v>1180</v>
      </c>
      <c r="D938" s="202" t="s">
        <v>37</v>
      </c>
      <c r="E938" s="203" t="s">
        <v>1072</v>
      </c>
      <c r="F938" s="204">
        <v>4448000</v>
      </c>
      <c r="G938" s="204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83">
        <v>13</v>
      </c>
      <c r="C939" s="109" t="s">
        <v>1181</v>
      </c>
      <c r="D939" s="202" t="s">
        <v>37</v>
      </c>
      <c r="E939" s="203" t="s">
        <v>1072</v>
      </c>
      <c r="F939" s="204">
        <v>3946000</v>
      </c>
      <c r="G939" s="204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83">
        <v>14</v>
      </c>
      <c r="C940" s="109" t="s">
        <v>1182</v>
      </c>
      <c r="D940" s="202" t="s">
        <v>37</v>
      </c>
      <c r="E940" s="203" t="s">
        <v>1072</v>
      </c>
      <c r="F940" s="204">
        <v>2984000</v>
      </c>
      <c r="G940" s="204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83">
        <v>15</v>
      </c>
      <c r="C941" s="109" t="s">
        <v>1183</v>
      </c>
      <c r="D941" s="202" t="s">
        <v>37</v>
      </c>
      <c r="E941" s="203" t="s">
        <v>1072</v>
      </c>
      <c r="F941" s="204">
        <v>7804000</v>
      </c>
      <c r="G941" s="204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83">
        <v>16</v>
      </c>
      <c r="C942" s="109" t="s">
        <v>1184</v>
      </c>
      <c r="D942" s="202" t="s">
        <v>37</v>
      </c>
      <c r="E942" s="203" t="s">
        <v>1072</v>
      </c>
      <c r="F942" s="204">
        <v>6152000</v>
      </c>
      <c r="G942" s="204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83">
        <v>17</v>
      </c>
      <c r="C943" s="109" t="s">
        <v>1185</v>
      </c>
      <c r="D943" s="202" t="s">
        <v>37</v>
      </c>
      <c r="E943" s="203" t="s">
        <v>1072</v>
      </c>
      <c r="F943" s="204">
        <v>5232000</v>
      </c>
      <c r="G943" s="204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83">
        <v>18</v>
      </c>
      <c r="C944" s="109" t="s">
        <v>1186</v>
      </c>
      <c r="D944" s="202" t="s">
        <v>37</v>
      </c>
      <c r="E944" s="203" t="s">
        <v>1072</v>
      </c>
      <c r="F944" s="204">
        <v>3974000</v>
      </c>
      <c r="G944" s="204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83">
        <v>19</v>
      </c>
      <c r="C945" s="109" t="s">
        <v>1187</v>
      </c>
      <c r="D945" s="202" t="s">
        <v>37</v>
      </c>
      <c r="E945" s="203" t="s">
        <v>1072</v>
      </c>
      <c r="F945" s="204">
        <v>5452000</v>
      </c>
      <c r="G945" s="204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83">
        <v>20</v>
      </c>
      <c r="C946" s="109" t="s">
        <v>1188</v>
      </c>
      <c r="D946" s="202" t="s">
        <v>37</v>
      </c>
      <c r="E946" s="203" t="s">
        <v>1072</v>
      </c>
      <c r="F946" s="204">
        <v>4868000</v>
      </c>
      <c r="G946" s="204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83">
        <v>21</v>
      </c>
      <c r="C947" s="109" t="s">
        <v>1189</v>
      </c>
      <c r="D947" s="202" t="s">
        <v>37</v>
      </c>
      <c r="E947" s="203" t="s">
        <v>1072</v>
      </c>
      <c r="F947" s="204">
        <v>3586000</v>
      </c>
      <c r="G947" s="204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83">
        <v>22</v>
      </c>
      <c r="C948" s="109" t="s">
        <v>1190</v>
      </c>
      <c r="D948" s="202" t="s">
        <v>37</v>
      </c>
      <c r="E948" s="203" t="s">
        <v>1072</v>
      </c>
      <c r="F948" s="204">
        <v>3038000</v>
      </c>
      <c r="G948" s="204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83">
        <v>23</v>
      </c>
      <c r="C949" s="109" t="s">
        <v>1191</v>
      </c>
      <c r="D949" s="202" t="s">
        <v>37</v>
      </c>
      <c r="E949" s="203" t="s">
        <v>1072</v>
      </c>
      <c r="F949" s="204">
        <v>2729702.1956122965</v>
      </c>
      <c r="G949" s="204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83">
        <v>24</v>
      </c>
      <c r="C950" s="109" t="s">
        <v>1192</v>
      </c>
      <c r="D950" s="202" t="s">
        <v>37</v>
      </c>
      <c r="E950" s="203" t="s">
        <v>1072</v>
      </c>
      <c r="F950" s="204">
        <v>2509623.3260061787</v>
      </c>
      <c r="G950" s="204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83">
        <v>25</v>
      </c>
      <c r="C951" s="109" t="s">
        <v>1193</v>
      </c>
      <c r="D951" s="202" t="s">
        <v>37</v>
      </c>
      <c r="E951" s="203" t="s">
        <v>1072</v>
      </c>
      <c r="F951" s="204">
        <v>2304000</v>
      </c>
      <c r="G951" s="204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83">
        <v>26</v>
      </c>
      <c r="C952" s="109" t="s">
        <v>1194</v>
      </c>
      <c r="D952" s="202" t="s">
        <v>37</v>
      </c>
      <c r="E952" s="203" t="s">
        <v>1072</v>
      </c>
      <c r="F952" s="204">
        <v>2300000</v>
      </c>
      <c r="G952" s="204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83">
        <v>27</v>
      </c>
      <c r="C953" s="109" t="s">
        <v>1195</v>
      </c>
      <c r="D953" s="202" t="s">
        <v>37</v>
      </c>
      <c r="E953" s="203" t="s">
        <v>1072</v>
      </c>
      <c r="F953" s="204">
        <v>2036000</v>
      </c>
      <c r="G953" s="204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83">
        <v>28</v>
      </c>
      <c r="C954" s="109" t="s">
        <v>1196</v>
      </c>
      <c r="D954" s="202" t="s">
        <v>37</v>
      </c>
      <c r="E954" s="203" t="s">
        <v>1072</v>
      </c>
      <c r="F954" s="204">
        <v>10465400.000000002</v>
      </c>
      <c r="G954" s="204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83">
        <v>29</v>
      </c>
      <c r="C955" s="109" t="s">
        <v>1197</v>
      </c>
      <c r="D955" s="202" t="s">
        <v>37</v>
      </c>
      <c r="E955" s="203" t="s">
        <v>1072</v>
      </c>
      <c r="F955" s="204">
        <v>10465400.000000002</v>
      </c>
      <c r="G955" s="204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83">
        <v>30</v>
      </c>
      <c r="C956" s="109" t="s">
        <v>1198</v>
      </c>
      <c r="D956" s="202" t="s">
        <v>37</v>
      </c>
      <c r="E956" s="203" t="s">
        <v>1072</v>
      </c>
      <c r="F956" s="204">
        <v>8168600.0000000009</v>
      </c>
      <c r="G956" s="204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83">
        <v>31</v>
      </c>
      <c r="C957" s="109" t="s">
        <v>1199</v>
      </c>
      <c r="D957" s="202" t="s">
        <v>37</v>
      </c>
      <c r="E957" s="203" t="s">
        <v>1072</v>
      </c>
      <c r="F957" s="204">
        <v>7737400.0000000009</v>
      </c>
      <c r="G957" s="204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83">
        <v>32</v>
      </c>
      <c r="C958" s="109" t="s">
        <v>1200</v>
      </c>
      <c r="D958" s="202" t="s">
        <v>37</v>
      </c>
      <c r="E958" s="203" t="s">
        <v>1072</v>
      </c>
      <c r="F958" s="204">
        <v>6602200</v>
      </c>
      <c r="G958" s="204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83">
        <v>33</v>
      </c>
      <c r="C959" s="109" t="s">
        <v>1201</v>
      </c>
      <c r="D959" s="202" t="s">
        <v>37</v>
      </c>
      <c r="E959" s="203" t="s">
        <v>1072</v>
      </c>
      <c r="F959" s="204">
        <v>6399800</v>
      </c>
      <c r="G959" s="204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83">
        <v>34</v>
      </c>
      <c r="C960" s="109" t="s">
        <v>1202</v>
      </c>
      <c r="D960" s="202" t="s">
        <v>37</v>
      </c>
      <c r="E960" s="203" t="s">
        <v>1072</v>
      </c>
      <c r="F960" s="204">
        <v>6393200</v>
      </c>
      <c r="G960" s="204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83">
        <v>35</v>
      </c>
      <c r="C961" s="109" t="s">
        <v>1203</v>
      </c>
      <c r="D961" s="202" t="s">
        <v>37</v>
      </c>
      <c r="E961" s="203" t="s">
        <v>1072</v>
      </c>
      <c r="F961" s="204">
        <v>5434000</v>
      </c>
      <c r="G961" s="204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83">
        <v>36</v>
      </c>
      <c r="C962" s="109" t="s">
        <v>1204</v>
      </c>
      <c r="D962" s="202" t="s">
        <v>37</v>
      </c>
      <c r="E962" s="203" t="s">
        <v>1072</v>
      </c>
      <c r="F962" s="204">
        <v>6072000</v>
      </c>
      <c r="G962" s="204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83">
        <v>37</v>
      </c>
      <c r="C963" s="109" t="s">
        <v>1205</v>
      </c>
      <c r="D963" s="202" t="s">
        <v>37</v>
      </c>
      <c r="E963" s="203" t="s">
        <v>1072</v>
      </c>
      <c r="F963" s="204">
        <v>5898200</v>
      </c>
      <c r="G963" s="204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83">
        <v>38</v>
      </c>
      <c r="C964" s="109" t="s">
        <v>1206</v>
      </c>
      <c r="D964" s="202" t="s">
        <v>37</v>
      </c>
      <c r="E964" s="203" t="s">
        <v>1072</v>
      </c>
      <c r="F964" s="204">
        <v>4892800.0000000009</v>
      </c>
      <c r="G964" s="204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83">
        <v>39</v>
      </c>
      <c r="C965" s="109" t="s">
        <v>1207</v>
      </c>
      <c r="D965" s="202" t="s">
        <v>37</v>
      </c>
      <c r="E965" s="203" t="s">
        <v>1072</v>
      </c>
      <c r="F965" s="204">
        <v>4892800.0000000009</v>
      </c>
      <c r="G965" s="204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83">
        <v>40</v>
      </c>
      <c r="C966" s="109" t="s">
        <v>1208</v>
      </c>
      <c r="D966" s="202" t="s">
        <v>37</v>
      </c>
      <c r="E966" s="203" t="s">
        <v>1072</v>
      </c>
      <c r="F966" s="204">
        <v>4340600.0000000009</v>
      </c>
      <c r="G966" s="204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83">
        <v>41</v>
      </c>
      <c r="C967" s="109" t="s">
        <v>1209</v>
      </c>
      <c r="D967" s="202" t="s">
        <v>37</v>
      </c>
      <c r="E967" s="203" t="s">
        <v>1072</v>
      </c>
      <c r="F967" s="204">
        <v>3282400</v>
      </c>
      <c r="G967" s="204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83">
        <v>42</v>
      </c>
      <c r="C968" s="109" t="s">
        <v>1210</v>
      </c>
      <c r="D968" s="202" t="s">
        <v>37</v>
      </c>
      <c r="E968" s="203" t="s">
        <v>1072</v>
      </c>
      <c r="F968" s="204">
        <v>8584400.0000000019</v>
      </c>
      <c r="G968" s="204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83">
        <v>43</v>
      </c>
      <c r="C969" s="109" t="s">
        <v>1211</v>
      </c>
      <c r="D969" s="202" t="s">
        <v>37</v>
      </c>
      <c r="E969" s="203" t="s">
        <v>1072</v>
      </c>
      <c r="F969" s="204">
        <v>6767200</v>
      </c>
      <c r="G969" s="204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83">
        <v>44</v>
      </c>
      <c r="C970" s="109" t="s">
        <v>1212</v>
      </c>
      <c r="D970" s="202" t="s">
        <v>37</v>
      </c>
      <c r="E970" s="203" t="s">
        <v>1072</v>
      </c>
      <c r="F970" s="204">
        <v>5755200</v>
      </c>
      <c r="G970" s="204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83">
        <v>45</v>
      </c>
      <c r="C971" s="109" t="s">
        <v>1213</v>
      </c>
      <c r="D971" s="202" t="s">
        <v>37</v>
      </c>
      <c r="E971" s="203" t="s">
        <v>1072</v>
      </c>
      <c r="F971" s="204">
        <v>4371400.0000000009</v>
      </c>
      <c r="G971" s="204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83">
        <v>46</v>
      </c>
      <c r="C972" s="109" t="s">
        <v>1214</v>
      </c>
      <c r="D972" s="202" t="s">
        <v>37</v>
      </c>
      <c r="E972" s="203" t="s">
        <v>1072</v>
      </c>
      <c r="F972" s="204">
        <v>5997200</v>
      </c>
      <c r="G972" s="204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83">
        <v>47</v>
      </c>
      <c r="C973" s="109" t="s">
        <v>1215</v>
      </c>
      <c r="D973" s="202" t="s">
        <v>37</v>
      </c>
      <c r="E973" s="203" t="s">
        <v>1072</v>
      </c>
      <c r="F973" s="204">
        <v>5354800</v>
      </c>
      <c r="G973" s="204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83">
        <v>48</v>
      </c>
      <c r="C974" s="109" t="s">
        <v>1216</v>
      </c>
      <c r="D974" s="202" t="s">
        <v>37</v>
      </c>
      <c r="E974" s="203" t="s">
        <v>1072</v>
      </c>
      <c r="F974" s="204">
        <v>3944600.0000000005</v>
      </c>
      <c r="G974" s="204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83">
        <v>49</v>
      </c>
      <c r="C975" s="109" t="s">
        <v>1217</v>
      </c>
      <c r="D975" s="202" t="s">
        <v>37</v>
      </c>
      <c r="E975" s="203" t="s">
        <v>1072</v>
      </c>
      <c r="F975" s="204">
        <v>3341800</v>
      </c>
      <c r="G975" s="204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83">
        <v>50</v>
      </c>
      <c r="C976" s="109" t="s">
        <v>1218</v>
      </c>
      <c r="D976" s="202" t="s">
        <v>37</v>
      </c>
      <c r="E976" s="203" t="s">
        <v>1072</v>
      </c>
      <c r="F976" s="204">
        <v>3002672.4151735264</v>
      </c>
      <c r="G976" s="204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83">
        <v>51</v>
      </c>
      <c r="C977" s="109" t="s">
        <v>1219</v>
      </c>
      <c r="D977" s="202" t="s">
        <v>37</v>
      </c>
      <c r="E977" s="203" t="s">
        <v>1072</v>
      </c>
      <c r="F977" s="204">
        <v>2760585.6586067965</v>
      </c>
      <c r="G977" s="204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83">
        <v>52</v>
      </c>
      <c r="C978" s="109" t="s">
        <v>1220</v>
      </c>
      <c r="D978" s="202" t="s">
        <v>37</v>
      </c>
      <c r="E978" s="203" t="s">
        <v>1072</v>
      </c>
      <c r="F978" s="204">
        <v>2534400.0000000005</v>
      </c>
      <c r="G978" s="204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83">
        <v>53</v>
      </c>
      <c r="C979" s="109" t="s">
        <v>1221</v>
      </c>
      <c r="D979" s="202" t="s">
        <v>37</v>
      </c>
      <c r="E979" s="203" t="s">
        <v>1072</v>
      </c>
      <c r="F979" s="204">
        <v>2530000.0000000005</v>
      </c>
      <c r="G979" s="204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83">
        <v>54</v>
      </c>
      <c r="C980" s="109" t="s">
        <v>1222</v>
      </c>
      <c r="D980" s="202" t="s">
        <v>37</v>
      </c>
      <c r="E980" s="203" t="s">
        <v>1072</v>
      </c>
      <c r="F980" s="204">
        <v>2239600.0000000005</v>
      </c>
      <c r="G980" s="204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83">
        <v>55</v>
      </c>
      <c r="C981" s="109" t="s">
        <v>1223</v>
      </c>
      <c r="D981" s="202" t="s">
        <v>37</v>
      </c>
      <c r="E981" s="203" t="s">
        <v>1072</v>
      </c>
      <c r="F981" s="204">
        <v>13242832.628818881</v>
      </c>
      <c r="G981" s="204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83"/>
      <c r="C982" s="109"/>
      <c r="D982" s="202" t="s">
        <v>38</v>
      </c>
      <c r="E982" s="203"/>
      <c r="F982" s="204">
        <v>0</v>
      </c>
      <c r="G982" s="204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83" t="s">
        <v>1001</v>
      </c>
      <c r="C983" s="109" t="s">
        <v>769</v>
      </c>
      <c r="D983" s="202" t="s">
        <v>38</v>
      </c>
      <c r="E983" s="203"/>
      <c r="F983" s="204">
        <v>0</v>
      </c>
      <c r="G983" s="204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83">
        <v>1</v>
      </c>
      <c r="C984" s="109" t="s">
        <v>1224</v>
      </c>
      <c r="D984" s="202" t="s">
        <v>37</v>
      </c>
      <c r="E984" s="203" t="s">
        <v>1072</v>
      </c>
      <c r="F984" s="204">
        <v>5710000</v>
      </c>
      <c r="G984" s="204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83">
        <v>2</v>
      </c>
      <c r="C985" s="109" t="s">
        <v>1225</v>
      </c>
      <c r="D985" s="202" t="s">
        <v>37</v>
      </c>
      <c r="E985" s="203" t="s">
        <v>1072</v>
      </c>
      <c r="F985" s="204">
        <v>4800000</v>
      </c>
      <c r="G985" s="204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83">
        <v>3</v>
      </c>
      <c r="C986" s="109" t="s">
        <v>1226</v>
      </c>
      <c r="D986" s="202" t="s">
        <v>37</v>
      </c>
      <c r="E986" s="203" t="s">
        <v>1072</v>
      </c>
      <c r="F986" s="204">
        <v>4416000</v>
      </c>
      <c r="G986" s="204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83">
        <v>4</v>
      </c>
      <c r="C987" s="109" t="s">
        <v>1227</v>
      </c>
      <c r="D987" s="202" t="s">
        <v>37</v>
      </c>
      <c r="E987" s="203" t="s">
        <v>1072</v>
      </c>
      <c r="F987" s="204">
        <v>3286000</v>
      </c>
      <c r="G987" s="204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83">
        <v>5</v>
      </c>
      <c r="C988" s="109" t="s">
        <v>1228</v>
      </c>
      <c r="D988" s="202" t="s">
        <v>37</v>
      </c>
      <c r="E988" s="203" t="s">
        <v>1072</v>
      </c>
      <c r="F988" s="204">
        <v>2234000</v>
      </c>
      <c r="G988" s="204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83">
        <v>6</v>
      </c>
      <c r="C989" s="109" t="s">
        <v>1229</v>
      </c>
      <c r="D989" s="202" t="s">
        <v>37</v>
      </c>
      <c r="E989" s="203" t="s">
        <v>1072</v>
      </c>
      <c r="F989" s="204">
        <v>4470000</v>
      </c>
      <c r="G989" s="204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83">
        <v>7</v>
      </c>
      <c r="C990" s="109" t="s">
        <v>1230</v>
      </c>
      <c r="D990" s="202" t="s">
        <v>37</v>
      </c>
      <c r="E990" s="203" t="s">
        <v>1072</v>
      </c>
      <c r="F990" s="204">
        <v>3580000</v>
      </c>
      <c r="G990" s="204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83"/>
      <c r="C991" s="109"/>
      <c r="D991" s="202" t="s">
        <v>38</v>
      </c>
      <c r="E991" s="203"/>
      <c r="F991" s="204"/>
      <c r="G991" s="204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83" t="s">
        <v>1001</v>
      </c>
      <c r="C992" s="109" t="s">
        <v>521</v>
      </c>
      <c r="D992" s="202" t="s">
        <v>38</v>
      </c>
      <c r="E992" s="203"/>
      <c r="F992" s="204"/>
      <c r="G992" s="204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83">
        <v>1</v>
      </c>
      <c r="C993" s="109" t="s">
        <v>770</v>
      </c>
      <c r="D993" s="202" t="s">
        <v>37</v>
      </c>
      <c r="E993" s="203" t="s">
        <v>11</v>
      </c>
      <c r="F993" s="204">
        <v>355700</v>
      </c>
      <c r="G993" s="204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83">
        <v>2</v>
      </c>
      <c r="C994" s="109" t="s">
        <v>771</v>
      </c>
      <c r="D994" s="202" t="s">
        <v>37</v>
      </c>
      <c r="E994" s="203" t="s">
        <v>11</v>
      </c>
      <c r="F994" s="204">
        <v>346400</v>
      </c>
      <c r="G994" s="204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83">
        <v>3</v>
      </c>
      <c r="C995" s="109" t="s">
        <v>772</v>
      </c>
      <c r="D995" s="202" t="s">
        <v>37</v>
      </c>
      <c r="E995" s="203" t="s">
        <v>11</v>
      </c>
      <c r="F995" s="204">
        <v>571650</v>
      </c>
      <c r="G995" s="204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83">
        <v>4</v>
      </c>
      <c r="C996" s="109" t="s">
        <v>773</v>
      </c>
      <c r="D996" s="202" t="s">
        <v>37</v>
      </c>
      <c r="E996" s="203" t="s">
        <v>11</v>
      </c>
      <c r="F996" s="204">
        <v>1182800</v>
      </c>
      <c r="G996" s="204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83">
        <v>5</v>
      </c>
      <c r="C997" s="109" t="s">
        <v>774</v>
      </c>
      <c r="D997" s="202" t="s">
        <v>37</v>
      </c>
      <c r="E997" s="203" t="s">
        <v>11</v>
      </c>
      <c r="F997" s="204">
        <v>2953300</v>
      </c>
      <c r="G997" s="204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83">
        <v>6</v>
      </c>
      <c r="C998" s="109" t="s">
        <v>775</v>
      </c>
      <c r="D998" s="202" t="s">
        <v>37</v>
      </c>
      <c r="E998" s="203" t="s">
        <v>11</v>
      </c>
      <c r="F998" s="204">
        <v>1627400</v>
      </c>
      <c r="G998" s="204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83">
        <v>7</v>
      </c>
      <c r="C999" s="109" t="s">
        <v>776</v>
      </c>
      <c r="D999" s="202" t="s">
        <v>37</v>
      </c>
      <c r="E999" s="203" t="s">
        <v>11</v>
      </c>
      <c r="F999" s="204">
        <v>3686500</v>
      </c>
      <c r="G999" s="204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83">
        <v>8</v>
      </c>
      <c r="C1000" s="109" t="s">
        <v>777</v>
      </c>
      <c r="D1000" s="202" t="s">
        <v>37</v>
      </c>
      <c r="E1000" s="203" t="s">
        <v>11</v>
      </c>
      <c r="F1000" s="204">
        <v>3784400</v>
      </c>
      <c r="G1000" s="204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83">
        <v>9</v>
      </c>
      <c r="C1001" s="109" t="s">
        <v>1567</v>
      </c>
      <c r="D1001" s="202" t="s">
        <v>37</v>
      </c>
      <c r="E1001" s="203" t="s">
        <v>11</v>
      </c>
      <c r="F1001" s="204">
        <v>4127900</v>
      </c>
      <c r="G1001" s="204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83">
        <v>10</v>
      </c>
      <c r="C1002" s="109" t="s">
        <v>1568</v>
      </c>
      <c r="D1002" s="202" t="s">
        <v>37</v>
      </c>
      <c r="E1002" s="203" t="s">
        <v>11</v>
      </c>
      <c r="F1002" s="204">
        <v>4540690</v>
      </c>
      <c r="G1002" s="204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83">
        <v>11</v>
      </c>
      <c r="C1003" s="109" t="s">
        <v>1488</v>
      </c>
      <c r="D1003" s="202" t="s">
        <v>37</v>
      </c>
      <c r="E1003" s="203" t="s">
        <v>11</v>
      </c>
      <c r="F1003" s="204">
        <v>614700</v>
      </c>
      <c r="G1003" s="204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83">
        <v>12</v>
      </c>
      <c r="C1004" s="109" t="s">
        <v>1489</v>
      </c>
      <c r="D1004" s="202" t="s">
        <v>37</v>
      </c>
      <c r="E1004" s="203" t="s">
        <v>11</v>
      </c>
      <c r="F1004" s="204">
        <v>829000</v>
      </c>
      <c r="G1004" s="204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83"/>
      <c r="C1005" s="109" t="s">
        <v>38</v>
      </c>
      <c r="D1005" s="202" t="s">
        <v>38</v>
      </c>
      <c r="E1005" s="203"/>
      <c r="F1005" s="204"/>
      <c r="G1005" s="204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83" t="s">
        <v>1001</v>
      </c>
      <c r="C1006" s="109" t="s">
        <v>778</v>
      </c>
      <c r="D1006" s="202" t="s">
        <v>38</v>
      </c>
      <c r="E1006" s="203"/>
      <c r="F1006" s="204"/>
      <c r="G1006" s="204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83">
        <v>1</v>
      </c>
      <c r="C1007" s="109" t="s">
        <v>338</v>
      </c>
      <c r="D1007" s="202" t="s">
        <v>37</v>
      </c>
      <c r="E1007" s="203" t="s">
        <v>90</v>
      </c>
      <c r="F1007" s="204">
        <v>367100.81715813151</v>
      </c>
      <c r="G1007" s="204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83">
        <v>2</v>
      </c>
      <c r="C1008" s="109" t="s">
        <v>339</v>
      </c>
      <c r="D1008" s="202" t="s">
        <v>37</v>
      </c>
      <c r="E1008" s="203" t="s">
        <v>90</v>
      </c>
      <c r="F1008" s="204">
        <v>367100.81715813151</v>
      </c>
      <c r="G1008" s="204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83">
        <v>3</v>
      </c>
      <c r="C1009" s="109" t="s">
        <v>340</v>
      </c>
      <c r="D1009" s="202" t="s">
        <v>37</v>
      </c>
      <c r="E1009" s="203" t="s">
        <v>90</v>
      </c>
      <c r="F1009" s="204">
        <v>483136</v>
      </c>
      <c r="G1009" s="204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83">
        <v>4</v>
      </c>
      <c r="C1010" s="109" t="s">
        <v>341</v>
      </c>
      <c r="D1010" s="202" t="s">
        <v>37</v>
      </c>
      <c r="E1010" s="203" t="s">
        <v>90</v>
      </c>
      <c r="F1010" s="204">
        <v>483136</v>
      </c>
      <c r="G1010" s="204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83">
        <v>5</v>
      </c>
      <c r="C1011" s="109" t="s">
        <v>342</v>
      </c>
      <c r="D1011" s="202" t="s">
        <v>37</v>
      </c>
      <c r="E1011" s="203" t="s">
        <v>90</v>
      </c>
      <c r="F1011" s="204">
        <v>542850</v>
      </c>
      <c r="G1011" s="204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83">
        <v>6</v>
      </c>
      <c r="C1012" s="109" t="s">
        <v>343</v>
      </c>
      <c r="D1012" s="202" t="s">
        <v>37</v>
      </c>
      <c r="E1012" s="203" t="s">
        <v>90</v>
      </c>
      <c r="F1012" s="204">
        <v>542850</v>
      </c>
      <c r="G1012" s="204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83">
        <v>7</v>
      </c>
      <c r="C1013" s="109" t="s">
        <v>1100</v>
      </c>
      <c r="D1013" s="202" t="s">
        <v>37</v>
      </c>
      <c r="E1013" s="203" t="s">
        <v>90</v>
      </c>
      <c r="F1013" s="204">
        <v>580849</v>
      </c>
      <c r="G1013" s="204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83">
        <v>8</v>
      </c>
      <c r="C1014" s="109" t="s">
        <v>1101</v>
      </c>
      <c r="D1014" s="202" t="s">
        <v>37</v>
      </c>
      <c r="E1014" s="203" t="s">
        <v>90</v>
      </c>
      <c r="F1014" s="204">
        <v>580849</v>
      </c>
      <c r="G1014" s="204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83">
        <v>9</v>
      </c>
      <c r="C1015" s="109" t="s">
        <v>344</v>
      </c>
      <c r="D1015" s="202" t="s">
        <v>37</v>
      </c>
      <c r="E1015" s="203" t="s">
        <v>90</v>
      </c>
      <c r="F1015" s="204">
        <v>640563</v>
      </c>
      <c r="G1015" s="204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83">
        <v>10</v>
      </c>
      <c r="C1016" s="109" t="s">
        <v>345</v>
      </c>
      <c r="D1016" s="202" t="s">
        <v>37</v>
      </c>
      <c r="E1016" s="203" t="s">
        <v>90</v>
      </c>
      <c r="F1016" s="204">
        <v>640563</v>
      </c>
      <c r="G1016" s="204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83">
        <v>11</v>
      </c>
      <c r="C1017" s="109" t="s">
        <v>346</v>
      </c>
      <c r="D1017" s="202" t="s">
        <v>37</v>
      </c>
      <c r="E1017" s="203" t="s">
        <v>90</v>
      </c>
      <c r="F1017" s="204">
        <v>777904.11254937388</v>
      </c>
      <c r="G1017" s="204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83">
        <v>12</v>
      </c>
      <c r="C1018" s="109" t="s">
        <v>347</v>
      </c>
      <c r="D1018" s="202" t="s">
        <v>37</v>
      </c>
      <c r="E1018" s="203" t="s">
        <v>90</v>
      </c>
      <c r="F1018" s="204">
        <v>777904.11254937388</v>
      </c>
      <c r="G1018" s="204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83">
        <v>13</v>
      </c>
      <c r="C1019" s="109" t="s">
        <v>348</v>
      </c>
      <c r="D1019" s="202" t="s">
        <v>37</v>
      </c>
      <c r="E1019" s="203" t="s">
        <v>90</v>
      </c>
      <c r="F1019" s="204">
        <v>776275</v>
      </c>
      <c r="G1019" s="204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83">
        <v>14</v>
      </c>
      <c r="C1020" s="109" t="s">
        <v>349</v>
      </c>
      <c r="D1020" s="202" t="s">
        <v>37</v>
      </c>
      <c r="E1020" s="203" t="s">
        <v>90</v>
      </c>
      <c r="F1020" s="204">
        <v>776275</v>
      </c>
      <c r="G1020" s="204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83">
        <v>15</v>
      </c>
      <c r="C1021" s="109" t="s">
        <v>350</v>
      </c>
      <c r="D1021" s="202" t="s">
        <v>37</v>
      </c>
      <c r="E1021" s="203" t="s">
        <v>90</v>
      </c>
      <c r="F1021" s="204">
        <v>852274</v>
      </c>
      <c r="G1021" s="204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83">
        <v>16</v>
      </c>
      <c r="C1022" s="109" t="s">
        <v>351</v>
      </c>
      <c r="D1022" s="202" t="s">
        <v>37</v>
      </c>
      <c r="E1022" s="203" t="s">
        <v>90</v>
      </c>
      <c r="F1022" s="204">
        <v>852274</v>
      </c>
      <c r="G1022" s="204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83">
        <v>17</v>
      </c>
      <c r="C1023" s="109" t="s">
        <v>352</v>
      </c>
      <c r="D1023" s="202" t="s">
        <v>37</v>
      </c>
      <c r="E1023" s="203" t="s">
        <v>90</v>
      </c>
      <c r="F1023" s="204">
        <v>1280085.3169734846</v>
      </c>
      <c r="G1023" s="204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83">
        <v>18</v>
      </c>
      <c r="C1024" s="109" t="s">
        <v>353</v>
      </c>
      <c r="D1024" s="202" t="s">
        <v>37</v>
      </c>
      <c r="E1024" s="203" t="s">
        <v>90</v>
      </c>
      <c r="F1024" s="204">
        <v>1280085.3169734846</v>
      </c>
      <c r="G1024" s="204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83">
        <v>19</v>
      </c>
      <c r="C1025" s="109" t="s">
        <v>354</v>
      </c>
      <c r="D1025" s="202" t="s">
        <v>37</v>
      </c>
      <c r="E1025" s="203" t="s">
        <v>90</v>
      </c>
      <c r="F1025" s="204">
        <v>901131</v>
      </c>
      <c r="G1025" s="204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83">
        <v>20</v>
      </c>
      <c r="C1026" s="109" t="s">
        <v>355</v>
      </c>
      <c r="D1026" s="202" t="s">
        <v>37</v>
      </c>
      <c r="E1026" s="203" t="s">
        <v>90</v>
      </c>
      <c r="F1026" s="204">
        <v>901131</v>
      </c>
      <c r="G1026" s="204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83">
        <v>21</v>
      </c>
      <c r="C1027" s="109" t="s">
        <v>356</v>
      </c>
      <c r="D1027" s="202" t="s">
        <v>37</v>
      </c>
      <c r="E1027" s="203" t="s">
        <v>90</v>
      </c>
      <c r="F1027" s="204">
        <v>928273</v>
      </c>
      <c r="G1027" s="204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83">
        <v>22</v>
      </c>
      <c r="C1028" s="109" t="s">
        <v>357</v>
      </c>
      <c r="D1028" s="202" t="s">
        <v>37</v>
      </c>
      <c r="E1028" s="203" t="s">
        <v>90</v>
      </c>
      <c r="F1028" s="204">
        <v>928273</v>
      </c>
      <c r="G1028" s="204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83">
        <v>23</v>
      </c>
      <c r="C1029" s="109" t="s">
        <v>358</v>
      </c>
      <c r="D1029" s="202" t="s">
        <v>37</v>
      </c>
      <c r="E1029" s="203" t="s">
        <v>90</v>
      </c>
      <c r="F1029" s="204">
        <v>1063986</v>
      </c>
      <c r="G1029" s="204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83">
        <v>24</v>
      </c>
      <c r="C1030" s="109" t="s">
        <v>359</v>
      </c>
      <c r="D1030" s="202" t="s">
        <v>37</v>
      </c>
      <c r="E1030" s="203" t="s">
        <v>90</v>
      </c>
      <c r="F1030" s="204">
        <v>1063986</v>
      </c>
      <c r="G1030" s="204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83">
        <v>25</v>
      </c>
      <c r="C1031" s="109" t="s">
        <v>360</v>
      </c>
      <c r="D1031" s="202" t="s">
        <v>37</v>
      </c>
      <c r="E1031" s="203" t="s">
        <v>90</v>
      </c>
      <c r="F1031" s="204">
        <v>1503365.2512190146</v>
      </c>
      <c r="G1031" s="204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83">
        <v>26</v>
      </c>
      <c r="C1032" s="109" t="s">
        <v>361</v>
      </c>
      <c r="D1032" s="202" t="s">
        <v>37</v>
      </c>
      <c r="E1032" s="203" t="s">
        <v>90</v>
      </c>
      <c r="F1032" s="204">
        <v>1503365.2512190146</v>
      </c>
      <c r="G1032" s="204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83"/>
      <c r="C1033" s="109"/>
      <c r="D1033" s="202" t="s">
        <v>38</v>
      </c>
      <c r="E1033" s="203"/>
      <c r="F1033" s="204"/>
      <c r="G1033" s="204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83" t="s">
        <v>1001</v>
      </c>
      <c r="C1034" s="109" t="s">
        <v>779</v>
      </c>
      <c r="D1034" s="202" t="s">
        <v>38</v>
      </c>
      <c r="E1034" s="203"/>
      <c r="F1034" s="204"/>
      <c r="G1034" s="204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83">
        <v>12</v>
      </c>
      <c r="C1035" s="109" t="s">
        <v>362</v>
      </c>
      <c r="D1035" s="202" t="s">
        <v>37</v>
      </c>
      <c r="E1035" s="203" t="s">
        <v>11</v>
      </c>
      <c r="F1035" s="204">
        <v>11600</v>
      </c>
      <c r="G1035" s="204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83">
        <v>13</v>
      </c>
      <c r="C1036" s="109" t="s">
        <v>363</v>
      </c>
      <c r="D1036" s="202" t="s">
        <v>37</v>
      </c>
      <c r="E1036" s="203" t="s">
        <v>11</v>
      </c>
      <c r="F1036" s="204">
        <v>10700</v>
      </c>
      <c r="G1036" s="204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83">
        <v>14</v>
      </c>
      <c r="C1037" s="109" t="s">
        <v>364</v>
      </c>
      <c r="D1037" s="202" t="s">
        <v>37</v>
      </c>
      <c r="E1037" s="203" t="s">
        <v>287</v>
      </c>
      <c r="F1037" s="204">
        <v>1318750</v>
      </c>
      <c r="G1037" s="204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83">
        <v>15</v>
      </c>
      <c r="C1038" s="109" t="s">
        <v>780</v>
      </c>
      <c r="D1038" s="202" t="s">
        <v>37</v>
      </c>
      <c r="E1038" s="203" t="s">
        <v>287</v>
      </c>
      <c r="F1038" s="204">
        <v>1055000</v>
      </c>
      <c r="G1038" s="204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83">
        <v>16</v>
      </c>
      <c r="C1039" s="109" t="s">
        <v>781</v>
      </c>
      <c r="D1039" s="202" t="s">
        <v>37</v>
      </c>
      <c r="E1039" s="203" t="s">
        <v>463</v>
      </c>
      <c r="F1039" s="204">
        <v>700</v>
      </c>
      <c r="G1039" s="204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83">
        <v>17</v>
      </c>
      <c r="C1040" s="109" t="s">
        <v>782</v>
      </c>
      <c r="D1040" s="202" t="s">
        <v>37</v>
      </c>
      <c r="E1040" s="203" t="s">
        <v>463</v>
      </c>
      <c r="F1040" s="204">
        <v>1400</v>
      </c>
      <c r="G1040" s="204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83">
        <v>18</v>
      </c>
      <c r="C1041" s="109" t="s">
        <v>783</v>
      </c>
      <c r="D1041" s="202" t="s">
        <v>37</v>
      </c>
      <c r="E1041" s="203" t="s">
        <v>463</v>
      </c>
      <c r="F1041" s="204">
        <v>28300</v>
      </c>
      <c r="G1041" s="204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83">
        <v>19</v>
      </c>
      <c r="C1042" s="109" t="s">
        <v>784</v>
      </c>
      <c r="D1042" s="202" t="s">
        <v>37</v>
      </c>
      <c r="E1042" s="203" t="s">
        <v>463</v>
      </c>
      <c r="F1042" s="204">
        <v>16900</v>
      </c>
      <c r="G1042" s="204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83">
        <v>20</v>
      </c>
      <c r="C1043" s="109" t="s">
        <v>1064</v>
      </c>
      <c r="D1043" s="202" t="s">
        <v>37</v>
      </c>
      <c r="E1043" s="203" t="s">
        <v>463</v>
      </c>
      <c r="F1043" s="204">
        <v>4566.666666666667</v>
      </c>
      <c r="G1043" s="204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83">
        <v>21</v>
      </c>
      <c r="C1044" s="109" t="s">
        <v>1490</v>
      </c>
      <c r="D1044" s="202" t="s">
        <v>37</v>
      </c>
      <c r="E1044" s="203" t="s">
        <v>463</v>
      </c>
      <c r="F1044" s="208">
        <v>1100</v>
      </c>
      <c r="G1044" s="208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83">
        <v>22</v>
      </c>
      <c r="C1045" s="109" t="s">
        <v>1491</v>
      </c>
      <c r="D1045" s="202" t="s">
        <v>37</v>
      </c>
      <c r="E1045" s="203" t="s">
        <v>463</v>
      </c>
      <c r="F1045" s="208">
        <v>2200</v>
      </c>
      <c r="G1045" s="208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83">
        <v>23</v>
      </c>
      <c r="C1046" s="109" t="s">
        <v>1492</v>
      </c>
      <c r="D1046" s="202" t="s">
        <v>37</v>
      </c>
      <c r="E1046" s="203" t="s">
        <v>463</v>
      </c>
      <c r="F1046" s="208">
        <v>5300</v>
      </c>
      <c r="G1046" s="208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83">
        <v>24</v>
      </c>
      <c r="C1047" s="109" t="s">
        <v>1493</v>
      </c>
      <c r="D1047" s="202" t="s">
        <v>37</v>
      </c>
      <c r="E1047" s="203" t="s">
        <v>463</v>
      </c>
      <c r="F1047" s="208">
        <v>5800</v>
      </c>
      <c r="G1047" s="208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83">
        <v>25</v>
      </c>
      <c r="C1048" s="109" t="s">
        <v>1494</v>
      </c>
      <c r="D1048" s="202" t="s">
        <v>37</v>
      </c>
      <c r="E1048" s="203" t="s">
        <v>463</v>
      </c>
      <c r="F1048" s="208">
        <v>7200</v>
      </c>
      <c r="G1048" s="208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83">
        <v>26</v>
      </c>
      <c r="C1049" s="109" t="s">
        <v>785</v>
      </c>
      <c r="D1049" s="202" t="s">
        <v>37</v>
      </c>
      <c r="E1049" s="203" t="s">
        <v>786</v>
      </c>
      <c r="F1049" s="204">
        <v>162200</v>
      </c>
      <c r="G1049" s="204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83"/>
      <c r="C1050" s="109"/>
      <c r="D1050" s="202"/>
      <c r="E1050" s="203"/>
      <c r="F1050" s="204"/>
      <c r="G1050" s="204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83" t="s">
        <v>1001</v>
      </c>
      <c r="C1051" s="109" t="s">
        <v>787</v>
      </c>
      <c r="D1051" s="202" t="s">
        <v>38</v>
      </c>
      <c r="E1051" s="203"/>
      <c r="F1051" s="204"/>
      <c r="G1051" s="204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83">
        <v>1</v>
      </c>
      <c r="C1052" s="109" t="s">
        <v>365</v>
      </c>
      <c r="D1052" s="202" t="s">
        <v>37</v>
      </c>
      <c r="E1052" s="203" t="s">
        <v>11</v>
      </c>
      <c r="F1052" s="204">
        <v>25000</v>
      </c>
      <c r="G1052" s="204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83">
        <v>2</v>
      </c>
      <c r="C1053" s="109" t="s">
        <v>366</v>
      </c>
      <c r="D1053" s="202" t="s">
        <v>37</v>
      </c>
      <c r="E1053" s="203" t="s">
        <v>11</v>
      </c>
      <c r="F1053" s="204">
        <v>60300</v>
      </c>
      <c r="G1053" s="204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83">
        <v>3</v>
      </c>
      <c r="C1054" s="109" t="s">
        <v>788</v>
      </c>
      <c r="D1054" s="202" t="s">
        <v>37</v>
      </c>
      <c r="E1054" s="203" t="s">
        <v>11</v>
      </c>
      <c r="F1054" s="204">
        <v>54400</v>
      </c>
      <c r="G1054" s="204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83">
        <v>4</v>
      </c>
      <c r="C1055" s="109" t="s">
        <v>789</v>
      </c>
      <c r="D1055" s="202" t="s">
        <v>37</v>
      </c>
      <c r="E1055" s="203" t="s">
        <v>11</v>
      </c>
      <c r="F1055" s="204">
        <v>106400</v>
      </c>
      <c r="G1055" s="204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83">
        <v>5</v>
      </c>
      <c r="C1056" s="109" t="s">
        <v>790</v>
      </c>
      <c r="D1056" s="202" t="s">
        <v>37</v>
      </c>
      <c r="E1056" s="203" t="s">
        <v>11</v>
      </c>
      <c r="F1056" s="204">
        <v>798700</v>
      </c>
      <c r="G1056" s="204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83">
        <v>6</v>
      </c>
      <c r="C1057" s="109" t="s">
        <v>1137</v>
      </c>
      <c r="D1057" s="202" t="s">
        <v>37</v>
      </c>
      <c r="E1057" s="203" t="s">
        <v>11</v>
      </c>
      <c r="F1057" s="204">
        <v>1641700</v>
      </c>
      <c r="G1057" s="204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83">
        <v>7</v>
      </c>
      <c r="C1058" s="109" t="s">
        <v>1495</v>
      </c>
      <c r="D1058" s="202" t="s">
        <v>37</v>
      </c>
      <c r="E1058" s="203" t="s">
        <v>11</v>
      </c>
      <c r="F1058" s="204">
        <v>39800</v>
      </c>
      <c r="G1058" s="204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83">
        <v>8</v>
      </c>
      <c r="C1059" s="109" t="s">
        <v>1569</v>
      </c>
      <c r="D1059" s="202" t="s">
        <v>37</v>
      </c>
      <c r="E1059" s="203" t="s">
        <v>11</v>
      </c>
      <c r="F1059" s="204">
        <v>78008</v>
      </c>
      <c r="G1059" s="204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83"/>
      <c r="C1060" s="109"/>
      <c r="D1060" s="202" t="s">
        <v>38</v>
      </c>
      <c r="E1060" s="203"/>
      <c r="F1060" s="204"/>
      <c r="G1060" s="204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83" t="s">
        <v>12</v>
      </c>
      <c r="C1061" s="109" t="s">
        <v>792</v>
      </c>
      <c r="D1061" s="202" t="s">
        <v>38</v>
      </c>
      <c r="E1061" s="203"/>
      <c r="F1061" s="204"/>
      <c r="G1061" s="204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83" t="s">
        <v>1001</v>
      </c>
      <c r="C1062" s="109" t="s">
        <v>608</v>
      </c>
      <c r="D1062" s="202" t="s">
        <v>38</v>
      </c>
      <c r="E1062" s="203"/>
      <c r="F1062" s="204"/>
      <c r="G1062" s="204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793</v>
      </c>
      <c r="D1063" s="202" t="s">
        <v>37</v>
      </c>
      <c r="E1063" s="203" t="s">
        <v>11</v>
      </c>
      <c r="F1063" s="204">
        <v>11880</v>
      </c>
      <c r="G1063" s="204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794</v>
      </c>
      <c r="D1064" s="202" t="s">
        <v>37</v>
      </c>
      <c r="E1064" s="203" t="s">
        <v>11</v>
      </c>
      <c r="F1064" s="204">
        <v>12300</v>
      </c>
      <c r="G1064" s="204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795</v>
      </c>
      <c r="D1065" s="202" t="s">
        <v>37</v>
      </c>
      <c r="E1065" s="203" t="s">
        <v>11</v>
      </c>
      <c r="F1065" s="204">
        <v>16500</v>
      </c>
      <c r="G1065" s="204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796</v>
      </c>
      <c r="D1066" s="202" t="s">
        <v>37</v>
      </c>
      <c r="E1066" s="203" t="s">
        <v>11</v>
      </c>
      <c r="F1066" s="204">
        <v>8940</v>
      </c>
      <c r="G1066" s="204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797</v>
      </c>
      <c r="D1067" s="202" t="s">
        <v>37</v>
      </c>
      <c r="E1067" s="203" t="s">
        <v>11</v>
      </c>
      <c r="F1067" s="204">
        <v>15060</v>
      </c>
      <c r="G1067" s="204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798</v>
      </c>
      <c r="D1068" s="202" t="s">
        <v>37</v>
      </c>
      <c r="E1068" s="203" t="s">
        <v>11</v>
      </c>
      <c r="F1068" s="204">
        <v>17820</v>
      </c>
      <c r="G1068" s="204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799</v>
      </c>
      <c r="D1069" s="202" t="s">
        <v>37</v>
      </c>
      <c r="E1069" s="203" t="s">
        <v>11</v>
      </c>
      <c r="F1069" s="204">
        <v>15060</v>
      </c>
      <c r="G1069" s="204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800</v>
      </c>
      <c r="D1070" s="202" t="s">
        <v>37</v>
      </c>
      <c r="E1070" s="203" t="s">
        <v>11</v>
      </c>
      <c r="F1070" s="204">
        <v>22560</v>
      </c>
      <c r="G1070" s="204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801</v>
      </c>
      <c r="D1071" s="202" t="s">
        <v>37</v>
      </c>
      <c r="E1071" s="203" t="s">
        <v>11</v>
      </c>
      <c r="F1071" s="204">
        <v>15060</v>
      </c>
      <c r="G1071" s="204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802</v>
      </c>
      <c r="D1072" s="202" t="s">
        <v>37</v>
      </c>
      <c r="E1072" s="203" t="s">
        <v>11</v>
      </c>
      <c r="F1072" s="204">
        <v>23880</v>
      </c>
      <c r="G1072" s="204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803</v>
      </c>
      <c r="D1073" s="202" t="s">
        <v>37</v>
      </c>
      <c r="E1073" s="203" t="s">
        <v>11</v>
      </c>
      <c r="F1073" s="204">
        <v>13320</v>
      </c>
      <c r="G1073" s="204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804</v>
      </c>
      <c r="D1074" s="202" t="s">
        <v>37</v>
      </c>
      <c r="E1074" s="203" t="s">
        <v>11</v>
      </c>
      <c r="F1074" s="204">
        <v>18180</v>
      </c>
      <c r="G1074" s="204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805</v>
      </c>
      <c r="D1075" s="202" t="s">
        <v>37</v>
      </c>
      <c r="E1075" s="203" t="s">
        <v>11</v>
      </c>
      <c r="F1075" s="204">
        <v>13920</v>
      </c>
      <c r="G1075" s="204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806</v>
      </c>
      <c r="D1076" s="202" t="s">
        <v>37</v>
      </c>
      <c r="E1076" s="203" t="s">
        <v>11</v>
      </c>
      <c r="F1076" s="204">
        <v>10320</v>
      </c>
      <c r="G1076" s="204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807</v>
      </c>
      <c r="D1077" s="202" t="s">
        <v>37</v>
      </c>
      <c r="E1077" s="203" t="s">
        <v>11</v>
      </c>
      <c r="F1077" s="204">
        <v>11880</v>
      </c>
      <c r="G1077" s="204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808</v>
      </c>
      <c r="D1078" s="202" t="s">
        <v>37</v>
      </c>
      <c r="E1078" s="203" t="s">
        <v>11</v>
      </c>
      <c r="F1078" s="204">
        <v>11880</v>
      </c>
      <c r="G1078" s="204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809</v>
      </c>
      <c r="D1079" s="202" t="s">
        <v>37</v>
      </c>
      <c r="E1079" s="203" t="s">
        <v>11</v>
      </c>
      <c r="F1079" s="204">
        <v>12300</v>
      </c>
      <c r="G1079" s="204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810</v>
      </c>
      <c r="D1080" s="202" t="s">
        <v>37</v>
      </c>
      <c r="E1080" s="203" t="s">
        <v>11</v>
      </c>
      <c r="F1080" s="204">
        <v>12300</v>
      </c>
      <c r="G1080" s="204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811</v>
      </c>
      <c r="D1081" s="202" t="s">
        <v>37</v>
      </c>
      <c r="E1081" s="203" t="s">
        <v>11</v>
      </c>
      <c r="F1081" s="204">
        <v>16500</v>
      </c>
      <c r="G1081" s="204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812</v>
      </c>
      <c r="D1082" s="202" t="s">
        <v>37</v>
      </c>
      <c r="E1082" s="203" t="s">
        <v>11</v>
      </c>
      <c r="F1082" s="204">
        <v>16500</v>
      </c>
      <c r="G1082" s="204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813</v>
      </c>
      <c r="D1083" s="202" t="s">
        <v>37</v>
      </c>
      <c r="E1083" s="203" t="s">
        <v>11</v>
      </c>
      <c r="F1083" s="204">
        <v>13260</v>
      </c>
      <c r="G1083" s="204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83"/>
      <c r="C1084" s="109" t="s">
        <v>38</v>
      </c>
      <c r="D1084" s="202" t="s">
        <v>38</v>
      </c>
      <c r="E1084" s="203"/>
      <c r="F1084" s="204">
        <v>0</v>
      </c>
      <c r="G1084" s="204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83" t="s">
        <v>1001</v>
      </c>
      <c r="C1085" s="109" t="s">
        <v>630</v>
      </c>
      <c r="D1085" s="202" t="s">
        <v>38</v>
      </c>
      <c r="E1085" s="203"/>
      <c r="F1085" s="204">
        <v>0</v>
      </c>
      <c r="G1085" s="204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814</v>
      </c>
      <c r="D1086" s="202" t="s">
        <v>37</v>
      </c>
      <c r="E1086" s="203" t="s">
        <v>11</v>
      </c>
      <c r="F1086" s="204">
        <v>31920</v>
      </c>
      <c r="G1086" s="204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815</v>
      </c>
      <c r="D1087" s="202" t="s">
        <v>37</v>
      </c>
      <c r="E1087" s="203" t="s">
        <v>11</v>
      </c>
      <c r="F1087" s="204">
        <v>31920</v>
      </c>
      <c r="G1087" s="204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816</v>
      </c>
      <c r="D1088" s="202" t="s">
        <v>37</v>
      </c>
      <c r="E1088" s="203" t="s">
        <v>11</v>
      </c>
      <c r="F1088" s="204">
        <v>31920</v>
      </c>
      <c r="G1088" s="204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817</v>
      </c>
      <c r="D1089" s="202" t="s">
        <v>37</v>
      </c>
      <c r="E1089" s="203" t="s">
        <v>11</v>
      </c>
      <c r="F1089" s="204">
        <v>48060</v>
      </c>
      <c r="G1089" s="204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818</v>
      </c>
      <c r="D1090" s="202" t="s">
        <v>37</v>
      </c>
      <c r="E1090" s="203" t="s">
        <v>11</v>
      </c>
      <c r="F1090" s="204">
        <v>16200</v>
      </c>
      <c r="G1090" s="204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819</v>
      </c>
      <c r="D1091" s="202" t="s">
        <v>37</v>
      </c>
      <c r="E1091" s="203" t="s">
        <v>11</v>
      </c>
      <c r="F1091" s="204">
        <v>48060</v>
      </c>
      <c r="G1091" s="204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820</v>
      </c>
      <c r="D1092" s="202" t="s">
        <v>37</v>
      </c>
      <c r="E1092" s="203" t="s">
        <v>11</v>
      </c>
      <c r="F1092" s="204">
        <v>50400</v>
      </c>
      <c r="G1092" s="204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821</v>
      </c>
      <c r="D1093" s="202" t="s">
        <v>37</v>
      </c>
      <c r="E1093" s="203" t="s">
        <v>11</v>
      </c>
      <c r="F1093" s="204">
        <v>26400</v>
      </c>
      <c r="G1093" s="204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822</v>
      </c>
      <c r="D1094" s="202" t="s">
        <v>37</v>
      </c>
      <c r="E1094" s="203" t="s">
        <v>11</v>
      </c>
      <c r="F1094" s="204">
        <v>42180</v>
      </c>
      <c r="G1094" s="204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823</v>
      </c>
      <c r="D1095" s="202" t="s">
        <v>37</v>
      </c>
      <c r="E1095" s="203" t="s">
        <v>11</v>
      </c>
      <c r="F1095" s="204">
        <v>42180</v>
      </c>
      <c r="G1095" s="204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824</v>
      </c>
      <c r="D1096" s="202" t="s">
        <v>37</v>
      </c>
      <c r="E1096" s="203" t="s">
        <v>11</v>
      </c>
      <c r="F1096" s="204">
        <v>27120</v>
      </c>
      <c r="G1096" s="204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825</v>
      </c>
      <c r="D1097" s="202" t="s">
        <v>37</v>
      </c>
      <c r="E1097" s="203" t="s">
        <v>11</v>
      </c>
      <c r="F1097" s="204">
        <v>46800</v>
      </c>
      <c r="G1097" s="204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826</v>
      </c>
      <c r="D1098" s="202" t="s">
        <v>37</v>
      </c>
      <c r="E1098" s="203" t="s">
        <v>11</v>
      </c>
      <c r="F1098" s="204">
        <v>46800</v>
      </c>
      <c r="G1098" s="204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827</v>
      </c>
      <c r="D1099" s="202" t="s">
        <v>37</v>
      </c>
      <c r="E1099" s="203" t="s">
        <v>11</v>
      </c>
      <c r="F1099" s="204">
        <v>45240</v>
      </c>
      <c r="G1099" s="204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828</v>
      </c>
      <c r="D1100" s="202" t="s">
        <v>37</v>
      </c>
      <c r="E1100" s="203" t="s">
        <v>11</v>
      </c>
      <c r="F1100" s="204">
        <v>22740</v>
      </c>
      <c r="G1100" s="204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829</v>
      </c>
      <c r="D1101" s="202" t="s">
        <v>37</v>
      </c>
      <c r="E1101" s="203" t="s">
        <v>11</v>
      </c>
      <c r="F1101" s="204">
        <v>22740</v>
      </c>
      <c r="G1101" s="204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830</v>
      </c>
      <c r="D1102" s="202" t="s">
        <v>37</v>
      </c>
      <c r="E1102" s="203" t="s">
        <v>11</v>
      </c>
      <c r="F1102" s="204">
        <v>24420</v>
      </c>
      <c r="G1102" s="204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831</v>
      </c>
      <c r="D1103" s="202" t="s">
        <v>37</v>
      </c>
      <c r="E1103" s="203" t="s">
        <v>11</v>
      </c>
      <c r="F1103" s="204">
        <v>24420</v>
      </c>
      <c r="G1103" s="204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832</v>
      </c>
      <c r="D1104" s="202" t="s">
        <v>37</v>
      </c>
      <c r="E1104" s="203" t="s">
        <v>11</v>
      </c>
      <c r="F1104" s="204">
        <v>24420</v>
      </c>
      <c r="G1104" s="204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833</v>
      </c>
      <c r="D1105" s="202" t="s">
        <v>37</v>
      </c>
      <c r="E1105" s="203" t="s">
        <v>11</v>
      </c>
      <c r="F1105" s="204">
        <v>24420</v>
      </c>
      <c r="G1105" s="204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834</v>
      </c>
      <c r="D1106" s="202" t="s">
        <v>37</v>
      </c>
      <c r="E1106" s="203" t="s">
        <v>11</v>
      </c>
      <c r="F1106" s="204">
        <v>21720</v>
      </c>
      <c r="G1106" s="204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835</v>
      </c>
      <c r="D1107" s="202" t="s">
        <v>37</v>
      </c>
      <c r="E1107" s="203" t="s">
        <v>11</v>
      </c>
      <c r="F1107" s="204">
        <v>20100</v>
      </c>
      <c r="G1107" s="204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836</v>
      </c>
      <c r="D1108" s="202" t="s">
        <v>37</v>
      </c>
      <c r="E1108" s="203" t="s">
        <v>11</v>
      </c>
      <c r="F1108" s="204">
        <v>20100</v>
      </c>
      <c r="G1108" s="204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837</v>
      </c>
      <c r="D1109" s="202" t="s">
        <v>37</v>
      </c>
      <c r="E1109" s="203" t="s">
        <v>11</v>
      </c>
      <c r="F1109" s="204">
        <v>20100</v>
      </c>
      <c r="G1109" s="204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838</v>
      </c>
      <c r="D1110" s="202" t="s">
        <v>37</v>
      </c>
      <c r="E1110" s="203" t="s">
        <v>11</v>
      </c>
      <c r="F1110" s="204">
        <v>20100</v>
      </c>
      <c r="G1110" s="204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839</v>
      </c>
      <c r="D1111" s="202" t="s">
        <v>37</v>
      </c>
      <c r="E1111" s="203" t="s">
        <v>11</v>
      </c>
      <c r="F1111" s="204">
        <v>42240</v>
      </c>
      <c r="G1111" s="204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840</v>
      </c>
      <c r="D1112" s="202" t="s">
        <v>37</v>
      </c>
      <c r="E1112" s="203" t="s">
        <v>11</v>
      </c>
      <c r="F1112" s="204">
        <v>42240</v>
      </c>
      <c r="G1112" s="204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841</v>
      </c>
      <c r="D1113" s="202" t="s">
        <v>37</v>
      </c>
      <c r="E1113" s="203" t="s">
        <v>11</v>
      </c>
      <c r="F1113" s="204">
        <v>40260</v>
      </c>
      <c r="G1113" s="204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842</v>
      </c>
      <c r="D1114" s="202" t="s">
        <v>37</v>
      </c>
      <c r="E1114" s="203" t="s">
        <v>11</v>
      </c>
      <c r="F1114" s="204">
        <v>28020</v>
      </c>
      <c r="G1114" s="204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843</v>
      </c>
      <c r="D1115" s="202" t="s">
        <v>37</v>
      </c>
      <c r="E1115" s="203" t="s">
        <v>11</v>
      </c>
      <c r="F1115" s="204">
        <v>28020</v>
      </c>
      <c r="G1115" s="204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844</v>
      </c>
      <c r="D1116" s="202" t="s">
        <v>37</v>
      </c>
      <c r="E1116" s="203" t="s">
        <v>11</v>
      </c>
      <c r="F1116" s="204">
        <v>45360</v>
      </c>
      <c r="G1116" s="204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845</v>
      </c>
      <c r="D1117" s="202" t="s">
        <v>37</v>
      </c>
      <c r="E1117" s="203" t="s">
        <v>11</v>
      </c>
      <c r="F1117" s="204">
        <v>45360</v>
      </c>
      <c r="G1117" s="204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846</v>
      </c>
      <c r="D1118" s="202" t="s">
        <v>37</v>
      </c>
      <c r="E1118" s="203" t="s">
        <v>11</v>
      </c>
      <c r="F1118" s="204">
        <v>36060</v>
      </c>
      <c r="G1118" s="204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847</v>
      </c>
      <c r="D1119" s="202" t="s">
        <v>37</v>
      </c>
      <c r="E1119" s="203" t="s">
        <v>11</v>
      </c>
      <c r="F1119" s="204">
        <v>33660</v>
      </c>
      <c r="G1119" s="204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83"/>
      <c r="C1120" s="109" t="s">
        <v>38</v>
      </c>
      <c r="D1120" s="202" t="s">
        <v>38</v>
      </c>
      <c r="E1120" s="203"/>
      <c r="F1120" s="204">
        <v>0</v>
      </c>
      <c r="G1120" s="204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83" t="s">
        <v>1001</v>
      </c>
      <c r="C1121" s="109" t="s">
        <v>665</v>
      </c>
      <c r="D1121" s="202" t="s">
        <v>38</v>
      </c>
      <c r="E1121" s="203"/>
      <c r="F1121" s="204">
        <v>0</v>
      </c>
      <c r="G1121" s="204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848</v>
      </c>
      <c r="D1122" s="202" t="s">
        <v>37</v>
      </c>
      <c r="E1122" s="203" t="s">
        <v>11</v>
      </c>
      <c r="F1122" s="204">
        <v>38820</v>
      </c>
      <c r="G1122" s="204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849</v>
      </c>
      <c r="D1123" s="202" t="s">
        <v>37</v>
      </c>
      <c r="E1123" s="203" t="s">
        <v>11</v>
      </c>
      <c r="F1123" s="204">
        <v>38820</v>
      </c>
      <c r="G1123" s="204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850</v>
      </c>
      <c r="D1124" s="202" t="s">
        <v>37</v>
      </c>
      <c r="E1124" s="203" t="s">
        <v>11</v>
      </c>
      <c r="F1124" s="204">
        <v>47880</v>
      </c>
      <c r="G1124" s="204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851</v>
      </c>
      <c r="D1125" s="202" t="s">
        <v>37</v>
      </c>
      <c r="E1125" s="203" t="s">
        <v>11</v>
      </c>
      <c r="F1125" s="204">
        <v>49920</v>
      </c>
      <c r="G1125" s="204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852</v>
      </c>
      <c r="D1126" s="202" t="s">
        <v>37</v>
      </c>
      <c r="E1126" s="203" t="s">
        <v>11</v>
      </c>
      <c r="F1126" s="204">
        <v>64260</v>
      </c>
      <c r="G1126" s="204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853</v>
      </c>
      <c r="D1127" s="202" t="s">
        <v>37</v>
      </c>
      <c r="E1127" s="203" t="s">
        <v>11</v>
      </c>
      <c r="F1127" s="204">
        <v>110640</v>
      </c>
      <c r="G1127" s="204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83"/>
      <c r="C1128" s="109" t="s">
        <v>38</v>
      </c>
      <c r="D1128" s="202" t="s">
        <v>38</v>
      </c>
      <c r="E1128" s="203"/>
      <c r="F1128" s="204">
        <v>0</v>
      </c>
      <c r="G1128" s="204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83" t="s">
        <v>1001</v>
      </c>
      <c r="C1129" s="109" t="s">
        <v>672</v>
      </c>
      <c r="D1129" s="202" t="s">
        <v>38</v>
      </c>
      <c r="E1129" s="203"/>
      <c r="F1129" s="204">
        <v>0</v>
      </c>
      <c r="G1129" s="204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854</v>
      </c>
      <c r="D1130" s="202" t="s">
        <v>37</v>
      </c>
      <c r="E1130" s="203" t="s">
        <v>11</v>
      </c>
      <c r="F1130" s="204">
        <v>45120</v>
      </c>
      <c r="G1130" s="204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855</v>
      </c>
      <c r="D1131" s="202" t="s">
        <v>37</v>
      </c>
      <c r="E1131" s="203" t="s">
        <v>11</v>
      </c>
      <c r="F1131" s="204">
        <v>45120</v>
      </c>
      <c r="G1131" s="204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856</v>
      </c>
      <c r="D1132" s="202" t="s">
        <v>37</v>
      </c>
      <c r="E1132" s="203" t="s">
        <v>11</v>
      </c>
      <c r="F1132" s="204">
        <v>44940</v>
      </c>
      <c r="G1132" s="204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857</v>
      </c>
      <c r="D1133" s="202" t="s">
        <v>37</v>
      </c>
      <c r="E1133" s="203" t="s">
        <v>11</v>
      </c>
      <c r="F1133" s="204">
        <v>47640</v>
      </c>
      <c r="G1133" s="204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858</v>
      </c>
      <c r="D1134" s="202" t="s">
        <v>37</v>
      </c>
      <c r="E1134" s="203" t="s">
        <v>11</v>
      </c>
      <c r="F1134" s="204">
        <v>50340</v>
      </c>
      <c r="G1134" s="204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859</v>
      </c>
      <c r="D1135" s="202" t="s">
        <v>37</v>
      </c>
      <c r="E1135" s="203" t="s">
        <v>11</v>
      </c>
      <c r="F1135" s="204">
        <v>43860</v>
      </c>
      <c r="G1135" s="204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860</v>
      </c>
      <c r="D1136" s="202" t="s">
        <v>37</v>
      </c>
      <c r="E1136" s="203" t="s">
        <v>11</v>
      </c>
      <c r="F1136" s="204">
        <v>50940</v>
      </c>
      <c r="G1136" s="204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861</v>
      </c>
      <c r="D1137" s="202" t="s">
        <v>37</v>
      </c>
      <c r="E1137" s="203" t="s">
        <v>11</v>
      </c>
      <c r="F1137" s="204">
        <v>50940</v>
      </c>
      <c r="G1137" s="204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862</v>
      </c>
      <c r="D1138" s="202" t="s">
        <v>37</v>
      </c>
      <c r="E1138" s="203" t="s">
        <v>11</v>
      </c>
      <c r="F1138" s="204">
        <v>48240</v>
      </c>
      <c r="G1138" s="204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863</v>
      </c>
      <c r="D1139" s="202" t="s">
        <v>37</v>
      </c>
      <c r="E1139" s="203" t="s">
        <v>11</v>
      </c>
      <c r="F1139" s="204">
        <v>47280</v>
      </c>
      <c r="G1139" s="204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864</v>
      </c>
      <c r="D1140" s="202" t="s">
        <v>37</v>
      </c>
      <c r="E1140" s="203" t="s">
        <v>11</v>
      </c>
      <c r="F1140" s="204">
        <v>59940</v>
      </c>
      <c r="G1140" s="204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865</v>
      </c>
      <c r="D1141" s="202" t="s">
        <v>37</v>
      </c>
      <c r="E1141" s="203" t="s">
        <v>11</v>
      </c>
      <c r="F1141" s="204">
        <v>55080</v>
      </c>
      <c r="G1141" s="204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866</v>
      </c>
      <c r="D1142" s="202" t="s">
        <v>37</v>
      </c>
      <c r="E1142" s="203" t="s">
        <v>11</v>
      </c>
      <c r="F1142" s="204">
        <v>44640</v>
      </c>
      <c r="G1142" s="204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867</v>
      </c>
      <c r="D1143" s="202" t="s">
        <v>37</v>
      </c>
      <c r="E1143" s="203" t="s">
        <v>11</v>
      </c>
      <c r="F1143" s="204">
        <v>58920</v>
      </c>
      <c r="G1143" s="204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868</v>
      </c>
      <c r="D1144" s="202" t="s">
        <v>37</v>
      </c>
      <c r="E1144" s="203" t="s">
        <v>11</v>
      </c>
      <c r="F1144" s="204">
        <v>58920</v>
      </c>
      <c r="G1144" s="204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869</v>
      </c>
      <c r="D1145" s="202" t="s">
        <v>37</v>
      </c>
      <c r="E1145" s="203" t="s">
        <v>11</v>
      </c>
      <c r="F1145" s="204">
        <v>58140</v>
      </c>
      <c r="G1145" s="204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870</v>
      </c>
      <c r="D1146" s="202" t="s">
        <v>37</v>
      </c>
      <c r="E1146" s="203" t="s">
        <v>11</v>
      </c>
      <c r="F1146" s="204">
        <v>58140</v>
      </c>
      <c r="G1146" s="204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871</v>
      </c>
      <c r="D1147" s="202" t="s">
        <v>37</v>
      </c>
      <c r="E1147" s="203" t="s">
        <v>11</v>
      </c>
      <c r="F1147" s="204">
        <v>56340</v>
      </c>
      <c r="G1147" s="204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872</v>
      </c>
      <c r="D1148" s="202" t="s">
        <v>37</v>
      </c>
      <c r="E1148" s="203" t="s">
        <v>11</v>
      </c>
      <c r="F1148" s="204">
        <v>105060</v>
      </c>
      <c r="G1148" s="204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873</v>
      </c>
      <c r="D1149" s="202" t="s">
        <v>37</v>
      </c>
      <c r="E1149" s="203" t="s">
        <v>11</v>
      </c>
      <c r="F1149" s="204">
        <v>57540</v>
      </c>
      <c r="G1149" s="204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874</v>
      </c>
      <c r="D1150" s="202" t="s">
        <v>37</v>
      </c>
      <c r="E1150" s="203" t="s">
        <v>11</v>
      </c>
      <c r="F1150" s="204">
        <v>61080</v>
      </c>
      <c r="G1150" s="204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875</v>
      </c>
      <c r="D1151" s="202" t="s">
        <v>37</v>
      </c>
      <c r="E1151" s="203" t="s">
        <v>11</v>
      </c>
      <c r="F1151" s="204">
        <v>71880</v>
      </c>
      <c r="G1151" s="204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876</v>
      </c>
      <c r="D1152" s="202" t="s">
        <v>37</v>
      </c>
      <c r="E1152" s="203" t="s">
        <v>11</v>
      </c>
      <c r="F1152" s="204">
        <v>61080</v>
      </c>
      <c r="G1152" s="204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877</v>
      </c>
      <c r="D1153" s="202" t="s">
        <v>37</v>
      </c>
      <c r="E1153" s="203" t="s">
        <v>11</v>
      </c>
      <c r="F1153" s="204">
        <v>55860</v>
      </c>
      <c r="G1153" s="204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878</v>
      </c>
      <c r="D1154" s="202" t="s">
        <v>37</v>
      </c>
      <c r="E1154" s="203" t="s">
        <v>11</v>
      </c>
      <c r="F1154" s="204">
        <v>58680</v>
      </c>
      <c r="G1154" s="204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879</v>
      </c>
      <c r="D1155" s="202" t="s">
        <v>37</v>
      </c>
      <c r="E1155" s="203" t="s">
        <v>11</v>
      </c>
      <c r="F1155" s="204">
        <v>115680</v>
      </c>
      <c r="G1155" s="204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880</v>
      </c>
      <c r="D1156" s="202" t="s">
        <v>37</v>
      </c>
      <c r="E1156" s="203" t="s">
        <v>11</v>
      </c>
      <c r="F1156" s="204">
        <v>118500</v>
      </c>
      <c r="G1156" s="204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881</v>
      </c>
      <c r="D1157" s="202" t="s">
        <v>37</v>
      </c>
      <c r="E1157" s="203" t="s">
        <v>11</v>
      </c>
      <c r="F1157" s="204">
        <v>118500</v>
      </c>
      <c r="G1157" s="204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882</v>
      </c>
      <c r="D1158" s="202" t="s">
        <v>37</v>
      </c>
      <c r="E1158" s="203" t="s">
        <v>11</v>
      </c>
      <c r="F1158" s="204">
        <v>117900</v>
      </c>
      <c r="G1158" s="204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883</v>
      </c>
      <c r="D1159" s="202" t="s">
        <v>37</v>
      </c>
      <c r="E1159" s="203" t="s">
        <v>11</v>
      </c>
      <c r="F1159" s="204">
        <v>120120</v>
      </c>
      <c r="G1159" s="204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884</v>
      </c>
      <c r="D1160" s="202" t="s">
        <v>37</v>
      </c>
      <c r="E1160" s="203" t="s">
        <v>11</v>
      </c>
      <c r="F1160" s="204">
        <v>50460</v>
      </c>
      <c r="G1160" s="204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885</v>
      </c>
      <c r="D1161" s="202" t="s">
        <v>37</v>
      </c>
      <c r="E1161" s="203" t="s">
        <v>11</v>
      </c>
      <c r="F1161" s="204">
        <v>50460</v>
      </c>
      <c r="G1161" s="204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886</v>
      </c>
      <c r="D1162" s="202" t="s">
        <v>37</v>
      </c>
      <c r="E1162" s="203" t="s">
        <v>11</v>
      </c>
      <c r="F1162" s="204">
        <v>41400</v>
      </c>
      <c r="G1162" s="204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887</v>
      </c>
      <c r="D1163" s="202" t="s">
        <v>37</v>
      </c>
      <c r="E1163" s="203" t="s">
        <v>11</v>
      </c>
      <c r="F1163" s="204">
        <v>61140</v>
      </c>
      <c r="G1163" s="204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888</v>
      </c>
      <c r="D1164" s="202" t="s">
        <v>37</v>
      </c>
      <c r="E1164" s="203" t="s">
        <v>11</v>
      </c>
      <c r="F1164" s="204">
        <v>61140</v>
      </c>
      <c r="G1164" s="204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889</v>
      </c>
      <c r="D1165" s="202" t="s">
        <v>37</v>
      </c>
      <c r="E1165" s="203" t="s">
        <v>11</v>
      </c>
      <c r="F1165" s="204">
        <v>55380</v>
      </c>
      <c r="G1165" s="204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890</v>
      </c>
      <c r="D1166" s="202" t="s">
        <v>37</v>
      </c>
      <c r="E1166" s="203" t="s">
        <v>11</v>
      </c>
      <c r="F1166" s="204">
        <v>61860</v>
      </c>
      <c r="G1166" s="204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891</v>
      </c>
      <c r="D1167" s="202" t="s">
        <v>37</v>
      </c>
      <c r="E1167" s="203" t="s">
        <v>11</v>
      </c>
      <c r="F1167" s="204">
        <v>63900</v>
      </c>
      <c r="G1167" s="204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892</v>
      </c>
      <c r="D1168" s="202" t="s">
        <v>37</v>
      </c>
      <c r="E1168" s="203" t="s">
        <v>11</v>
      </c>
      <c r="F1168" s="204">
        <v>59220</v>
      </c>
      <c r="G1168" s="204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83"/>
      <c r="C1169" s="109" t="s">
        <v>38</v>
      </c>
      <c r="D1169" s="202" t="s">
        <v>38</v>
      </c>
      <c r="E1169" s="203"/>
      <c r="F1169" s="204">
        <v>0</v>
      </c>
      <c r="G1169" s="204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83" t="s">
        <v>1001</v>
      </c>
      <c r="C1170" s="109" t="s">
        <v>712</v>
      </c>
      <c r="D1170" s="202" t="s">
        <v>38</v>
      </c>
      <c r="E1170" s="203"/>
      <c r="F1170" s="204">
        <v>0</v>
      </c>
      <c r="G1170" s="204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893</v>
      </c>
      <c r="D1171" s="202" t="s">
        <v>37</v>
      </c>
      <c r="E1171" s="203" t="s">
        <v>11</v>
      </c>
      <c r="F1171" s="204">
        <v>89700</v>
      </c>
      <c r="G1171" s="204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894</v>
      </c>
      <c r="D1172" s="202" t="s">
        <v>37</v>
      </c>
      <c r="E1172" s="203" t="s">
        <v>11</v>
      </c>
      <c r="F1172" s="204">
        <v>91200</v>
      </c>
      <c r="G1172" s="204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895</v>
      </c>
      <c r="D1173" s="202" t="s">
        <v>37</v>
      </c>
      <c r="E1173" s="203" t="s">
        <v>11</v>
      </c>
      <c r="F1173" s="204">
        <v>95640</v>
      </c>
      <c r="G1173" s="204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896</v>
      </c>
      <c r="D1174" s="202" t="s">
        <v>37</v>
      </c>
      <c r="E1174" s="203" t="s">
        <v>11</v>
      </c>
      <c r="F1174" s="204">
        <v>95640</v>
      </c>
      <c r="G1174" s="204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897</v>
      </c>
      <c r="D1175" s="202" t="s">
        <v>37</v>
      </c>
      <c r="E1175" s="203" t="s">
        <v>11</v>
      </c>
      <c r="F1175" s="204">
        <v>116340</v>
      </c>
      <c r="G1175" s="204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898</v>
      </c>
      <c r="D1176" s="202" t="s">
        <v>37</v>
      </c>
      <c r="E1176" s="203" t="s">
        <v>11</v>
      </c>
      <c r="F1176" s="204">
        <v>115020</v>
      </c>
      <c r="G1176" s="204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899</v>
      </c>
      <c r="D1177" s="202" t="s">
        <v>37</v>
      </c>
      <c r="E1177" s="203" t="s">
        <v>11</v>
      </c>
      <c r="F1177" s="204">
        <v>115020</v>
      </c>
      <c r="G1177" s="204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900</v>
      </c>
      <c r="D1178" s="202" t="s">
        <v>37</v>
      </c>
      <c r="E1178" s="203" t="s">
        <v>11</v>
      </c>
      <c r="F1178" s="204">
        <v>115020</v>
      </c>
      <c r="G1178" s="204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901</v>
      </c>
      <c r="D1179" s="202" t="s">
        <v>37</v>
      </c>
      <c r="E1179" s="203" t="s">
        <v>11</v>
      </c>
      <c r="F1179" s="204">
        <v>117900</v>
      </c>
      <c r="G1179" s="204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902</v>
      </c>
      <c r="D1180" s="202" t="s">
        <v>37</v>
      </c>
      <c r="E1180" s="203" t="s">
        <v>11</v>
      </c>
      <c r="F1180" s="204">
        <v>136860</v>
      </c>
      <c r="G1180" s="204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903</v>
      </c>
      <c r="D1181" s="202" t="s">
        <v>37</v>
      </c>
      <c r="E1181" s="203" t="s">
        <v>11</v>
      </c>
      <c r="F1181" s="204">
        <v>220920</v>
      </c>
      <c r="G1181" s="204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904</v>
      </c>
      <c r="D1182" s="202" t="s">
        <v>37</v>
      </c>
      <c r="E1182" s="203" t="s">
        <v>11</v>
      </c>
      <c r="F1182" s="204">
        <v>220920</v>
      </c>
      <c r="G1182" s="204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83"/>
      <c r="C1183" s="109"/>
      <c r="D1183" s="202" t="s">
        <v>38</v>
      </c>
      <c r="E1183" s="203"/>
      <c r="F1183" s="204">
        <v>0</v>
      </c>
      <c r="G1183" s="204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83" t="s">
        <v>1001</v>
      </c>
      <c r="C1184" s="109" t="s">
        <v>1029</v>
      </c>
      <c r="D1184" s="202" t="s">
        <v>38</v>
      </c>
      <c r="E1184" s="203"/>
      <c r="F1184" s="204">
        <v>0</v>
      </c>
      <c r="G1184" s="204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83">
        <v>1</v>
      </c>
      <c r="C1185" s="109" t="s">
        <v>1143</v>
      </c>
      <c r="D1185" s="202" t="s">
        <v>37</v>
      </c>
      <c r="E1185" s="203" t="s">
        <v>11</v>
      </c>
      <c r="F1185" s="204">
        <v>19440</v>
      </c>
      <c r="G1185" s="204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83">
        <v>2</v>
      </c>
      <c r="C1186" s="109" t="s">
        <v>1144</v>
      </c>
      <c r="D1186" s="202" t="s">
        <v>37</v>
      </c>
      <c r="E1186" s="203" t="s">
        <v>11</v>
      </c>
      <c r="F1186" s="204">
        <v>28860</v>
      </c>
      <c r="G1186" s="204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83">
        <v>3</v>
      </c>
      <c r="C1187" s="109" t="s">
        <v>1145</v>
      </c>
      <c r="D1187" s="202" t="s">
        <v>37</v>
      </c>
      <c r="E1187" s="203" t="s">
        <v>11</v>
      </c>
      <c r="F1187" s="204">
        <v>33180</v>
      </c>
      <c r="G1187" s="204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83">
        <v>4</v>
      </c>
      <c r="C1188" s="109" t="s">
        <v>1146</v>
      </c>
      <c r="D1188" s="202" t="s">
        <v>37</v>
      </c>
      <c r="E1188" s="203" t="s">
        <v>11</v>
      </c>
      <c r="F1188" s="204">
        <v>30900</v>
      </c>
      <c r="G1188" s="204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83">
        <v>5</v>
      </c>
      <c r="C1189" s="109" t="s">
        <v>1147</v>
      </c>
      <c r="D1189" s="202" t="s">
        <v>37</v>
      </c>
      <c r="E1189" s="203" t="s">
        <v>11</v>
      </c>
      <c r="F1189" s="204">
        <v>40740</v>
      </c>
      <c r="G1189" s="204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83">
        <v>6</v>
      </c>
      <c r="C1190" s="109" t="s">
        <v>1148</v>
      </c>
      <c r="D1190" s="202" t="s">
        <v>37</v>
      </c>
      <c r="E1190" s="203" t="s">
        <v>11</v>
      </c>
      <c r="F1190" s="204">
        <v>34020</v>
      </c>
      <c r="G1190" s="204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83">
        <v>7</v>
      </c>
      <c r="C1191" s="109" t="s">
        <v>1149</v>
      </c>
      <c r="D1191" s="202" t="s">
        <v>37</v>
      </c>
      <c r="E1191" s="203" t="s">
        <v>11</v>
      </c>
      <c r="F1191" s="204">
        <v>358140</v>
      </c>
      <c r="G1191" s="204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83">
        <v>8</v>
      </c>
      <c r="C1192" s="109" t="s">
        <v>1150</v>
      </c>
      <c r="D1192" s="202" t="s">
        <v>37</v>
      </c>
      <c r="E1192" s="203" t="s">
        <v>11</v>
      </c>
      <c r="F1192" s="204">
        <v>240900</v>
      </c>
      <c r="G1192" s="204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83"/>
      <c r="C1193" s="109"/>
      <c r="D1193" s="202" t="s">
        <v>38</v>
      </c>
      <c r="E1193" s="203"/>
      <c r="F1193" s="204">
        <v>0</v>
      </c>
      <c r="G1193" s="204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83" t="s">
        <v>1001</v>
      </c>
      <c r="C1194" s="109" t="s">
        <v>724</v>
      </c>
      <c r="D1194" s="202" t="s">
        <v>38</v>
      </c>
      <c r="E1194" s="203"/>
      <c r="F1194" s="204">
        <v>0</v>
      </c>
      <c r="G1194" s="204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83">
        <v>1</v>
      </c>
      <c r="C1195" s="109" t="s">
        <v>905</v>
      </c>
      <c r="D1195" s="202" t="s">
        <v>37</v>
      </c>
      <c r="E1195" s="203" t="s">
        <v>11</v>
      </c>
      <c r="F1195" s="204">
        <v>33840</v>
      </c>
      <c r="G1195" s="204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83">
        <v>2</v>
      </c>
      <c r="C1196" s="109" t="s">
        <v>906</v>
      </c>
      <c r="D1196" s="202" t="s">
        <v>37</v>
      </c>
      <c r="E1196" s="203" t="s">
        <v>11</v>
      </c>
      <c r="F1196" s="204">
        <v>39240</v>
      </c>
      <c r="G1196" s="204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83">
        <v>3</v>
      </c>
      <c r="C1197" s="109" t="s">
        <v>907</v>
      </c>
      <c r="D1197" s="202" t="s">
        <v>37</v>
      </c>
      <c r="E1197" s="203" t="s">
        <v>11</v>
      </c>
      <c r="F1197" s="204">
        <v>7320</v>
      </c>
      <c r="G1197" s="204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83">
        <v>4</v>
      </c>
      <c r="C1198" s="109" t="s">
        <v>908</v>
      </c>
      <c r="D1198" s="202" t="s">
        <v>37</v>
      </c>
      <c r="E1198" s="203" t="s">
        <v>11</v>
      </c>
      <c r="F1198" s="204">
        <v>9600</v>
      </c>
      <c r="G1198" s="204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83">
        <v>5</v>
      </c>
      <c r="C1199" s="109" t="s">
        <v>909</v>
      </c>
      <c r="D1199" s="202" t="s">
        <v>37</v>
      </c>
      <c r="E1199" s="203" t="s">
        <v>11</v>
      </c>
      <c r="F1199" s="204">
        <v>103860</v>
      </c>
      <c r="G1199" s="204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83">
        <v>6</v>
      </c>
      <c r="C1200" s="109" t="s">
        <v>910</v>
      </c>
      <c r="D1200" s="202" t="s">
        <v>37</v>
      </c>
      <c r="E1200" s="203" t="s">
        <v>11</v>
      </c>
      <c r="F1200" s="204">
        <v>923940</v>
      </c>
      <c r="G1200" s="204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83">
        <v>7</v>
      </c>
      <c r="C1201" s="109" t="s">
        <v>911</v>
      </c>
      <c r="D1201" s="202" t="s">
        <v>37</v>
      </c>
      <c r="E1201" s="203" t="s">
        <v>11</v>
      </c>
      <c r="F1201" s="204">
        <v>14160</v>
      </c>
      <c r="G1201" s="204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83">
        <v>8</v>
      </c>
      <c r="C1202" s="109" t="s">
        <v>912</v>
      </c>
      <c r="D1202" s="202" t="s">
        <v>37</v>
      </c>
      <c r="E1202" s="203" t="s">
        <v>11</v>
      </c>
      <c r="F1202" s="204">
        <v>12060</v>
      </c>
      <c r="G1202" s="204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83">
        <v>9</v>
      </c>
      <c r="C1203" s="109" t="s">
        <v>913</v>
      </c>
      <c r="D1203" s="202" t="s">
        <v>37</v>
      </c>
      <c r="E1203" s="203" t="s">
        <v>11</v>
      </c>
      <c r="F1203" s="204">
        <v>14160</v>
      </c>
      <c r="G1203" s="204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83">
        <v>10</v>
      </c>
      <c r="C1204" s="109" t="s">
        <v>914</v>
      </c>
      <c r="D1204" s="202" t="s">
        <v>37</v>
      </c>
      <c r="E1204" s="203" t="s">
        <v>11</v>
      </c>
      <c r="F1204" s="204">
        <v>14160</v>
      </c>
      <c r="G1204" s="204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83">
        <v>11</v>
      </c>
      <c r="C1205" s="109" t="s">
        <v>915</v>
      </c>
      <c r="D1205" s="202" t="s">
        <v>37</v>
      </c>
      <c r="E1205" s="203" t="s">
        <v>11</v>
      </c>
      <c r="F1205" s="204">
        <v>35040</v>
      </c>
      <c r="G1205" s="204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83">
        <v>12</v>
      </c>
      <c r="C1206" s="109" t="s">
        <v>916</v>
      </c>
      <c r="D1206" s="202" t="s">
        <v>37</v>
      </c>
      <c r="E1206" s="203" t="s">
        <v>11</v>
      </c>
      <c r="F1206" s="204">
        <v>25860</v>
      </c>
      <c r="G1206" s="204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83">
        <v>13</v>
      </c>
      <c r="C1207" s="109" t="s">
        <v>917</v>
      </c>
      <c r="D1207" s="202" t="s">
        <v>37</v>
      </c>
      <c r="E1207" s="203" t="s">
        <v>11</v>
      </c>
      <c r="F1207" s="204">
        <v>35040</v>
      </c>
      <c r="G1207" s="204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83">
        <v>14</v>
      </c>
      <c r="C1208" s="109" t="s">
        <v>918</v>
      </c>
      <c r="D1208" s="202" t="s">
        <v>37</v>
      </c>
      <c r="E1208" s="203" t="s">
        <v>11</v>
      </c>
      <c r="F1208" s="204">
        <v>35040</v>
      </c>
      <c r="G1208" s="204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83">
        <v>15</v>
      </c>
      <c r="C1209" s="109" t="s">
        <v>919</v>
      </c>
      <c r="D1209" s="202" t="s">
        <v>37</v>
      </c>
      <c r="E1209" s="203" t="s">
        <v>11</v>
      </c>
      <c r="F1209" s="204">
        <v>25860</v>
      </c>
      <c r="G1209" s="204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83">
        <v>16</v>
      </c>
      <c r="C1210" s="109" t="s">
        <v>920</v>
      </c>
      <c r="D1210" s="202" t="s">
        <v>37</v>
      </c>
      <c r="E1210" s="203" t="s">
        <v>11</v>
      </c>
      <c r="F1210" s="204">
        <v>25860</v>
      </c>
      <c r="G1210" s="204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83">
        <v>17</v>
      </c>
      <c r="C1211" s="109" t="s">
        <v>921</v>
      </c>
      <c r="D1211" s="202" t="s">
        <v>37</v>
      </c>
      <c r="E1211" s="203" t="s">
        <v>11</v>
      </c>
      <c r="F1211" s="204">
        <v>30960</v>
      </c>
      <c r="G1211" s="204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83">
        <v>18</v>
      </c>
      <c r="C1212" s="109" t="s">
        <v>922</v>
      </c>
      <c r="D1212" s="202" t="s">
        <v>37</v>
      </c>
      <c r="E1212" s="203" t="s">
        <v>11</v>
      </c>
      <c r="F1212" s="204">
        <v>25860</v>
      </c>
      <c r="G1212" s="204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83">
        <v>19</v>
      </c>
      <c r="C1213" s="109" t="s">
        <v>923</v>
      </c>
      <c r="D1213" s="202" t="s">
        <v>37</v>
      </c>
      <c r="E1213" s="203" t="s">
        <v>11</v>
      </c>
      <c r="F1213" s="204">
        <v>2305860</v>
      </c>
      <c r="G1213" s="204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83">
        <v>20</v>
      </c>
      <c r="C1214" s="109" t="s">
        <v>924</v>
      </c>
      <c r="D1214" s="202" t="s">
        <v>37</v>
      </c>
      <c r="E1214" s="203" t="s">
        <v>11</v>
      </c>
      <c r="F1214" s="204">
        <v>18780</v>
      </c>
      <c r="G1214" s="204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83">
        <v>21</v>
      </c>
      <c r="C1215" s="109" t="s">
        <v>925</v>
      </c>
      <c r="D1215" s="202" t="s">
        <v>37</v>
      </c>
      <c r="E1215" s="203" t="s">
        <v>11</v>
      </c>
      <c r="F1215" s="204">
        <v>27360</v>
      </c>
      <c r="G1215" s="204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83">
        <v>22</v>
      </c>
      <c r="C1216" s="109" t="s">
        <v>926</v>
      </c>
      <c r="D1216" s="202" t="s">
        <v>37</v>
      </c>
      <c r="E1216" s="203" t="s">
        <v>11</v>
      </c>
      <c r="F1216" s="204">
        <v>18780</v>
      </c>
      <c r="G1216" s="204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83">
        <v>23</v>
      </c>
      <c r="C1217" s="109" t="s">
        <v>927</v>
      </c>
      <c r="D1217" s="202" t="s">
        <v>37</v>
      </c>
      <c r="E1217" s="203" t="s">
        <v>11</v>
      </c>
      <c r="F1217" s="204">
        <v>27360</v>
      </c>
      <c r="G1217" s="204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83">
        <v>24</v>
      </c>
      <c r="C1218" s="109" t="s">
        <v>928</v>
      </c>
      <c r="D1218" s="202" t="s">
        <v>37</v>
      </c>
      <c r="E1218" s="203" t="s">
        <v>11</v>
      </c>
      <c r="F1218" s="204">
        <v>18720</v>
      </c>
      <c r="G1218" s="204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83">
        <v>25</v>
      </c>
      <c r="C1219" s="109" t="s">
        <v>929</v>
      </c>
      <c r="D1219" s="202" t="s">
        <v>37</v>
      </c>
      <c r="E1219" s="203" t="s">
        <v>11</v>
      </c>
      <c r="F1219" s="204">
        <v>18720</v>
      </c>
      <c r="G1219" s="204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83">
        <v>26</v>
      </c>
      <c r="C1220" s="109" t="s">
        <v>930</v>
      </c>
      <c r="D1220" s="202" t="s">
        <v>37</v>
      </c>
      <c r="E1220" s="203" t="s">
        <v>11</v>
      </c>
      <c r="F1220" s="204">
        <v>18720</v>
      </c>
      <c r="G1220" s="204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83">
        <v>27</v>
      </c>
      <c r="C1221" s="109" t="s">
        <v>931</v>
      </c>
      <c r="D1221" s="202" t="s">
        <v>37</v>
      </c>
      <c r="E1221" s="203" t="s">
        <v>11</v>
      </c>
      <c r="F1221" s="204">
        <v>25260</v>
      </c>
      <c r="G1221" s="204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83">
        <v>28</v>
      </c>
      <c r="C1222" s="109" t="s">
        <v>932</v>
      </c>
      <c r="D1222" s="202" t="s">
        <v>37</v>
      </c>
      <c r="E1222" s="203" t="s">
        <v>11</v>
      </c>
      <c r="F1222" s="204">
        <v>25260</v>
      </c>
      <c r="G1222" s="204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83">
        <v>29</v>
      </c>
      <c r="C1223" s="109" t="s">
        <v>933</v>
      </c>
      <c r="D1223" s="202" t="s">
        <v>37</v>
      </c>
      <c r="E1223" s="203" t="s">
        <v>11</v>
      </c>
      <c r="F1223" s="204">
        <v>22860</v>
      </c>
      <c r="G1223" s="204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83">
        <v>30</v>
      </c>
      <c r="C1224" s="109" t="s">
        <v>934</v>
      </c>
      <c r="D1224" s="202" t="s">
        <v>37</v>
      </c>
      <c r="E1224" s="203" t="s">
        <v>11</v>
      </c>
      <c r="F1224" s="204">
        <v>74340</v>
      </c>
      <c r="G1224" s="204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83">
        <v>31</v>
      </c>
      <c r="C1225" s="109" t="s">
        <v>935</v>
      </c>
      <c r="D1225" s="202" t="s">
        <v>37</v>
      </c>
      <c r="E1225" s="203" t="s">
        <v>11</v>
      </c>
      <c r="F1225" s="204">
        <v>74340</v>
      </c>
      <c r="G1225" s="204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83">
        <v>32</v>
      </c>
      <c r="C1226" s="109" t="s">
        <v>936</v>
      </c>
      <c r="D1226" s="202" t="s">
        <v>37</v>
      </c>
      <c r="E1226" s="203" t="s">
        <v>11</v>
      </c>
      <c r="F1226" s="204">
        <v>27540</v>
      </c>
      <c r="G1226" s="204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83">
        <v>33</v>
      </c>
      <c r="C1227" s="109" t="s">
        <v>937</v>
      </c>
      <c r="D1227" s="202" t="s">
        <v>37</v>
      </c>
      <c r="E1227" s="203" t="s">
        <v>11</v>
      </c>
      <c r="F1227" s="204">
        <v>21480</v>
      </c>
      <c r="G1227" s="204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83">
        <v>34</v>
      </c>
      <c r="C1228" s="109" t="s">
        <v>938</v>
      </c>
      <c r="D1228" s="202" t="s">
        <v>37</v>
      </c>
      <c r="E1228" s="203" t="s">
        <v>11</v>
      </c>
      <c r="F1228" s="204">
        <v>25560</v>
      </c>
      <c r="G1228" s="204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83">
        <v>35</v>
      </c>
      <c r="C1229" s="109" t="s">
        <v>939</v>
      </c>
      <c r="D1229" s="202" t="s">
        <v>37</v>
      </c>
      <c r="E1229" s="203" t="s">
        <v>11</v>
      </c>
      <c r="F1229" s="204">
        <v>457260</v>
      </c>
      <c r="G1229" s="204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83">
        <v>36</v>
      </c>
      <c r="C1230" s="109" t="s">
        <v>367</v>
      </c>
      <c r="D1230" s="202" t="s">
        <v>37</v>
      </c>
      <c r="E1230" s="203" t="s">
        <v>11</v>
      </c>
      <c r="F1230" s="204">
        <v>6360</v>
      </c>
      <c r="G1230" s="204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83">
        <v>38</v>
      </c>
      <c r="C1231" s="109" t="s">
        <v>1151</v>
      </c>
      <c r="D1231" s="202" t="s">
        <v>37</v>
      </c>
      <c r="E1231" s="203" t="s">
        <v>11</v>
      </c>
      <c r="F1231" s="204">
        <v>368820</v>
      </c>
      <c r="G1231" s="204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83">
        <v>39</v>
      </c>
      <c r="C1232" s="109" t="s">
        <v>1152</v>
      </c>
      <c r="D1232" s="202" t="s">
        <v>37</v>
      </c>
      <c r="E1232" s="203" t="s">
        <v>11</v>
      </c>
      <c r="F1232" s="204">
        <v>497400</v>
      </c>
      <c r="G1232" s="204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83">
        <v>41</v>
      </c>
      <c r="C1233" s="109" t="s">
        <v>992</v>
      </c>
      <c r="D1233" s="202" t="s">
        <v>37</v>
      </c>
      <c r="E1233" s="203" t="s">
        <v>11</v>
      </c>
      <c r="F1233" s="204">
        <v>107520</v>
      </c>
      <c r="G1233" s="204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83">
        <v>42</v>
      </c>
      <c r="C1234" s="109" t="s">
        <v>1153</v>
      </c>
      <c r="D1234" s="202" t="s">
        <v>37</v>
      </c>
      <c r="E1234" s="203" t="s">
        <v>463</v>
      </c>
      <c r="F1234" s="204">
        <v>8622.4599999999991</v>
      </c>
      <c r="G1234" s="204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83"/>
      <c r="C1235" s="109"/>
      <c r="D1235" s="202" t="s">
        <v>38</v>
      </c>
      <c r="E1235" s="203"/>
      <c r="F1235" s="204">
        <v>0</v>
      </c>
      <c r="G1235" s="204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83" t="s">
        <v>1001</v>
      </c>
      <c r="C1236" s="109" t="s">
        <v>1138</v>
      </c>
      <c r="D1236" s="202" t="s">
        <v>38</v>
      </c>
      <c r="E1236" s="203"/>
      <c r="F1236" s="204">
        <v>0</v>
      </c>
      <c r="G1236" s="204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83">
        <v>1</v>
      </c>
      <c r="C1237" s="109" t="s">
        <v>1154</v>
      </c>
      <c r="D1237" s="202" t="s">
        <v>37</v>
      </c>
      <c r="E1237" s="203" t="s">
        <v>11</v>
      </c>
      <c r="F1237" s="204">
        <v>940920</v>
      </c>
      <c r="G1237" s="204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83">
        <v>2</v>
      </c>
      <c r="C1238" s="109" t="s">
        <v>1155</v>
      </c>
      <c r="D1238" s="202" t="s">
        <v>37</v>
      </c>
      <c r="E1238" s="203" t="s">
        <v>11</v>
      </c>
      <c r="F1238" s="204">
        <v>2080260</v>
      </c>
      <c r="G1238" s="204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83">
        <v>3</v>
      </c>
      <c r="C1239" s="109" t="s">
        <v>1156</v>
      </c>
      <c r="D1239" s="202" t="s">
        <v>37</v>
      </c>
      <c r="E1239" s="203" t="s">
        <v>11</v>
      </c>
      <c r="F1239" s="204">
        <v>2080260</v>
      </c>
      <c r="G1239" s="204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83">
        <v>4</v>
      </c>
      <c r="C1240" s="109" t="s">
        <v>1157</v>
      </c>
      <c r="D1240" s="202" t="s">
        <v>37</v>
      </c>
      <c r="E1240" s="203" t="s">
        <v>11</v>
      </c>
      <c r="F1240" s="204">
        <v>909420</v>
      </c>
      <c r="G1240" s="204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83"/>
      <c r="C1241" s="109"/>
      <c r="D1241" s="202"/>
      <c r="E1241" s="203"/>
      <c r="F1241" s="204">
        <v>0</v>
      </c>
      <c r="G1241" s="204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83" t="s">
        <v>1001</v>
      </c>
      <c r="C1242" s="109" t="s">
        <v>760</v>
      </c>
      <c r="D1242" s="202" t="s">
        <v>38</v>
      </c>
      <c r="E1242" s="203"/>
      <c r="F1242" s="204">
        <v>0</v>
      </c>
      <c r="G1242" s="204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83">
        <v>1</v>
      </c>
      <c r="C1243" s="109" t="s">
        <v>940</v>
      </c>
      <c r="D1243" s="202" t="s">
        <v>37</v>
      </c>
      <c r="E1243" s="203" t="s">
        <v>287</v>
      </c>
      <c r="F1243" s="204">
        <v>285420</v>
      </c>
      <c r="G1243" s="204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83">
        <v>2</v>
      </c>
      <c r="C1244" s="109" t="s">
        <v>368</v>
      </c>
      <c r="D1244" s="202" t="s">
        <v>37</v>
      </c>
      <c r="E1244" s="203" t="s">
        <v>287</v>
      </c>
      <c r="F1244" s="204">
        <v>285420</v>
      </c>
      <c r="G1244" s="204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83">
        <v>3</v>
      </c>
      <c r="C1245" s="109" t="s">
        <v>369</v>
      </c>
      <c r="D1245" s="202" t="s">
        <v>37</v>
      </c>
      <c r="E1245" s="203" t="s">
        <v>287</v>
      </c>
      <c r="F1245" s="204">
        <v>222780</v>
      </c>
      <c r="G1245" s="204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83">
        <v>4</v>
      </c>
      <c r="C1246" s="109" t="s">
        <v>370</v>
      </c>
      <c r="D1246" s="202" t="s">
        <v>37</v>
      </c>
      <c r="E1246" s="203" t="s">
        <v>287</v>
      </c>
      <c r="F1246" s="204">
        <v>211020</v>
      </c>
      <c r="G1246" s="204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83">
        <v>5</v>
      </c>
      <c r="C1247" s="109" t="s">
        <v>371</v>
      </c>
      <c r="D1247" s="202" t="s">
        <v>37</v>
      </c>
      <c r="E1247" s="203" t="s">
        <v>287</v>
      </c>
      <c r="F1247" s="204">
        <v>180060</v>
      </c>
      <c r="G1247" s="204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83">
        <v>6</v>
      </c>
      <c r="C1248" s="109" t="s">
        <v>372</v>
      </c>
      <c r="D1248" s="202" t="s">
        <v>37</v>
      </c>
      <c r="E1248" s="203" t="s">
        <v>287</v>
      </c>
      <c r="F1248" s="204">
        <v>174540</v>
      </c>
      <c r="G1248" s="204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83">
        <v>7</v>
      </c>
      <c r="C1249" s="109" t="s">
        <v>373</v>
      </c>
      <c r="D1249" s="202" t="s">
        <v>37</v>
      </c>
      <c r="E1249" s="203" t="s">
        <v>287</v>
      </c>
      <c r="F1249" s="204">
        <v>174360</v>
      </c>
      <c r="G1249" s="204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83">
        <v>8</v>
      </c>
      <c r="C1250" s="109" t="s">
        <v>374</v>
      </c>
      <c r="D1250" s="202" t="s">
        <v>37</v>
      </c>
      <c r="E1250" s="203" t="s">
        <v>287</v>
      </c>
      <c r="F1250" s="204">
        <v>148200</v>
      </c>
      <c r="G1250" s="204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83">
        <v>9</v>
      </c>
      <c r="C1251" s="109" t="s">
        <v>375</v>
      </c>
      <c r="D1251" s="202" t="s">
        <v>37</v>
      </c>
      <c r="E1251" s="203" t="s">
        <v>287</v>
      </c>
      <c r="F1251" s="204">
        <v>165600</v>
      </c>
      <c r="G1251" s="204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83">
        <v>10</v>
      </c>
      <c r="C1252" s="109" t="s">
        <v>376</v>
      </c>
      <c r="D1252" s="202" t="s">
        <v>37</v>
      </c>
      <c r="E1252" s="203" t="s">
        <v>287</v>
      </c>
      <c r="F1252" s="204">
        <v>160860</v>
      </c>
      <c r="G1252" s="204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83">
        <v>11</v>
      </c>
      <c r="C1253" s="109" t="s">
        <v>377</v>
      </c>
      <c r="D1253" s="202" t="s">
        <v>37</v>
      </c>
      <c r="E1253" s="203" t="s">
        <v>287</v>
      </c>
      <c r="F1253" s="204">
        <v>133440</v>
      </c>
      <c r="G1253" s="204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83">
        <v>12</v>
      </c>
      <c r="C1254" s="109" t="s">
        <v>378</v>
      </c>
      <c r="D1254" s="202" t="s">
        <v>37</v>
      </c>
      <c r="E1254" s="203" t="s">
        <v>287</v>
      </c>
      <c r="F1254" s="204">
        <v>133440</v>
      </c>
      <c r="G1254" s="204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83">
        <v>13</v>
      </c>
      <c r="C1255" s="109" t="s">
        <v>379</v>
      </c>
      <c r="D1255" s="202" t="s">
        <v>37</v>
      </c>
      <c r="E1255" s="203" t="s">
        <v>287</v>
      </c>
      <c r="F1255" s="204">
        <v>118380</v>
      </c>
      <c r="G1255" s="204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83">
        <v>14</v>
      </c>
      <c r="C1256" s="109" t="s">
        <v>380</v>
      </c>
      <c r="D1256" s="202" t="s">
        <v>37</v>
      </c>
      <c r="E1256" s="203" t="s">
        <v>287</v>
      </c>
      <c r="F1256" s="204">
        <v>89520</v>
      </c>
      <c r="G1256" s="204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83">
        <v>15</v>
      </c>
      <c r="C1257" s="109" t="s">
        <v>381</v>
      </c>
      <c r="D1257" s="202" t="s">
        <v>37</v>
      </c>
      <c r="E1257" s="203" t="s">
        <v>287</v>
      </c>
      <c r="F1257" s="204">
        <v>234120</v>
      </c>
      <c r="G1257" s="204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83">
        <v>16</v>
      </c>
      <c r="C1258" s="109" t="s">
        <v>383</v>
      </c>
      <c r="D1258" s="202" t="s">
        <v>37</v>
      </c>
      <c r="E1258" s="203" t="s">
        <v>287</v>
      </c>
      <c r="F1258" s="204">
        <v>184560</v>
      </c>
      <c r="G1258" s="204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83">
        <v>17</v>
      </c>
      <c r="C1259" s="109" t="s">
        <v>385</v>
      </c>
      <c r="D1259" s="202" t="s">
        <v>37</v>
      </c>
      <c r="E1259" s="203" t="s">
        <v>287</v>
      </c>
      <c r="F1259" s="204">
        <v>156960</v>
      </c>
      <c r="G1259" s="204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83">
        <v>18</v>
      </c>
      <c r="C1260" s="109" t="s">
        <v>387</v>
      </c>
      <c r="D1260" s="202" t="s">
        <v>37</v>
      </c>
      <c r="E1260" s="203" t="s">
        <v>287</v>
      </c>
      <c r="F1260" s="204">
        <v>119220</v>
      </c>
      <c r="G1260" s="204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83">
        <v>19</v>
      </c>
      <c r="C1261" s="109" t="s">
        <v>382</v>
      </c>
      <c r="D1261" s="202" t="s">
        <v>37</v>
      </c>
      <c r="E1261" s="203" t="s">
        <v>287</v>
      </c>
      <c r="F1261" s="204">
        <v>163560</v>
      </c>
      <c r="G1261" s="204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83">
        <v>20</v>
      </c>
      <c r="C1262" s="109" t="s">
        <v>384</v>
      </c>
      <c r="D1262" s="202" t="s">
        <v>37</v>
      </c>
      <c r="E1262" s="203" t="s">
        <v>287</v>
      </c>
      <c r="F1262" s="204">
        <v>146040</v>
      </c>
      <c r="G1262" s="204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83">
        <v>21</v>
      </c>
      <c r="C1263" s="109" t="s">
        <v>386</v>
      </c>
      <c r="D1263" s="202" t="s">
        <v>37</v>
      </c>
      <c r="E1263" s="203" t="s">
        <v>287</v>
      </c>
      <c r="F1263" s="204">
        <v>107580</v>
      </c>
      <c r="G1263" s="204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83">
        <v>22</v>
      </c>
      <c r="C1264" s="109" t="s">
        <v>388</v>
      </c>
      <c r="D1264" s="202" t="s">
        <v>37</v>
      </c>
      <c r="E1264" s="203" t="s">
        <v>287</v>
      </c>
      <c r="F1264" s="204">
        <v>91140</v>
      </c>
      <c r="G1264" s="204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83">
        <v>23</v>
      </c>
      <c r="C1265" s="109" t="s">
        <v>941</v>
      </c>
      <c r="D1265" s="202" t="s">
        <v>37</v>
      </c>
      <c r="E1265" s="203" t="s">
        <v>287</v>
      </c>
      <c r="F1265" s="204">
        <v>81891.065868368882</v>
      </c>
      <c r="G1265" s="204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83">
        <v>24</v>
      </c>
      <c r="C1266" s="109" t="s">
        <v>942</v>
      </c>
      <c r="D1266" s="202" t="s">
        <v>37</v>
      </c>
      <c r="E1266" s="203" t="s">
        <v>287</v>
      </c>
      <c r="F1266" s="204">
        <v>75288.699780185358</v>
      </c>
      <c r="G1266" s="204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83">
        <v>25</v>
      </c>
      <c r="C1267" s="109" t="s">
        <v>943</v>
      </c>
      <c r="D1267" s="202" t="s">
        <v>37</v>
      </c>
      <c r="E1267" s="203" t="s">
        <v>287</v>
      </c>
      <c r="F1267" s="204">
        <v>69120</v>
      </c>
      <c r="G1267" s="204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83">
        <v>26</v>
      </c>
      <c r="C1268" s="109" t="s">
        <v>944</v>
      </c>
      <c r="D1268" s="202" t="s">
        <v>37</v>
      </c>
      <c r="E1268" s="203" t="s">
        <v>287</v>
      </c>
      <c r="F1268" s="204">
        <v>69000</v>
      </c>
      <c r="G1268" s="204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83">
        <v>27</v>
      </c>
      <c r="C1269" s="109" t="s">
        <v>945</v>
      </c>
      <c r="D1269" s="202" t="s">
        <v>37</v>
      </c>
      <c r="E1269" s="203" t="s">
        <v>287</v>
      </c>
      <c r="F1269" s="204">
        <v>61080</v>
      </c>
      <c r="G1269" s="204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83">
        <v>28</v>
      </c>
      <c r="C1270" s="109" t="s">
        <v>389</v>
      </c>
      <c r="D1270" s="202" t="s">
        <v>37</v>
      </c>
      <c r="E1270" s="203" t="s">
        <v>287</v>
      </c>
      <c r="F1270" s="204">
        <v>313962</v>
      </c>
      <c r="G1270" s="204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83">
        <v>29</v>
      </c>
      <c r="C1271" s="109" t="s">
        <v>390</v>
      </c>
      <c r="D1271" s="202" t="s">
        <v>37</v>
      </c>
      <c r="E1271" s="203" t="s">
        <v>287</v>
      </c>
      <c r="F1271" s="204">
        <v>313962</v>
      </c>
      <c r="G1271" s="204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83">
        <v>30</v>
      </c>
      <c r="C1272" s="109" t="s">
        <v>391</v>
      </c>
      <c r="D1272" s="202" t="s">
        <v>37</v>
      </c>
      <c r="E1272" s="203" t="s">
        <v>287</v>
      </c>
      <c r="F1272" s="204">
        <v>245058.00000000003</v>
      </c>
      <c r="G1272" s="204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83">
        <v>31</v>
      </c>
      <c r="C1273" s="109" t="s">
        <v>392</v>
      </c>
      <c r="D1273" s="202" t="s">
        <v>37</v>
      </c>
      <c r="E1273" s="203" t="s">
        <v>287</v>
      </c>
      <c r="F1273" s="204">
        <v>232122.00000000003</v>
      </c>
      <c r="G1273" s="204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83">
        <v>32</v>
      </c>
      <c r="C1274" s="109" t="s">
        <v>393</v>
      </c>
      <c r="D1274" s="202" t="s">
        <v>37</v>
      </c>
      <c r="E1274" s="203" t="s">
        <v>287</v>
      </c>
      <c r="F1274" s="204">
        <v>198066</v>
      </c>
      <c r="G1274" s="204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83">
        <v>33</v>
      </c>
      <c r="C1275" s="109" t="s">
        <v>394</v>
      </c>
      <c r="D1275" s="202" t="s">
        <v>37</v>
      </c>
      <c r="E1275" s="203" t="s">
        <v>287</v>
      </c>
      <c r="F1275" s="204">
        <v>191994</v>
      </c>
      <c r="G1275" s="204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83">
        <v>34</v>
      </c>
      <c r="C1276" s="109" t="s">
        <v>395</v>
      </c>
      <c r="D1276" s="202" t="s">
        <v>37</v>
      </c>
      <c r="E1276" s="203" t="s">
        <v>287</v>
      </c>
      <c r="F1276" s="204">
        <v>191796</v>
      </c>
      <c r="G1276" s="204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83">
        <v>35</v>
      </c>
      <c r="C1277" s="109" t="s">
        <v>396</v>
      </c>
      <c r="D1277" s="202" t="s">
        <v>37</v>
      </c>
      <c r="E1277" s="203" t="s">
        <v>287</v>
      </c>
      <c r="F1277" s="204">
        <v>163020</v>
      </c>
      <c r="G1277" s="204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83">
        <v>36</v>
      </c>
      <c r="C1278" s="109" t="s">
        <v>397</v>
      </c>
      <c r="D1278" s="202" t="s">
        <v>37</v>
      </c>
      <c r="E1278" s="203" t="s">
        <v>287</v>
      </c>
      <c r="F1278" s="204">
        <v>182160</v>
      </c>
      <c r="G1278" s="204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83">
        <v>37</v>
      </c>
      <c r="C1279" s="109" t="s">
        <v>398</v>
      </c>
      <c r="D1279" s="202" t="s">
        <v>37</v>
      </c>
      <c r="E1279" s="203" t="s">
        <v>287</v>
      </c>
      <c r="F1279" s="204">
        <v>176946</v>
      </c>
      <c r="G1279" s="204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83">
        <v>38</v>
      </c>
      <c r="C1280" s="109" t="s">
        <v>399</v>
      </c>
      <c r="D1280" s="202" t="s">
        <v>37</v>
      </c>
      <c r="E1280" s="203" t="s">
        <v>287</v>
      </c>
      <c r="F1280" s="204">
        <v>146784</v>
      </c>
      <c r="G1280" s="204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83">
        <v>39</v>
      </c>
      <c r="C1281" s="109" t="s">
        <v>400</v>
      </c>
      <c r="D1281" s="202" t="s">
        <v>37</v>
      </c>
      <c r="E1281" s="203" t="s">
        <v>287</v>
      </c>
      <c r="F1281" s="204">
        <v>146784</v>
      </c>
      <c r="G1281" s="204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83">
        <v>40</v>
      </c>
      <c r="C1282" s="109" t="s">
        <v>401</v>
      </c>
      <c r="D1282" s="202" t="s">
        <v>37</v>
      </c>
      <c r="E1282" s="203" t="s">
        <v>287</v>
      </c>
      <c r="F1282" s="204">
        <v>130218.00000000001</v>
      </c>
      <c r="G1282" s="204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83">
        <v>41</v>
      </c>
      <c r="C1283" s="109" t="s">
        <v>402</v>
      </c>
      <c r="D1283" s="202" t="s">
        <v>37</v>
      </c>
      <c r="E1283" s="203" t="s">
        <v>287</v>
      </c>
      <c r="F1283" s="204">
        <v>98472</v>
      </c>
      <c r="G1283" s="204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83">
        <v>42</v>
      </c>
      <c r="C1284" s="109" t="s">
        <v>403</v>
      </c>
      <c r="D1284" s="202" t="s">
        <v>37</v>
      </c>
      <c r="E1284" s="203" t="s">
        <v>287</v>
      </c>
      <c r="F1284" s="204">
        <v>257532.00000000003</v>
      </c>
      <c r="G1284" s="204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83">
        <v>43</v>
      </c>
      <c r="C1285" s="109" t="s">
        <v>405</v>
      </c>
      <c r="D1285" s="202" t="s">
        <v>37</v>
      </c>
      <c r="E1285" s="203" t="s">
        <v>287</v>
      </c>
      <c r="F1285" s="204">
        <v>203016</v>
      </c>
      <c r="G1285" s="204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83">
        <v>44</v>
      </c>
      <c r="C1286" s="109" t="s">
        <v>407</v>
      </c>
      <c r="D1286" s="202" t="s">
        <v>37</v>
      </c>
      <c r="E1286" s="203" t="s">
        <v>287</v>
      </c>
      <c r="F1286" s="204">
        <v>172656</v>
      </c>
      <c r="G1286" s="204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83">
        <v>45</v>
      </c>
      <c r="C1287" s="109" t="s">
        <v>409</v>
      </c>
      <c r="D1287" s="202" t="s">
        <v>37</v>
      </c>
      <c r="E1287" s="203" t="s">
        <v>287</v>
      </c>
      <c r="F1287" s="204">
        <v>131142</v>
      </c>
      <c r="G1287" s="204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83">
        <v>46</v>
      </c>
      <c r="C1288" s="109" t="s">
        <v>404</v>
      </c>
      <c r="D1288" s="202" t="s">
        <v>37</v>
      </c>
      <c r="E1288" s="203" t="s">
        <v>287</v>
      </c>
      <c r="F1288" s="204">
        <v>179916</v>
      </c>
      <c r="G1288" s="204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83">
        <v>47</v>
      </c>
      <c r="C1289" s="109" t="s">
        <v>406</v>
      </c>
      <c r="D1289" s="202" t="s">
        <v>37</v>
      </c>
      <c r="E1289" s="203" t="s">
        <v>287</v>
      </c>
      <c r="F1289" s="204">
        <v>160644</v>
      </c>
      <c r="G1289" s="204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83">
        <v>48</v>
      </c>
      <c r="C1290" s="109" t="s">
        <v>408</v>
      </c>
      <c r="D1290" s="202" t="s">
        <v>37</v>
      </c>
      <c r="E1290" s="203" t="s">
        <v>287</v>
      </c>
      <c r="F1290" s="204">
        <v>118338.00000000001</v>
      </c>
      <c r="G1290" s="204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83">
        <v>49</v>
      </c>
      <c r="C1291" s="109" t="s">
        <v>410</v>
      </c>
      <c r="D1291" s="202" t="s">
        <v>37</v>
      </c>
      <c r="E1291" s="203" t="s">
        <v>287</v>
      </c>
      <c r="F1291" s="204">
        <v>100254</v>
      </c>
      <c r="G1291" s="204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83">
        <v>50</v>
      </c>
      <c r="C1292" s="109" t="s">
        <v>946</v>
      </c>
      <c r="D1292" s="202" t="s">
        <v>37</v>
      </c>
      <c r="E1292" s="203" t="s">
        <v>287</v>
      </c>
      <c r="F1292" s="204">
        <v>90080.172455205786</v>
      </c>
      <c r="G1292" s="204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83">
        <v>51</v>
      </c>
      <c r="C1293" s="109" t="s">
        <v>947</v>
      </c>
      <c r="D1293" s="202" t="s">
        <v>37</v>
      </c>
      <c r="E1293" s="203" t="s">
        <v>287</v>
      </c>
      <c r="F1293" s="204">
        <v>82817.569758203899</v>
      </c>
      <c r="G1293" s="204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83">
        <v>52</v>
      </c>
      <c r="C1294" s="109" t="s">
        <v>948</v>
      </c>
      <c r="D1294" s="202" t="s">
        <v>37</v>
      </c>
      <c r="E1294" s="203" t="s">
        <v>287</v>
      </c>
      <c r="F1294" s="204">
        <v>76032</v>
      </c>
      <c r="G1294" s="204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83">
        <v>53</v>
      </c>
      <c r="C1295" s="109" t="s">
        <v>949</v>
      </c>
      <c r="D1295" s="202" t="s">
        <v>37</v>
      </c>
      <c r="E1295" s="203" t="s">
        <v>287</v>
      </c>
      <c r="F1295" s="204">
        <v>75900</v>
      </c>
      <c r="G1295" s="204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83">
        <v>54</v>
      </c>
      <c r="C1296" s="109" t="s">
        <v>950</v>
      </c>
      <c r="D1296" s="202" t="s">
        <v>37</v>
      </c>
      <c r="E1296" s="203" t="s">
        <v>287</v>
      </c>
      <c r="F1296" s="204">
        <v>67188</v>
      </c>
      <c r="G1296" s="204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83">
        <v>55</v>
      </c>
      <c r="C1297" s="109" t="s">
        <v>1096</v>
      </c>
      <c r="D1297" s="202" t="s">
        <v>37</v>
      </c>
      <c r="E1297" s="203" t="s">
        <v>287</v>
      </c>
      <c r="F1297" s="204">
        <v>397284.97886456642</v>
      </c>
      <c r="G1297" s="204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83"/>
      <c r="C1298" s="109"/>
      <c r="D1298" s="202" t="s">
        <v>38</v>
      </c>
      <c r="E1298" s="203"/>
      <c r="F1298" s="204">
        <v>0</v>
      </c>
      <c r="G1298" s="204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83" t="s">
        <v>1001</v>
      </c>
      <c r="C1299" s="109" t="s">
        <v>769</v>
      </c>
      <c r="D1299" s="202" t="s">
        <v>38</v>
      </c>
      <c r="E1299" s="203"/>
      <c r="F1299" s="204">
        <v>0</v>
      </c>
      <c r="G1299" s="204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83">
        <v>1</v>
      </c>
      <c r="C1300" s="109" t="s">
        <v>411</v>
      </c>
      <c r="D1300" s="202" t="s">
        <v>37</v>
      </c>
      <c r="E1300" s="203" t="s">
        <v>287</v>
      </c>
      <c r="F1300" s="204">
        <v>171300</v>
      </c>
      <c r="G1300" s="204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83">
        <v>2</v>
      </c>
      <c r="C1301" s="109" t="s">
        <v>412</v>
      </c>
      <c r="D1301" s="202" t="s">
        <v>37</v>
      </c>
      <c r="E1301" s="203" t="s">
        <v>287</v>
      </c>
      <c r="F1301" s="204">
        <v>144000</v>
      </c>
      <c r="G1301" s="204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83">
        <v>3</v>
      </c>
      <c r="C1302" s="109" t="s">
        <v>413</v>
      </c>
      <c r="D1302" s="202" t="s">
        <v>37</v>
      </c>
      <c r="E1302" s="203" t="s">
        <v>287</v>
      </c>
      <c r="F1302" s="204">
        <v>132480</v>
      </c>
      <c r="G1302" s="204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83">
        <v>4</v>
      </c>
      <c r="C1303" s="109" t="s">
        <v>414</v>
      </c>
      <c r="D1303" s="202" t="s">
        <v>37</v>
      </c>
      <c r="E1303" s="203" t="s">
        <v>287</v>
      </c>
      <c r="F1303" s="204">
        <v>98580</v>
      </c>
      <c r="G1303" s="204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83">
        <v>5</v>
      </c>
      <c r="C1304" s="109" t="s">
        <v>415</v>
      </c>
      <c r="D1304" s="202" t="s">
        <v>37</v>
      </c>
      <c r="E1304" s="203" t="s">
        <v>287</v>
      </c>
      <c r="F1304" s="204">
        <v>67020</v>
      </c>
      <c r="G1304" s="204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83">
        <v>6</v>
      </c>
      <c r="C1305" s="109" t="s">
        <v>416</v>
      </c>
      <c r="D1305" s="202" t="s">
        <v>37</v>
      </c>
      <c r="E1305" s="203" t="s">
        <v>287</v>
      </c>
      <c r="F1305" s="204">
        <v>134100</v>
      </c>
      <c r="G1305" s="204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83">
        <v>7</v>
      </c>
      <c r="C1306" s="109" t="s">
        <v>417</v>
      </c>
      <c r="D1306" s="202" t="s">
        <v>37</v>
      </c>
      <c r="E1306" s="203" t="s">
        <v>287</v>
      </c>
      <c r="F1306" s="204">
        <v>107400</v>
      </c>
      <c r="G1306" s="204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83"/>
      <c r="C1307" s="109"/>
      <c r="D1307" s="202" t="s">
        <v>38</v>
      </c>
      <c r="E1307" s="203"/>
      <c r="F1307" s="204">
        <v>0</v>
      </c>
      <c r="G1307" s="204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83" t="s">
        <v>1001</v>
      </c>
      <c r="C1308" s="109" t="s">
        <v>760</v>
      </c>
      <c r="D1308" s="202" t="s">
        <v>38</v>
      </c>
      <c r="E1308" s="203"/>
      <c r="F1308" s="204">
        <v>0</v>
      </c>
      <c r="G1308" s="204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83">
        <v>1</v>
      </c>
      <c r="C1309" s="109" t="s">
        <v>1231</v>
      </c>
      <c r="D1309" s="202" t="s">
        <v>37</v>
      </c>
      <c r="E1309" s="203" t="s">
        <v>1072</v>
      </c>
      <c r="F1309" s="204">
        <v>5708400</v>
      </c>
      <c r="G1309" s="204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83">
        <v>2</v>
      </c>
      <c r="C1310" s="109" t="s">
        <v>1232</v>
      </c>
      <c r="D1310" s="202" t="s">
        <v>37</v>
      </c>
      <c r="E1310" s="203" t="s">
        <v>1072</v>
      </c>
      <c r="F1310" s="204">
        <v>5708400</v>
      </c>
      <c r="G1310" s="204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83">
        <v>3</v>
      </c>
      <c r="C1311" s="109" t="s">
        <v>1233</v>
      </c>
      <c r="D1311" s="202" t="s">
        <v>37</v>
      </c>
      <c r="E1311" s="203" t="s">
        <v>1072</v>
      </c>
      <c r="F1311" s="204">
        <v>4455600</v>
      </c>
      <c r="G1311" s="204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83">
        <v>4</v>
      </c>
      <c r="C1312" s="109" t="s">
        <v>1234</v>
      </c>
      <c r="D1312" s="202" t="s">
        <v>37</v>
      </c>
      <c r="E1312" s="203" t="s">
        <v>1072</v>
      </c>
      <c r="F1312" s="204">
        <v>4220400</v>
      </c>
      <c r="G1312" s="204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83">
        <v>5</v>
      </c>
      <c r="C1313" s="109" t="s">
        <v>1235</v>
      </c>
      <c r="D1313" s="202" t="s">
        <v>37</v>
      </c>
      <c r="E1313" s="203" t="s">
        <v>1072</v>
      </c>
      <c r="F1313" s="204">
        <v>3601200</v>
      </c>
      <c r="G1313" s="204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83">
        <v>6</v>
      </c>
      <c r="C1314" s="109" t="s">
        <v>1236</v>
      </c>
      <c r="D1314" s="202" t="s">
        <v>37</v>
      </c>
      <c r="E1314" s="203" t="s">
        <v>1072</v>
      </c>
      <c r="F1314" s="204">
        <v>3490800</v>
      </c>
      <c r="G1314" s="204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83">
        <v>7</v>
      </c>
      <c r="C1315" s="109" t="s">
        <v>1237</v>
      </c>
      <c r="D1315" s="202" t="s">
        <v>37</v>
      </c>
      <c r="E1315" s="203" t="s">
        <v>1072</v>
      </c>
      <c r="F1315" s="204">
        <v>3487200</v>
      </c>
      <c r="G1315" s="204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83">
        <v>8</v>
      </c>
      <c r="C1316" s="109" t="s">
        <v>1238</v>
      </c>
      <c r="D1316" s="202" t="s">
        <v>37</v>
      </c>
      <c r="E1316" s="203" t="s">
        <v>1072</v>
      </c>
      <c r="F1316" s="204">
        <v>2964000</v>
      </c>
      <c r="G1316" s="204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83">
        <v>9</v>
      </c>
      <c r="C1317" s="109" t="s">
        <v>1239</v>
      </c>
      <c r="D1317" s="202" t="s">
        <v>37</v>
      </c>
      <c r="E1317" s="203" t="s">
        <v>1072</v>
      </c>
      <c r="F1317" s="204">
        <v>3312000</v>
      </c>
      <c r="G1317" s="204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83">
        <v>10</v>
      </c>
      <c r="C1318" s="109" t="s">
        <v>1240</v>
      </c>
      <c r="D1318" s="202" t="s">
        <v>37</v>
      </c>
      <c r="E1318" s="203" t="s">
        <v>1072</v>
      </c>
      <c r="F1318" s="204">
        <v>3217200</v>
      </c>
      <c r="G1318" s="204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83">
        <v>11</v>
      </c>
      <c r="C1319" s="109" t="s">
        <v>1241</v>
      </c>
      <c r="D1319" s="202" t="s">
        <v>37</v>
      </c>
      <c r="E1319" s="203" t="s">
        <v>1072</v>
      </c>
      <c r="F1319" s="204">
        <v>2668800</v>
      </c>
      <c r="G1319" s="204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83">
        <v>12</v>
      </c>
      <c r="C1320" s="109" t="s">
        <v>1242</v>
      </c>
      <c r="D1320" s="202" t="s">
        <v>37</v>
      </c>
      <c r="E1320" s="203" t="s">
        <v>1072</v>
      </c>
      <c r="F1320" s="204">
        <v>2668800</v>
      </c>
      <c r="G1320" s="204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83">
        <v>13</v>
      </c>
      <c r="C1321" s="109" t="s">
        <v>1243</v>
      </c>
      <c r="D1321" s="202" t="s">
        <v>37</v>
      </c>
      <c r="E1321" s="203" t="s">
        <v>1072</v>
      </c>
      <c r="F1321" s="204">
        <v>2367600</v>
      </c>
      <c r="G1321" s="204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83">
        <v>14</v>
      </c>
      <c r="C1322" s="109" t="s">
        <v>1244</v>
      </c>
      <c r="D1322" s="202" t="s">
        <v>37</v>
      </c>
      <c r="E1322" s="203" t="s">
        <v>1072</v>
      </c>
      <c r="F1322" s="204">
        <v>1790400</v>
      </c>
      <c r="G1322" s="204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83">
        <v>15</v>
      </c>
      <c r="C1323" s="109" t="s">
        <v>1245</v>
      </c>
      <c r="D1323" s="202" t="s">
        <v>37</v>
      </c>
      <c r="E1323" s="203" t="s">
        <v>1072</v>
      </c>
      <c r="F1323" s="204">
        <v>4682400</v>
      </c>
      <c r="G1323" s="204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83">
        <v>16</v>
      </c>
      <c r="C1324" s="109" t="s">
        <v>1246</v>
      </c>
      <c r="D1324" s="202" t="s">
        <v>37</v>
      </c>
      <c r="E1324" s="203" t="s">
        <v>1072</v>
      </c>
      <c r="F1324" s="204">
        <v>3691200</v>
      </c>
      <c r="G1324" s="204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83">
        <v>17</v>
      </c>
      <c r="C1325" s="109" t="s">
        <v>1247</v>
      </c>
      <c r="D1325" s="202" t="s">
        <v>37</v>
      </c>
      <c r="E1325" s="203" t="s">
        <v>1072</v>
      </c>
      <c r="F1325" s="204">
        <v>3139200</v>
      </c>
      <c r="G1325" s="204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83">
        <v>18</v>
      </c>
      <c r="C1326" s="109" t="s">
        <v>1248</v>
      </c>
      <c r="D1326" s="202" t="s">
        <v>37</v>
      </c>
      <c r="E1326" s="203" t="s">
        <v>1072</v>
      </c>
      <c r="F1326" s="204">
        <v>2384400</v>
      </c>
      <c r="G1326" s="204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83">
        <v>19</v>
      </c>
      <c r="C1327" s="109" t="s">
        <v>1249</v>
      </c>
      <c r="D1327" s="202" t="s">
        <v>37</v>
      </c>
      <c r="E1327" s="203" t="s">
        <v>1072</v>
      </c>
      <c r="F1327" s="204">
        <v>3271200</v>
      </c>
      <c r="G1327" s="204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83">
        <v>20</v>
      </c>
      <c r="C1328" s="109" t="s">
        <v>1250</v>
      </c>
      <c r="D1328" s="202" t="s">
        <v>37</v>
      </c>
      <c r="E1328" s="203" t="s">
        <v>1072</v>
      </c>
      <c r="F1328" s="204">
        <v>2920800</v>
      </c>
      <c r="G1328" s="204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83">
        <v>21</v>
      </c>
      <c r="C1329" s="109" t="s">
        <v>1251</v>
      </c>
      <c r="D1329" s="202" t="s">
        <v>37</v>
      </c>
      <c r="E1329" s="203" t="s">
        <v>1072</v>
      </c>
      <c r="F1329" s="204">
        <v>2151600</v>
      </c>
      <c r="G1329" s="204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83">
        <v>22</v>
      </c>
      <c r="C1330" s="109" t="s">
        <v>1252</v>
      </c>
      <c r="D1330" s="202" t="s">
        <v>37</v>
      </c>
      <c r="E1330" s="203" t="s">
        <v>1072</v>
      </c>
      <c r="F1330" s="204">
        <v>1822800</v>
      </c>
      <c r="G1330" s="204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83">
        <v>23</v>
      </c>
      <c r="C1331" s="109" t="s">
        <v>1253</v>
      </c>
      <c r="D1331" s="202" t="s">
        <v>37</v>
      </c>
      <c r="E1331" s="203" t="s">
        <v>1072</v>
      </c>
      <c r="F1331" s="204">
        <v>1637821.3173673779</v>
      </c>
      <c r="G1331" s="204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83">
        <v>24</v>
      </c>
      <c r="C1332" s="109" t="s">
        <v>1254</v>
      </c>
      <c r="D1332" s="202" t="s">
        <v>37</v>
      </c>
      <c r="E1332" s="203" t="s">
        <v>1072</v>
      </c>
      <c r="F1332" s="204">
        <v>1505773.9956037072</v>
      </c>
      <c r="G1332" s="204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83">
        <v>25</v>
      </c>
      <c r="C1333" s="109" t="s">
        <v>1255</v>
      </c>
      <c r="D1333" s="202" t="s">
        <v>37</v>
      </c>
      <c r="E1333" s="203" t="s">
        <v>1072</v>
      </c>
      <c r="F1333" s="204">
        <v>1382400</v>
      </c>
      <c r="G1333" s="204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83">
        <v>26</v>
      </c>
      <c r="C1334" s="109" t="s">
        <v>1256</v>
      </c>
      <c r="D1334" s="202" t="s">
        <v>37</v>
      </c>
      <c r="E1334" s="203" t="s">
        <v>1072</v>
      </c>
      <c r="F1334" s="204">
        <v>1380000</v>
      </c>
      <c r="G1334" s="204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83">
        <v>27</v>
      </c>
      <c r="C1335" s="109" t="s">
        <v>1257</v>
      </c>
      <c r="D1335" s="202" t="s">
        <v>37</v>
      </c>
      <c r="E1335" s="203" t="s">
        <v>1072</v>
      </c>
      <c r="F1335" s="204">
        <v>1221600</v>
      </c>
      <c r="G1335" s="204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83">
        <v>28</v>
      </c>
      <c r="C1336" s="109" t="s">
        <v>1258</v>
      </c>
      <c r="D1336" s="202" t="s">
        <v>37</v>
      </c>
      <c r="E1336" s="203" t="s">
        <v>1072</v>
      </c>
      <c r="F1336" s="204">
        <v>6279240.0000000009</v>
      </c>
      <c r="G1336" s="204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83">
        <v>29</v>
      </c>
      <c r="C1337" s="109" t="s">
        <v>1259</v>
      </c>
      <c r="D1337" s="202" t="s">
        <v>37</v>
      </c>
      <c r="E1337" s="203" t="s">
        <v>1072</v>
      </c>
      <c r="F1337" s="204">
        <v>6279240.0000000009</v>
      </c>
      <c r="G1337" s="204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83">
        <v>30</v>
      </c>
      <c r="C1338" s="109" t="s">
        <v>1260</v>
      </c>
      <c r="D1338" s="202" t="s">
        <v>37</v>
      </c>
      <c r="E1338" s="203" t="s">
        <v>1072</v>
      </c>
      <c r="F1338" s="204">
        <v>4901160</v>
      </c>
      <c r="G1338" s="204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83">
        <v>31</v>
      </c>
      <c r="C1339" s="109" t="s">
        <v>1261</v>
      </c>
      <c r="D1339" s="202" t="s">
        <v>37</v>
      </c>
      <c r="E1339" s="203" t="s">
        <v>1072</v>
      </c>
      <c r="F1339" s="204">
        <v>4642440</v>
      </c>
      <c r="G1339" s="204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83">
        <v>32</v>
      </c>
      <c r="C1340" s="109" t="s">
        <v>1262</v>
      </c>
      <c r="D1340" s="202" t="s">
        <v>37</v>
      </c>
      <c r="E1340" s="203" t="s">
        <v>1072</v>
      </c>
      <c r="F1340" s="204">
        <v>3961320</v>
      </c>
      <c r="G1340" s="204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83">
        <v>33</v>
      </c>
      <c r="C1341" s="109" t="s">
        <v>1263</v>
      </c>
      <c r="D1341" s="202" t="s">
        <v>37</v>
      </c>
      <c r="E1341" s="203" t="s">
        <v>1072</v>
      </c>
      <c r="F1341" s="204">
        <v>3839880</v>
      </c>
      <c r="G1341" s="204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83">
        <v>34</v>
      </c>
      <c r="C1342" s="109" t="s">
        <v>1264</v>
      </c>
      <c r="D1342" s="202" t="s">
        <v>37</v>
      </c>
      <c r="E1342" s="203" t="s">
        <v>1072</v>
      </c>
      <c r="F1342" s="204">
        <v>3835920</v>
      </c>
      <c r="G1342" s="204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83">
        <v>35</v>
      </c>
      <c r="C1343" s="109" t="s">
        <v>1265</v>
      </c>
      <c r="D1343" s="202" t="s">
        <v>37</v>
      </c>
      <c r="E1343" s="203" t="s">
        <v>1072</v>
      </c>
      <c r="F1343" s="204">
        <v>3260400</v>
      </c>
      <c r="G1343" s="204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83">
        <v>36</v>
      </c>
      <c r="C1344" s="109" t="s">
        <v>1266</v>
      </c>
      <c r="D1344" s="202" t="s">
        <v>37</v>
      </c>
      <c r="E1344" s="203" t="s">
        <v>1072</v>
      </c>
      <c r="F1344" s="204">
        <v>3643200</v>
      </c>
      <c r="G1344" s="204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83">
        <v>37</v>
      </c>
      <c r="C1345" s="109" t="s">
        <v>1267</v>
      </c>
      <c r="D1345" s="202" t="s">
        <v>37</v>
      </c>
      <c r="E1345" s="203" t="s">
        <v>1072</v>
      </c>
      <c r="F1345" s="204">
        <v>3538920</v>
      </c>
      <c r="G1345" s="204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83">
        <v>38</v>
      </c>
      <c r="C1346" s="109" t="s">
        <v>1268</v>
      </c>
      <c r="D1346" s="202" t="s">
        <v>37</v>
      </c>
      <c r="E1346" s="203" t="s">
        <v>1072</v>
      </c>
      <c r="F1346" s="204">
        <v>2935680.0000000005</v>
      </c>
      <c r="G1346" s="204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83">
        <v>39</v>
      </c>
      <c r="C1347" s="109" t="s">
        <v>1269</v>
      </c>
      <c r="D1347" s="202" t="s">
        <v>37</v>
      </c>
      <c r="E1347" s="203" t="s">
        <v>1072</v>
      </c>
      <c r="F1347" s="204">
        <v>2935680.0000000005</v>
      </c>
      <c r="G1347" s="204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83">
        <v>40</v>
      </c>
      <c r="C1348" s="109" t="s">
        <v>1270</v>
      </c>
      <c r="D1348" s="202" t="s">
        <v>37</v>
      </c>
      <c r="E1348" s="203" t="s">
        <v>1072</v>
      </c>
      <c r="F1348" s="204">
        <v>2604360.0000000005</v>
      </c>
      <c r="G1348" s="204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83">
        <v>41</v>
      </c>
      <c r="C1349" s="109" t="s">
        <v>1271</v>
      </c>
      <c r="D1349" s="202" t="s">
        <v>37</v>
      </c>
      <c r="E1349" s="203" t="s">
        <v>1072</v>
      </c>
      <c r="F1349" s="204">
        <v>1969440</v>
      </c>
      <c r="G1349" s="204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83">
        <v>42</v>
      </c>
      <c r="C1350" s="109" t="s">
        <v>1272</v>
      </c>
      <c r="D1350" s="202" t="s">
        <v>37</v>
      </c>
      <c r="E1350" s="203" t="s">
        <v>1072</v>
      </c>
      <c r="F1350" s="204">
        <v>5150640.0000000009</v>
      </c>
      <c r="G1350" s="204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83">
        <v>43</v>
      </c>
      <c r="C1351" s="109" t="s">
        <v>1273</v>
      </c>
      <c r="D1351" s="202" t="s">
        <v>37</v>
      </c>
      <c r="E1351" s="203" t="s">
        <v>1072</v>
      </c>
      <c r="F1351" s="204">
        <v>4060320</v>
      </c>
      <c r="G1351" s="204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83">
        <v>44</v>
      </c>
      <c r="C1352" s="109" t="s">
        <v>1274</v>
      </c>
      <c r="D1352" s="202" t="s">
        <v>37</v>
      </c>
      <c r="E1352" s="203" t="s">
        <v>1072</v>
      </c>
      <c r="F1352" s="204">
        <v>3453120</v>
      </c>
      <c r="G1352" s="204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83">
        <v>45</v>
      </c>
      <c r="C1353" s="109" t="s">
        <v>1275</v>
      </c>
      <c r="D1353" s="202" t="s">
        <v>37</v>
      </c>
      <c r="E1353" s="203" t="s">
        <v>1072</v>
      </c>
      <c r="F1353" s="204">
        <v>2622840.0000000005</v>
      </c>
      <c r="G1353" s="204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83">
        <v>46</v>
      </c>
      <c r="C1354" s="109" t="s">
        <v>1276</v>
      </c>
      <c r="D1354" s="202" t="s">
        <v>37</v>
      </c>
      <c r="E1354" s="203" t="s">
        <v>1072</v>
      </c>
      <c r="F1354" s="204">
        <v>3598320</v>
      </c>
      <c r="G1354" s="204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83">
        <v>47</v>
      </c>
      <c r="C1355" s="109" t="s">
        <v>1277</v>
      </c>
      <c r="D1355" s="202" t="s">
        <v>37</v>
      </c>
      <c r="E1355" s="203" t="s">
        <v>1072</v>
      </c>
      <c r="F1355" s="204">
        <v>3212880</v>
      </c>
      <c r="G1355" s="204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83">
        <v>48</v>
      </c>
      <c r="C1356" s="109" t="s">
        <v>1278</v>
      </c>
      <c r="D1356" s="202" t="s">
        <v>37</v>
      </c>
      <c r="E1356" s="203" t="s">
        <v>1072</v>
      </c>
      <c r="F1356" s="204">
        <v>2366760</v>
      </c>
      <c r="G1356" s="204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83">
        <v>49</v>
      </c>
      <c r="C1357" s="109" t="s">
        <v>1279</v>
      </c>
      <c r="D1357" s="202" t="s">
        <v>37</v>
      </c>
      <c r="E1357" s="203" t="s">
        <v>1072</v>
      </c>
      <c r="F1357" s="204">
        <v>2005080</v>
      </c>
      <c r="G1357" s="204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83">
        <v>50</v>
      </c>
      <c r="C1358" s="109" t="s">
        <v>1280</v>
      </c>
      <c r="D1358" s="202" t="s">
        <v>37</v>
      </c>
      <c r="E1358" s="203" t="s">
        <v>1072</v>
      </c>
      <c r="F1358" s="204">
        <v>1801603.4491041158</v>
      </c>
      <c r="G1358" s="204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83">
        <v>51</v>
      </c>
      <c r="C1359" s="109" t="s">
        <v>1281</v>
      </c>
      <c r="D1359" s="202" t="s">
        <v>37</v>
      </c>
      <c r="E1359" s="203" t="s">
        <v>1072</v>
      </c>
      <c r="F1359" s="204">
        <v>1656351.3951640779</v>
      </c>
      <c r="G1359" s="204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83">
        <v>52</v>
      </c>
      <c r="C1360" s="109" t="s">
        <v>1282</v>
      </c>
      <c r="D1360" s="202" t="s">
        <v>37</v>
      </c>
      <c r="E1360" s="203" t="s">
        <v>1072</v>
      </c>
      <c r="F1360" s="204">
        <v>1520640.0000000002</v>
      </c>
      <c r="G1360" s="204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83">
        <v>53</v>
      </c>
      <c r="C1361" s="109" t="s">
        <v>1283</v>
      </c>
      <c r="D1361" s="202" t="s">
        <v>37</v>
      </c>
      <c r="E1361" s="203" t="s">
        <v>1072</v>
      </c>
      <c r="F1361" s="204">
        <v>1518000.0000000002</v>
      </c>
      <c r="G1361" s="204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83">
        <v>54</v>
      </c>
      <c r="C1362" s="109" t="s">
        <v>1284</v>
      </c>
      <c r="D1362" s="202" t="s">
        <v>37</v>
      </c>
      <c r="E1362" s="203" t="s">
        <v>1072</v>
      </c>
      <c r="F1362" s="204">
        <v>1343760.0000000002</v>
      </c>
      <c r="G1362" s="204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83">
        <v>55</v>
      </c>
      <c r="C1363" s="109" t="s">
        <v>1285</v>
      </c>
      <c r="D1363" s="202" t="s">
        <v>37</v>
      </c>
      <c r="E1363" s="203" t="s">
        <v>1072</v>
      </c>
      <c r="F1363" s="204">
        <v>7945699.5772913285</v>
      </c>
      <c r="G1363" s="204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83"/>
      <c r="C1364" s="109"/>
      <c r="D1364" s="202" t="s">
        <v>38</v>
      </c>
      <c r="E1364" s="203"/>
      <c r="F1364" s="204">
        <v>0</v>
      </c>
      <c r="G1364" s="204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83" t="s">
        <v>1001</v>
      </c>
      <c r="C1365" s="109" t="s">
        <v>769</v>
      </c>
      <c r="D1365" s="202" t="s">
        <v>38</v>
      </c>
      <c r="E1365" s="203"/>
      <c r="F1365" s="204">
        <v>0</v>
      </c>
      <c r="G1365" s="204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83">
        <v>1</v>
      </c>
      <c r="C1366" s="109" t="s">
        <v>1286</v>
      </c>
      <c r="D1366" s="202" t="s">
        <v>37</v>
      </c>
      <c r="E1366" s="203" t="s">
        <v>1072</v>
      </c>
      <c r="F1366" s="204">
        <v>3426000</v>
      </c>
      <c r="G1366" s="204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83">
        <v>2</v>
      </c>
      <c r="C1367" s="109" t="s">
        <v>1287</v>
      </c>
      <c r="D1367" s="202" t="s">
        <v>37</v>
      </c>
      <c r="E1367" s="203" t="s">
        <v>1072</v>
      </c>
      <c r="F1367" s="204">
        <v>2880000</v>
      </c>
      <c r="G1367" s="204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83">
        <v>3</v>
      </c>
      <c r="C1368" s="109" t="s">
        <v>1288</v>
      </c>
      <c r="D1368" s="202" t="s">
        <v>37</v>
      </c>
      <c r="E1368" s="203" t="s">
        <v>1072</v>
      </c>
      <c r="F1368" s="204">
        <v>2649600</v>
      </c>
      <c r="G1368" s="204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83">
        <v>4</v>
      </c>
      <c r="C1369" s="109" t="s">
        <v>1289</v>
      </c>
      <c r="D1369" s="202" t="s">
        <v>37</v>
      </c>
      <c r="E1369" s="203" t="s">
        <v>1072</v>
      </c>
      <c r="F1369" s="204">
        <v>1971600</v>
      </c>
      <c r="G1369" s="204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83">
        <v>5</v>
      </c>
      <c r="C1370" s="109" t="s">
        <v>1290</v>
      </c>
      <c r="D1370" s="202" t="s">
        <v>37</v>
      </c>
      <c r="E1370" s="203" t="s">
        <v>1072</v>
      </c>
      <c r="F1370" s="204">
        <v>1340400</v>
      </c>
      <c r="G1370" s="204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83">
        <v>6</v>
      </c>
      <c r="C1371" s="109" t="s">
        <v>1291</v>
      </c>
      <c r="D1371" s="202" t="s">
        <v>37</v>
      </c>
      <c r="E1371" s="203" t="s">
        <v>1072</v>
      </c>
      <c r="F1371" s="204">
        <v>2682000</v>
      </c>
      <c r="G1371" s="204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83">
        <v>7</v>
      </c>
      <c r="C1372" s="109" t="s">
        <v>1292</v>
      </c>
      <c r="D1372" s="202" t="s">
        <v>37</v>
      </c>
      <c r="E1372" s="203" t="s">
        <v>1072</v>
      </c>
      <c r="F1372" s="204">
        <v>2148000</v>
      </c>
      <c r="G1372" s="204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83"/>
      <c r="C1373" s="109"/>
      <c r="D1373" s="202" t="s">
        <v>38</v>
      </c>
      <c r="E1373" s="203"/>
      <c r="F1373" s="204">
        <v>0</v>
      </c>
      <c r="G1373" s="204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83" t="s">
        <v>1001</v>
      </c>
      <c r="C1374" s="109" t="s">
        <v>521</v>
      </c>
      <c r="D1374" s="202" t="s">
        <v>38</v>
      </c>
      <c r="E1374" s="203"/>
      <c r="F1374" s="204">
        <v>0</v>
      </c>
      <c r="G1374" s="204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83">
        <v>1</v>
      </c>
      <c r="C1375" s="109" t="s">
        <v>951</v>
      </c>
      <c r="D1375" s="202" t="s">
        <v>37</v>
      </c>
      <c r="E1375" s="203" t="s">
        <v>11</v>
      </c>
      <c r="F1375" s="204">
        <v>213420</v>
      </c>
      <c r="G1375" s="204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83">
        <v>2</v>
      </c>
      <c r="C1376" s="109" t="s">
        <v>952</v>
      </c>
      <c r="D1376" s="202" t="s">
        <v>37</v>
      </c>
      <c r="E1376" s="203" t="s">
        <v>11</v>
      </c>
      <c r="F1376" s="204">
        <v>207840</v>
      </c>
      <c r="G1376" s="204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83">
        <v>3</v>
      </c>
      <c r="C1377" s="109" t="s">
        <v>953</v>
      </c>
      <c r="D1377" s="202" t="s">
        <v>37</v>
      </c>
      <c r="E1377" s="203" t="s">
        <v>11</v>
      </c>
      <c r="F1377" s="204">
        <v>342990</v>
      </c>
      <c r="G1377" s="204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83">
        <v>4</v>
      </c>
      <c r="C1378" s="109" t="s">
        <v>954</v>
      </c>
      <c r="D1378" s="202" t="s">
        <v>37</v>
      </c>
      <c r="E1378" s="203" t="s">
        <v>11</v>
      </c>
      <c r="F1378" s="204">
        <v>709680</v>
      </c>
      <c r="G1378" s="204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83">
        <v>5</v>
      </c>
      <c r="C1379" s="109" t="s">
        <v>955</v>
      </c>
      <c r="D1379" s="202" t="s">
        <v>37</v>
      </c>
      <c r="E1379" s="203" t="s">
        <v>11</v>
      </c>
      <c r="F1379" s="204">
        <v>1771980</v>
      </c>
      <c r="G1379" s="204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83">
        <v>6</v>
      </c>
      <c r="C1380" s="109" t="s">
        <v>956</v>
      </c>
      <c r="D1380" s="202" t="s">
        <v>37</v>
      </c>
      <c r="E1380" s="203" t="s">
        <v>11</v>
      </c>
      <c r="F1380" s="204">
        <v>976440</v>
      </c>
      <c r="G1380" s="204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83">
        <v>7</v>
      </c>
      <c r="C1381" s="109" t="s">
        <v>957</v>
      </c>
      <c r="D1381" s="202" t="s">
        <v>37</v>
      </c>
      <c r="E1381" s="203" t="s">
        <v>11</v>
      </c>
      <c r="F1381" s="204">
        <v>2211900</v>
      </c>
      <c r="G1381" s="204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83">
        <v>8</v>
      </c>
      <c r="C1382" s="109" t="s">
        <v>958</v>
      </c>
      <c r="D1382" s="202" t="s">
        <v>37</v>
      </c>
      <c r="E1382" s="203" t="s">
        <v>11</v>
      </c>
      <c r="F1382" s="204">
        <v>2270640</v>
      </c>
      <c r="G1382" s="204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83">
        <v>9</v>
      </c>
      <c r="C1383" s="109" t="s">
        <v>959</v>
      </c>
      <c r="D1383" s="202" t="s">
        <v>37</v>
      </c>
      <c r="E1383" s="203" t="s">
        <v>11</v>
      </c>
      <c r="F1383" s="204">
        <v>2476740</v>
      </c>
      <c r="G1383" s="204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83"/>
      <c r="C1384" s="109" t="s">
        <v>38</v>
      </c>
      <c r="D1384" s="202" t="s">
        <v>38</v>
      </c>
      <c r="E1384" s="203"/>
      <c r="F1384" s="204">
        <v>0</v>
      </c>
      <c r="G1384" s="204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83" t="s">
        <v>1001</v>
      </c>
      <c r="C1385" s="109" t="s">
        <v>778</v>
      </c>
      <c r="D1385" s="202" t="s">
        <v>38</v>
      </c>
      <c r="E1385" s="203"/>
      <c r="F1385" s="204">
        <v>0</v>
      </c>
      <c r="G1385" s="204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83">
        <v>1</v>
      </c>
      <c r="C1386" s="109" t="s">
        <v>418</v>
      </c>
      <c r="D1386" s="202" t="s">
        <v>37</v>
      </c>
      <c r="E1386" s="203" t="s">
        <v>90</v>
      </c>
      <c r="F1386" s="204">
        <v>220260.49029487889</v>
      </c>
      <c r="G1386" s="204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83">
        <v>2</v>
      </c>
      <c r="C1387" s="109" t="s">
        <v>419</v>
      </c>
      <c r="D1387" s="202" t="s">
        <v>37</v>
      </c>
      <c r="E1387" s="203" t="s">
        <v>90</v>
      </c>
      <c r="F1387" s="204">
        <v>220260.49029487889</v>
      </c>
      <c r="G1387" s="204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83">
        <v>3</v>
      </c>
      <c r="C1388" s="109" t="s">
        <v>420</v>
      </c>
      <c r="D1388" s="202" t="s">
        <v>37</v>
      </c>
      <c r="E1388" s="203" t="s">
        <v>90</v>
      </c>
      <c r="F1388" s="204">
        <v>250977.08928157968</v>
      </c>
      <c r="G1388" s="204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83">
        <v>4</v>
      </c>
      <c r="C1389" s="109" t="s">
        <v>421</v>
      </c>
      <c r="D1389" s="202" t="s">
        <v>37</v>
      </c>
      <c r="E1389" s="203" t="s">
        <v>90</v>
      </c>
      <c r="F1389" s="204">
        <v>289200</v>
      </c>
      <c r="G1389" s="204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83">
        <v>5</v>
      </c>
      <c r="C1390" s="109" t="s">
        <v>422</v>
      </c>
      <c r="D1390" s="202" t="s">
        <v>37</v>
      </c>
      <c r="E1390" s="203" t="s">
        <v>90</v>
      </c>
      <c r="F1390" s="204">
        <v>277947.76156258525</v>
      </c>
      <c r="G1390" s="204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83">
        <v>6</v>
      </c>
      <c r="C1391" s="109" t="s">
        <v>423</v>
      </c>
      <c r="D1391" s="202" t="s">
        <v>37</v>
      </c>
      <c r="E1391" s="203" t="s">
        <v>90</v>
      </c>
      <c r="F1391" s="204">
        <v>309000</v>
      </c>
      <c r="G1391" s="204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83">
        <v>7</v>
      </c>
      <c r="C1392" s="109" t="s">
        <v>1102</v>
      </c>
      <c r="D1392" s="202" t="s">
        <v>37</v>
      </c>
      <c r="E1392" s="203" t="s">
        <v>90</v>
      </c>
      <c r="F1392" s="204">
        <v>277947.76156258525</v>
      </c>
      <c r="G1392" s="204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83">
        <v>8</v>
      </c>
      <c r="C1393" s="109" t="s">
        <v>1103</v>
      </c>
      <c r="D1393" s="202" t="s">
        <v>37</v>
      </c>
      <c r="E1393" s="203" t="s">
        <v>90</v>
      </c>
      <c r="F1393" s="204">
        <v>345600</v>
      </c>
      <c r="G1393" s="204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83">
        <v>9</v>
      </c>
      <c r="C1394" s="109" t="s">
        <v>424</v>
      </c>
      <c r="D1394" s="202" t="s">
        <v>37</v>
      </c>
      <c r="E1394" s="203" t="s">
        <v>90</v>
      </c>
      <c r="F1394" s="204">
        <v>438273.42456634069</v>
      </c>
      <c r="G1394" s="204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83">
        <v>10</v>
      </c>
      <c r="C1395" s="109" t="s">
        <v>425</v>
      </c>
      <c r="D1395" s="202" t="s">
        <v>37</v>
      </c>
      <c r="E1395" s="203" t="s">
        <v>90</v>
      </c>
      <c r="F1395" s="204">
        <v>384600</v>
      </c>
      <c r="G1395" s="204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83">
        <v>11</v>
      </c>
      <c r="C1396" s="109" t="s">
        <v>426</v>
      </c>
      <c r="D1396" s="202" t="s">
        <v>37</v>
      </c>
      <c r="E1396" s="203" t="s">
        <v>90</v>
      </c>
      <c r="F1396" s="204">
        <v>466742.46752962429</v>
      </c>
      <c r="G1396" s="204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83">
        <v>12</v>
      </c>
      <c r="C1397" s="109" t="s">
        <v>427</v>
      </c>
      <c r="D1397" s="202" t="s">
        <v>37</v>
      </c>
      <c r="E1397" s="203" t="s">
        <v>90</v>
      </c>
      <c r="F1397" s="204">
        <v>466742.46752962429</v>
      </c>
      <c r="G1397" s="204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83">
        <v>13</v>
      </c>
      <c r="C1398" s="109" t="s">
        <v>428</v>
      </c>
      <c r="D1398" s="202" t="s">
        <v>37</v>
      </c>
      <c r="E1398" s="203" t="s">
        <v>90</v>
      </c>
      <c r="F1398" s="204">
        <v>513941.14402138407</v>
      </c>
      <c r="G1398" s="204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83">
        <v>14</v>
      </c>
      <c r="C1399" s="109" t="s">
        <v>429</v>
      </c>
      <c r="D1399" s="202" t="s">
        <v>37</v>
      </c>
      <c r="E1399" s="203" t="s">
        <v>90</v>
      </c>
      <c r="F1399" s="204">
        <v>502200</v>
      </c>
      <c r="G1399" s="204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83">
        <v>15</v>
      </c>
      <c r="C1400" s="109" t="s">
        <v>430</v>
      </c>
      <c r="D1400" s="202" t="s">
        <v>37</v>
      </c>
      <c r="E1400" s="203" t="s">
        <v>90</v>
      </c>
      <c r="F1400" s="204">
        <v>580618.63938275899</v>
      </c>
      <c r="G1400" s="204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83">
        <v>16</v>
      </c>
      <c r="C1401" s="109" t="s">
        <v>431</v>
      </c>
      <c r="D1401" s="202" t="s">
        <v>37</v>
      </c>
      <c r="E1401" s="203" t="s">
        <v>90</v>
      </c>
      <c r="F1401" s="204">
        <v>522000</v>
      </c>
      <c r="G1401" s="204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83">
        <v>17</v>
      </c>
      <c r="C1402" s="109" t="s">
        <v>432</v>
      </c>
      <c r="D1402" s="202" t="s">
        <v>37</v>
      </c>
      <c r="E1402" s="203" t="s">
        <v>90</v>
      </c>
      <c r="F1402" s="204">
        <v>768051.19018409075</v>
      </c>
      <c r="G1402" s="204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83">
        <v>18</v>
      </c>
      <c r="C1403" s="109" t="s">
        <v>433</v>
      </c>
      <c r="D1403" s="202" t="s">
        <v>37</v>
      </c>
      <c r="E1403" s="203" t="s">
        <v>90</v>
      </c>
      <c r="F1403" s="204">
        <v>768051.19018409075</v>
      </c>
      <c r="G1403" s="204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83">
        <v>19</v>
      </c>
      <c r="C1404" s="109" t="s">
        <v>434</v>
      </c>
      <c r="D1404" s="202" t="s">
        <v>37</v>
      </c>
      <c r="E1404" s="203" t="s">
        <v>90</v>
      </c>
      <c r="F1404" s="204">
        <v>755996.11696758063</v>
      </c>
      <c r="G1404" s="204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83">
        <v>20</v>
      </c>
      <c r="C1405" s="109" t="s">
        <v>435</v>
      </c>
      <c r="D1405" s="202" t="s">
        <v>37</v>
      </c>
      <c r="E1405" s="203" t="s">
        <v>90</v>
      </c>
      <c r="F1405" s="204">
        <v>589800</v>
      </c>
      <c r="G1405" s="204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83">
        <v>21</v>
      </c>
      <c r="C1406" s="109" t="s">
        <v>436</v>
      </c>
      <c r="D1406" s="202" t="s">
        <v>37</v>
      </c>
      <c r="E1406" s="203" t="s">
        <v>90</v>
      </c>
      <c r="F1406" s="204">
        <v>832055.45603276498</v>
      </c>
      <c r="G1406" s="204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83">
        <v>22</v>
      </c>
      <c r="C1407" s="109" t="s">
        <v>437</v>
      </c>
      <c r="D1407" s="202" t="s">
        <v>37</v>
      </c>
      <c r="E1407" s="203" t="s">
        <v>90</v>
      </c>
      <c r="F1407" s="204">
        <v>636000</v>
      </c>
      <c r="G1407" s="204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83">
        <v>23</v>
      </c>
      <c r="C1408" s="109" t="s">
        <v>438</v>
      </c>
      <c r="D1408" s="202" t="s">
        <v>37</v>
      </c>
      <c r="E1408" s="203" t="s">
        <v>90</v>
      </c>
      <c r="F1408" s="204">
        <v>842833.50878142437</v>
      </c>
      <c r="G1408" s="204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83">
        <v>24</v>
      </c>
      <c r="C1409" s="109" t="s">
        <v>439</v>
      </c>
      <c r="D1409" s="202" t="s">
        <v>37</v>
      </c>
      <c r="E1409" s="203" t="s">
        <v>90</v>
      </c>
      <c r="F1409" s="204">
        <v>762000</v>
      </c>
      <c r="G1409" s="204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83">
        <v>25</v>
      </c>
      <c r="C1410" s="109" t="s">
        <v>440</v>
      </c>
      <c r="D1410" s="202" t="s">
        <v>37</v>
      </c>
      <c r="E1410" s="203" t="s">
        <v>90</v>
      </c>
      <c r="F1410" s="204">
        <v>902019.15073140874</v>
      </c>
      <c r="G1410" s="204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83">
        <v>26</v>
      </c>
      <c r="C1411" s="109" t="s">
        <v>441</v>
      </c>
      <c r="D1411" s="202" t="s">
        <v>37</v>
      </c>
      <c r="E1411" s="203" t="s">
        <v>90</v>
      </c>
      <c r="F1411" s="204">
        <v>902019.15073140874</v>
      </c>
      <c r="G1411" s="204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83"/>
      <c r="C1412" s="109"/>
      <c r="D1412" s="202" t="s">
        <v>38</v>
      </c>
      <c r="E1412" s="203"/>
      <c r="F1412" s="204">
        <v>0</v>
      </c>
      <c r="G1412" s="204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83" t="s">
        <v>1001</v>
      </c>
      <c r="C1413" s="109" t="s">
        <v>779</v>
      </c>
      <c r="D1413" s="202" t="s">
        <v>38</v>
      </c>
      <c r="E1413" s="203"/>
      <c r="F1413" s="204">
        <v>0</v>
      </c>
      <c r="G1413" s="204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83">
        <v>1</v>
      </c>
      <c r="C1414" s="109" t="s">
        <v>1065</v>
      </c>
      <c r="D1414" s="202" t="s">
        <v>37</v>
      </c>
      <c r="E1414" s="203" t="s">
        <v>11</v>
      </c>
      <c r="F1414" s="204">
        <v>96180</v>
      </c>
      <c r="G1414" s="204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83">
        <v>2</v>
      </c>
      <c r="C1415" s="109" t="s">
        <v>960</v>
      </c>
      <c r="D1415" s="202" t="s">
        <v>37</v>
      </c>
      <c r="E1415" s="203" t="s">
        <v>11</v>
      </c>
      <c r="F1415" s="204">
        <v>257820</v>
      </c>
      <c r="G1415" s="204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83">
        <v>3</v>
      </c>
      <c r="C1416" s="109" t="s">
        <v>961</v>
      </c>
      <c r="D1416" s="202" t="s">
        <v>37</v>
      </c>
      <c r="E1416" s="203" t="s">
        <v>11</v>
      </c>
      <c r="F1416" s="204">
        <v>299160</v>
      </c>
      <c r="G1416" s="204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83">
        <v>4</v>
      </c>
      <c r="C1417" s="109" t="s">
        <v>962</v>
      </c>
      <c r="D1417" s="202" t="s">
        <v>37</v>
      </c>
      <c r="E1417" s="203" t="s">
        <v>11</v>
      </c>
      <c r="F1417" s="204">
        <v>246960</v>
      </c>
      <c r="G1417" s="204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83">
        <v>5</v>
      </c>
      <c r="C1418" s="109" t="s">
        <v>963</v>
      </c>
      <c r="D1418" s="202" t="s">
        <v>37</v>
      </c>
      <c r="E1418" s="203" t="s">
        <v>11</v>
      </c>
      <c r="F1418" s="204">
        <v>286461</v>
      </c>
      <c r="G1418" s="204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83">
        <v>6</v>
      </c>
      <c r="C1419" s="109" t="s">
        <v>964</v>
      </c>
      <c r="D1419" s="202" t="s">
        <v>37</v>
      </c>
      <c r="E1419" s="203" t="s">
        <v>11</v>
      </c>
      <c r="F1419" s="204">
        <v>259308</v>
      </c>
      <c r="G1419" s="204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83">
        <v>7</v>
      </c>
      <c r="C1420" s="109" t="s">
        <v>965</v>
      </c>
      <c r="D1420" s="202" t="s">
        <v>37</v>
      </c>
      <c r="E1420" s="203" t="s">
        <v>11</v>
      </c>
      <c r="F1420" s="204">
        <v>300784.05</v>
      </c>
      <c r="G1420" s="204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83">
        <v>8</v>
      </c>
      <c r="C1421" s="109" t="s">
        <v>442</v>
      </c>
      <c r="D1421" s="202" t="s">
        <v>37</v>
      </c>
      <c r="E1421" s="203" t="s">
        <v>11</v>
      </c>
      <c r="F1421" s="204">
        <v>300600</v>
      </c>
      <c r="G1421" s="204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83">
        <v>9</v>
      </c>
      <c r="C1422" s="109" t="s">
        <v>443</v>
      </c>
      <c r="D1422" s="202" t="s">
        <v>37</v>
      </c>
      <c r="E1422" s="203" t="s">
        <v>11</v>
      </c>
      <c r="F1422" s="204">
        <v>358140</v>
      </c>
      <c r="G1422" s="204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83">
        <v>10</v>
      </c>
      <c r="C1423" s="109" t="s">
        <v>444</v>
      </c>
      <c r="D1423" s="202" t="s">
        <v>37</v>
      </c>
      <c r="E1423" s="203" t="s">
        <v>11</v>
      </c>
      <c r="F1423" s="204">
        <v>341777.99941898551</v>
      </c>
      <c r="G1423" s="204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83">
        <v>11</v>
      </c>
      <c r="C1424" s="109" t="s">
        <v>445</v>
      </c>
      <c r="D1424" s="202" t="s">
        <v>37</v>
      </c>
      <c r="E1424" s="203" t="s">
        <v>11</v>
      </c>
      <c r="F1424" s="204">
        <v>395879.58401850733</v>
      </c>
      <c r="G1424" s="204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83">
        <v>12</v>
      </c>
      <c r="C1425" s="109" t="s">
        <v>446</v>
      </c>
      <c r="D1425" s="202" t="s">
        <v>37</v>
      </c>
      <c r="E1425" s="203" t="s">
        <v>11</v>
      </c>
      <c r="F1425" s="204">
        <v>6240</v>
      </c>
      <c r="G1425" s="204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83">
        <v>13</v>
      </c>
      <c r="C1426" s="109" t="s">
        <v>447</v>
      </c>
      <c r="D1426" s="202" t="s">
        <v>37</v>
      </c>
      <c r="E1426" s="203" t="s">
        <v>11</v>
      </c>
      <c r="F1426" s="204">
        <v>5760</v>
      </c>
      <c r="G1426" s="204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83">
        <v>14</v>
      </c>
      <c r="C1427" s="109" t="s">
        <v>448</v>
      </c>
      <c r="D1427" s="202" t="s">
        <v>37</v>
      </c>
      <c r="E1427" s="203" t="s">
        <v>287</v>
      </c>
      <c r="F1427" s="204">
        <v>337284.9788645666</v>
      </c>
      <c r="G1427" s="204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83">
        <v>15</v>
      </c>
      <c r="C1428" s="109" t="s">
        <v>966</v>
      </c>
      <c r="D1428" s="202" t="s">
        <v>37</v>
      </c>
      <c r="E1428" s="203" t="s">
        <v>287</v>
      </c>
      <c r="F1428" s="204">
        <v>269827.98309165332</v>
      </c>
      <c r="G1428" s="204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83">
        <v>16</v>
      </c>
      <c r="C1429" s="109" t="s">
        <v>967</v>
      </c>
      <c r="D1429" s="202" t="s">
        <v>37</v>
      </c>
      <c r="E1429" s="203" t="s">
        <v>463</v>
      </c>
      <c r="F1429" s="204">
        <v>420</v>
      </c>
      <c r="G1429" s="204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83">
        <v>17</v>
      </c>
      <c r="C1430" s="109" t="s">
        <v>968</v>
      </c>
      <c r="D1430" s="202" t="s">
        <v>37</v>
      </c>
      <c r="E1430" s="203" t="s">
        <v>463</v>
      </c>
      <c r="F1430" s="204">
        <v>720</v>
      </c>
      <c r="G1430" s="204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83">
        <v>18</v>
      </c>
      <c r="C1431" s="109" t="s">
        <v>969</v>
      </c>
      <c r="D1431" s="202" t="s">
        <v>37</v>
      </c>
      <c r="E1431" s="203" t="s">
        <v>463</v>
      </c>
      <c r="F1431" s="204">
        <v>15300</v>
      </c>
      <c r="G1431" s="204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83">
        <v>19</v>
      </c>
      <c r="C1432" s="109" t="s">
        <v>970</v>
      </c>
      <c r="D1432" s="202" t="s">
        <v>37</v>
      </c>
      <c r="E1432" s="203" t="s">
        <v>463</v>
      </c>
      <c r="F1432" s="204">
        <v>9120</v>
      </c>
      <c r="G1432" s="204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83">
        <v>20</v>
      </c>
      <c r="C1433" s="109" t="s">
        <v>1066</v>
      </c>
      <c r="D1433" s="202" t="s">
        <v>37</v>
      </c>
      <c r="E1433" s="203" t="s">
        <v>463</v>
      </c>
      <c r="F1433" s="388">
        <v>2740</v>
      </c>
      <c r="G1433" s="388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83"/>
      <c r="C1434" s="109"/>
      <c r="D1434" s="202" t="s">
        <v>38</v>
      </c>
      <c r="E1434" s="203"/>
      <c r="F1434" s="204">
        <v>0</v>
      </c>
      <c r="G1434" s="204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83" t="s">
        <v>1001</v>
      </c>
      <c r="C1435" s="109" t="s">
        <v>787</v>
      </c>
      <c r="D1435" s="202" t="s">
        <v>38</v>
      </c>
      <c r="E1435" s="203"/>
      <c r="F1435" s="204">
        <v>0</v>
      </c>
      <c r="G1435" s="204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83">
        <v>1</v>
      </c>
      <c r="C1436" s="109" t="s">
        <v>449</v>
      </c>
      <c r="D1436" s="202" t="s">
        <v>37</v>
      </c>
      <c r="E1436" s="203" t="s">
        <v>11</v>
      </c>
      <c r="F1436" s="204">
        <v>15000</v>
      </c>
      <c r="G1436" s="204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83">
        <v>2</v>
      </c>
      <c r="C1437" s="109" t="s">
        <v>450</v>
      </c>
      <c r="D1437" s="202" t="s">
        <v>37</v>
      </c>
      <c r="E1437" s="203" t="s">
        <v>11</v>
      </c>
      <c r="F1437" s="204">
        <v>36180</v>
      </c>
      <c r="G1437" s="204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83">
        <v>3</v>
      </c>
      <c r="C1438" s="109" t="s">
        <v>971</v>
      </c>
      <c r="D1438" s="202" t="s">
        <v>37</v>
      </c>
      <c r="E1438" s="203" t="s">
        <v>11</v>
      </c>
      <c r="F1438" s="204">
        <v>32640</v>
      </c>
      <c r="G1438" s="204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83">
        <v>4</v>
      </c>
      <c r="C1439" s="109" t="s">
        <v>972</v>
      </c>
      <c r="D1439" s="202" t="s">
        <v>37</v>
      </c>
      <c r="E1439" s="203" t="s">
        <v>11</v>
      </c>
      <c r="F1439" s="204">
        <v>63840</v>
      </c>
      <c r="G1439" s="204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83">
        <v>5</v>
      </c>
      <c r="C1440" s="109" t="s">
        <v>973</v>
      </c>
      <c r="D1440" s="202" t="s">
        <v>37</v>
      </c>
      <c r="E1440" s="203" t="s">
        <v>11</v>
      </c>
      <c r="F1440" s="204">
        <v>450000</v>
      </c>
      <c r="G1440" s="204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83">
        <v>6</v>
      </c>
      <c r="C1441" s="109" t="s">
        <v>1158</v>
      </c>
      <c r="D1441" s="202" t="s">
        <v>37</v>
      </c>
      <c r="E1441" s="203" t="s">
        <v>11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83"/>
      <c r="C1442" s="109" t="s">
        <v>38</v>
      </c>
      <c r="D1442" s="202" t="s">
        <v>38</v>
      </c>
      <c r="E1442" s="203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83" t="s">
        <v>1159</v>
      </c>
      <c r="C1443" s="109" t="s">
        <v>975</v>
      </c>
      <c r="D1443" s="202" t="s">
        <v>38</v>
      </c>
      <c r="E1443" s="203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83">
        <v>1</v>
      </c>
      <c r="C1444" s="109" t="s">
        <v>1061</v>
      </c>
      <c r="D1444" s="202" t="s">
        <v>37</v>
      </c>
      <c r="E1444" s="203" t="s">
        <v>976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83">
        <v>2</v>
      </c>
      <c r="C1445" s="109" t="s">
        <v>978</v>
      </c>
      <c r="D1445" s="202" t="s">
        <v>37</v>
      </c>
      <c r="E1445" s="203" t="s">
        <v>977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83">
        <v>3</v>
      </c>
      <c r="C1446" s="109" t="s">
        <v>979</v>
      </c>
      <c r="D1446" s="202" t="s">
        <v>37</v>
      </c>
      <c r="E1446" s="203" t="s">
        <v>30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83">
        <v>4</v>
      </c>
      <c r="C1447" s="186" t="s">
        <v>1067</v>
      </c>
      <c r="D1447" s="202" t="s">
        <v>37</v>
      </c>
      <c r="E1447" s="203" t="s">
        <v>1073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83">
        <v>5</v>
      </c>
      <c r="C1448" s="186" t="s">
        <v>1068</v>
      </c>
      <c r="D1448" s="202" t="s">
        <v>37</v>
      </c>
      <c r="E1448" s="203" t="s">
        <v>1073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83">
        <v>6</v>
      </c>
      <c r="C1449" s="186" t="s">
        <v>1069</v>
      </c>
      <c r="D1449" s="202" t="s">
        <v>37</v>
      </c>
      <c r="E1449" s="203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83">
        <v>7</v>
      </c>
      <c r="C1450" s="186" t="s">
        <v>1070</v>
      </c>
      <c r="D1450" s="202" t="s">
        <v>37</v>
      </c>
      <c r="E1450" s="203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83">
        <v>8</v>
      </c>
      <c r="C1451" s="186" t="s">
        <v>1071</v>
      </c>
      <c r="D1451" s="202" t="s">
        <v>37</v>
      </c>
      <c r="E1451" s="203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87">
        <v>9</v>
      </c>
      <c r="C1452" s="188" t="s">
        <v>1375</v>
      </c>
      <c r="D1452" s="202" t="s">
        <v>37</v>
      </c>
      <c r="E1452" s="203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87">
        <v>10</v>
      </c>
      <c r="C1453" s="189" t="s">
        <v>1376</v>
      </c>
      <c r="D1453" s="202" t="s">
        <v>37</v>
      </c>
      <c r="E1453" s="203" t="s">
        <v>11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87">
        <v>11</v>
      </c>
      <c r="C1454" s="189" t="s">
        <v>1377</v>
      </c>
      <c r="D1454" s="202" t="s">
        <v>37</v>
      </c>
      <c r="E1454" s="203" t="s">
        <v>11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87">
        <v>12</v>
      </c>
      <c r="C1455" s="189" t="s">
        <v>1378</v>
      </c>
      <c r="D1455" s="202" t="s">
        <v>35</v>
      </c>
      <c r="E1455" s="203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87">
        <v>13</v>
      </c>
      <c r="C1456" s="188" t="s">
        <v>1379</v>
      </c>
      <c r="D1456" s="202" t="s">
        <v>37</v>
      </c>
      <c r="E1456" s="203" t="s">
        <v>90</v>
      </c>
      <c r="F1456" s="209">
        <v>750000</v>
      </c>
      <c r="G1456" s="209">
        <v>750000</v>
      </c>
      <c r="I1456" s="88">
        <f t="shared" si="119"/>
        <v>750000</v>
      </c>
    </row>
    <row r="1457" spans="1:30" ht="15" customHeight="1">
      <c r="B1457" s="187"/>
      <c r="C1457" s="188" t="s">
        <v>38</v>
      </c>
      <c r="D1457" s="202" t="s">
        <v>38</v>
      </c>
      <c r="E1457" s="203"/>
      <c r="F1457" s="176" t="s">
        <v>38</v>
      </c>
      <c r="G1457" s="176" t="s">
        <v>38</v>
      </c>
      <c r="I1457" s="88" t="str">
        <f t="shared" si="119"/>
        <v/>
      </c>
    </row>
    <row r="1458" spans="1:30" ht="15" customHeight="1">
      <c r="A1458" s="16"/>
      <c r="B1458" s="187" t="s">
        <v>1001</v>
      </c>
      <c r="C1458" s="188" t="s">
        <v>1380</v>
      </c>
      <c r="D1458" s="202"/>
      <c r="E1458" s="203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87">
        <v>1</v>
      </c>
      <c r="C1459" s="188" t="s">
        <v>1381</v>
      </c>
      <c r="D1459" s="202" t="s">
        <v>35</v>
      </c>
      <c r="E1459" s="199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87">
        <v>2</v>
      </c>
      <c r="C1460" s="188" t="s">
        <v>1382</v>
      </c>
      <c r="D1460" s="202" t="s">
        <v>37</v>
      </c>
      <c r="E1460" s="203" t="s">
        <v>14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87"/>
      <c r="C1461" s="188"/>
      <c r="D1461" s="202"/>
      <c r="E1461" s="203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87" t="s">
        <v>1001</v>
      </c>
      <c r="C1462" s="188" t="s">
        <v>1383</v>
      </c>
      <c r="D1462" s="202" t="s">
        <v>37</v>
      </c>
      <c r="E1462" s="203" t="s">
        <v>14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87" t="s">
        <v>1001</v>
      </c>
      <c r="C1463" s="188" t="s">
        <v>1384</v>
      </c>
      <c r="D1463" s="202" t="s">
        <v>37</v>
      </c>
      <c r="E1463" s="203" t="s">
        <v>14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87" t="s">
        <v>1001</v>
      </c>
      <c r="C1464" s="188" t="s">
        <v>1385</v>
      </c>
      <c r="D1464" s="202" t="s">
        <v>37</v>
      </c>
      <c r="E1464" s="203" t="s">
        <v>14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87" t="s">
        <v>1001</v>
      </c>
      <c r="C1465" s="188" t="s">
        <v>1386</v>
      </c>
      <c r="D1465" s="202" t="s">
        <v>37</v>
      </c>
      <c r="E1465" s="203" t="s">
        <v>14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87"/>
      <c r="C1466" s="188"/>
      <c r="D1466" s="202"/>
      <c r="E1466" s="203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87" t="s">
        <v>1001</v>
      </c>
      <c r="C1467" s="188" t="s">
        <v>1387</v>
      </c>
      <c r="D1467" s="202"/>
      <c r="E1467" s="203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87">
        <v>1</v>
      </c>
      <c r="C1468" s="188" t="s">
        <v>1388</v>
      </c>
      <c r="D1468" s="202" t="s">
        <v>35</v>
      </c>
      <c r="E1468" s="203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87">
        <v>2</v>
      </c>
      <c r="C1469" s="188" t="s">
        <v>1389</v>
      </c>
      <c r="D1469" s="202" t="s">
        <v>37</v>
      </c>
      <c r="E1469" s="203" t="s">
        <v>14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87"/>
      <c r="C1470" s="188" t="s">
        <v>38</v>
      </c>
      <c r="D1470" s="202" t="s">
        <v>38</v>
      </c>
      <c r="E1470" s="203"/>
      <c r="F1470" s="176" t="s">
        <v>38</v>
      </c>
      <c r="G1470" s="176" t="s">
        <v>38</v>
      </c>
      <c r="I1470" s="88" t="str">
        <f t="shared" si="119"/>
        <v/>
      </c>
    </row>
    <row r="1471" spans="1:30" ht="15" customHeight="1">
      <c r="B1471" s="187" t="s">
        <v>1001</v>
      </c>
      <c r="C1471" s="188" t="s">
        <v>1390</v>
      </c>
      <c r="D1471" s="202"/>
      <c r="E1471" s="203"/>
      <c r="F1471" s="176"/>
      <c r="G1471" s="176"/>
      <c r="I1471" s="88">
        <f t="shared" si="119"/>
        <v>0</v>
      </c>
    </row>
    <row r="1472" spans="1:30" ht="15" customHeight="1">
      <c r="B1472" s="187">
        <v>1</v>
      </c>
      <c r="C1472" s="188" t="s">
        <v>1391</v>
      </c>
      <c r="D1472" s="202" t="s">
        <v>35</v>
      </c>
      <c r="E1472" s="203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87">
        <v>2</v>
      </c>
      <c r="C1473" s="188" t="s">
        <v>1392</v>
      </c>
      <c r="D1473" s="202" t="s">
        <v>37</v>
      </c>
      <c r="E1473" s="203" t="s">
        <v>11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87"/>
      <c r="C1474" s="188" t="s">
        <v>38</v>
      </c>
      <c r="D1474" s="202" t="s">
        <v>38</v>
      </c>
      <c r="E1474" s="203"/>
      <c r="F1474" s="176" t="s">
        <v>38</v>
      </c>
      <c r="G1474" s="176" t="s">
        <v>38</v>
      </c>
      <c r="I1474" s="88" t="str">
        <f t="shared" si="119"/>
        <v/>
      </c>
    </row>
    <row r="1475" spans="2:9" ht="15" customHeight="1">
      <c r="B1475" s="187">
        <v>1</v>
      </c>
      <c r="C1475" s="188" t="s">
        <v>1393</v>
      </c>
      <c r="D1475" s="202" t="s">
        <v>35</v>
      </c>
      <c r="E1475" s="203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87">
        <v>2</v>
      </c>
      <c r="C1476" s="188" t="s">
        <v>1394</v>
      </c>
      <c r="D1476" s="202" t="s">
        <v>37</v>
      </c>
      <c r="E1476" s="203" t="s">
        <v>14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87"/>
      <c r="C1477" s="188" t="s">
        <v>38</v>
      </c>
      <c r="D1477" s="202" t="s">
        <v>38</v>
      </c>
      <c r="E1477" s="203"/>
      <c r="F1477" s="176" t="s">
        <v>38</v>
      </c>
      <c r="G1477" s="176" t="s">
        <v>38</v>
      </c>
      <c r="I1477" s="88" t="str">
        <f t="shared" si="119"/>
        <v/>
      </c>
    </row>
    <row r="1478" spans="2:9" ht="15" customHeight="1">
      <c r="B1478" s="187">
        <v>1</v>
      </c>
      <c r="C1478" s="188" t="s">
        <v>1395</v>
      </c>
      <c r="D1478" s="202" t="s">
        <v>37</v>
      </c>
      <c r="E1478" s="203" t="s">
        <v>14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87">
        <v>2</v>
      </c>
      <c r="C1479" s="389" t="s">
        <v>1396</v>
      </c>
      <c r="D1479" s="202" t="s">
        <v>37</v>
      </c>
      <c r="E1479" s="203" t="s">
        <v>14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87">
        <v>3</v>
      </c>
      <c r="C1480" s="389" t="s">
        <v>1397</v>
      </c>
      <c r="D1480" s="202" t="s">
        <v>37</v>
      </c>
      <c r="E1480" s="203" t="s">
        <v>14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87">
        <v>4</v>
      </c>
      <c r="C1481" s="389" t="s">
        <v>1398</v>
      </c>
      <c r="D1481" s="202" t="s">
        <v>37</v>
      </c>
      <c r="E1481" s="203" t="s">
        <v>14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87">
        <v>5</v>
      </c>
      <c r="C1482" s="389" t="s">
        <v>1399</v>
      </c>
      <c r="D1482" s="202" t="s">
        <v>37</v>
      </c>
      <c r="E1482" s="203" t="s">
        <v>14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87">
        <v>6</v>
      </c>
      <c r="C1483" s="188" t="s">
        <v>1400</v>
      </c>
      <c r="D1483" s="202" t="s">
        <v>37</v>
      </c>
      <c r="E1483" s="203" t="s">
        <v>14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87">
        <v>7</v>
      </c>
      <c r="C1484" s="188" t="s">
        <v>1401</v>
      </c>
      <c r="D1484" s="202" t="s">
        <v>37</v>
      </c>
      <c r="E1484" s="203" t="s">
        <v>14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87">
        <v>8</v>
      </c>
      <c r="C1485" s="389" t="s">
        <v>1401</v>
      </c>
      <c r="D1485" s="202" t="s">
        <v>37</v>
      </c>
      <c r="E1485" s="203" t="s">
        <v>14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87"/>
      <c r="C1486" s="188" t="s">
        <v>38</v>
      </c>
      <c r="D1486" s="202" t="s">
        <v>38</v>
      </c>
      <c r="E1486" s="203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87" t="s">
        <v>1005</v>
      </c>
      <c r="C1487" s="188" t="s">
        <v>1402</v>
      </c>
      <c r="D1487" s="202"/>
      <c r="E1487" s="203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87">
        <v>1</v>
      </c>
      <c r="C1488" s="188" t="s">
        <v>1403</v>
      </c>
      <c r="D1488" s="202" t="s">
        <v>35</v>
      </c>
      <c r="E1488" s="203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87">
        <v>2</v>
      </c>
      <c r="C1489" s="188" t="s">
        <v>1404</v>
      </c>
      <c r="D1489" s="202" t="s">
        <v>35</v>
      </c>
      <c r="E1489" s="203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87">
        <v>3</v>
      </c>
      <c r="C1490" s="188" t="s">
        <v>1405</v>
      </c>
      <c r="D1490" s="202" t="s">
        <v>35</v>
      </c>
      <c r="E1490" s="203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87" t="s">
        <v>997</v>
      </c>
      <c r="C1491" s="188" t="s">
        <v>1406</v>
      </c>
      <c r="D1491" s="202" t="s">
        <v>37</v>
      </c>
      <c r="E1491" s="203" t="s">
        <v>11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87">
        <v>5</v>
      </c>
      <c r="C1492" s="188" t="s">
        <v>1407</v>
      </c>
      <c r="D1492" s="202" t="s">
        <v>37</v>
      </c>
      <c r="E1492" s="203" t="s">
        <v>11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87">
        <v>6</v>
      </c>
      <c r="C1493" s="188" t="s">
        <v>1408</v>
      </c>
      <c r="D1493" s="202" t="s">
        <v>37</v>
      </c>
      <c r="E1493" s="203" t="s">
        <v>11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31" priority="138" operator="equal">
      <formula>0</formula>
    </cfRule>
  </conditionalFormatting>
  <conditionalFormatting sqref="B8:C135">
    <cfRule type="cellIs" dxfId="30" priority="51" operator="equal">
      <formula>0</formula>
    </cfRule>
  </conditionalFormatting>
  <conditionalFormatting sqref="B150:G1493">
    <cfRule type="cellIs" dxfId="29" priority="1" operator="equal">
      <formula>0</formula>
    </cfRule>
  </conditionalFormatting>
  <conditionalFormatting sqref="C143:G149">
    <cfRule type="cellIs" dxfId="28" priority="5" operator="equal">
      <formula>0</formula>
    </cfRule>
  </conditionalFormatting>
  <conditionalFormatting sqref="D9:G142">
    <cfRule type="cellIs" dxfId="27" priority="11" operator="equal">
      <formula>0</formula>
    </cfRule>
  </conditionalFormatting>
  <conditionalFormatting sqref="D1:IV5 A1:C7 D6:K6 H1455:IV1457 H1458:XFD1485 H1486:H1493 I1486:XFD1494 A1494:H1494 A1495:XFD65536">
    <cfRule type="cellIs" dxfId="26" priority="163" operator="equal">
      <formula>0</formula>
    </cfRule>
  </conditionalFormatting>
  <conditionalFormatting sqref="D7:IV8 C136:C142 B136:B149">
    <cfRule type="cellIs" dxfId="25" priority="62" operator="equal">
      <formula>0</formula>
    </cfRule>
  </conditionalFormatting>
  <conditionalFormatting sqref="H9:H1418">
    <cfRule type="cellIs" dxfId="24" priority="129" operator="equal">
      <formula>0</formula>
    </cfRule>
  </conditionalFormatting>
  <conditionalFormatting sqref="H1419:I1454">
    <cfRule type="cellIs" dxfId="23" priority="128" operator="equal">
      <formula>0</formula>
    </cfRule>
  </conditionalFormatting>
  <conditionalFormatting sqref="I108:I1418">
    <cfRule type="cellIs" dxfId="22" priority="125" operator="equal">
      <formula>0</formula>
    </cfRule>
  </conditionalFormatting>
  <conditionalFormatting sqref="J108:IV1454">
    <cfRule type="cellIs" dxfId="21" priority="139" operator="equal">
      <formula>0</formula>
    </cfRule>
  </conditionalFormatting>
  <conditionalFormatting sqref="M6:IV6">
    <cfRule type="cellIs" dxfId="20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000-000000000000}">
      <formula1>#REF!</formula1>
    </dataValidation>
    <dataValidation type="list" allowBlank="1" showInputMessage="1" showErrorMessage="1" errorTitle="PERINGATAN !!!" error="NAMA MATERIAL / UPAH SALAH BOZ...." sqref="IU65451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$N$1462:$N$1465</formula1>
    </dataValidation>
    <dataValidation allowBlank="1" showInputMessage="1" showErrorMessage="1" errorTitle="PERINGATAN !!!" error="MDU / UPAH SALAH BOZ...." sqref="C1460 C1475:C1476 C1479:C1482 C1485" xr:uid="{6C0E6F71-A6FC-4639-B31A-6015B7094B29}"/>
    <dataValidation type="list" allowBlank="1" showInputMessage="1" showErrorMessage="1" errorTitle="PERINGATAN !!!" error="GOLONGAN MATERIAL/JASA SALAH...." sqref="D8:D1493" xr:uid="{D5D56C12-A30A-4F4A-B9C5-9F594B7C2098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topLeftCell="A7" zoomScale="55" zoomScaleNormal="55" zoomScaleSheetLayoutView="85" workbookViewId="0">
      <selection activeCell="K14" sqref="K14:L14"/>
    </sheetView>
  </sheetViews>
  <sheetFormatPr defaultColWidth="9.140625" defaultRowHeight="15"/>
  <cols>
    <col min="1" max="1" width="4.28515625" style="191" customWidth="1"/>
    <col min="2" max="2" width="33.28515625" style="191" customWidth="1"/>
    <col min="3" max="3" width="3.7109375" style="192" customWidth="1"/>
    <col min="4" max="4" width="15" style="191" customWidth="1"/>
    <col min="5" max="5" width="12.42578125" style="191" customWidth="1"/>
    <col min="6" max="6" width="5.42578125" style="191" customWidth="1"/>
    <col min="7" max="7" width="5.42578125" style="191" hidden="1" customWidth="1"/>
    <col min="8" max="8" width="5.140625" style="191" customWidth="1"/>
    <col min="9" max="9" width="34.140625" style="191" customWidth="1"/>
    <col min="10" max="10" width="3.5703125" style="191" customWidth="1"/>
    <col min="11" max="11" width="12.7109375" style="191" customWidth="1"/>
    <col min="12" max="12" width="12.42578125" style="191" customWidth="1"/>
    <col min="13" max="13" width="15" style="191" customWidth="1"/>
    <col min="14" max="14" width="17" style="191" customWidth="1"/>
    <col min="15" max="15" width="18.140625" style="191" customWidth="1"/>
    <col min="16" max="16" width="20.28515625" style="191" customWidth="1"/>
    <col min="17" max="17" width="14.5703125" style="191" customWidth="1"/>
    <col min="18" max="16384" width="9.140625" style="191"/>
  </cols>
  <sheetData>
    <row r="2" spans="1:12" s="194" customFormat="1" ht="18.75" customHeight="1">
      <c r="B2" s="551" t="s">
        <v>1425</v>
      </c>
      <c r="C2" s="551"/>
      <c r="D2" s="551"/>
      <c r="E2" s="551"/>
      <c r="I2" s="195"/>
    </row>
    <row r="3" spans="1:12" s="194" customFormat="1" ht="13.5" customHeight="1" thickBot="1">
      <c r="B3" s="201"/>
      <c r="C3" s="201"/>
      <c r="D3" s="201"/>
      <c r="E3" s="201"/>
      <c r="I3" s="195"/>
    </row>
    <row r="4" spans="1:12" s="194" customFormat="1" ht="29.25" customHeight="1">
      <c r="A4" s="198"/>
      <c r="B4" s="556" t="s">
        <v>1499</v>
      </c>
      <c r="C4" s="557"/>
      <c r="D4" s="557"/>
      <c r="E4" s="558"/>
      <c r="F4" s="346"/>
      <c r="G4" s="346"/>
      <c r="H4" s="347"/>
      <c r="I4" s="583" t="s">
        <v>1500</v>
      </c>
      <c r="J4" s="584"/>
      <c r="K4" s="584"/>
      <c r="L4" s="585"/>
    </row>
    <row r="5" spans="1:12" ht="34.5" customHeight="1">
      <c r="A5" s="193"/>
      <c r="B5" s="349" t="s">
        <v>1349</v>
      </c>
      <c r="C5" s="200" t="s">
        <v>9</v>
      </c>
      <c r="D5" s="552" t="str">
        <f>DATA!D14</f>
        <v>SUPRIYONO</v>
      </c>
      <c r="E5" s="553"/>
      <c r="F5" s="197"/>
      <c r="G5" s="197"/>
      <c r="I5" s="350" t="s">
        <v>1349</v>
      </c>
      <c r="J5" s="200" t="s">
        <v>9</v>
      </c>
      <c r="K5" s="586" t="str">
        <f>D5</f>
        <v>SUPRIYONO</v>
      </c>
      <c r="L5" s="587"/>
    </row>
    <row r="6" spans="1:12" ht="31.5" customHeight="1">
      <c r="A6" s="193"/>
      <c r="B6" s="349" t="s">
        <v>1496</v>
      </c>
      <c r="C6" s="200" t="s">
        <v>9</v>
      </c>
      <c r="D6" s="561" t="e">
        <f>DATA!D17*1000</f>
        <v>#VALUE!</v>
      </c>
      <c r="E6" s="562"/>
      <c r="F6" s="197"/>
      <c r="G6" s="197"/>
      <c r="I6" s="350" t="s">
        <v>1497</v>
      </c>
      <c r="J6" s="200" t="s">
        <v>9</v>
      </c>
      <c r="K6" s="588">
        <f>DATA!D20*1000</f>
        <v>16500</v>
      </c>
      <c r="L6" s="589"/>
    </row>
    <row r="7" spans="1:12" ht="30.75" customHeight="1">
      <c r="A7" s="193"/>
      <c r="B7" s="349" t="s">
        <v>1411</v>
      </c>
      <c r="C7" s="200" t="s">
        <v>9</v>
      </c>
      <c r="D7" s="559">
        <f>DATA!D18</f>
        <v>3</v>
      </c>
      <c r="E7" s="560"/>
      <c r="F7" s="348" t="s">
        <v>1424</v>
      </c>
      <c r="I7" s="350" t="s">
        <v>1411</v>
      </c>
      <c r="J7" s="200" t="s">
        <v>9</v>
      </c>
      <c r="K7" s="590">
        <f>DATA!D21</f>
        <v>3</v>
      </c>
      <c r="L7" s="591"/>
    </row>
    <row r="8" spans="1:12" ht="51" customHeight="1">
      <c r="A8" s="193"/>
      <c r="B8" s="349" t="s">
        <v>1412</v>
      </c>
      <c r="C8" s="200" t="s">
        <v>9</v>
      </c>
      <c r="D8" s="559">
        <f>DATA!D19</f>
        <v>380</v>
      </c>
      <c r="E8" s="560"/>
      <c r="F8" s="348" t="s">
        <v>1424</v>
      </c>
      <c r="G8" s="343">
        <v>220</v>
      </c>
      <c r="I8" s="350" t="s">
        <v>1412</v>
      </c>
      <c r="J8" s="200" t="s">
        <v>9</v>
      </c>
      <c r="K8" s="590">
        <f>DATA!D22</f>
        <v>380</v>
      </c>
      <c r="L8" s="591"/>
    </row>
    <row r="9" spans="1:12" ht="30" customHeight="1" thickBot="1">
      <c r="A9" s="193"/>
      <c r="B9" s="355" t="s">
        <v>1508</v>
      </c>
      <c r="C9" s="345" t="s">
        <v>9</v>
      </c>
      <c r="D9" s="554" t="e">
        <f>IF(D7=1,D6/(380/3^0.5),(D6/(380*3^0.5)))</f>
        <v>#VALUE!</v>
      </c>
      <c r="E9" s="555"/>
      <c r="F9" s="196"/>
      <c r="G9" s="344">
        <v>380</v>
      </c>
      <c r="I9" s="356" t="s">
        <v>1508</v>
      </c>
      <c r="J9" s="345" t="s">
        <v>9</v>
      </c>
      <c r="K9" s="594">
        <f>IF(K7=1,K6/(380/3^0.5),(K6/(380*3^0.5)))</f>
        <v>25.069156425339017</v>
      </c>
      <c r="L9" s="595"/>
    </row>
    <row r="10" spans="1:12" ht="24.75" customHeight="1">
      <c r="B10" s="357"/>
      <c r="C10" s="354"/>
      <c r="D10" s="358"/>
      <c r="E10" s="358"/>
      <c r="F10" s="196"/>
      <c r="G10" s="344"/>
      <c r="I10" s="357"/>
      <c r="J10" s="354"/>
      <c r="K10" s="358"/>
      <c r="L10" s="358"/>
    </row>
    <row r="11" spans="1:12" ht="16.5" thickBot="1">
      <c r="B11" s="351" t="s">
        <v>1509</v>
      </c>
      <c r="I11" s="351" t="s">
        <v>1503</v>
      </c>
    </row>
    <row r="12" spans="1:12" ht="34.5" customHeight="1">
      <c r="A12" s="193"/>
      <c r="B12" s="379" t="s">
        <v>1501</v>
      </c>
      <c r="C12" s="373" t="s">
        <v>9</v>
      </c>
      <c r="D12" s="563"/>
      <c r="E12" s="564"/>
      <c r="F12" s="197"/>
      <c r="G12" s="197"/>
      <c r="I12" s="372" t="s">
        <v>1501</v>
      </c>
      <c r="J12" s="373" t="s">
        <v>9</v>
      </c>
      <c r="K12" s="596" t="s">
        <v>1633</v>
      </c>
      <c r="L12" s="597"/>
    </row>
    <row r="13" spans="1:12" ht="31.5" customHeight="1">
      <c r="A13" s="193"/>
      <c r="B13" s="380" t="s">
        <v>1350</v>
      </c>
      <c r="C13" s="360" t="s">
        <v>9</v>
      </c>
      <c r="D13" s="567"/>
      <c r="E13" s="568"/>
      <c r="F13" s="197"/>
      <c r="G13" s="197"/>
      <c r="I13" s="374" t="s">
        <v>1350</v>
      </c>
      <c r="J13" s="360" t="s">
        <v>9</v>
      </c>
      <c r="K13" s="592" t="s">
        <v>1634</v>
      </c>
      <c r="L13" s="593"/>
    </row>
    <row r="14" spans="1:12" ht="30.75" customHeight="1">
      <c r="A14" s="193"/>
      <c r="B14" s="380" t="s">
        <v>1502</v>
      </c>
      <c r="C14" s="360" t="s">
        <v>9</v>
      </c>
      <c r="D14" s="575"/>
      <c r="E14" s="576"/>
      <c r="F14" s="348" t="s">
        <v>1424</v>
      </c>
      <c r="G14" s="352">
        <v>50</v>
      </c>
      <c r="I14" s="374" t="s">
        <v>1502</v>
      </c>
      <c r="J14" s="360" t="s">
        <v>9</v>
      </c>
      <c r="K14" s="577">
        <v>50</v>
      </c>
      <c r="L14" s="578"/>
    </row>
    <row r="15" spans="1:12" ht="57" customHeight="1">
      <c r="A15" s="193"/>
      <c r="B15" s="380" t="s">
        <v>1411</v>
      </c>
      <c r="C15" s="360" t="s">
        <v>9</v>
      </c>
      <c r="D15" s="366"/>
      <c r="E15" s="375"/>
      <c r="F15" s="348" t="s">
        <v>1424</v>
      </c>
      <c r="G15" s="352">
        <v>100</v>
      </c>
      <c r="I15" s="374" t="s">
        <v>1411</v>
      </c>
      <c r="J15" s="360" t="s">
        <v>9</v>
      </c>
      <c r="K15" s="366">
        <v>3</v>
      </c>
      <c r="L15" s="375"/>
    </row>
    <row r="16" spans="1:12" ht="44.25" customHeight="1">
      <c r="A16" s="193"/>
      <c r="B16" s="380" t="s">
        <v>1512</v>
      </c>
      <c r="C16" s="360"/>
      <c r="D16" s="579"/>
      <c r="E16" s="580"/>
      <c r="F16" s="348"/>
      <c r="G16" s="352">
        <v>160</v>
      </c>
      <c r="I16" s="374" t="s">
        <v>1504</v>
      </c>
      <c r="J16" s="360" t="s">
        <v>9</v>
      </c>
      <c r="K16" s="581">
        <f>K9</f>
        <v>25.069156425339017</v>
      </c>
      <c r="L16" s="582"/>
    </row>
    <row r="17" spans="1:12" ht="34.5" customHeight="1">
      <c r="A17" s="193"/>
      <c r="B17" s="380" t="s">
        <v>1505</v>
      </c>
      <c r="C17" s="360" t="s">
        <v>9</v>
      </c>
      <c r="D17" s="569">
        <f>IF(D15=1,D14/(20/3^0.5),(D14/(20*3^0.5)))</f>
        <v>0</v>
      </c>
      <c r="E17" s="570"/>
      <c r="F17" s="348" t="s">
        <v>1424</v>
      </c>
      <c r="G17" s="353">
        <v>200</v>
      </c>
      <c r="I17" s="374" t="s">
        <v>1505</v>
      </c>
      <c r="J17" s="360" t="s">
        <v>9</v>
      </c>
      <c r="K17" s="573">
        <f>IF(K15=1,K14/(20/3^0.5),(K14/(20*3^0.5)))</f>
        <v>1.4433756729740645</v>
      </c>
      <c r="L17" s="574"/>
    </row>
    <row r="18" spans="1:12" ht="34.5" customHeight="1">
      <c r="A18" s="193"/>
      <c r="B18" s="380" t="s">
        <v>1506</v>
      </c>
      <c r="C18" s="360" t="s">
        <v>9</v>
      </c>
      <c r="D18" s="569">
        <f>IF(D15=1,D14/(380/3^0.5),(D14/(380*3^0.5)))*1000</f>
        <v>0</v>
      </c>
      <c r="E18" s="570"/>
      <c r="F18" s="348" t="s">
        <v>1424</v>
      </c>
      <c r="G18" s="353">
        <v>250</v>
      </c>
      <c r="I18" s="374" t="s">
        <v>1506</v>
      </c>
      <c r="J18" s="360" t="s">
        <v>9</v>
      </c>
      <c r="K18" s="573">
        <f>IF(K15=1,K14/(380/3^0.5),(K14/(380*3^0.5)))*1000</f>
        <v>75.96714068284551</v>
      </c>
      <c r="L18" s="574"/>
    </row>
    <row r="19" spans="1:12" ht="30" customHeight="1">
      <c r="A19" s="193"/>
      <c r="B19" s="381" t="s">
        <v>1498</v>
      </c>
      <c r="C19" s="359" t="s">
        <v>9</v>
      </c>
      <c r="D19" s="569">
        <f>IF(D15=1,D13/(380/3^0.5),(D13/(380*3^0.5)))</f>
        <v>0</v>
      </c>
      <c r="E19" s="570"/>
      <c r="F19" s="196"/>
      <c r="G19" s="344"/>
      <c r="I19" s="376" t="s">
        <v>1498</v>
      </c>
      <c r="J19" s="359" t="s">
        <v>9</v>
      </c>
      <c r="K19" s="573" t="e">
        <f>IF(K15=1,K13/(380/3^0.5),(K13/(380*3^0.5)))</f>
        <v>#VALUE!</v>
      </c>
      <c r="L19" s="574"/>
    </row>
    <row r="20" spans="1:12" ht="30" customHeight="1" thickBot="1">
      <c r="A20" s="193"/>
      <c r="B20" s="382" t="s">
        <v>1507</v>
      </c>
      <c r="C20" s="378" t="s">
        <v>9</v>
      </c>
      <c r="D20" s="565" t="e">
        <f>D16/D18</f>
        <v>#DIV/0!</v>
      </c>
      <c r="E20" s="566"/>
      <c r="F20" s="196"/>
      <c r="G20" s="344"/>
      <c r="I20" s="377" t="s">
        <v>1498</v>
      </c>
      <c r="J20" s="378" t="s">
        <v>9</v>
      </c>
      <c r="K20" s="571">
        <f>K16/K18</f>
        <v>0.32999999999999996</v>
      </c>
      <c r="L20" s="572"/>
    </row>
    <row r="21" spans="1:12" ht="9.75" customHeight="1">
      <c r="A21" s="193"/>
      <c r="B21" s="367" t="s">
        <v>1507</v>
      </c>
      <c r="C21" s="368" t="s">
        <v>9</v>
      </c>
      <c r="D21" s="550">
        <v>1</v>
      </c>
      <c r="E21" s="550"/>
      <c r="F21" s="369"/>
      <c r="G21" s="370"/>
      <c r="H21" s="371"/>
      <c r="I21" s="367" t="s">
        <v>1498</v>
      </c>
      <c r="J21" s="368" t="s">
        <v>9</v>
      </c>
      <c r="K21" s="550">
        <v>1</v>
      </c>
      <c r="L21" s="550"/>
    </row>
    <row r="22" spans="1:12" ht="6.75" customHeight="1">
      <c r="B22" s="357"/>
      <c r="C22" s="354"/>
      <c r="D22" s="365"/>
      <c r="E22" s="365"/>
      <c r="F22" s="196"/>
      <c r="G22" s="344"/>
      <c r="J22" s="354"/>
      <c r="K22" s="365"/>
      <c r="L22" s="365"/>
    </row>
    <row r="23" spans="1:12" ht="15.75" thickBot="1"/>
    <row r="24" spans="1:12" ht="200.25" customHeight="1" thickBot="1">
      <c r="B24" s="547"/>
      <c r="C24" s="548"/>
      <c r="D24" s="548"/>
      <c r="E24" s="549"/>
      <c r="I24" s="547"/>
      <c r="J24" s="548"/>
      <c r="K24" s="548"/>
      <c r="L24" s="549"/>
    </row>
    <row r="26" spans="1:12">
      <c r="D26" s="362"/>
    </row>
    <row r="27" spans="1:12">
      <c r="D27" s="363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K12:L12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D20:E20"/>
    <mergeCell ref="D13:E13"/>
    <mergeCell ref="D19:E19"/>
    <mergeCell ref="K20:L20"/>
  </mergeCells>
  <conditionalFormatting sqref="O4 Q4">
    <cfRule type="cellIs" dxfId="19" priority="5" stopIfTrue="1" operator="greaterThan">
      <formula>0.89</formula>
    </cfRule>
    <cfRule type="cellIs" dxfId="18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16" zoomScaleNormal="100" workbookViewId="0">
      <selection activeCell="D23" sqref="D23"/>
    </sheetView>
  </sheetViews>
  <sheetFormatPr defaultColWidth="9.140625" defaultRowHeight="15"/>
  <cols>
    <col min="1" max="1" width="1.28515625" style="210" customWidth="1"/>
    <col min="2" max="2" width="25.140625" style="210" customWidth="1"/>
    <col min="3" max="3" width="3.28515625" style="210" customWidth="1"/>
    <col min="4" max="4" width="26.28515625" style="224" customWidth="1"/>
    <col min="5" max="5" width="6.42578125" style="210" customWidth="1"/>
    <col min="6" max="6" width="12" style="210" bestFit="1" customWidth="1"/>
    <col min="7" max="8" width="9.140625" style="210" hidden="1" customWidth="1"/>
    <col min="9" max="9" width="9.140625" style="210"/>
    <col min="10" max="10" width="3.85546875" style="210" customWidth="1"/>
    <col min="11" max="11" width="2.7109375" style="210" customWidth="1"/>
    <col min="12" max="16384" width="9.140625" style="210"/>
  </cols>
  <sheetData>
    <row r="1" spans="2:11" ht="12.75" customHeight="1">
      <c r="B1" s="598"/>
      <c r="C1" s="598"/>
      <c r="D1" s="598"/>
    </row>
    <row r="2" spans="2:11" ht="15.75" customHeight="1">
      <c r="B2" s="211" t="s">
        <v>1414</v>
      </c>
      <c r="C2" s="212"/>
      <c r="D2" s="213"/>
    </row>
    <row r="3" spans="2:11" ht="20.100000000000001" customHeight="1">
      <c r="B3" s="214" t="s">
        <v>1319</v>
      </c>
      <c r="C3" s="215" t="s">
        <v>9</v>
      </c>
      <c r="D3" s="216">
        <v>2022</v>
      </c>
    </row>
    <row r="4" spans="2:11" ht="20.100000000000001" customHeight="1">
      <c r="B4" s="214" t="s">
        <v>1000</v>
      </c>
      <c r="C4" s="215" t="s">
        <v>9</v>
      </c>
      <c r="D4" s="217">
        <v>0.12</v>
      </c>
    </row>
    <row r="5" spans="2:11" ht="20.100000000000001" customHeight="1">
      <c r="B5" s="214" t="s">
        <v>1320</v>
      </c>
      <c r="C5" s="215" t="s">
        <v>9</v>
      </c>
      <c r="D5" s="390">
        <v>1084.1250458865841</v>
      </c>
      <c r="F5" s="386" t="s">
        <v>1572</v>
      </c>
      <c r="K5" s="385"/>
    </row>
    <row r="6" spans="2:11" ht="20.100000000000001" customHeight="1">
      <c r="B6" s="214" t="s">
        <v>1321</v>
      </c>
      <c r="C6" s="215" t="s">
        <v>9</v>
      </c>
      <c r="D6" s="219">
        <v>25</v>
      </c>
      <c r="F6" s="386"/>
    </row>
    <row r="7" spans="2:11" ht="20.100000000000001" customHeight="1">
      <c r="B7" s="214" t="s">
        <v>1322</v>
      </c>
      <c r="C7" s="215" t="s">
        <v>9</v>
      </c>
      <c r="D7" s="220">
        <v>2.2499999999999999E-2</v>
      </c>
    </row>
    <row r="8" spans="2:11" ht="20.100000000000001" customHeight="1">
      <c r="B8" s="214" t="s">
        <v>1415</v>
      </c>
      <c r="C8" s="215" t="s">
        <v>9</v>
      </c>
      <c r="D8" s="221" t="e">
        <f>D20-D17</f>
        <v>#VALUE!</v>
      </c>
    </row>
    <row r="9" spans="2:11" ht="20.100000000000001" customHeight="1">
      <c r="B9" s="214" t="s">
        <v>1416</v>
      </c>
      <c r="C9" s="215" t="s">
        <v>9</v>
      </c>
      <c r="D9" s="221" t="e">
        <f>(D8*D25)*1000</f>
        <v>#VALUE!</v>
      </c>
    </row>
    <row r="10" spans="2:11" ht="20.100000000000001" customHeight="1">
      <c r="B10" s="214" t="s">
        <v>1417</v>
      </c>
      <c r="C10" s="215" t="s">
        <v>9</v>
      </c>
      <c r="D10" s="221">
        <f ca="1">RAB!K54</f>
        <v>11792278.898500001</v>
      </c>
    </row>
    <row r="11" spans="2:11" ht="20.100000000000001" customHeight="1">
      <c r="B11" s="214" t="s">
        <v>1326</v>
      </c>
      <c r="C11" s="215" t="s">
        <v>9</v>
      </c>
      <c r="D11" s="218">
        <f ca="1">2%*D10</f>
        <v>235845.57797000001</v>
      </c>
    </row>
    <row r="12" spans="2:11" ht="9" customHeight="1">
      <c r="B12" s="599"/>
      <c r="C12" s="599"/>
      <c r="D12" s="599"/>
    </row>
    <row r="13" spans="2:11" ht="15.75" customHeight="1">
      <c r="B13" s="222"/>
      <c r="C13" s="222"/>
      <c r="D13" s="222"/>
    </row>
    <row r="14" spans="2:11" ht="33.75" customHeight="1">
      <c r="B14" s="333" t="s">
        <v>1349</v>
      </c>
      <c r="C14" s="334" t="s">
        <v>9</v>
      </c>
      <c r="D14" s="339" t="s">
        <v>1623</v>
      </c>
      <c r="E14" s="223" t="s">
        <v>1424</v>
      </c>
    </row>
    <row r="15" spans="2:11" ht="20.100000000000001" customHeight="1">
      <c r="B15" s="335" t="s">
        <v>1418</v>
      </c>
      <c r="C15" s="336" t="s">
        <v>9</v>
      </c>
      <c r="D15" s="340" t="s">
        <v>1578</v>
      </c>
      <c r="E15" s="223" t="s">
        <v>1424</v>
      </c>
    </row>
    <row r="16" spans="2:11" ht="20.100000000000001" customHeight="1">
      <c r="B16" s="335" t="s">
        <v>1419</v>
      </c>
      <c r="C16" s="336" t="s">
        <v>9</v>
      </c>
      <c r="D16" s="340" t="s">
        <v>1422</v>
      </c>
      <c r="E16" s="223" t="s">
        <v>1424</v>
      </c>
    </row>
    <row r="17" spans="2:5" ht="20.100000000000001" customHeight="1">
      <c r="B17" s="335" t="s">
        <v>1420</v>
      </c>
      <c r="C17" s="336" t="s">
        <v>9</v>
      </c>
      <c r="D17" s="341" t="s">
        <v>1636</v>
      </c>
      <c r="E17" s="223" t="s">
        <v>1424</v>
      </c>
    </row>
    <row r="18" spans="2:5" ht="20.100000000000001" hidden="1" customHeight="1">
      <c r="B18" s="335" t="s">
        <v>1510</v>
      </c>
      <c r="C18" s="336"/>
      <c r="D18" s="341">
        <f>IF((D17&lt;=11),1,3)</f>
        <v>3</v>
      </c>
      <c r="E18" s="223"/>
    </row>
    <row r="19" spans="2:5" ht="20.100000000000001" hidden="1" customHeight="1">
      <c r="B19" s="335" t="s">
        <v>1511</v>
      </c>
      <c r="C19" s="336"/>
      <c r="D19" s="341">
        <f>IF((D17&lt;=11),220,380)</f>
        <v>380</v>
      </c>
      <c r="E19" s="223"/>
    </row>
    <row r="20" spans="2:5" ht="20.100000000000001" customHeight="1">
      <c r="B20" s="335" t="s">
        <v>1421</v>
      </c>
      <c r="C20" s="336" t="s">
        <v>9</v>
      </c>
      <c r="D20" s="341">
        <v>16.5</v>
      </c>
      <c r="E20" s="223" t="s">
        <v>1424</v>
      </c>
    </row>
    <row r="21" spans="2:5" ht="20.100000000000001" hidden="1" customHeight="1">
      <c r="B21" s="335" t="s">
        <v>1510</v>
      </c>
      <c r="C21" s="336"/>
      <c r="D21" s="341">
        <f>IF((D20&lt;=11),1,3)</f>
        <v>3</v>
      </c>
      <c r="E21" s="223"/>
    </row>
    <row r="22" spans="2:5" ht="20.100000000000001" hidden="1" customHeight="1">
      <c r="B22" s="335" t="s">
        <v>1511</v>
      </c>
      <c r="C22" s="336"/>
      <c r="D22" s="341">
        <f>IF((D20&lt;=11),220,380)</f>
        <v>380</v>
      </c>
      <c r="E22" s="223"/>
    </row>
    <row r="23" spans="2:5" ht="20.100000000000001" customHeight="1">
      <c r="B23" s="335" t="s">
        <v>1323</v>
      </c>
      <c r="C23" s="336" t="s">
        <v>9</v>
      </c>
      <c r="D23" s="340">
        <v>1444.7</v>
      </c>
      <c r="E23" s="223" t="s">
        <v>1424</v>
      </c>
    </row>
    <row r="24" spans="2:5" ht="20.100000000000001" customHeight="1">
      <c r="B24" s="335" t="s">
        <v>1324</v>
      </c>
      <c r="C24" s="336" t="s">
        <v>9</v>
      </c>
      <c r="D24" s="340">
        <v>1444.7</v>
      </c>
      <c r="E24" s="223" t="s">
        <v>1424</v>
      </c>
    </row>
    <row r="25" spans="2:5" ht="20.100000000000001" customHeight="1">
      <c r="B25" s="335" t="s">
        <v>1423</v>
      </c>
      <c r="C25" s="336" t="s">
        <v>9</v>
      </c>
      <c r="D25" s="341">
        <v>937</v>
      </c>
      <c r="E25" s="223" t="s">
        <v>1424</v>
      </c>
    </row>
    <row r="26" spans="2:5" ht="20.100000000000001" customHeight="1">
      <c r="B26" s="337" t="s">
        <v>1325</v>
      </c>
      <c r="C26" s="338" t="s">
        <v>9</v>
      </c>
      <c r="D26" s="342">
        <v>40</v>
      </c>
      <c r="E26" s="223" t="s">
        <v>1424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tabSelected="1" zoomScale="85" zoomScaleNormal="85" workbookViewId="0">
      <pane ySplit="6" topLeftCell="A16" activePane="bottomLeft" state="frozen"/>
      <selection activeCell="H1093" sqref="H1093"/>
      <selection pane="bottomLeft" activeCell="F9" sqref="F9"/>
    </sheetView>
  </sheetViews>
  <sheetFormatPr defaultColWidth="9.140625" defaultRowHeight="15"/>
  <cols>
    <col min="1" max="1" width="5" style="225" customWidth="1"/>
    <col min="2" max="2" width="6.28515625" style="225" customWidth="1"/>
    <col min="3" max="3" width="15.140625" style="225" customWidth="1"/>
    <col min="4" max="4" width="15" style="225" customWidth="1"/>
    <col min="5" max="5" width="15.140625" style="225" bestFit="1" customWidth="1"/>
    <col min="6" max="6" width="12.140625" style="225" bestFit="1" customWidth="1"/>
    <col min="7" max="7" width="10" style="225" bestFit="1" customWidth="1"/>
    <col min="8" max="8" width="15.5703125" style="225" bestFit="1" customWidth="1"/>
    <col min="9" max="9" width="14.140625" style="225" bestFit="1" customWidth="1"/>
    <col min="10" max="10" width="13.85546875" style="225" bestFit="1" customWidth="1"/>
    <col min="11" max="11" width="15.5703125" style="225" customWidth="1"/>
    <col min="12" max="12" width="11.140625" style="225" bestFit="1" customWidth="1"/>
    <col min="13" max="13" width="13.85546875" style="225" bestFit="1" customWidth="1"/>
    <col min="14" max="14" width="12.85546875" style="225" bestFit="1" customWidth="1"/>
    <col min="15" max="15" width="7" style="225" customWidth="1"/>
    <col min="16" max="17" width="12.85546875" style="225" bestFit="1" customWidth="1"/>
    <col min="18" max="18" width="1.28515625" style="225" hidden="1" customWidth="1"/>
    <col min="19" max="19" width="3" style="227" hidden="1" customWidth="1"/>
    <col min="20" max="16384" width="9.140625" style="225"/>
  </cols>
  <sheetData>
    <row r="1" spans="1:21">
      <c r="G1" s="226"/>
    </row>
    <row r="2" spans="1:21">
      <c r="G2" s="226"/>
      <c r="K2" s="226"/>
    </row>
    <row r="3" spans="1:21">
      <c r="B3" s="600" t="s">
        <v>1327</v>
      </c>
      <c r="C3" s="600"/>
      <c r="D3" s="600"/>
      <c r="E3" s="600"/>
      <c r="F3" s="228" t="str">
        <f>DATA!D14</f>
        <v>SUPRIYONO</v>
      </c>
      <c r="G3" s="226"/>
    </row>
    <row r="4" spans="1:21" ht="7.5" customHeight="1">
      <c r="B4" s="229"/>
      <c r="C4" s="229"/>
      <c r="D4" s="229"/>
      <c r="E4" s="229"/>
      <c r="F4" s="228"/>
      <c r="G4" s="226"/>
    </row>
    <row r="5" spans="1:21" ht="20.100000000000001" customHeight="1">
      <c r="B5" s="601" t="s">
        <v>1319</v>
      </c>
      <c r="C5" s="601" t="s">
        <v>1328</v>
      </c>
      <c r="D5" s="602" t="s">
        <v>1329</v>
      </c>
      <c r="E5" s="602" t="s">
        <v>1330</v>
      </c>
      <c r="F5" s="601" t="s">
        <v>1331</v>
      </c>
      <c r="G5" s="601"/>
      <c r="H5" s="601"/>
      <c r="I5" s="601"/>
      <c r="J5" s="601"/>
      <c r="K5" s="601" t="s">
        <v>1332</v>
      </c>
      <c r="L5" s="601"/>
      <c r="M5" s="230"/>
      <c r="N5" s="605" t="s">
        <v>1333</v>
      </c>
      <c r="O5" s="602" t="s">
        <v>1334</v>
      </c>
      <c r="P5" s="602" t="s">
        <v>1335</v>
      </c>
      <c r="Q5" s="602" t="s">
        <v>1336</v>
      </c>
      <c r="R5" s="231"/>
      <c r="S5" s="232"/>
      <c r="T5" s="603" t="s">
        <v>1337</v>
      </c>
      <c r="U5" s="233"/>
    </row>
    <row r="6" spans="1:21" ht="20.100000000000001" customHeight="1">
      <c r="B6" s="601"/>
      <c r="C6" s="601"/>
      <c r="D6" s="601"/>
      <c r="E6" s="601"/>
      <c r="F6" s="234" t="s">
        <v>1338</v>
      </c>
      <c r="G6" s="234" t="s">
        <v>1339</v>
      </c>
      <c r="H6" s="234" t="s">
        <v>1340</v>
      </c>
      <c r="I6" s="234" t="s">
        <v>1341</v>
      </c>
      <c r="J6" s="234" t="s">
        <v>1002</v>
      </c>
      <c r="K6" s="234" t="s">
        <v>1342</v>
      </c>
      <c r="L6" s="234" t="s">
        <v>1343</v>
      </c>
      <c r="M6" s="234" t="s">
        <v>1002</v>
      </c>
      <c r="N6" s="606"/>
      <c r="O6" s="601"/>
      <c r="P6" s="601"/>
      <c r="Q6" s="601"/>
      <c r="R6" s="231"/>
      <c r="S6" s="232"/>
      <c r="T6" s="601"/>
      <c r="U6" s="235"/>
    </row>
    <row r="7" spans="1:21" ht="20.100000000000001" customHeight="1">
      <c r="A7" s="236">
        <v>0</v>
      </c>
      <c r="B7" s="237">
        <v>2023</v>
      </c>
      <c r="C7" s="383" t="e">
        <f>DATA!D8*DATA!D26*8</f>
        <v>#VALUE!</v>
      </c>
      <c r="D7" s="239" t="e">
        <f>C7*4/24</f>
        <v>#VALUE!</v>
      </c>
      <c r="E7" s="239" t="e">
        <f>C7-D7</f>
        <v>#VALUE!</v>
      </c>
      <c r="F7" s="240">
        <f ca="1">DATA!D10/1000000</f>
        <v>11.792278898500001</v>
      </c>
      <c r="G7" s="241">
        <f ca="1">DATA!$D$11/1000000</f>
        <v>0.23584557797000003</v>
      </c>
      <c r="H7" s="241" t="e">
        <f>C7*DATA!$D$5/1000000</f>
        <v>#VALUE!</v>
      </c>
      <c r="I7" s="241" t="e">
        <f>(C7*DATA!$D$5*DATA!$D$7)/1000000</f>
        <v>#VALUE!</v>
      </c>
      <c r="J7" s="239" t="e">
        <f ca="1">SUM(F7:I7)</f>
        <v>#VALUE!</v>
      </c>
      <c r="K7" s="242" t="e">
        <f>DATA!D9/1000000</f>
        <v>#VALUE!</v>
      </c>
      <c r="L7" s="239" t="e">
        <f>((D7*DATA!$D$23)/1000000)+((E7*DATA!$D$24)/1000000)</f>
        <v>#VALUE!</v>
      </c>
      <c r="M7" s="239" t="e">
        <f>K7+L7</f>
        <v>#VALUE!</v>
      </c>
      <c r="N7" s="239" t="e">
        <f ca="1">M7-J7</f>
        <v>#VALUE!</v>
      </c>
      <c r="O7" s="237">
        <v>1</v>
      </c>
      <c r="P7" s="239" t="e">
        <f ca="1">O7*N7</f>
        <v>#VALUE!</v>
      </c>
      <c r="Q7" s="239" t="e">
        <f ca="1">P7</f>
        <v>#VALUE!</v>
      </c>
      <c r="S7" s="227" t="e">
        <f ca="1">IF(Q7&lt;0,"a","")</f>
        <v>#VALUE!</v>
      </c>
      <c r="T7" s="243" t="str">
        <f>IF(Q5&gt;=0,"",IF(Q7&lt;0,"",IF(Q7=0,A7,(A7-(Q7/N7)))))</f>
        <v/>
      </c>
      <c r="U7" s="227"/>
    </row>
    <row r="8" spans="1:21" ht="20.100000000000001" customHeight="1">
      <c r="A8" s="236">
        <f>A7+1</f>
        <v>1</v>
      </c>
      <c r="B8" s="237">
        <f>B7+1</f>
        <v>2024</v>
      </c>
      <c r="C8" s="238" t="e">
        <f>DATA!D8*DATA!D26*12</f>
        <v>#VALUE!</v>
      </c>
      <c r="D8" s="239" t="e">
        <f>C8*4/24</f>
        <v>#VALUE!</v>
      </c>
      <c r="E8" s="239" t="e">
        <f t="shared" ref="E8:E32" si="0">C8-D8</f>
        <v>#VALUE!</v>
      </c>
      <c r="F8" s="237"/>
      <c r="G8" s="241">
        <f ca="1">DATA!$D$11/1000000</f>
        <v>0.23584557797000003</v>
      </c>
      <c r="H8" s="241" t="e">
        <f>C8*DATA!$D$5/1000000</f>
        <v>#VALUE!</v>
      </c>
      <c r="I8" s="241" t="e">
        <f>(C8*DATA!$D$5*DATA!$D$7)/1000000</f>
        <v>#VALUE!</v>
      </c>
      <c r="J8" s="239" t="e">
        <f t="shared" ref="J8:J32" ca="1" si="1">SUM(F8:I8)</f>
        <v>#VALUE!</v>
      </c>
      <c r="K8" s="244"/>
      <c r="L8" s="239" t="e">
        <f>((D8*DATA!$D$23)/1000000)+((E8*DATA!$D$24)/1000000)</f>
        <v>#VALUE!</v>
      </c>
      <c r="M8" s="239" t="e">
        <f t="shared" ref="M8:M32" si="2">K8+L8</f>
        <v>#VALUE!</v>
      </c>
      <c r="N8" s="239" t="e">
        <f ca="1">M8-J8</f>
        <v>#VALUE!</v>
      </c>
      <c r="O8" s="238">
        <f>1/(1+'[91]Asumsi I'!$C$3)^(KKF!A8)</f>
        <v>0.89285714285714279</v>
      </c>
      <c r="P8" s="239" t="e">
        <f ca="1">O8*N8</f>
        <v>#VALUE!</v>
      </c>
      <c r="Q8" s="239" t="e">
        <f ca="1">Q7+P8</f>
        <v>#VALUE!</v>
      </c>
      <c r="S8" s="227" t="e">
        <f t="shared" ref="S8:S32" ca="1" si="3">IF(Q8&lt;0,"a","")</f>
        <v>#VALUE!</v>
      </c>
      <c r="T8" s="243" t="str">
        <f>IF(Q6&gt;=0,"",IF(Q8&lt;0,"",IF(Q8=0,A8,(A8-(Q8/N8)))))</f>
        <v/>
      </c>
      <c r="U8" s="227"/>
    </row>
    <row r="9" spans="1:21" ht="20.100000000000001" customHeight="1">
      <c r="A9" s="236">
        <f t="shared" ref="A9:B24" si="4">A8+1</f>
        <v>2</v>
      </c>
      <c r="B9" s="237">
        <f t="shared" si="4"/>
        <v>2025</v>
      </c>
      <c r="C9" s="245" t="e">
        <f>+C8</f>
        <v>#VALUE!</v>
      </c>
      <c r="D9" s="239" t="e">
        <f t="shared" ref="D9:D32" si="5">C9*4/24</f>
        <v>#VALUE!</v>
      </c>
      <c r="E9" s="239" t="e">
        <f t="shared" si="0"/>
        <v>#VALUE!</v>
      </c>
      <c r="F9" s="237"/>
      <c r="G9" s="241">
        <f ca="1">DATA!$D$11/1000000</f>
        <v>0.23584557797000003</v>
      </c>
      <c r="H9" s="241" t="e">
        <f>C9*DATA!$D$5/1000000</f>
        <v>#VALUE!</v>
      </c>
      <c r="I9" s="241" t="e">
        <f>(C9*DATA!$D$5*DATA!$D$7)/1000000</f>
        <v>#VALUE!</v>
      </c>
      <c r="J9" s="239" t="e">
        <f t="shared" ca="1" si="1"/>
        <v>#VALUE!</v>
      </c>
      <c r="K9" s="239"/>
      <c r="L9" s="239" t="e">
        <f>((D9*DATA!$D$23)/1000000)+((E9*DATA!$D$24)/1000000)</f>
        <v>#VALUE!</v>
      </c>
      <c r="M9" s="239" t="e">
        <f t="shared" si="2"/>
        <v>#VALUE!</v>
      </c>
      <c r="N9" s="239" t="e">
        <f t="shared" ref="N9:N32" ca="1" si="6">M9-J9</f>
        <v>#VALUE!</v>
      </c>
      <c r="O9" s="245">
        <f>1/(1+'[91]Asumsi I'!$C$3)^(KKF!A9)</f>
        <v>0.79719387755102034</v>
      </c>
      <c r="P9" s="239" t="e">
        <f t="shared" ref="P9:P32" ca="1" si="7">O9*N9</f>
        <v>#VALUE!</v>
      </c>
      <c r="Q9" s="239" t="e">
        <f ca="1">Q8+P9</f>
        <v>#VALUE!</v>
      </c>
      <c r="S9" s="227" t="e">
        <f t="shared" ca="1" si="3"/>
        <v>#VALUE!</v>
      </c>
      <c r="T9" s="243" t="e">
        <f ca="1">IF(Q7&gt;=0,"",IF(Q9&lt;0,"",IF(Q9=0,A9,(A9-(Q9/N9)))))</f>
        <v>#VALUE!</v>
      </c>
      <c r="U9" s="227"/>
    </row>
    <row r="10" spans="1:21" ht="20.100000000000001" customHeight="1">
      <c r="A10" s="236">
        <f t="shared" si="4"/>
        <v>3</v>
      </c>
      <c r="B10" s="237">
        <f t="shared" si="4"/>
        <v>2026</v>
      </c>
      <c r="C10" s="238" t="e">
        <f t="shared" ref="C10:C32" si="8">+C9</f>
        <v>#VALUE!</v>
      </c>
      <c r="D10" s="239" t="e">
        <f t="shared" si="5"/>
        <v>#VALUE!</v>
      </c>
      <c r="E10" s="239" t="e">
        <f t="shared" si="0"/>
        <v>#VALUE!</v>
      </c>
      <c r="F10" s="237"/>
      <c r="G10" s="241">
        <f ca="1">DATA!$D$11/1000000</f>
        <v>0.23584557797000003</v>
      </c>
      <c r="H10" s="241" t="e">
        <f>C10*DATA!$D$5/1000000</f>
        <v>#VALUE!</v>
      </c>
      <c r="I10" s="241" t="e">
        <f>(C10*DATA!$D$5*DATA!$D$7)/1000000</f>
        <v>#VALUE!</v>
      </c>
      <c r="J10" s="239" t="e">
        <f t="shared" ca="1" si="1"/>
        <v>#VALUE!</v>
      </c>
      <c r="K10" s="237"/>
      <c r="L10" s="239" t="e">
        <f>((D10*DATA!$D$23)/1000000)+((E10*DATA!$D$24)/1000000)</f>
        <v>#VALUE!</v>
      </c>
      <c r="M10" s="239" t="e">
        <f t="shared" si="2"/>
        <v>#VALUE!</v>
      </c>
      <c r="N10" s="239" t="e">
        <f t="shared" ca="1" si="6"/>
        <v>#VALUE!</v>
      </c>
      <c r="O10" s="238">
        <f>1/(1+'[91]Asumsi I'!$C$3)^(KKF!A10)</f>
        <v>0.71178024781341087</v>
      </c>
      <c r="P10" s="239" t="e">
        <f t="shared" ca="1" si="7"/>
        <v>#VALUE!</v>
      </c>
      <c r="Q10" s="239" t="e">
        <f t="shared" ref="Q10:Q30" ca="1" si="9">Q9+P10</f>
        <v>#VALUE!</v>
      </c>
      <c r="S10" s="227" t="e">
        <f t="shared" ca="1" si="3"/>
        <v>#VALUE!</v>
      </c>
      <c r="T10" s="243" t="e">
        <f t="shared" ref="T10:T32" ca="1" si="10">IF(Q8&gt;=0,"",IF(Q10&lt;0,"",IF(Q10=0,A10,(A10-(Q10/N10)))))</f>
        <v>#VALUE!</v>
      </c>
      <c r="U10" s="227"/>
    </row>
    <row r="11" spans="1:21" ht="20.100000000000001" customHeight="1">
      <c r="A11" s="236">
        <f t="shared" si="4"/>
        <v>4</v>
      </c>
      <c r="B11" s="237">
        <f t="shared" si="4"/>
        <v>2027</v>
      </c>
      <c r="C11" s="238" t="e">
        <f>+C10</f>
        <v>#VALUE!</v>
      </c>
      <c r="D11" s="239" t="e">
        <f t="shared" si="5"/>
        <v>#VALUE!</v>
      </c>
      <c r="E11" s="239" t="e">
        <f t="shared" si="0"/>
        <v>#VALUE!</v>
      </c>
      <c r="F11" s="237"/>
      <c r="G11" s="241">
        <f ca="1">DATA!$D$11/1000000</f>
        <v>0.23584557797000003</v>
      </c>
      <c r="H11" s="241" t="e">
        <f>C11*DATA!$D$5/1000000</f>
        <v>#VALUE!</v>
      </c>
      <c r="I11" s="241" t="e">
        <f>(C11*DATA!$D$5*DATA!$D$7)/1000000</f>
        <v>#VALUE!</v>
      </c>
      <c r="J11" s="239" t="e">
        <f t="shared" ca="1" si="1"/>
        <v>#VALUE!</v>
      </c>
      <c r="K11" s="237"/>
      <c r="L11" s="239" t="e">
        <f>((D11*DATA!$D$23)/1000000)+((E11*DATA!$D$24)/1000000)</f>
        <v>#VALUE!</v>
      </c>
      <c r="M11" s="239" t="e">
        <f t="shared" si="2"/>
        <v>#VALUE!</v>
      </c>
      <c r="N11" s="239" t="e">
        <f t="shared" ca="1" si="6"/>
        <v>#VALUE!</v>
      </c>
      <c r="O11" s="238">
        <f>1/(1+'[91]Asumsi I'!$C$3)^(KKF!A11)</f>
        <v>0.63551807840483121</v>
      </c>
      <c r="P11" s="239" t="e">
        <f t="shared" ca="1" si="7"/>
        <v>#VALUE!</v>
      </c>
      <c r="Q11" s="239" t="e">
        <f t="shared" ca="1" si="9"/>
        <v>#VALUE!</v>
      </c>
      <c r="S11" s="227" t="e">
        <f t="shared" ca="1" si="3"/>
        <v>#VALUE!</v>
      </c>
      <c r="T11" s="243" t="e">
        <f t="shared" ca="1" si="10"/>
        <v>#VALUE!</v>
      </c>
      <c r="U11" s="227"/>
    </row>
    <row r="12" spans="1:21" ht="20.100000000000001" customHeight="1">
      <c r="A12" s="236">
        <f t="shared" si="4"/>
        <v>5</v>
      </c>
      <c r="B12" s="237">
        <f t="shared" si="4"/>
        <v>2028</v>
      </c>
      <c r="C12" s="238" t="e">
        <f t="shared" si="8"/>
        <v>#VALUE!</v>
      </c>
      <c r="D12" s="239" t="e">
        <f t="shared" si="5"/>
        <v>#VALUE!</v>
      </c>
      <c r="E12" s="239" t="e">
        <f t="shared" si="0"/>
        <v>#VALUE!</v>
      </c>
      <c r="F12" s="237"/>
      <c r="G12" s="241">
        <f ca="1">DATA!$D$11/1000000</f>
        <v>0.23584557797000003</v>
      </c>
      <c r="H12" s="241" t="e">
        <f>C12*DATA!$D$5/1000000</f>
        <v>#VALUE!</v>
      </c>
      <c r="I12" s="241" t="e">
        <f>(C12*DATA!$D$5*DATA!$D$7)/1000000</f>
        <v>#VALUE!</v>
      </c>
      <c r="J12" s="239" t="e">
        <f t="shared" ca="1" si="1"/>
        <v>#VALUE!</v>
      </c>
      <c r="K12" s="237"/>
      <c r="L12" s="239" t="e">
        <f>((D12*DATA!$D$23)/1000000)+((E12*DATA!$D$24)/1000000)</f>
        <v>#VALUE!</v>
      </c>
      <c r="M12" s="239" t="e">
        <f t="shared" si="2"/>
        <v>#VALUE!</v>
      </c>
      <c r="N12" s="239" t="e">
        <f t="shared" ca="1" si="6"/>
        <v>#VALUE!</v>
      </c>
      <c r="O12" s="238">
        <f>1/(1+'[91]Asumsi I'!$C$3)^(KKF!A12)</f>
        <v>0.56742685571859919</v>
      </c>
      <c r="P12" s="239" t="e">
        <f t="shared" ca="1" si="7"/>
        <v>#VALUE!</v>
      </c>
      <c r="Q12" s="239" t="e">
        <f t="shared" ca="1" si="9"/>
        <v>#VALUE!</v>
      </c>
      <c r="S12" s="227" t="e">
        <f t="shared" ca="1" si="3"/>
        <v>#VALUE!</v>
      </c>
      <c r="T12" s="243" t="e">
        <f t="shared" ca="1" si="10"/>
        <v>#VALUE!</v>
      </c>
      <c r="U12" s="227"/>
    </row>
    <row r="13" spans="1:21" ht="20.100000000000001" customHeight="1">
      <c r="A13" s="236">
        <f t="shared" si="4"/>
        <v>6</v>
      </c>
      <c r="B13" s="237">
        <f t="shared" si="4"/>
        <v>2029</v>
      </c>
      <c r="C13" s="238" t="e">
        <f t="shared" si="8"/>
        <v>#VALUE!</v>
      </c>
      <c r="D13" s="239" t="e">
        <f t="shared" si="5"/>
        <v>#VALUE!</v>
      </c>
      <c r="E13" s="239" t="e">
        <f t="shared" si="0"/>
        <v>#VALUE!</v>
      </c>
      <c r="F13" s="237"/>
      <c r="G13" s="241">
        <f ca="1">DATA!$D$11/1000000</f>
        <v>0.23584557797000003</v>
      </c>
      <c r="H13" s="241" t="e">
        <f>C13*DATA!$D$5/1000000</f>
        <v>#VALUE!</v>
      </c>
      <c r="I13" s="241" t="e">
        <f>(C13*DATA!$D$5*DATA!$D$7)/1000000</f>
        <v>#VALUE!</v>
      </c>
      <c r="J13" s="239" t="e">
        <f t="shared" ca="1" si="1"/>
        <v>#VALUE!</v>
      </c>
      <c r="K13" s="237"/>
      <c r="L13" s="239" t="e">
        <f>((D13*DATA!$D$23)/1000000)+((E13*DATA!$D$24)/1000000)</f>
        <v>#VALUE!</v>
      </c>
      <c r="M13" s="239" t="e">
        <f t="shared" si="2"/>
        <v>#VALUE!</v>
      </c>
      <c r="N13" s="239" t="e">
        <f t="shared" ca="1" si="6"/>
        <v>#VALUE!</v>
      </c>
      <c r="O13" s="238">
        <f>1/(1+'[91]Asumsi I'!$C$3)^(KKF!A13)</f>
        <v>0.50663112117732068</v>
      </c>
      <c r="P13" s="239" t="e">
        <f t="shared" ca="1" si="7"/>
        <v>#VALUE!</v>
      </c>
      <c r="Q13" s="239" t="e">
        <f t="shared" ca="1" si="9"/>
        <v>#VALUE!</v>
      </c>
      <c r="S13" s="227" t="e">
        <f t="shared" ca="1" si="3"/>
        <v>#VALUE!</v>
      </c>
      <c r="T13" s="243" t="e">
        <f t="shared" ca="1" si="10"/>
        <v>#VALUE!</v>
      </c>
      <c r="U13" s="227"/>
    </row>
    <row r="14" spans="1:21" ht="20.100000000000001" customHeight="1">
      <c r="A14" s="236">
        <f t="shared" si="4"/>
        <v>7</v>
      </c>
      <c r="B14" s="237">
        <f t="shared" si="4"/>
        <v>2030</v>
      </c>
      <c r="C14" s="238" t="e">
        <f t="shared" si="8"/>
        <v>#VALUE!</v>
      </c>
      <c r="D14" s="239" t="e">
        <f t="shared" si="5"/>
        <v>#VALUE!</v>
      </c>
      <c r="E14" s="239" t="e">
        <f t="shared" si="0"/>
        <v>#VALUE!</v>
      </c>
      <c r="F14" s="237"/>
      <c r="G14" s="241">
        <f ca="1">DATA!$D$11/1000000</f>
        <v>0.23584557797000003</v>
      </c>
      <c r="H14" s="241" t="e">
        <f>C14*DATA!$D$5/1000000</f>
        <v>#VALUE!</v>
      </c>
      <c r="I14" s="241" t="e">
        <f>(C14*DATA!$D$5*DATA!$D$7)/1000000</f>
        <v>#VALUE!</v>
      </c>
      <c r="J14" s="239" t="e">
        <f t="shared" ca="1" si="1"/>
        <v>#VALUE!</v>
      </c>
      <c r="K14" s="237"/>
      <c r="L14" s="239" t="e">
        <f>((D14*DATA!$D$23)/1000000)+((E14*DATA!$D$24)/1000000)</f>
        <v>#VALUE!</v>
      </c>
      <c r="M14" s="239" t="e">
        <f t="shared" si="2"/>
        <v>#VALUE!</v>
      </c>
      <c r="N14" s="239" t="e">
        <f t="shared" ca="1" si="6"/>
        <v>#VALUE!</v>
      </c>
      <c r="O14" s="238">
        <f>1/(1+'[91]Asumsi I'!$C$3)^(KKF!A14)</f>
        <v>0.45234921533689343</v>
      </c>
      <c r="P14" s="239" t="e">
        <f t="shared" ca="1" si="7"/>
        <v>#VALUE!</v>
      </c>
      <c r="Q14" s="239" t="e">
        <f t="shared" ca="1" si="9"/>
        <v>#VALUE!</v>
      </c>
      <c r="S14" s="227" t="e">
        <f t="shared" ca="1" si="3"/>
        <v>#VALUE!</v>
      </c>
      <c r="T14" s="243" t="e">
        <f t="shared" ca="1" si="10"/>
        <v>#VALUE!</v>
      </c>
      <c r="U14" s="227"/>
    </row>
    <row r="15" spans="1:21" ht="20.100000000000001" customHeight="1">
      <c r="A15" s="236">
        <f t="shared" si="4"/>
        <v>8</v>
      </c>
      <c r="B15" s="237">
        <f t="shared" si="4"/>
        <v>2031</v>
      </c>
      <c r="C15" s="238" t="e">
        <f t="shared" si="8"/>
        <v>#VALUE!</v>
      </c>
      <c r="D15" s="239" t="e">
        <f t="shared" si="5"/>
        <v>#VALUE!</v>
      </c>
      <c r="E15" s="239" t="e">
        <f t="shared" si="0"/>
        <v>#VALUE!</v>
      </c>
      <c r="F15" s="237"/>
      <c r="G15" s="241">
        <f ca="1">DATA!$D$11/1000000</f>
        <v>0.23584557797000003</v>
      </c>
      <c r="H15" s="241" t="e">
        <f>C15*DATA!$D$5/1000000</f>
        <v>#VALUE!</v>
      </c>
      <c r="I15" s="241" t="e">
        <f>(C15*DATA!$D$5*DATA!$D$7)/1000000</f>
        <v>#VALUE!</v>
      </c>
      <c r="J15" s="239" t="e">
        <f t="shared" ca="1" si="1"/>
        <v>#VALUE!</v>
      </c>
      <c r="K15" s="237"/>
      <c r="L15" s="239" t="e">
        <f>((D15*DATA!$D$23)/1000000)+((E15*DATA!$D$24)/1000000)</f>
        <v>#VALUE!</v>
      </c>
      <c r="M15" s="239" t="e">
        <f t="shared" si="2"/>
        <v>#VALUE!</v>
      </c>
      <c r="N15" s="239" t="e">
        <f t="shared" ca="1" si="6"/>
        <v>#VALUE!</v>
      </c>
      <c r="O15" s="238">
        <f>1/(1+'[91]Asumsi I'!$C$3)^(KKF!A15)</f>
        <v>0.4038832279793691</v>
      </c>
      <c r="P15" s="239" t="e">
        <f t="shared" ca="1" si="7"/>
        <v>#VALUE!</v>
      </c>
      <c r="Q15" s="239" t="e">
        <f t="shared" ca="1" si="9"/>
        <v>#VALUE!</v>
      </c>
      <c r="S15" s="227" t="e">
        <f t="shared" ca="1" si="3"/>
        <v>#VALUE!</v>
      </c>
      <c r="T15" s="243" t="e">
        <f t="shared" ca="1" si="10"/>
        <v>#VALUE!</v>
      </c>
      <c r="U15" s="227"/>
    </row>
    <row r="16" spans="1:21" ht="20.100000000000001" customHeight="1">
      <c r="A16" s="236">
        <f t="shared" si="4"/>
        <v>9</v>
      </c>
      <c r="B16" s="237">
        <f t="shared" si="4"/>
        <v>2032</v>
      </c>
      <c r="C16" s="238" t="e">
        <f t="shared" si="8"/>
        <v>#VALUE!</v>
      </c>
      <c r="D16" s="239" t="e">
        <f t="shared" si="5"/>
        <v>#VALUE!</v>
      </c>
      <c r="E16" s="239" t="e">
        <f t="shared" si="0"/>
        <v>#VALUE!</v>
      </c>
      <c r="F16" s="237"/>
      <c r="G16" s="241">
        <f ca="1">DATA!$D$11/1000000</f>
        <v>0.23584557797000003</v>
      </c>
      <c r="H16" s="241" t="e">
        <f>C16*DATA!$D$5/1000000</f>
        <v>#VALUE!</v>
      </c>
      <c r="I16" s="241" t="e">
        <f>(C16*DATA!$D$5*DATA!$D$7)/1000000</f>
        <v>#VALUE!</v>
      </c>
      <c r="J16" s="239" t="e">
        <f t="shared" ca="1" si="1"/>
        <v>#VALUE!</v>
      </c>
      <c r="K16" s="237"/>
      <c r="L16" s="239" t="e">
        <f>((D16*DATA!$D$23)/1000000)+((E16*DATA!$D$24)/1000000)</f>
        <v>#VALUE!</v>
      </c>
      <c r="M16" s="239" t="e">
        <f t="shared" si="2"/>
        <v>#VALUE!</v>
      </c>
      <c r="N16" s="239" t="e">
        <f t="shared" ca="1" si="6"/>
        <v>#VALUE!</v>
      </c>
      <c r="O16" s="238">
        <f>1/(1+'[91]Asumsi I'!$C$3)^(KKF!A16)</f>
        <v>0.36061002498157957</v>
      </c>
      <c r="P16" s="239" t="e">
        <f t="shared" ca="1" si="7"/>
        <v>#VALUE!</v>
      </c>
      <c r="Q16" s="239" t="e">
        <f t="shared" ca="1" si="9"/>
        <v>#VALUE!</v>
      </c>
      <c r="S16" s="227" t="e">
        <f t="shared" ca="1" si="3"/>
        <v>#VALUE!</v>
      </c>
      <c r="T16" s="243" t="e">
        <f t="shared" ca="1" si="10"/>
        <v>#VALUE!</v>
      </c>
      <c r="U16" s="227"/>
    </row>
    <row r="17" spans="1:21" ht="20.100000000000001" customHeight="1">
      <c r="A17" s="236">
        <f t="shared" si="4"/>
        <v>10</v>
      </c>
      <c r="B17" s="237">
        <f t="shared" si="4"/>
        <v>2033</v>
      </c>
      <c r="C17" s="238" t="e">
        <f t="shared" si="8"/>
        <v>#VALUE!</v>
      </c>
      <c r="D17" s="239" t="e">
        <f t="shared" si="5"/>
        <v>#VALUE!</v>
      </c>
      <c r="E17" s="239" t="e">
        <f t="shared" si="0"/>
        <v>#VALUE!</v>
      </c>
      <c r="F17" s="237"/>
      <c r="G17" s="241">
        <f ca="1">DATA!$D$11/1000000</f>
        <v>0.23584557797000003</v>
      </c>
      <c r="H17" s="241" t="e">
        <f>C17*DATA!$D$5/1000000</f>
        <v>#VALUE!</v>
      </c>
      <c r="I17" s="241" t="e">
        <f>(C17*DATA!$D$5*DATA!$D$7)/1000000</f>
        <v>#VALUE!</v>
      </c>
      <c r="J17" s="239" t="e">
        <f t="shared" ca="1" si="1"/>
        <v>#VALUE!</v>
      </c>
      <c r="K17" s="237"/>
      <c r="L17" s="239" t="e">
        <f>((D17*DATA!$D$23)/1000000)+((E17*DATA!$D$24)/1000000)</f>
        <v>#VALUE!</v>
      </c>
      <c r="M17" s="239" t="e">
        <f t="shared" si="2"/>
        <v>#VALUE!</v>
      </c>
      <c r="N17" s="239" t="e">
        <f t="shared" ca="1" si="6"/>
        <v>#VALUE!</v>
      </c>
      <c r="O17" s="238">
        <f>1/(1+'[91]Asumsi I'!$C$3)^(KKF!A17)</f>
        <v>0.32197323659069599</v>
      </c>
      <c r="P17" s="239" t="e">
        <f t="shared" ca="1" si="7"/>
        <v>#VALUE!</v>
      </c>
      <c r="Q17" s="239" t="e">
        <f t="shared" ca="1" si="9"/>
        <v>#VALUE!</v>
      </c>
      <c r="S17" s="227" t="e">
        <f t="shared" ca="1" si="3"/>
        <v>#VALUE!</v>
      </c>
      <c r="T17" s="243" t="e">
        <f t="shared" ca="1" si="10"/>
        <v>#VALUE!</v>
      </c>
      <c r="U17" s="227"/>
    </row>
    <row r="18" spans="1:21" ht="20.100000000000001" customHeight="1">
      <c r="A18" s="236">
        <f t="shared" si="4"/>
        <v>11</v>
      </c>
      <c r="B18" s="237">
        <f t="shared" si="4"/>
        <v>2034</v>
      </c>
      <c r="C18" s="238" t="e">
        <f t="shared" si="8"/>
        <v>#VALUE!</v>
      </c>
      <c r="D18" s="239" t="e">
        <f t="shared" si="5"/>
        <v>#VALUE!</v>
      </c>
      <c r="E18" s="239" t="e">
        <f t="shared" si="0"/>
        <v>#VALUE!</v>
      </c>
      <c r="F18" s="237"/>
      <c r="G18" s="241">
        <f ca="1">DATA!$D$11/1000000</f>
        <v>0.23584557797000003</v>
      </c>
      <c r="H18" s="241" t="e">
        <f>C18*DATA!$D$5/1000000</f>
        <v>#VALUE!</v>
      </c>
      <c r="I18" s="241" t="e">
        <f>(C18*DATA!$D$5*DATA!$D$7)/1000000</f>
        <v>#VALUE!</v>
      </c>
      <c r="J18" s="239" t="e">
        <f t="shared" ca="1" si="1"/>
        <v>#VALUE!</v>
      </c>
      <c r="K18" s="237"/>
      <c r="L18" s="239" t="e">
        <f>((D18*DATA!$D$23)/1000000)+((E18*DATA!$D$24)/1000000)</f>
        <v>#VALUE!</v>
      </c>
      <c r="M18" s="239" t="e">
        <f t="shared" si="2"/>
        <v>#VALUE!</v>
      </c>
      <c r="N18" s="239" t="e">
        <f t="shared" ca="1" si="6"/>
        <v>#VALUE!</v>
      </c>
      <c r="O18" s="238">
        <f>1/(1+'[91]Asumsi I'!$C$3)^(KKF!A18)</f>
        <v>0.28747610409883567</v>
      </c>
      <c r="P18" s="239" t="e">
        <f t="shared" ca="1" si="7"/>
        <v>#VALUE!</v>
      </c>
      <c r="Q18" s="239" t="e">
        <f t="shared" ca="1" si="9"/>
        <v>#VALUE!</v>
      </c>
      <c r="S18" s="227" t="e">
        <f t="shared" ca="1" si="3"/>
        <v>#VALUE!</v>
      </c>
      <c r="T18" s="243" t="e">
        <f t="shared" ca="1" si="10"/>
        <v>#VALUE!</v>
      </c>
      <c r="U18" s="227"/>
    </row>
    <row r="19" spans="1:21" ht="20.100000000000001" customHeight="1">
      <c r="A19" s="236">
        <f t="shared" si="4"/>
        <v>12</v>
      </c>
      <c r="B19" s="237">
        <f t="shared" si="4"/>
        <v>2035</v>
      </c>
      <c r="C19" s="238" t="e">
        <f t="shared" si="8"/>
        <v>#VALUE!</v>
      </c>
      <c r="D19" s="239" t="e">
        <f t="shared" si="5"/>
        <v>#VALUE!</v>
      </c>
      <c r="E19" s="239" t="e">
        <f t="shared" si="0"/>
        <v>#VALUE!</v>
      </c>
      <c r="F19" s="237"/>
      <c r="G19" s="241">
        <f ca="1">DATA!$D$11/1000000</f>
        <v>0.23584557797000003</v>
      </c>
      <c r="H19" s="241" t="e">
        <f>C19*DATA!$D$5/1000000</f>
        <v>#VALUE!</v>
      </c>
      <c r="I19" s="241" t="e">
        <f>(C19*DATA!$D$5*DATA!$D$7)/1000000</f>
        <v>#VALUE!</v>
      </c>
      <c r="J19" s="239" t="e">
        <f t="shared" ca="1" si="1"/>
        <v>#VALUE!</v>
      </c>
      <c r="K19" s="237"/>
      <c r="L19" s="239" t="e">
        <f>((D19*DATA!$D$23)/1000000)+((E19*DATA!$D$24)/1000000)</f>
        <v>#VALUE!</v>
      </c>
      <c r="M19" s="239" t="e">
        <f t="shared" si="2"/>
        <v>#VALUE!</v>
      </c>
      <c r="N19" s="239" t="e">
        <f t="shared" ca="1" si="6"/>
        <v>#VALUE!</v>
      </c>
      <c r="O19" s="238">
        <f>1/(1+'[91]Asumsi I'!$C$3)^(KKF!A19)</f>
        <v>0.25667509294538904</v>
      </c>
      <c r="P19" s="239" t="e">
        <f t="shared" ca="1" si="7"/>
        <v>#VALUE!</v>
      </c>
      <c r="Q19" s="239" t="e">
        <f t="shared" ca="1" si="9"/>
        <v>#VALUE!</v>
      </c>
      <c r="S19" s="227" t="e">
        <f t="shared" ca="1" si="3"/>
        <v>#VALUE!</v>
      </c>
      <c r="T19" s="243" t="e">
        <f t="shared" ca="1" si="10"/>
        <v>#VALUE!</v>
      </c>
      <c r="U19" s="227"/>
    </row>
    <row r="20" spans="1:21" ht="20.100000000000001" customHeight="1">
      <c r="A20" s="236">
        <f t="shared" si="4"/>
        <v>13</v>
      </c>
      <c r="B20" s="237">
        <f t="shared" si="4"/>
        <v>2036</v>
      </c>
      <c r="C20" s="238" t="e">
        <f t="shared" si="8"/>
        <v>#VALUE!</v>
      </c>
      <c r="D20" s="239" t="e">
        <f t="shared" si="5"/>
        <v>#VALUE!</v>
      </c>
      <c r="E20" s="239" t="e">
        <f t="shared" si="0"/>
        <v>#VALUE!</v>
      </c>
      <c r="F20" s="237"/>
      <c r="G20" s="241">
        <f ca="1">DATA!$D$11/1000000</f>
        <v>0.23584557797000003</v>
      </c>
      <c r="H20" s="241" t="e">
        <f>C20*DATA!$D$5/1000000</f>
        <v>#VALUE!</v>
      </c>
      <c r="I20" s="241" t="e">
        <f>(C20*DATA!$D$5*DATA!$D$7)/1000000</f>
        <v>#VALUE!</v>
      </c>
      <c r="J20" s="239" t="e">
        <f t="shared" ca="1" si="1"/>
        <v>#VALUE!</v>
      </c>
      <c r="K20" s="237"/>
      <c r="L20" s="239" t="e">
        <f>((D20*DATA!$D$23)/1000000)+((E20*DATA!$D$24)/1000000)</f>
        <v>#VALUE!</v>
      </c>
      <c r="M20" s="239" t="e">
        <f t="shared" si="2"/>
        <v>#VALUE!</v>
      </c>
      <c r="N20" s="239" t="e">
        <f t="shared" ca="1" si="6"/>
        <v>#VALUE!</v>
      </c>
      <c r="O20" s="238">
        <f>1/(1+'[91]Asumsi I'!$C$3)^(KKF!A20)</f>
        <v>0.22917419012981158</v>
      </c>
      <c r="P20" s="239" t="e">
        <f t="shared" ca="1" si="7"/>
        <v>#VALUE!</v>
      </c>
      <c r="Q20" s="239" t="e">
        <f t="shared" ca="1" si="9"/>
        <v>#VALUE!</v>
      </c>
      <c r="S20" s="227" t="e">
        <f t="shared" ca="1" si="3"/>
        <v>#VALUE!</v>
      </c>
      <c r="T20" s="243" t="e">
        <f t="shared" ca="1" si="10"/>
        <v>#VALUE!</v>
      </c>
      <c r="U20" s="227"/>
    </row>
    <row r="21" spans="1:21" ht="20.100000000000001" customHeight="1">
      <c r="A21" s="236">
        <f t="shared" si="4"/>
        <v>14</v>
      </c>
      <c r="B21" s="237">
        <f t="shared" si="4"/>
        <v>2037</v>
      </c>
      <c r="C21" s="238" t="e">
        <f t="shared" si="8"/>
        <v>#VALUE!</v>
      </c>
      <c r="D21" s="239" t="e">
        <f t="shared" si="5"/>
        <v>#VALUE!</v>
      </c>
      <c r="E21" s="239" t="e">
        <f t="shared" si="0"/>
        <v>#VALUE!</v>
      </c>
      <c r="F21" s="237"/>
      <c r="G21" s="241">
        <f ca="1">DATA!$D$11/1000000</f>
        <v>0.23584557797000003</v>
      </c>
      <c r="H21" s="241" t="e">
        <f>C21*DATA!$D$5/1000000</f>
        <v>#VALUE!</v>
      </c>
      <c r="I21" s="241" t="e">
        <f>(C21*DATA!$D$5*DATA!$D$7)/1000000</f>
        <v>#VALUE!</v>
      </c>
      <c r="J21" s="239" t="e">
        <f t="shared" ca="1" si="1"/>
        <v>#VALUE!</v>
      </c>
      <c r="K21" s="237"/>
      <c r="L21" s="239" t="e">
        <f>((D21*DATA!$D$23)/1000000)+((E21*DATA!$D$24)/1000000)</f>
        <v>#VALUE!</v>
      </c>
      <c r="M21" s="239" t="e">
        <f t="shared" si="2"/>
        <v>#VALUE!</v>
      </c>
      <c r="N21" s="239" t="e">
        <f t="shared" ca="1" si="6"/>
        <v>#VALUE!</v>
      </c>
      <c r="O21" s="238">
        <f>1/(1+'[91]Asumsi I'!$C$3)^(KKF!A21)</f>
        <v>0.20461981261590317</v>
      </c>
      <c r="P21" s="239" t="e">
        <f t="shared" ca="1" si="7"/>
        <v>#VALUE!</v>
      </c>
      <c r="Q21" s="239" t="e">
        <f t="shared" ca="1" si="9"/>
        <v>#VALUE!</v>
      </c>
      <c r="S21" s="227" t="e">
        <f t="shared" ca="1" si="3"/>
        <v>#VALUE!</v>
      </c>
      <c r="T21" s="243" t="e">
        <f t="shared" ca="1" si="10"/>
        <v>#VALUE!</v>
      </c>
      <c r="U21" s="227"/>
    </row>
    <row r="22" spans="1:21" ht="20.100000000000001" customHeight="1">
      <c r="A22" s="236">
        <f t="shared" si="4"/>
        <v>15</v>
      </c>
      <c r="B22" s="237">
        <f t="shared" si="4"/>
        <v>2038</v>
      </c>
      <c r="C22" s="238" t="e">
        <f t="shared" si="8"/>
        <v>#VALUE!</v>
      </c>
      <c r="D22" s="239" t="e">
        <f t="shared" si="5"/>
        <v>#VALUE!</v>
      </c>
      <c r="E22" s="239" t="e">
        <f t="shared" si="0"/>
        <v>#VALUE!</v>
      </c>
      <c r="F22" s="237"/>
      <c r="G22" s="241">
        <f ca="1">DATA!$D$11/1000000</f>
        <v>0.23584557797000003</v>
      </c>
      <c r="H22" s="241" t="e">
        <f>C22*DATA!$D$5/1000000</f>
        <v>#VALUE!</v>
      </c>
      <c r="I22" s="241" t="e">
        <f>(C22*DATA!$D$5*DATA!$D$7)/1000000</f>
        <v>#VALUE!</v>
      </c>
      <c r="J22" s="239" t="e">
        <f t="shared" ca="1" si="1"/>
        <v>#VALUE!</v>
      </c>
      <c r="K22" s="237"/>
      <c r="L22" s="239" t="e">
        <f>((D22*DATA!$D$23)/1000000)+((E22*DATA!$D$24)/1000000)</f>
        <v>#VALUE!</v>
      </c>
      <c r="M22" s="239" t="e">
        <f t="shared" si="2"/>
        <v>#VALUE!</v>
      </c>
      <c r="N22" s="239" t="e">
        <f t="shared" ca="1" si="6"/>
        <v>#VALUE!</v>
      </c>
      <c r="O22" s="238">
        <f>1/(1+'[91]Asumsi I'!$C$3)^(KKF!A22)</f>
        <v>0.18269626126419927</v>
      </c>
      <c r="P22" s="239" t="e">
        <f t="shared" ca="1" si="7"/>
        <v>#VALUE!</v>
      </c>
      <c r="Q22" s="239" t="e">
        <f t="shared" ca="1" si="9"/>
        <v>#VALUE!</v>
      </c>
      <c r="S22" s="227" t="e">
        <f t="shared" ca="1" si="3"/>
        <v>#VALUE!</v>
      </c>
      <c r="T22" s="243" t="e">
        <f t="shared" ca="1" si="10"/>
        <v>#VALUE!</v>
      </c>
      <c r="U22" s="227"/>
    </row>
    <row r="23" spans="1:21" ht="20.100000000000001" customHeight="1">
      <c r="A23" s="236">
        <f t="shared" si="4"/>
        <v>16</v>
      </c>
      <c r="B23" s="237">
        <f t="shared" si="4"/>
        <v>2039</v>
      </c>
      <c r="C23" s="238" t="e">
        <f t="shared" si="8"/>
        <v>#VALUE!</v>
      </c>
      <c r="D23" s="239" t="e">
        <f t="shared" si="5"/>
        <v>#VALUE!</v>
      </c>
      <c r="E23" s="239" t="e">
        <f t="shared" si="0"/>
        <v>#VALUE!</v>
      </c>
      <c r="F23" s="237"/>
      <c r="G23" s="241">
        <f ca="1">DATA!$D$11/1000000</f>
        <v>0.23584557797000003</v>
      </c>
      <c r="H23" s="241" t="e">
        <f>C23*DATA!$D$5/1000000</f>
        <v>#VALUE!</v>
      </c>
      <c r="I23" s="241" t="e">
        <f>(C23*DATA!$D$5*DATA!$D$7)/1000000</f>
        <v>#VALUE!</v>
      </c>
      <c r="J23" s="239" t="e">
        <f t="shared" ca="1" si="1"/>
        <v>#VALUE!</v>
      </c>
      <c r="K23" s="237"/>
      <c r="L23" s="239" t="e">
        <f>((D23*DATA!$D$23)/1000000)+((E23*DATA!$D$24)/1000000)</f>
        <v>#VALUE!</v>
      </c>
      <c r="M23" s="239" t="e">
        <f t="shared" si="2"/>
        <v>#VALUE!</v>
      </c>
      <c r="N23" s="239" t="e">
        <f t="shared" ca="1" si="6"/>
        <v>#VALUE!</v>
      </c>
      <c r="O23" s="238">
        <f>1/(1+'[91]Asumsi I'!$C$3)^(KKF!A23)</f>
        <v>0.16312166184303503</v>
      </c>
      <c r="P23" s="239" t="e">
        <f t="shared" ca="1" si="7"/>
        <v>#VALUE!</v>
      </c>
      <c r="Q23" s="239" t="e">
        <f t="shared" ca="1" si="9"/>
        <v>#VALUE!</v>
      </c>
      <c r="S23" s="227" t="e">
        <f t="shared" ca="1" si="3"/>
        <v>#VALUE!</v>
      </c>
      <c r="T23" s="243" t="e">
        <f t="shared" ca="1" si="10"/>
        <v>#VALUE!</v>
      </c>
      <c r="U23" s="227"/>
    </row>
    <row r="24" spans="1:21" ht="20.100000000000001" customHeight="1">
      <c r="A24" s="236">
        <f t="shared" si="4"/>
        <v>17</v>
      </c>
      <c r="B24" s="237">
        <f t="shared" si="4"/>
        <v>2040</v>
      </c>
      <c r="C24" s="238" t="e">
        <f t="shared" si="8"/>
        <v>#VALUE!</v>
      </c>
      <c r="D24" s="239" t="e">
        <f t="shared" si="5"/>
        <v>#VALUE!</v>
      </c>
      <c r="E24" s="239" t="e">
        <f t="shared" si="0"/>
        <v>#VALUE!</v>
      </c>
      <c r="F24" s="237"/>
      <c r="G24" s="241">
        <f ca="1">DATA!$D$11/1000000</f>
        <v>0.23584557797000003</v>
      </c>
      <c r="H24" s="241" t="e">
        <f>C24*DATA!$D$5/1000000</f>
        <v>#VALUE!</v>
      </c>
      <c r="I24" s="241" t="e">
        <f>(C24*DATA!$D$5*DATA!$D$7)/1000000</f>
        <v>#VALUE!</v>
      </c>
      <c r="J24" s="239" t="e">
        <f t="shared" ca="1" si="1"/>
        <v>#VALUE!</v>
      </c>
      <c r="K24" s="237"/>
      <c r="L24" s="239" t="e">
        <f>((D24*DATA!$D$23)/1000000)+((E24*DATA!$D$24)/1000000)</f>
        <v>#VALUE!</v>
      </c>
      <c r="M24" s="239" t="e">
        <f t="shared" si="2"/>
        <v>#VALUE!</v>
      </c>
      <c r="N24" s="239" t="e">
        <f t="shared" ca="1" si="6"/>
        <v>#VALUE!</v>
      </c>
      <c r="O24" s="238">
        <f>1/(1+'[91]Asumsi I'!$C$3)^(KKF!A24)</f>
        <v>0.14564434093128129</v>
      </c>
      <c r="P24" s="239" t="e">
        <f t="shared" ca="1" si="7"/>
        <v>#VALUE!</v>
      </c>
      <c r="Q24" s="239" t="e">
        <f t="shared" ca="1" si="9"/>
        <v>#VALUE!</v>
      </c>
      <c r="S24" s="227" t="e">
        <f t="shared" ca="1" si="3"/>
        <v>#VALUE!</v>
      </c>
      <c r="T24" s="243" t="e">
        <f t="shared" ca="1" si="10"/>
        <v>#VALUE!</v>
      </c>
      <c r="U24" s="227"/>
    </row>
    <row r="25" spans="1:21" ht="20.100000000000001" customHeight="1">
      <c r="A25" s="236">
        <f t="shared" ref="A25:B32" si="11">A24+1</f>
        <v>18</v>
      </c>
      <c r="B25" s="237">
        <f t="shared" si="11"/>
        <v>2041</v>
      </c>
      <c r="C25" s="238" t="e">
        <f t="shared" si="8"/>
        <v>#VALUE!</v>
      </c>
      <c r="D25" s="239" t="e">
        <f t="shared" si="5"/>
        <v>#VALUE!</v>
      </c>
      <c r="E25" s="239" t="e">
        <f t="shared" si="0"/>
        <v>#VALUE!</v>
      </c>
      <c r="F25" s="237"/>
      <c r="G25" s="241">
        <f ca="1">DATA!$D$11/1000000</f>
        <v>0.23584557797000003</v>
      </c>
      <c r="H25" s="241" t="e">
        <f>C25*DATA!$D$5/1000000</f>
        <v>#VALUE!</v>
      </c>
      <c r="I25" s="241" t="e">
        <f>(C25*DATA!$D$5*DATA!$D$7)/1000000</f>
        <v>#VALUE!</v>
      </c>
      <c r="J25" s="239" t="e">
        <f t="shared" ca="1" si="1"/>
        <v>#VALUE!</v>
      </c>
      <c r="K25" s="237"/>
      <c r="L25" s="239" t="e">
        <f>((D25*DATA!$D$23)/1000000)+((E25*DATA!$D$24)/1000000)</f>
        <v>#VALUE!</v>
      </c>
      <c r="M25" s="239" t="e">
        <f t="shared" si="2"/>
        <v>#VALUE!</v>
      </c>
      <c r="N25" s="239" t="e">
        <f t="shared" ca="1" si="6"/>
        <v>#VALUE!</v>
      </c>
      <c r="O25" s="238">
        <f>1/(1+'[91]Asumsi I'!$C$3)^(KKF!A25)</f>
        <v>0.13003959011721541</v>
      </c>
      <c r="P25" s="239" t="e">
        <f t="shared" ca="1" si="7"/>
        <v>#VALUE!</v>
      </c>
      <c r="Q25" s="239" t="e">
        <f t="shared" ca="1" si="9"/>
        <v>#VALUE!</v>
      </c>
      <c r="S25" s="227" t="e">
        <f t="shared" ca="1" si="3"/>
        <v>#VALUE!</v>
      </c>
      <c r="T25" s="243" t="e">
        <f t="shared" ca="1" si="10"/>
        <v>#VALUE!</v>
      </c>
      <c r="U25" s="227"/>
    </row>
    <row r="26" spans="1:21" ht="20.100000000000001" customHeight="1">
      <c r="A26" s="236">
        <f t="shared" si="11"/>
        <v>19</v>
      </c>
      <c r="B26" s="237">
        <f t="shared" si="11"/>
        <v>2042</v>
      </c>
      <c r="C26" s="238" t="e">
        <f t="shared" si="8"/>
        <v>#VALUE!</v>
      </c>
      <c r="D26" s="239" t="e">
        <f t="shared" si="5"/>
        <v>#VALUE!</v>
      </c>
      <c r="E26" s="239" t="e">
        <f t="shared" si="0"/>
        <v>#VALUE!</v>
      </c>
      <c r="F26" s="237"/>
      <c r="G26" s="241">
        <f ca="1">DATA!$D$11/1000000</f>
        <v>0.23584557797000003</v>
      </c>
      <c r="H26" s="241" t="e">
        <f>C26*DATA!$D$5/1000000</f>
        <v>#VALUE!</v>
      </c>
      <c r="I26" s="241" t="e">
        <f>(C26*DATA!$D$5*DATA!$D$7)/1000000</f>
        <v>#VALUE!</v>
      </c>
      <c r="J26" s="239" t="e">
        <f t="shared" ca="1" si="1"/>
        <v>#VALUE!</v>
      </c>
      <c r="K26" s="237"/>
      <c r="L26" s="239" t="e">
        <f>((D26*DATA!$D$23)/1000000)+((E26*DATA!$D$24)/1000000)</f>
        <v>#VALUE!</v>
      </c>
      <c r="M26" s="239" t="e">
        <f t="shared" si="2"/>
        <v>#VALUE!</v>
      </c>
      <c r="N26" s="239" t="e">
        <f t="shared" ca="1" si="6"/>
        <v>#VALUE!</v>
      </c>
      <c r="O26" s="238">
        <f>1/(1+'[91]Asumsi I'!$C$3)^(KKF!A26)</f>
        <v>0.1161067768903709</v>
      </c>
      <c r="P26" s="239" t="e">
        <f t="shared" ca="1" si="7"/>
        <v>#VALUE!</v>
      </c>
      <c r="Q26" s="239" t="e">
        <f t="shared" ca="1" si="9"/>
        <v>#VALUE!</v>
      </c>
      <c r="S26" s="227" t="e">
        <f t="shared" ca="1" si="3"/>
        <v>#VALUE!</v>
      </c>
      <c r="T26" s="243" t="e">
        <f t="shared" ca="1" si="10"/>
        <v>#VALUE!</v>
      </c>
      <c r="U26" s="227"/>
    </row>
    <row r="27" spans="1:21" ht="20.100000000000001" customHeight="1">
      <c r="A27" s="236">
        <f t="shared" si="11"/>
        <v>20</v>
      </c>
      <c r="B27" s="237">
        <f t="shared" si="11"/>
        <v>2043</v>
      </c>
      <c r="C27" s="238" t="e">
        <f t="shared" si="8"/>
        <v>#VALUE!</v>
      </c>
      <c r="D27" s="239" t="e">
        <f t="shared" si="5"/>
        <v>#VALUE!</v>
      </c>
      <c r="E27" s="239" t="e">
        <f t="shared" si="0"/>
        <v>#VALUE!</v>
      </c>
      <c r="F27" s="237"/>
      <c r="G27" s="241">
        <f ca="1">DATA!$D$11/1000000</f>
        <v>0.23584557797000003</v>
      </c>
      <c r="H27" s="241" t="e">
        <f>C27*DATA!$D$5/1000000</f>
        <v>#VALUE!</v>
      </c>
      <c r="I27" s="241" t="e">
        <f>(C27*DATA!$D$5*DATA!$D$7)/1000000</f>
        <v>#VALUE!</v>
      </c>
      <c r="J27" s="239" t="e">
        <f t="shared" ca="1" si="1"/>
        <v>#VALUE!</v>
      </c>
      <c r="K27" s="237"/>
      <c r="L27" s="239" t="e">
        <f>((D27*DATA!$D$23)/1000000)+((E27*DATA!$D$24)/1000000)</f>
        <v>#VALUE!</v>
      </c>
      <c r="M27" s="239" t="e">
        <f t="shared" si="2"/>
        <v>#VALUE!</v>
      </c>
      <c r="N27" s="239" t="e">
        <f t="shared" ca="1" si="6"/>
        <v>#VALUE!</v>
      </c>
      <c r="O27" s="238">
        <f>1/(1+'[91]Asumsi I'!$C$3)^(KKF!A27)</f>
        <v>0.1036667650806883</v>
      </c>
      <c r="P27" s="239" t="e">
        <f t="shared" ca="1" si="7"/>
        <v>#VALUE!</v>
      </c>
      <c r="Q27" s="239" t="e">
        <f t="shared" ca="1" si="9"/>
        <v>#VALUE!</v>
      </c>
      <c r="S27" s="227" t="e">
        <f t="shared" ca="1" si="3"/>
        <v>#VALUE!</v>
      </c>
      <c r="T27" s="243" t="e">
        <f t="shared" ca="1" si="10"/>
        <v>#VALUE!</v>
      </c>
      <c r="U27" s="227"/>
    </row>
    <row r="28" spans="1:21" ht="20.100000000000001" customHeight="1">
      <c r="A28" s="236">
        <f t="shared" si="11"/>
        <v>21</v>
      </c>
      <c r="B28" s="237">
        <f t="shared" si="11"/>
        <v>2044</v>
      </c>
      <c r="C28" s="238" t="e">
        <f t="shared" si="8"/>
        <v>#VALUE!</v>
      </c>
      <c r="D28" s="239" t="e">
        <f t="shared" si="5"/>
        <v>#VALUE!</v>
      </c>
      <c r="E28" s="239" t="e">
        <f t="shared" si="0"/>
        <v>#VALUE!</v>
      </c>
      <c r="F28" s="237"/>
      <c r="G28" s="241">
        <f ca="1">DATA!$D$11/1000000</f>
        <v>0.23584557797000003</v>
      </c>
      <c r="H28" s="241" t="e">
        <f>C28*DATA!$D$5/1000000</f>
        <v>#VALUE!</v>
      </c>
      <c r="I28" s="241" t="e">
        <f>(C28*DATA!$D$5*DATA!$D$7)/1000000</f>
        <v>#VALUE!</v>
      </c>
      <c r="J28" s="239" t="e">
        <f t="shared" ca="1" si="1"/>
        <v>#VALUE!</v>
      </c>
      <c r="K28" s="237"/>
      <c r="L28" s="239" t="e">
        <f>((D28*DATA!$D$23)/1000000)+((E28*DATA!$D$24)/1000000)</f>
        <v>#VALUE!</v>
      </c>
      <c r="M28" s="239" t="e">
        <f t="shared" si="2"/>
        <v>#VALUE!</v>
      </c>
      <c r="N28" s="239" t="e">
        <f t="shared" ca="1" si="6"/>
        <v>#VALUE!</v>
      </c>
      <c r="O28" s="238">
        <f>1/(1+'[91]Asumsi I'!$C$3)^(KKF!A28)</f>
        <v>9.2559611679185971E-2</v>
      </c>
      <c r="P28" s="239" t="e">
        <f t="shared" ca="1" si="7"/>
        <v>#VALUE!</v>
      </c>
      <c r="Q28" s="239" t="e">
        <f t="shared" ca="1" si="9"/>
        <v>#VALUE!</v>
      </c>
      <c r="S28" s="227" t="e">
        <f t="shared" ca="1" si="3"/>
        <v>#VALUE!</v>
      </c>
      <c r="T28" s="243" t="e">
        <f t="shared" ca="1" si="10"/>
        <v>#VALUE!</v>
      </c>
      <c r="U28" s="227"/>
    </row>
    <row r="29" spans="1:21" ht="20.100000000000001" customHeight="1">
      <c r="A29" s="236">
        <f t="shared" si="11"/>
        <v>22</v>
      </c>
      <c r="B29" s="237">
        <f t="shared" si="11"/>
        <v>2045</v>
      </c>
      <c r="C29" s="238" t="e">
        <f t="shared" si="8"/>
        <v>#VALUE!</v>
      </c>
      <c r="D29" s="239" t="e">
        <f t="shared" si="5"/>
        <v>#VALUE!</v>
      </c>
      <c r="E29" s="239" t="e">
        <f t="shared" si="0"/>
        <v>#VALUE!</v>
      </c>
      <c r="F29" s="237"/>
      <c r="G29" s="241">
        <f ca="1">DATA!$D$11/1000000</f>
        <v>0.23584557797000003</v>
      </c>
      <c r="H29" s="241" t="e">
        <f>C29*DATA!$D$5/1000000</f>
        <v>#VALUE!</v>
      </c>
      <c r="I29" s="241" t="e">
        <f>(C29*DATA!$D$5*DATA!$D$7)/1000000</f>
        <v>#VALUE!</v>
      </c>
      <c r="J29" s="239" t="e">
        <f t="shared" ca="1" si="1"/>
        <v>#VALUE!</v>
      </c>
      <c r="K29" s="237"/>
      <c r="L29" s="239" t="e">
        <f>((D29*DATA!$D$23)/1000000)+((E29*DATA!$D$24)/1000000)</f>
        <v>#VALUE!</v>
      </c>
      <c r="M29" s="239" t="e">
        <f t="shared" si="2"/>
        <v>#VALUE!</v>
      </c>
      <c r="N29" s="239" t="e">
        <f t="shared" ca="1" si="6"/>
        <v>#VALUE!</v>
      </c>
      <c r="O29" s="238">
        <f>1/(1+'[91]Asumsi I'!$C$3)^(KKF!A29)</f>
        <v>8.2642510427844609E-2</v>
      </c>
      <c r="P29" s="239" t="e">
        <f t="shared" ca="1" si="7"/>
        <v>#VALUE!</v>
      </c>
      <c r="Q29" s="239" t="e">
        <f t="shared" ca="1" si="9"/>
        <v>#VALUE!</v>
      </c>
      <c r="S29" s="227" t="e">
        <f t="shared" ca="1" si="3"/>
        <v>#VALUE!</v>
      </c>
      <c r="T29" s="243" t="e">
        <f t="shared" ca="1" si="10"/>
        <v>#VALUE!</v>
      </c>
      <c r="U29" s="227"/>
    </row>
    <row r="30" spans="1:21" ht="20.100000000000001" customHeight="1">
      <c r="A30" s="236">
        <f t="shared" si="11"/>
        <v>23</v>
      </c>
      <c r="B30" s="237">
        <f t="shared" si="11"/>
        <v>2046</v>
      </c>
      <c r="C30" s="238" t="e">
        <f t="shared" si="8"/>
        <v>#VALUE!</v>
      </c>
      <c r="D30" s="239" t="e">
        <f t="shared" si="5"/>
        <v>#VALUE!</v>
      </c>
      <c r="E30" s="239" t="e">
        <f t="shared" si="0"/>
        <v>#VALUE!</v>
      </c>
      <c r="F30" s="237"/>
      <c r="G30" s="241">
        <f ca="1">DATA!$D$11/1000000</f>
        <v>0.23584557797000003</v>
      </c>
      <c r="H30" s="241" t="e">
        <f>C30*DATA!$D$5/1000000</f>
        <v>#VALUE!</v>
      </c>
      <c r="I30" s="241" t="e">
        <f>(C30*DATA!$D$5*DATA!$D$7)/1000000</f>
        <v>#VALUE!</v>
      </c>
      <c r="J30" s="239" t="e">
        <f t="shared" ca="1" si="1"/>
        <v>#VALUE!</v>
      </c>
      <c r="K30" s="237"/>
      <c r="L30" s="239" t="e">
        <f>((D30*DATA!$D$23)/1000000)+((E30*DATA!$D$24)/1000000)</f>
        <v>#VALUE!</v>
      </c>
      <c r="M30" s="239" t="e">
        <f t="shared" si="2"/>
        <v>#VALUE!</v>
      </c>
      <c r="N30" s="239" t="e">
        <f t="shared" ca="1" si="6"/>
        <v>#VALUE!</v>
      </c>
      <c r="O30" s="238">
        <f>1/(1+'[91]Asumsi I'!$C$3)^(KKF!A30)</f>
        <v>7.3787955739146982E-2</v>
      </c>
      <c r="P30" s="239" t="e">
        <f t="shared" ca="1" si="7"/>
        <v>#VALUE!</v>
      </c>
      <c r="Q30" s="239" t="e">
        <f t="shared" ca="1" si="9"/>
        <v>#VALUE!</v>
      </c>
      <c r="S30" s="227" t="e">
        <f t="shared" ca="1" si="3"/>
        <v>#VALUE!</v>
      </c>
      <c r="T30" s="243" t="e">
        <f t="shared" ca="1" si="10"/>
        <v>#VALUE!</v>
      </c>
      <c r="U30" s="227"/>
    </row>
    <row r="31" spans="1:21" ht="20.100000000000001" customHeight="1">
      <c r="A31" s="236">
        <f t="shared" si="11"/>
        <v>24</v>
      </c>
      <c r="B31" s="237">
        <f t="shared" si="11"/>
        <v>2047</v>
      </c>
      <c r="C31" s="238" t="e">
        <f t="shared" si="8"/>
        <v>#VALUE!</v>
      </c>
      <c r="D31" s="239" t="e">
        <f t="shared" si="5"/>
        <v>#VALUE!</v>
      </c>
      <c r="E31" s="239" t="e">
        <f t="shared" si="0"/>
        <v>#VALUE!</v>
      </c>
      <c r="F31" s="237"/>
      <c r="G31" s="241">
        <f ca="1">DATA!$D$11/1000000</f>
        <v>0.23584557797000003</v>
      </c>
      <c r="H31" s="241" t="e">
        <f>C31*DATA!$D$5/1000000</f>
        <v>#VALUE!</v>
      </c>
      <c r="I31" s="241" t="e">
        <f>(C31*DATA!$D$5*DATA!$D$7)/1000000</f>
        <v>#VALUE!</v>
      </c>
      <c r="J31" s="239" t="e">
        <f t="shared" ca="1" si="1"/>
        <v>#VALUE!</v>
      </c>
      <c r="K31" s="237"/>
      <c r="L31" s="239" t="e">
        <f>((D31*DATA!$D$23)/1000000)+((E31*DATA!$D$24)/1000000)</f>
        <v>#VALUE!</v>
      </c>
      <c r="M31" s="239" t="e">
        <f t="shared" si="2"/>
        <v>#VALUE!</v>
      </c>
      <c r="N31" s="239" t="e">
        <f t="shared" ca="1" si="6"/>
        <v>#VALUE!</v>
      </c>
      <c r="O31" s="238">
        <f>1/(1+'[91]Asumsi I'!$C$3)^(KKF!A31)</f>
        <v>6.5882103338524081E-2</v>
      </c>
      <c r="P31" s="239" t="e">
        <f t="shared" ca="1" si="7"/>
        <v>#VALUE!</v>
      </c>
      <c r="Q31" s="239" t="e">
        <f ca="1">Q30+P31</f>
        <v>#VALUE!</v>
      </c>
      <c r="S31" s="227" t="e">
        <f t="shared" ca="1" si="3"/>
        <v>#VALUE!</v>
      </c>
      <c r="T31" s="243" t="e">
        <f t="shared" ca="1" si="10"/>
        <v>#VALUE!</v>
      </c>
      <c r="U31" s="227"/>
    </row>
    <row r="32" spans="1:21" ht="20.100000000000001" customHeight="1">
      <c r="A32" s="236">
        <f t="shared" si="11"/>
        <v>25</v>
      </c>
      <c r="B32" s="237">
        <f>B30+1</f>
        <v>2047</v>
      </c>
      <c r="C32" s="238" t="e">
        <f t="shared" si="8"/>
        <v>#VALUE!</v>
      </c>
      <c r="D32" s="239" t="e">
        <f t="shared" si="5"/>
        <v>#VALUE!</v>
      </c>
      <c r="E32" s="239" t="e">
        <f t="shared" si="0"/>
        <v>#VALUE!</v>
      </c>
      <c r="F32" s="237"/>
      <c r="G32" s="241">
        <f ca="1">DATA!$D$11/1000000</f>
        <v>0.23584557797000003</v>
      </c>
      <c r="H32" s="241" t="e">
        <f>C32*DATA!$D$5/1000000</f>
        <v>#VALUE!</v>
      </c>
      <c r="I32" s="241" t="e">
        <f>(C32*DATA!$D$5*DATA!$D$7)/1000000</f>
        <v>#VALUE!</v>
      </c>
      <c r="J32" s="239" t="e">
        <f t="shared" ca="1" si="1"/>
        <v>#VALUE!</v>
      </c>
      <c r="K32" s="237"/>
      <c r="L32" s="239" t="e">
        <f>((D32*DATA!$D$23)/1000000)+((E32*DATA!$D$24)/1000000)</f>
        <v>#VALUE!</v>
      </c>
      <c r="M32" s="239" t="e">
        <f t="shared" si="2"/>
        <v>#VALUE!</v>
      </c>
      <c r="N32" s="239" t="e">
        <f t="shared" ca="1" si="6"/>
        <v>#VALUE!</v>
      </c>
      <c r="O32" s="238">
        <f>1/(1+'[91]Asumsi I'!$C$3)^(KKF!A32)</f>
        <v>5.8823306552253637E-2</v>
      </c>
      <c r="P32" s="239" t="e">
        <f t="shared" ca="1" si="7"/>
        <v>#VALUE!</v>
      </c>
      <c r="Q32" s="239" t="e">
        <f ca="1">Q31+P32</f>
        <v>#VALUE!</v>
      </c>
      <c r="S32" s="227" t="e">
        <f t="shared" ca="1" si="3"/>
        <v>#VALUE!</v>
      </c>
      <c r="T32" s="243" t="e">
        <f t="shared" ca="1" si="10"/>
        <v>#VALUE!</v>
      </c>
      <c r="U32" s="227"/>
    </row>
    <row r="33" spans="2:22" ht="20.100000000000001" customHeight="1">
      <c r="B33" s="246"/>
      <c r="C33" s="246"/>
      <c r="D33" s="246"/>
      <c r="E33" s="246"/>
      <c r="F33" s="604" t="s">
        <v>1344</v>
      </c>
      <c r="G33" s="604"/>
      <c r="H33" s="604"/>
      <c r="I33" s="247"/>
      <c r="J33" s="248" t="e">
        <f ca="1">SUM(J7:J32)</f>
        <v>#VALUE!</v>
      </c>
      <c r="K33" s="604" t="s">
        <v>1345</v>
      </c>
      <c r="L33" s="604"/>
      <c r="M33" s="248" t="e">
        <f>SUM(M7:M32)</f>
        <v>#VALUE!</v>
      </c>
      <c r="N33" s="246"/>
      <c r="O33" s="246"/>
      <c r="P33" s="249"/>
      <c r="Q33" s="249"/>
      <c r="S33" s="227">
        <f ca="1">COUNTIF(S7:S32,"a")</f>
        <v>0</v>
      </c>
    </row>
    <row r="34" spans="2:22" ht="20.100000000000001" customHeight="1">
      <c r="B34" s="246"/>
      <c r="C34" s="246"/>
      <c r="D34" s="246"/>
      <c r="E34" s="246"/>
      <c r="F34" s="250"/>
      <c r="G34" s="250"/>
      <c r="H34" s="250"/>
      <c r="I34" s="250"/>
      <c r="J34" s="251"/>
      <c r="K34" s="250"/>
      <c r="L34" s="250"/>
      <c r="M34" s="251"/>
      <c r="N34" s="246"/>
      <c r="O34" s="246"/>
      <c r="P34" s="252" t="s">
        <v>1346</v>
      </c>
      <c r="Q34" s="253" t="e">
        <f ca="1">+J7/N32</f>
        <v>#VALUE!</v>
      </c>
      <c r="V34" s="254"/>
    </row>
    <row r="35" spans="2:22" ht="20.100000000000001" customHeight="1">
      <c r="B35" s="246"/>
      <c r="C35" s="246"/>
      <c r="D35" s="246"/>
      <c r="E35" s="246"/>
      <c r="F35" s="250"/>
      <c r="G35" s="250"/>
      <c r="H35" s="250"/>
      <c r="I35" s="250"/>
      <c r="J35" s="251"/>
      <c r="K35" s="250"/>
      <c r="L35" s="250"/>
      <c r="M35" s="251"/>
      <c r="N35" s="246"/>
      <c r="O35" s="246"/>
      <c r="P35" s="252" t="s">
        <v>1347</v>
      </c>
      <c r="Q35" s="255" t="e">
        <f ca="1">AVERAGE(T7:T32)</f>
        <v>#VALUE!</v>
      </c>
    </row>
    <row r="36" spans="2:22" ht="20.100000000000001" customHeight="1">
      <c r="B36" s="246"/>
      <c r="C36" s="246"/>
      <c r="D36" s="246"/>
      <c r="E36" s="246"/>
      <c r="F36" s="250"/>
      <c r="G36" s="250"/>
      <c r="H36" s="250"/>
      <c r="I36" s="250"/>
      <c r="J36" s="251"/>
      <c r="K36" s="250"/>
      <c r="L36" s="250"/>
      <c r="M36" s="251"/>
      <c r="N36" s="246"/>
      <c r="O36" s="246"/>
      <c r="P36" s="252" t="s">
        <v>1348</v>
      </c>
      <c r="Q36" s="256" t="e">
        <f ca="1">M33/J33</f>
        <v>#VALUE!</v>
      </c>
    </row>
    <row r="37" spans="2:22" ht="20.100000000000001" customHeight="1">
      <c r="B37" s="246"/>
      <c r="C37" s="246"/>
      <c r="D37" s="246"/>
      <c r="E37" s="246"/>
      <c r="F37" s="250"/>
      <c r="G37" s="250"/>
      <c r="H37" s="250"/>
      <c r="I37" s="250"/>
      <c r="J37" s="251"/>
      <c r="K37" s="250"/>
      <c r="L37" s="250"/>
      <c r="M37" s="251"/>
      <c r="N37" s="246"/>
      <c r="O37" s="246"/>
      <c r="P37" s="252" t="s">
        <v>998</v>
      </c>
      <c r="Q37" s="257" t="e">
        <f ca="1">+NPV(0.12,N7:N32)</f>
        <v>#VALUE!</v>
      </c>
    </row>
    <row r="38" spans="2:22" ht="20.100000000000001" customHeight="1">
      <c r="B38" s="246"/>
      <c r="C38" s="246"/>
      <c r="D38" s="246"/>
      <c r="E38" s="246"/>
      <c r="F38" s="250"/>
      <c r="G38" s="250"/>
      <c r="H38" s="250"/>
      <c r="I38" s="250"/>
      <c r="J38" s="251"/>
      <c r="K38" s="250"/>
      <c r="L38" s="250"/>
      <c r="M38" s="251"/>
      <c r="N38" s="246"/>
      <c r="O38" s="246"/>
      <c r="P38" s="252" t="s">
        <v>999</v>
      </c>
      <c r="Q38" s="258" t="e">
        <f ca="1">IRR(N7:N32,DATA!D4)</f>
        <v>#VALUE!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17" priority="1" stopIfTrue="1" operator="greaterThanOrEqual">
      <formula>$F$7</formula>
    </cfRule>
    <cfRule type="cellIs" dxfId="16" priority="2" stopIfTrue="1" operator="lessThan">
      <formula>$F$7</formula>
    </cfRule>
  </conditionalFormatting>
  <conditionalFormatting sqref="Q7:Q32">
    <cfRule type="cellIs" dxfId="15" priority="3" operator="lessThan">
      <formula>0</formula>
    </cfRule>
    <cfRule type="cellIs" dxfId="14" priority="4" operator="lessThan">
      <formula>0</formula>
    </cfRule>
    <cfRule type="cellIs" dxfId="13" priority="5" operator="lessThan">
      <formula>-6395.81</formula>
    </cfRule>
    <cfRule type="cellIs" dxfId="12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  <pageSetUpPr fitToPage="1"/>
  </sheetPr>
  <dimension ref="A1:V69"/>
  <sheetViews>
    <sheetView showGridLines="0" zoomScale="70" zoomScaleNormal="70" zoomScaleSheetLayoutView="70" workbookViewId="0">
      <pane ySplit="13" topLeftCell="A50" activePane="bottomLeft" state="frozen"/>
      <selection activeCell="H1093" sqref="H1093"/>
      <selection pane="bottomLeft" activeCell="H64" sqref="H64"/>
    </sheetView>
  </sheetViews>
  <sheetFormatPr defaultColWidth="9.140625" defaultRowHeight="15"/>
  <cols>
    <col min="1" max="1" width="8.28515625" style="259" customWidth="1"/>
    <col min="2" max="2" width="5.140625" style="260" customWidth="1"/>
    <col min="3" max="3" width="45.7109375" style="327" customWidth="1"/>
    <col min="4" max="4" width="13.7109375" style="327" customWidth="1"/>
    <col min="5" max="5" width="12.5703125" style="263" customWidth="1"/>
    <col min="6" max="6" width="7.7109375" style="263" customWidth="1"/>
    <col min="7" max="7" width="12.7109375" style="263" customWidth="1"/>
    <col min="8" max="8" width="18.140625" style="264" customWidth="1"/>
    <col min="9" max="9" width="16.7109375" style="264" customWidth="1"/>
    <col min="10" max="11" width="16.7109375" style="265" customWidth="1"/>
    <col min="12" max="12" width="3.7109375" style="265" customWidth="1"/>
    <col min="13" max="13" width="14" style="265" customWidth="1"/>
    <col min="14" max="14" width="15" style="265" customWidth="1"/>
    <col min="15" max="15" width="9.140625" style="266" customWidth="1"/>
    <col min="16" max="16" width="12.7109375" style="267" customWidth="1"/>
    <col min="17" max="17" width="12.7109375" style="266" customWidth="1"/>
    <col min="18" max="18" width="2.42578125" style="266" customWidth="1"/>
    <col min="19" max="22" width="10.7109375" style="266" customWidth="1"/>
    <col min="23" max="24" width="9.140625" style="266" customWidth="1"/>
    <col min="25" max="16384" width="9.140625" style="266"/>
  </cols>
  <sheetData>
    <row r="1" spans="1:22">
      <c r="C1" s="261" t="s">
        <v>981</v>
      </c>
      <c r="D1" s="262"/>
      <c r="U1" s="259"/>
    </row>
    <row r="2" spans="1:22">
      <c r="C2" s="261" t="s">
        <v>1318</v>
      </c>
      <c r="D2" s="262"/>
      <c r="T2" s="267"/>
      <c r="U2" s="268" t="s">
        <v>1006</v>
      </c>
      <c r="V2" s="267"/>
    </row>
    <row r="3" spans="1:22">
      <c r="C3" s="261" t="s">
        <v>1410</v>
      </c>
      <c r="D3" s="262"/>
      <c r="O3" s="607" t="s">
        <v>1006</v>
      </c>
      <c r="P3" s="607"/>
      <c r="Q3" s="269"/>
      <c r="T3" s="267"/>
      <c r="U3" s="268" t="s">
        <v>1011</v>
      </c>
      <c r="V3" s="267"/>
    </row>
    <row r="4" spans="1:22" ht="15.75" customHeight="1">
      <c r="B4" s="608" t="s">
        <v>993</v>
      </c>
      <c r="C4" s="608"/>
      <c r="D4" s="608"/>
      <c r="E4" s="608"/>
      <c r="F4" s="608"/>
      <c r="G4" s="608"/>
      <c r="H4" s="608"/>
      <c r="I4" s="608"/>
      <c r="J4" s="608"/>
      <c r="K4" s="608"/>
      <c r="O4" s="607"/>
      <c r="P4" s="607"/>
      <c r="T4" s="267"/>
      <c r="U4" s="267"/>
      <c r="V4" s="267"/>
    </row>
    <row r="5" spans="1:22">
      <c r="C5" s="270"/>
      <c r="D5" s="262"/>
      <c r="T5" s="267"/>
      <c r="U5" s="268"/>
      <c r="V5" s="267"/>
    </row>
    <row r="6" spans="1:22" ht="15" customHeight="1">
      <c r="C6" s="270"/>
      <c r="D6" s="262"/>
      <c r="E6" s="271" t="s">
        <v>1007</v>
      </c>
      <c r="F6" s="272" t="s">
        <v>9</v>
      </c>
      <c r="G6" s="525" t="s">
        <v>1623</v>
      </c>
      <c r="H6" s="525"/>
      <c r="I6" s="525"/>
      <c r="J6" s="525"/>
      <c r="K6" s="525"/>
      <c r="T6" s="267"/>
      <c r="U6" s="268"/>
      <c r="V6" s="267"/>
    </row>
    <row r="7" spans="1:22">
      <c r="C7" s="270"/>
      <c r="D7" s="262"/>
      <c r="E7" s="271" t="s">
        <v>1008</v>
      </c>
      <c r="F7" s="272" t="s">
        <v>9</v>
      </c>
      <c r="G7" s="106" t="s">
        <v>1624</v>
      </c>
      <c r="H7" s="27"/>
      <c r="I7" s="27"/>
      <c r="J7" s="107"/>
      <c r="K7" s="435"/>
      <c r="T7" s="267"/>
      <c r="U7" s="268"/>
      <c r="V7" s="267"/>
    </row>
    <row r="8" spans="1:22">
      <c r="C8" s="270"/>
      <c r="D8" s="262"/>
      <c r="E8" s="271" t="s">
        <v>1009</v>
      </c>
      <c r="F8" s="272" t="s">
        <v>9</v>
      </c>
      <c r="G8" s="106" t="s">
        <v>1409</v>
      </c>
      <c r="J8" s="273"/>
      <c r="T8" s="267"/>
      <c r="U8" s="268"/>
      <c r="V8" s="267"/>
    </row>
    <row r="9" spans="1:22">
      <c r="C9" s="270"/>
      <c r="D9" s="262"/>
      <c r="E9" s="271" t="s">
        <v>1010</v>
      </c>
      <c r="F9" s="272" t="s">
        <v>9</v>
      </c>
      <c r="G9" s="271" t="s">
        <v>1513</v>
      </c>
      <c r="J9" s="273"/>
      <c r="T9" s="267"/>
      <c r="U9" s="268"/>
      <c r="V9" s="267"/>
    </row>
    <row r="10" spans="1:22" ht="15.75" thickBot="1">
      <c r="C10" s="262"/>
      <c r="D10" s="262"/>
      <c r="T10" s="267"/>
      <c r="U10" s="267"/>
      <c r="V10" s="267"/>
    </row>
    <row r="11" spans="1:22" ht="21" customHeight="1">
      <c r="B11" s="610" t="s">
        <v>0</v>
      </c>
      <c r="C11" s="612" t="s">
        <v>1</v>
      </c>
      <c r="D11" s="615" t="s">
        <v>32</v>
      </c>
      <c r="E11" s="615" t="s">
        <v>33</v>
      </c>
      <c r="F11" s="615" t="s">
        <v>2</v>
      </c>
      <c r="G11" s="617" t="s">
        <v>31</v>
      </c>
      <c r="H11" s="615" t="s">
        <v>3</v>
      </c>
      <c r="I11" s="615"/>
      <c r="J11" s="615"/>
      <c r="K11" s="622"/>
      <c r="O11" s="274"/>
      <c r="P11" s="275"/>
      <c r="Q11" s="274"/>
      <c r="S11" s="276"/>
      <c r="T11" s="277"/>
      <c r="U11" s="277"/>
      <c r="V11" s="277"/>
    </row>
    <row r="12" spans="1:22" ht="15" customHeight="1">
      <c r="B12" s="611"/>
      <c r="C12" s="613"/>
      <c r="D12" s="616"/>
      <c r="E12" s="616"/>
      <c r="F12" s="616"/>
      <c r="G12" s="618"/>
      <c r="H12" s="620" t="s">
        <v>36</v>
      </c>
      <c r="I12" s="620" t="s">
        <v>5</v>
      </c>
      <c r="J12" s="616" t="s">
        <v>37</v>
      </c>
      <c r="K12" s="623" t="s">
        <v>4</v>
      </c>
      <c r="O12" s="275"/>
      <c r="P12" s="275"/>
      <c r="Q12" s="275"/>
      <c r="S12" s="276"/>
      <c r="T12" s="276"/>
      <c r="U12" s="276"/>
      <c r="V12" s="276"/>
    </row>
    <row r="13" spans="1:22" ht="15" customHeight="1">
      <c r="B13" s="611"/>
      <c r="C13" s="614"/>
      <c r="D13" s="616"/>
      <c r="E13" s="616"/>
      <c r="F13" s="616"/>
      <c r="G13" s="619"/>
      <c r="H13" s="621"/>
      <c r="I13" s="621"/>
      <c r="J13" s="616"/>
      <c r="K13" s="623"/>
      <c r="O13" s="278"/>
      <c r="P13" s="278"/>
      <c r="Q13" s="278"/>
      <c r="S13" s="276"/>
      <c r="T13" s="276"/>
      <c r="U13" s="276"/>
      <c r="V13" s="276"/>
    </row>
    <row r="14" spans="1:22" s="288" customFormat="1" ht="15.75" customHeight="1">
      <c r="A14" s="259"/>
      <c r="B14" s="279"/>
      <c r="C14" s="280"/>
      <c r="D14" s="281"/>
      <c r="E14" s="282"/>
      <c r="F14" s="283"/>
      <c r="G14" s="283"/>
      <c r="H14" s="284"/>
      <c r="I14" s="284"/>
      <c r="J14" s="284"/>
      <c r="K14" s="285"/>
      <c r="L14" s="265"/>
      <c r="M14" s="265"/>
      <c r="N14" s="265"/>
      <c r="O14" s="286"/>
      <c r="P14" s="286"/>
      <c r="Q14" s="267"/>
      <c r="R14" s="259"/>
      <c r="S14" s="287"/>
      <c r="T14" s="264"/>
      <c r="U14" s="264"/>
      <c r="V14" s="264"/>
    </row>
    <row r="15" spans="1:22" s="291" customFormat="1">
      <c r="A15" s="259" t="e">
        <f>IF(AND(C15=0,#REF!=0,#REF!=0),"BLANKS",1)</f>
        <v>#REF!</v>
      </c>
      <c r="B15" s="473" t="s">
        <v>470</v>
      </c>
      <c r="C15" s="474" t="s">
        <v>1573</v>
      </c>
      <c r="D15" s="281" t="str">
        <f ca="1">IF(ISERROR(OFFSET('HARGA SATUAN'!$D$6,MATCH(RAB!C15,'HARGA SATUAN'!$C$7:$C$1492,0),0)),"",OFFSET('HARGA SATUAN'!$D$6,MATCH(RAB!C15,'HARGA SATUAN'!$C$7:$C$1492,0),0))</f>
        <v/>
      </c>
      <c r="E15" s="282" t="str">
        <f ca="1">IF(B15="+","Unit",IF(ISERROR(OFFSET('HARGA SATUAN'!$E$6,MATCH(RAB!C15,'HARGA SATUAN'!$C$7:$C$1492,0),0)),"",OFFSET('HARGA SATUAN'!$E$6,MATCH(RAB!C15,'HARGA SATUAN'!$C$7:$C$1492,0),0)))</f>
        <v/>
      </c>
      <c r="F15" s="289"/>
      <c r="G15" s="283">
        <f ca="1">IF(ISERROR(OFFSET('HARGA SATUAN'!$I$6,MATCH(RAB!C15,'HARGA SATUAN'!$C$7:$C$1492,0),0)),0,OFFSET('HARGA SATUAN'!$I$6,MATCH(RAB!C15,'HARGA SATUAN'!$C$7:$C$1492,0),0))</f>
        <v>0</v>
      </c>
      <c r="H15" s="284">
        <f t="shared" ref="H15:H16" ca="1" si="0">IF(OR(D15="MDU",D15="MDU-KD"),(IF($O$3="RAB NON MDU","PLN KD",G15*F15)),0)</f>
        <v>0</v>
      </c>
      <c r="I15" s="284">
        <f t="shared" ref="I15:I16" ca="1" si="1">IF(D15="HDW",G15*F15,0)</f>
        <v>0</v>
      </c>
      <c r="J15" s="284">
        <f t="shared" ref="J15:J16" ca="1" si="2">IF(D15="JASA",G15*F15,0)</f>
        <v>0</v>
      </c>
      <c r="K15" s="285">
        <f t="shared" ref="K15:K27" ca="1" si="3">SUM(H15:J15)</f>
        <v>0</v>
      </c>
      <c r="L15" s="290"/>
      <c r="M15" s="290"/>
      <c r="N15" s="290"/>
      <c r="O15" s="286"/>
      <c r="P15" s="286"/>
      <c r="Q15" s="267"/>
      <c r="R15" s="259"/>
      <c r="S15" s="287"/>
      <c r="T15" s="264"/>
      <c r="U15" s="264"/>
      <c r="V15" s="264"/>
    </row>
    <row r="16" spans="1:22" s="291" customFormat="1">
      <c r="A16" s="259" t="e">
        <f>IF(AND(C16=0,#REF!=0,#REF!=0),"BLANKS",1)</f>
        <v>#REF!</v>
      </c>
      <c r="B16" s="476">
        <v>1</v>
      </c>
      <c r="C16" s="497" t="s">
        <v>91</v>
      </c>
      <c r="D16" s="281" t="str">
        <f ca="1">IF(ISERROR(OFFSET('HARGA SATUAN'!$D$6,MATCH(RAB!C16,'HARGA SATUAN'!$C$7:$C$1492,0),0)),"",OFFSET('HARGA SATUAN'!$D$6,MATCH(RAB!C16,'HARGA SATUAN'!$C$7:$C$1492,0),0))</f>
        <v>HDW</v>
      </c>
      <c r="E16" s="282" t="str">
        <f ca="1">IF(B16="+","Unit",IF(ISERROR(OFFSET('HARGA SATUAN'!$E$6,MATCH(RAB!C16,'HARGA SATUAN'!$C$7:$C$1492,0),0)),"",OFFSET('HARGA SATUAN'!$E$6,MATCH(RAB!C16,'HARGA SATUAN'!$C$7:$C$1492,0),0)))</f>
        <v>Btg</v>
      </c>
      <c r="F16" s="289">
        <v>1</v>
      </c>
      <c r="G16" s="283">
        <f ca="1">IF(ISERROR(OFFSET('HARGA SATUAN'!$I$6,MATCH(RAB!C16,'HARGA SATUAN'!$C$7:$C$1492,0),0)),0,OFFSET('HARGA SATUAN'!$I$6,MATCH(RAB!C16,'HARGA SATUAN'!$C$7:$C$1492,0),0))</f>
        <v>3382600</v>
      </c>
      <c r="H16" s="284">
        <f t="shared" ca="1" si="0"/>
        <v>0</v>
      </c>
      <c r="I16" s="284">
        <f t="shared" ca="1" si="1"/>
        <v>3382600</v>
      </c>
      <c r="J16" s="284">
        <f t="shared" ca="1" si="2"/>
        <v>0</v>
      </c>
      <c r="K16" s="285">
        <f t="shared" ca="1" si="3"/>
        <v>3382600</v>
      </c>
      <c r="L16" s="290"/>
      <c r="M16" s="290"/>
      <c r="N16" s="290"/>
      <c r="O16" s="286"/>
      <c r="P16" s="286"/>
      <c r="Q16" s="267"/>
      <c r="R16" s="259"/>
      <c r="S16" s="287"/>
      <c r="T16" s="264"/>
      <c r="U16" s="264"/>
      <c r="V16" s="264"/>
    </row>
    <row r="17" spans="1:22" s="291" customFormat="1">
      <c r="A17" s="259" t="e">
        <f>IF(AND(C17=0,#REF!=0,#REF!=0),"BLANKS",1)</f>
        <v>#REF!</v>
      </c>
      <c r="B17" s="476">
        <v>2</v>
      </c>
      <c r="C17" s="497" t="s">
        <v>343</v>
      </c>
      <c r="D17" s="281" t="str">
        <f ca="1">IF(ISERROR(OFFSET('HARGA SATUAN'!$D$6,MATCH(RAB!C17,'HARGA SATUAN'!$C$7:$C$1492,0),0)),"",OFFSET('HARGA SATUAN'!$D$6,MATCH(RAB!C17,'HARGA SATUAN'!$C$7:$C$1492,0),0))</f>
        <v>JASA</v>
      </c>
      <c r="E17" s="282" t="str">
        <f ca="1">IF(B17="+","Unit",IF(ISERROR(OFFSET('HARGA SATUAN'!$E$6,MATCH(RAB!C17,'HARGA SATUAN'!$C$7:$C$1492,0),0)),"",OFFSET('HARGA SATUAN'!$E$6,MATCH(RAB!C17,'HARGA SATUAN'!$C$7:$C$1492,0),0)))</f>
        <v>Btg</v>
      </c>
      <c r="F17" s="289">
        <v>1</v>
      </c>
      <c r="G17" s="283">
        <f ca="1">IF(ISERROR(OFFSET('HARGA SATUAN'!$I$6,MATCH(RAB!C17,'HARGA SATUAN'!$C$7:$C$1492,0),0)),0,OFFSET('HARGA SATUAN'!$I$6,MATCH(RAB!C17,'HARGA SATUAN'!$C$7:$C$1492,0),0))</f>
        <v>542850</v>
      </c>
      <c r="H17" s="284">
        <f t="shared" ref="H17:H27" ca="1" si="4">IF(OR(D17="MDU",D17="MDU-KD"),(IF($O$3="RAB NON MDU","PLN KD",G17*F17)),0)</f>
        <v>0</v>
      </c>
      <c r="I17" s="284">
        <f t="shared" ref="I17:I27" ca="1" si="5">IF(D17="HDW",G17*F17,0)</f>
        <v>0</v>
      </c>
      <c r="J17" s="284">
        <f t="shared" ref="J17:J27" ca="1" si="6">IF(D17="JASA",G17*F17,0)</f>
        <v>542850</v>
      </c>
      <c r="K17" s="285">
        <f t="shared" ca="1" si="3"/>
        <v>542850</v>
      </c>
      <c r="L17" s="290"/>
      <c r="M17" s="290"/>
      <c r="N17" s="290"/>
      <c r="O17" s="286"/>
      <c r="P17" s="286"/>
      <c r="Q17" s="267"/>
      <c r="R17" s="259"/>
      <c r="S17" s="287"/>
      <c r="T17" s="264"/>
      <c r="U17" s="264"/>
      <c r="V17" s="264"/>
    </row>
    <row r="18" spans="1:22" s="291" customFormat="1">
      <c r="A18" s="259" t="e">
        <f>IF(AND(C18=0,#REF!=0,#REF!=0),"BLANKS",1)</f>
        <v>#REF!</v>
      </c>
      <c r="B18" s="476">
        <v>3</v>
      </c>
      <c r="C18" s="497" t="s">
        <v>6</v>
      </c>
      <c r="D18" s="281" t="str">
        <f ca="1">IF(ISERROR(OFFSET('HARGA SATUAN'!$D$6,MATCH(RAB!C18,'HARGA SATUAN'!$C$7:$C$1492,0),0)),"",OFFSET('HARGA SATUAN'!$D$6,MATCH(RAB!C18,'HARGA SATUAN'!$C$7:$C$1492,0),0))</f>
        <v>JASA</v>
      </c>
      <c r="E18" s="282" t="str">
        <f ca="1">IF(B18="+","Unit",IF(ISERROR(OFFSET('HARGA SATUAN'!$E$6,MATCH(RAB!C18,'HARGA SATUAN'!$C$7:$C$1492,0),0)),"",OFFSET('HARGA SATUAN'!$E$6,MATCH(RAB!C18,'HARGA SATUAN'!$C$7:$C$1492,0),0)))</f>
        <v>Btg</v>
      </c>
      <c r="F18" s="391">
        <v>1</v>
      </c>
      <c r="G18" s="283">
        <f ca="1">IF(ISERROR(OFFSET('HARGA SATUAN'!$I$6,MATCH(RAB!C18,'HARGA SATUAN'!$C$7:$C$1492,0),0)),0,OFFSET('HARGA SATUAN'!$I$6,MATCH(RAB!C18,'HARGA SATUAN'!$C$7:$C$1492,0),0))</f>
        <v>10066.666666666668</v>
      </c>
      <c r="H18" s="284">
        <f t="shared" ca="1" si="4"/>
        <v>0</v>
      </c>
      <c r="I18" s="284">
        <f t="shared" ca="1" si="5"/>
        <v>0</v>
      </c>
      <c r="J18" s="284">
        <f t="shared" ca="1" si="6"/>
        <v>10066.666666666668</v>
      </c>
      <c r="K18" s="285">
        <f t="shared" ca="1" si="3"/>
        <v>10066.666666666668</v>
      </c>
      <c r="L18" s="290"/>
      <c r="M18" s="290"/>
      <c r="N18" s="290"/>
      <c r="O18" s="286"/>
      <c r="P18" s="286"/>
      <c r="Q18" s="267"/>
      <c r="R18" s="259"/>
      <c r="S18" s="287"/>
      <c r="T18" s="264"/>
      <c r="U18" s="264"/>
      <c r="V18" s="264"/>
    </row>
    <row r="19" spans="1:22" s="291" customFormat="1">
      <c r="A19" s="259" t="e">
        <f>IF(AND(C19=0,#REF!=0,#REF!=0),"BLANKS",1)</f>
        <v>#REF!</v>
      </c>
      <c r="B19" s="476">
        <v>4</v>
      </c>
      <c r="C19" s="497" t="s">
        <v>451</v>
      </c>
      <c r="D19" s="281" t="str">
        <f ca="1">IF(ISERROR(OFFSET('HARGA SATUAN'!$D$6,MATCH(RAB!C19,'HARGA SATUAN'!$C$7:$C$1492,0),0)),"",OFFSET('HARGA SATUAN'!$D$6,MATCH(RAB!C19,'HARGA SATUAN'!$C$7:$C$1492,0),0))</f>
        <v>HDW</v>
      </c>
      <c r="E19" s="282" t="str">
        <f ca="1">IF(B19="+","Unit",IF(ISERROR(OFFSET('HARGA SATUAN'!$E$6,MATCH(RAB!C19,'HARGA SATUAN'!$C$7:$C$1492,0),0)),"",OFFSET('HARGA SATUAN'!$E$6,MATCH(RAB!C19,'HARGA SATUAN'!$C$7:$C$1492,0),0)))</f>
        <v>Set</v>
      </c>
      <c r="F19" s="391">
        <v>1</v>
      </c>
      <c r="G19" s="283">
        <f ca="1">IF(ISERROR(OFFSET('HARGA SATUAN'!$I$6,MATCH(RAB!C19,'HARGA SATUAN'!$C$7:$C$1492,0),0)),0,OFFSET('HARGA SATUAN'!$I$6,MATCH(RAB!C19,'HARGA SATUAN'!$C$7:$C$1492,0),0))</f>
        <v>200000</v>
      </c>
      <c r="H19" s="284">
        <f t="shared" ref="H19" ca="1" si="7">IF(OR(D19="MDU",D19="MDU-KD"),(IF($O$3="RAB NON MDU","PLN KD",G19*F19)),0)</f>
        <v>0</v>
      </c>
      <c r="I19" s="284">
        <f t="shared" ref="I19" ca="1" si="8">IF(D19="HDW",G19*F19,0)</f>
        <v>200000</v>
      </c>
      <c r="J19" s="284">
        <f t="shared" ref="J19" ca="1" si="9">IF(D19="JASA",G19*F19,0)</f>
        <v>0</v>
      </c>
      <c r="K19" s="285">
        <f t="shared" ref="K19" ca="1" si="10">SUM(H19:J19)</f>
        <v>200000</v>
      </c>
      <c r="L19" s="290"/>
      <c r="M19" s="290"/>
      <c r="N19" s="290"/>
      <c r="O19" s="286"/>
      <c r="P19" s="286"/>
      <c r="Q19" s="267"/>
      <c r="R19" s="259"/>
      <c r="S19" s="287"/>
      <c r="T19" s="264"/>
      <c r="U19" s="264"/>
      <c r="V19" s="264"/>
    </row>
    <row r="20" spans="1:22" s="291" customFormat="1">
      <c r="A20" s="259" t="e">
        <f>IF(AND(C20=0,#REF!=0,#REF!=0),"BLANKS",1)</f>
        <v>#REF!</v>
      </c>
      <c r="B20" s="475"/>
      <c r="C20" s="280"/>
      <c r="D20" s="281" t="str">
        <f ca="1">IF(ISERROR(OFFSET('HARGA SATUAN'!$D$6,MATCH(RAB!C20,'HARGA SATUAN'!$C$7:$C$1492,0),0)),"",OFFSET('HARGA SATUAN'!$D$6,MATCH(RAB!C20,'HARGA SATUAN'!$C$7:$C$1492,0),0))</f>
        <v/>
      </c>
      <c r="E20" s="282" t="str">
        <f ca="1">IF(B20="+","Unit",IF(ISERROR(OFFSET('HARGA SATUAN'!$E$6,MATCH(RAB!C20,'HARGA SATUAN'!$C$7:$C$1492,0),0)),"",OFFSET('HARGA SATUAN'!$E$6,MATCH(RAB!C20,'HARGA SATUAN'!$C$7:$C$1492,0),0)))</f>
        <v/>
      </c>
      <c r="F20" s="391"/>
      <c r="G20" s="283">
        <f ca="1">IF(ISERROR(OFFSET('HARGA SATUAN'!$I$6,MATCH(RAB!C20,'HARGA SATUAN'!$C$7:$C$1492,0),0)),0,OFFSET('HARGA SATUAN'!$I$6,MATCH(RAB!C20,'HARGA SATUAN'!$C$7:$C$1492,0),0))</f>
        <v>0</v>
      </c>
      <c r="H20" s="284">
        <f t="shared" ref="H20" ca="1" si="11">IF(OR(D20="MDU",D20="MDU-KD"),(IF($O$3="RAB NON MDU","PLN KD",G20*F20)),0)</f>
        <v>0</v>
      </c>
      <c r="I20" s="284">
        <f t="shared" ref="I20" ca="1" si="12">IF(D20="HDW",G20*F20,0)</f>
        <v>0</v>
      </c>
      <c r="J20" s="284">
        <f t="shared" ref="J20" ca="1" si="13">IF(D20="JASA",G20*F20,0)</f>
        <v>0</v>
      </c>
      <c r="K20" s="285">
        <f t="shared" ref="K20" ca="1" si="14">SUM(H20:J20)</f>
        <v>0</v>
      </c>
      <c r="L20" s="290"/>
      <c r="M20" s="290"/>
      <c r="N20" s="290"/>
      <c r="O20" s="286"/>
      <c r="P20" s="286"/>
      <c r="Q20" s="267"/>
      <c r="R20" s="259"/>
      <c r="S20" s="287"/>
      <c r="T20" s="264"/>
      <c r="U20" s="264"/>
      <c r="V20" s="264"/>
    </row>
    <row r="21" spans="1:22" s="291" customFormat="1" ht="28.5">
      <c r="A21" s="259" t="e">
        <f>IF(AND(C21=0,#REF!=0,#REF!=0),"BLANKS",1)</f>
        <v>#REF!</v>
      </c>
      <c r="B21" s="475" t="s">
        <v>495</v>
      </c>
      <c r="C21" s="280" t="s">
        <v>1574</v>
      </c>
      <c r="D21" s="281" t="str">
        <f ca="1">IF(ISERROR(OFFSET('HARGA SATUAN'!$D$6,MATCH(RAB!C21,'HARGA SATUAN'!$C$7:$C$1492,0),0)),"",OFFSET('HARGA SATUAN'!$D$6,MATCH(RAB!C21,'HARGA SATUAN'!$C$7:$C$1492,0),0))</f>
        <v/>
      </c>
      <c r="E21" s="282" t="str">
        <f ca="1">IF(B21="+","Unit",IF(ISERROR(OFFSET('HARGA SATUAN'!$E$6,MATCH(RAB!C21,'HARGA SATUAN'!$C$7:$C$1492,0),0)),"",OFFSET('HARGA SATUAN'!$E$6,MATCH(RAB!C21,'HARGA SATUAN'!$C$7:$C$1492,0),0)))</f>
        <v/>
      </c>
      <c r="F21" s="391"/>
      <c r="G21" s="283">
        <f ca="1">IF(ISERROR(OFFSET('HARGA SATUAN'!$I$6,MATCH(RAB!C21,'HARGA SATUAN'!$C$7:$C$1492,0),0)),0,OFFSET('HARGA SATUAN'!$I$6,MATCH(RAB!C21,'HARGA SATUAN'!$C$7:$C$1492,0),0))</f>
        <v>0</v>
      </c>
      <c r="H21" s="284">
        <f t="shared" ca="1" si="4"/>
        <v>0</v>
      </c>
      <c r="I21" s="284">
        <f t="shared" ca="1" si="5"/>
        <v>0</v>
      </c>
      <c r="J21" s="284">
        <f t="shared" ca="1" si="6"/>
        <v>0</v>
      </c>
      <c r="K21" s="285">
        <f t="shared" ca="1" si="3"/>
        <v>0</v>
      </c>
      <c r="L21" s="290"/>
      <c r="M21" s="290"/>
      <c r="N21" s="290"/>
      <c r="O21" s="286"/>
      <c r="P21" s="286"/>
      <c r="Q21" s="267"/>
      <c r="R21" s="259"/>
      <c r="S21" s="287"/>
      <c r="T21" s="264"/>
      <c r="U21" s="264"/>
      <c r="V21" s="264"/>
    </row>
    <row r="22" spans="1:22" s="291" customFormat="1">
      <c r="A22" s="259"/>
      <c r="B22" s="501" t="s">
        <v>1005</v>
      </c>
      <c r="C22" s="504" t="s">
        <v>1622</v>
      </c>
      <c r="D22" s="281" t="str">
        <f ca="1">IF(ISERROR(OFFSET('HARGA SATUAN'!$D$6,MATCH(RAB!C22,'HARGA SATUAN'!$C$7:$C$1492,0),0)),"",OFFSET('HARGA SATUAN'!$D$6,MATCH(RAB!C22,'HARGA SATUAN'!$C$7:$C$1492,0),0))</f>
        <v/>
      </c>
      <c r="E22" s="282" t="str">
        <f ca="1">IF(B22="+","Unit",IF(ISERROR(OFFSET('HARGA SATUAN'!$E$6,MATCH(RAB!C22,'HARGA SATUAN'!$C$7:$C$1492,0),0)),"",OFFSET('HARGA SATUAN'!$E$6,MATCH(RAB!C22,'HARGA SATUAN'!$C$7:$C$1492,0),0)))</f>
        <v>Unit</v>
      </c>
      <c r="F22" s="436">
        <v>2</v>
      </c>
      <c r="G22" s="283">
        <f ca="1">IF(ISERROR(OFFSET('HARGA SATUAN'!$I$6,MATCH(RAB!C22,'HARGA SATUAN'!$C$7:$C$1492,0),0)),0,OFFSET('HARGA SATUAN'!$I$6,MATCH(RAB!C22,'HARGA SATUAN'!$C$7:$C$1492,0),0))</f>
        <v>0</v>
      </c>
      <c r="H22" s="284">
        <f t="shared" ref="H22:H25" ca="1" si="15">IF(OR(D22="MDU",D22="MDU-KD"),(IF($O$3="RAB NON MDU","PLN KD",G22*F22)),0)</f>
        <v>0</v>
      </c>
      <c r="I22" s="284">
        <f t="shared" ref="I22:I25" ca="1" si="16">IF(D22="HDW",G22*F22,0)</f>
        <v>0</v>
      </c>
      <c r="J22" s="284">
        <f t="shared" ref="J22:J25" ca="1" si="17">IF(D22="JASA",G22*F22,0)</f>
        <v>0</v>
      </c>
      <c r="K22" s="285">
        <f t="shared" ref="K22:K25" ca="1" si="18">SUM(H22:J22)</f>
        <v>0</v>
      </c>
      <c r="L22" s="290"/>
      <c r="M22" s="290"/>
      <c r="N22" s="290"/>
      <c r="O22" s="286"/>
      <c r="P22" s="286"/>
      <c r="Q22" s="267"/>
      <c r="R22" s="259"/>
      <c r="S22" s="287"/>
      <c r="T22" s="264"/>
      <c r="U22" s="264"/>
      <c r="V22" s="264"/>
    </row>
    <row r="23" spans="1:22" s="291" customFormat="1">
      <c r="A23" s="259" t="e">
        <f>IF(AND(C23=0,#REF!=0,#REF!=0),"BLANKS",1)</f>
        <v>#REF!</v>
      </c>
      <c r="B23" s="501">
        <v>1</v>
      </c>
      <c r="C23" s="504" t="s">
        <v>585</v>
      </c>
      <c r="D23" s="281" t="str">
        <f ca="1">IF(ISERROR(OFFSET('HARGA SATUAN'!$D$6,MATCH(RAB!C23,'HARGA SATUAN'!$C$7:$C$1492,0),0)),"",OFFSET('HARGA SATUAN'!$D$6,MATCH(RAB!C23,'HARGA SATUAN'!$C$7:$C$1492,0),0))</f>
        <v>HDW</v>
      </c>
      <c r="E23" s="282" t="str">
        <f ca="1">IF(B23="+","Unit",IF(ISERROR(OFFSET('HARGA SATUAN'!$E$6,MATCH(RAB!C23,'HARGA SATUAN'!$C$7:$C$1492,0),0)),"",OFFSET('HARGA SATUAN'!$E$6,MATCH(RAB!C23,'HARGA SATUAN'!$C$7:$C$1492,0),0)))</f>
        <v>Bh</v>
      </c>
      <c r="F23" s="436">
        <f>F22*1</f>
        <v>2</v>
      </c>
      <c r="G23" s="283">
        <f ca="1">IF(ISERROR(OFFSET('HARGA SATUAN'!$I$6,MATCH(RAB!C23,'HARGA SATUAN'!$C$7:$C$1492,0),0)),0,OFFSET('HARGA SATUAN'!$I$6,MATCH(RAB!C23,'HARGA SATUAN'!$C$7:$C$1492,0),0))</f>
        <v>78500</v>
      </c>
      <c r="H23" s="284">
        <f t="shared" ca="1" si="15"/>
        <v>0</v>
      </c>
      <c r="I23" s="284">
        <f t="shared" ca="1" si="16"/>
        <v>157000</v>
      </c>
      <c r="J23" s="284">
        <f t="shared" ca="1" si="17"/>
        <v>0</v>
      </c>
      <c r="K23" s="285">
        <f t="shared" ca="1" si="18"/>
        <v>157000</v>
      </c>
      <c r="L23" s="290"/>
      <c r="M23" s="290"/>
      <c r="N23" s="290"/>
      <c r="O23" s="286"/>
      <c r="P23" s="286"/>
      <c r="Q23" s="267"/>
      <c r="R23" s="259"/>
      <c r="S23" s="287"/>
      <c r="T23" s="264"/>
      <c r="U23" s="264"/>
      <c r="V23" s="264"/>
    </row>
    <row r="24" spans="1:22" s="291" customFormat="1">
      <c r="A24" s="259"/>
      <c r="B24" s="501">
        <v>2</v>
      </c>
      <c r="C24" s="504" t="s">
        <v>219</v>
      </c>
      <c r="D24" s="281" t="str">
        <f ca="1">IF(ISERROR(OFFSET('HARGA SATUAN'!$D$6,MATCH(RAB!C24,'HARGA SATUAN'!$C$7:$C$1492,0),0)),"",OFFSET('HARGA SATUAN'!$D$6,MATCH(RAB!C24,'HARGA SATUAN'!$C$7:$C$1492,0),0))</f>
        <v>HDW</v>
      </c>
      <c r="E24" s="282" t="str">
        <f ca="1">IF(B24="+","Unit",IF(ISERROR(OFFSET('HARGA SATUAN'!$E$6,MATCH(RAB!C24,'HARGA SATUAN'!$C$7:$C$1492,0),0)),"",OFFSET('HARGA SATUAN'!$E$6,MATCH(RAB!C24,'HARGA SATUAN'!$C$7:$C$1492,0),0)))</f>
        <v>Bh</v>
      </c>
      <c r="F24" s="436">
        <f>F22*1</f>
        <v>2</v>
      </c>
      <c r="G24" s="283">
        <f ca="1">IF(ISERROR(OFFSET('HARGA SATUAN'!$I$6,MATCH(RAB!C24,'HARGA SATUAN'!$C$7:$C$1492,0),0)),0,OFFSET('HARGA SATUAN'!$I$6,MATCH(RAB!C24,'HARGA SATUAN'!$C$7:$C$1492,0),0))</f>
        <v>4212</v>
      </c>
      <c r="H24" s="284">
        <f t="shared" ca="1" si="15"/>
        <v>0</v>
      </c>
      <c r="I24" s="284">
        <f t="shared" ca="1" si="16"/>
        <v>8424</v>
      </c>
      <c r="J24" s="284">
        <f t="shared" ca="1" si="17"/>
        <v>0</v>
      </c>
      <c r="K24" s="285">
        <f t="shared" ca="1" si="18"/>
        <v>8424</v>
      </c>
      <c r="L24" s="290"/>
      <c r="M24" s="290"/>
      <c r="N24" s="290"/>
      <c r="O24" s="286"/>
      <c r="P24" s="286"/>
      <c r="Q24" s="267"/>
      <c r="R24" s="259"/>
      <c r="S24" s="287"/>
      <c r="T24" s="264"/>
      <c r="U24" s="264"/>
      <c r="V24" s="264"/>
    </row>
    <row r="25" spans="1:22" s="291" customFormat="1">
      <c r="A25" s="259" t="e">
        <f>IF(AND(C25=0,#REF!=0,#REF!=0),"BLANKS",1)</f>
        <v>#REF!</v>
      </c>
      <c r="B25" s="501">
        <v>3</v>
      </c>
      <c r="C25" s="504" t="s">
        <v>256</v>
      </c>
      <c r="D25" s="281" t="str">
        <f ca="1">IF(ISERROR(OFFSET('HARGA SATUAN'!$D$6,MATCH(RAB!C25,'HARGA SATUAN'!$C$7:$C$1492,0),0)),"",OFFSET('HARGA SATUAN'!$D$6,MATCH(RAB!C25,'HARGA SATUAN'!$C$7:$C$1492,0),0))</f>
        <v>HDW</v>
      </c>
      <c r="E25" s="282" t="str">
        <f ca="1">IF(B25="+","Unit",IF(ISERROR(OFFSET('HARGA SATUAN'!$E$6,MATCH(RAB!C25,'HARGA SATUAN'!$C$7:$C$1492,0),0)),"",OFFSET('HARGA SATUAN'!$E$6,MATCH(RAB!C25,'HARGA SATUAN'!$C$7:$C$1492,0),0)))</f>
        <v>Mtr</v>
      </c>
      <c r="F25" s="436">
        <f>F22*1</f>
        <v>2</v>
      </c>
      <c r="G25" s="283">
        <f ca="1">IF(ISERROR(OFFSET('HARGA SATUAN'!$I$6,MATCH(RAB!C25,'HARGA SATUAN'!$C$7:$C$1492,0),0)),0,OFFSET('HARGA SATUAN'!$I$6,MATCH(RAB!C25,'HARGA SATUAN'!$C$7:$C$1492,0),0))</f>
        <v>23310</v>
      </c>
      <c r="H25" s="284">
        <f t="shared" ca="1" si="15"/>
        <v>0</v>
      </c>
      <c r="I25" s="284">
        <f t="shared" ca="1" si="16"/>
        <v>46620</v>
      </c>
      <c r="J25" s="284">
        <f t="shared" ca="1" si="17"/>
        <v>0</v>
      </c>
      <c r="K25" s="285">
        <f t="shared" ca="1" si="18"/>
        <v>46620</v>
      </c>
      <c r="L25" s="290"/>
      <c r="M25" s="290"/>
      <c r="N25" s="290"/>
      <c r="O25" s="286"/>
      <c r="P25" s="286"/>
      <c r="Q25" s="267"/>
      <c r="R25" s="259"/>
      <c r="S25" s="287"/>
      <c r="T25" s="264"/>
      <c r="U25" s="264"/>
      <c r="V25" s="264"/>
    </row>
    <row r="26" spans="1:22" s="291" customFormat="1">
      <c r="A26" s="259"/>
      <c r="B26" s="501">
        <v>4</v>
      </c>
      <c r="C26" s="504" t="s">
        <v>25</v>
      </c>
      <c r="D26" s="281" t="str">
        <f ca="1">IF(ISERROR(OFFSET('HARGA SATUAN'!$D$6,MATCH(RAB!C26,'HARGA SATUAN'!$C$7:$C$1492,0),0)),"",OFFSET('HARGA SATUAN'!$D$6,MATCH(RAB!C26,'HARGA SATUAN'!$C$7:$C$1492,0),0))</f>
        <v>HDW</v>
      </c>
      <c r="E26" s="282" t="str">
        <f ca="1">IF(B26="+","Unit",IF(ISERROR(OFFSET('HARGA SATUAN'!$E$6,MATCH(RAB!C26,'HARGA SATUAN'!$C$7:$C$1492,0),0)),"",OFFSET('HARGA SATUAN'!$E$6,MATCH(RAB!C26,'HARGA SATUAN'!$C$7:$C$1492,0),0)))</f>
        <v>Bh</v>
      </c>
      <c r="F26" s="436">
        <f>F22*1</f>
        <v>2</v>
      </c>
      <c r="G26" s="283">
        <f ca="1">IF(ISERROR(OFFSET('HARGA SATUAN'!$I$6,MATCH(RAB!C26,'HARGA SATUAN'!$C$7:$C$1492,0),0)),0,OFFSET('HARGA SATUAN'!$I$6,MATCH(RAB!C26,'HARGA SATUAN'!$C$7:$C$1492,0),0))</f>
        <v>2300</v>
      </c>
      <c r="H26" s="284">
        <f t="shared" ca="1" si="4"/>
        <v>0</v>
      </c>
      <c r="I26" s="284">
        <f t="shared" ca="1" si="5"/>
        <v>4600</v>
      </c>
      <c r="J26" s="284">
        <f t="shared" ca="1" si="6"/>
        <v>0</v>
      </c>
      <c r="K26" s="285">
        <f t="shared" ca="1" si="3"/>
        <v>4600</v>
      </c>
      <c r="L26" s="290"/>
      <c r="M26" s="290"/>
      <c r="N26" s="290"/>
      <c r="O26" s="286"/>
      <c r="P26" s="286"/>
      <c r="Q26" s="267"/>
      <c r="R26" s="259"/>
      <c r="S26" s="287"/>
      <c r="T26" s="264"/>
      <c r="U26" s="264"/>
      <c r="V26" s="264"/>
    </row>
    <row r="27" spans="1:22" s="291" customFormat="1">
      <c r="A27" s="259" t="e">
        <f>IF(AND(C27=0,#REF!=0,#REF!=0),"BLANKS",1)</f>
        <v>#REF!</v>
      </c>
      <c r="B27" s="501">
        <v>5</v>
      </c>
      <c r="C27" s="504" t="s">
        <v>620</v>
      </c>
      <c r="D27" s="281" t="str">
        <f ca="1">IF(ISERROR(OFFSET('HARGA SATUAN'!$D$6,MATCH(RAB!C27,'HARGA SATUAN'!$C$7:$C$1492,0),0)),"",OFFSET('HARGA SATUAN'!$D$6,MATCH(RAB!C27,'HARGA SATUAN'!$C$7:$C$1492,0),0))</f>
        <v>JASA</v>
      </c>
      <c r="E27" s="282" t="str">
        <f ca="1">IF(B27="+","Unit",IF(ISERROR(OFFSET('HARGA SATUAN'!$E$6,MATCH(RAB!C27,'HARGA SATUAN'!$C$7:$C$1492,0),0)),"",OFFSET('HARGA SATUAN'!$E$6,MATCH(RAB!C27,'HARGA SATUAN'!$C$7:$C$1492,0),0)))</f>
        <v>Unit</v>
      </c>
      <c r="F27" s="436">
        <f>F22*1</f>
        <v>2</v>
      </c>
      <c r="G27" s="283">
        <f ca="1">IF(ISERROR(OFFSET('HARGA SATUAN'!$I$6,MATCH(RAB!C27,'HARGA SATUAN'!$C$7:$C$1492,0),0)),0,OFFSET('HARGA SATUAN'!$I$6,MATCH(RAB!C27,'HARGA SATUAN'!$C$7:$C$1492,0),0))</f>
        <v>35700</v>
      </c>
      <c r="H27" s="284">
        <f t="shared" ca="1" si="4"/>
        <v>0</v>
      </c>
      <c r="I27" s="284">
        <f t="shared" ca="1" si="5"/>
        <v>0</v>
      </c>
      <c r="J27" s="284">
        <f t="shared" ca="1" si="6"/>
        <v>71400</v>
      </c>
      <c r="K27" s="285">
        <f t="shared" ca="1" si="3"/>
        <v>71400</v>
      </c>
      <c r="L27" s="290"/>
      <c r="M27" s="290"/>
      <c r="N27" s="290"/>
      <c r="O27" s="286"/>
      <c r="P27" s="286"/>
      <c r="Q27" s="267"/>
      <c r="R27" s="259"/>
      <c r="S27" s="287"/>
      <c r="T27" s="264"/>
      <c r="U27" s="264"/>
      <c r="V27" s="264"/>
    </row>
    <row r="28" spans="1:22" s="291" customFormat="1">
      <c r="A28" s="259"/>
      <c r="B28" s="476"/>
      <c r="C28" s="497"/>
      <c r="D28" s="281" t="str">
        <f ca="1">IF(ISERROR(OFFSET('HARGA SATUAN'!$D$6,MATCH(RAB!C28,'HARGA SATUAN'!$C$7:$C$1492,0),0)),"",OFFSET('HARGA SATUAN'!$D$6,MATCH(RAB!C28,'HARGA SATUAN'!$C$7:$C$1492,0),0))</f>
        <v/>
      </c>
      <c r="E28" s="282" t="str">
        <f ca="1">IF(B28="+","Unit",IF(ISERROR(OFFSET('HARGA SATUAN'!$E$6,MATCH(RAB!C28,'HARGA SATUAN'!$C$7:$C$1492,0),0)),"",OFFSET('HARGA SATUAN'!$E$6,MATCH(RAB!C28,'HARGA SATUAN'!$C$7:$C$1492,0),0)))</f>
        <v/>
      </c>
      <c r="F28" s="391"/>
      <c r="G28" s="283">
        <f ca="1">IF(ISERROR(OFFSET('HARGA SATUAN'!$I$6,MATCH(RAB!C28,'HARGA SATUAN'!$C$7:$C$1492,0),0)),0,OFFSET('HARGA SATUAN'!$I$6,MATCH(RAB!C28,'HARGA SATUAN'!$C$7:$C$1492,0),0))</f>
        <v>0</v>
      </c>
      <c r="H28" s="284">
        <f t="shared" ref="H28:H46" ca="1" si="19">IF(OR(D28="MDU",D28="MDU-KD"),(IF($O$3="RAB NON MDU","PLN KD",G28*F28)),0)</f>
        <v>0</v>
      </c>
      <c r="I28" s="284">
        <f t="shared" ref="I28:I46" ca="1" si="20">IF(D28="HDW",G28*F28,0)</f>
        <v>0</v>
      </c>
      <c r="J28" s="284">
        <f t="shared" ref="J28:J46" ca="1" si="21">IF(D28="JASA",G28*F28,0)</f>
        <v>0</v>
      </c>
      <c r="K28" s="285">
        <f t="shared" ref="K28:K46" ca="1" si="22">SUM(H28:J28)</f>
        <v>0</v>
      </c>
      <c r="L28" s="290"/>
      <c r="M28" s="290"/>
      <c r="N28" s="290"/>
      <c r="O28" s="286"/>
      <c r="P28" s="286"/>
      <c r="Q28" s="267"/>
      <c r="R28" s="259"/>
      <c r="S28" s="287"/>
      <c r="T28" s="264"/>
      <c r="U28" s="264"/>
      <c r="V28" s="264"/>
    </row>
    <row r="29" spans="1:22" s="291" customFormat="1">
      <c r="A29" s="259" t="e">
        <f>IF(AND(C29=0,#REF!=0,#REF!=0),"BLANKS",1)</f>
        <v>#REF!</v>
      </c>
      <c r="B29" s="477"/>
      <c r="C29" s="478"/>
      <c r="D29" s="281" t="str">
        <f ca="1">IF(ISERROR(OFFSET('HARGA SATUAN'!$D$6,MATCH(RAB!C29,'HARGA SATUAN'!$C$7:$C$1492,0),0)),"",OFFSET('HARGA SATUAN'!$D$6,MATCH(RAB!C29,'HARGA SATUAN'!$C$7:$C$1492,0),0))</f>
        <v/>
      </c>
      <c r="E29" s="282" t="str">
        <f ca="1">IF(B29="+","Unit",IF(ISERROR(OFFSET('HARGA SATUAN'!$E$6,MATCH(RAB!C29,'HARGA SATUAN'!$C$7:$C$1492,0),0)),"",OFFSET('HARGA SATUAN'!$E$6,MATCH(RAB!C29,'HARGA SATUAN'!$C$7:$C$1492,0),0)))</f>
        <v/>
      </c>
      <c r="F29" s="391"/>
      <c r="G29" s="283">
        <f ca="1">IF(ISERROR(OFFSET('HARGA SATUAN'!$I$6,MATCH(RAB!C29,'HARGA SATUAN'!$C$7:$C$1492,0),0)),0,OFFSET('HARGA SATUAN'!$I$6,MATCH(RAB!C29,'HARGA SATUAN'!$C$7:$C$1492,0),0))</f>
        <v>0</v>
      </c>
      <c r="H29" s="284">
        <f t="shared" ca="1" si="19"/>
        <v>0</v>
      </c>
      <c r="I29" s="284">
        <f t="shared" ca="1" si="20"/>
        <v>0</v>
      </c>
      <c r="J29" s="284">
        <f t="shared" ca="1" si="21"/>
        <v>0</v>
      </c>
      <c r="K29" s="285">
        <f t="shared" ca="1" si="22"/>
        <v>0</v>
      </c>
      <c r="L29" s="290"/>
      <c r="M29" s="290"/>
      <c r="N29" s="290"/>
      <c r="O29" s="286"/>
      <c r="P29" s="286"/>
      <c r="Q29" s="267"/>
      <c r="R29" s="259"/>
      <c r="S29" s="287"/>
      <c r="T29" s="264"/>
      <c r="U29" s="264"/>
      <c r="V29" s="264"/>
    </row>
    <row r="30" spans="1:22" s="291" customFormat="1" ht="28.5">
      <c r="A30" s="259"/>
      <c r="B30" s="479" t="s">
        <v>514</v>
      </c>
      <c r="C30" s="480" t="s">
        <v>1575</v>
      </c>
      <c r="D30" s="281" t="str">
        <f ca="1">IF(ISERROR(OFFSET('HARGA SATUAN'!$D$6,MATCH(RAB!C30,'HARGA SATUAN'!$C$7:$C$1492,0),0)),"",OFFSET('HARGA SATUAN'!$D$6,MATCH(RAB!C30,'HARGA SATUAN'!$C$7:$C$1492,0),0))</f>
        <v/>
      </c>
      <c r="E30" s="282" t="str">
        <f ca="1">IF(B30="+","Unit",IF(ISERROR(OFFSET('HARGA SATUAN'!$E$6,MATCH(RAB!C30,'HARGA SATUAN'!$C$7:$C$1492,0),0)),"",OFFSET('HARGA SATUAN'!$E$6,MATCH(RAB!C30,'HARGA SATUAN'!$C$7:$C$1492,0),0)))</f>
        <v/>
      </c>
      <c r="F30" s="391"/>
      <c r="G30" s="283">
        <f ca="1">IF(ISERROR(OFFSET('HARGA SATUAN'!$I$6,MATCH(RAB!C30,'HARGA SATUAN'!$C$7:$C$1492,0),0)),0,OFFSET('HARGA SATUAN'!$I$6,MATCH(RAB!C30,'HARGA SATUAN'!$C$7:$C$1492,0),0))</f>
        <v>0</v>
      </c>
      <c r="H30" s="284">
        <f t="shared" ca="1" si="19"/>
        <v>0</v>
      </c>
      <c r="I30" s="284">
        <f t="shared" ca="1" si="20"/>
        <v>0</v>
      </c>
      <c r="J30" s="284">
        <f t="shared" ca="1" si="21"/>
        <v>0</v>
      </c>
      <c r="K30" s="285">
        <f t="shared" ca="1" si="22"/>
        <v>0</v>
      </c>
      <c r="L30" s="290"/>
      <c r="M30" s="290"/>
      <c r="N30" s="290"/>
      <c r="O30" s="286"/>
      <c r="P30" s="286"/>
      <c r="Q30" s="267"/>
      <c r="R30" s="259"/>
      <c r="S30" s="287"/>
      <c r="T30" s="264"/>
      <c r="U30" s="264"/>
      <c r="V30" s="264"/>
    </row>
    <row r="31" spans="1:22" s="291" customFormat="1">
      <c r="A31" s="259" t="e">
        <f>IF(AND(C31=0,C32=0,#REF!=0),"BLANKS",1)</f>
        <v>#REF!</v>
      </c>
      <c r="B31" s="477"/>
      <c r="C31" s="478"/>
      <c r="D31" s="281" t="str">
        <f ca="1">IF(ISERROR(OFFSET('HARGA SATUAN'!$D$6,MATCH(RAB!C31,'HARGA SATUAN'!$C$7:$C$1492,0),0)),"",OFFSET('HARGA SATUAN'!$D$6,MATCH(RAB!C31,'HARGA SATUAN'!$C$7:$C$1492,0),0))</f>
        <v/>
      </c>
      <c r="E31" s="282" t="str">
        <f ca="1">IF(B31="+","Unit",IF(ISERROR(OFFSET('HARGA SATUAN'!$E$6,MATCH(RAB!C31,'HARGA SATUAN'!$C$7:$C$1492,0),0)),"",OFFSET('HARGA SATUAN'!$E$6,MATCH(RAB!C31,'HARGA SATUAN'!$C$7:$C$1492,0),0)))</f>
        <v/>
      </c>
      <c r="F31" s="391"/>
      <c r="G31" s="283">
        <f ca="1">IF(ISERROR(OFFSET('HARGA SATUAN'!$I$6,MATCH(RAB!C31,'HARGA SATUAN'!$C$7:$C$1492,0),0)),0,OFFSET('HARGA SATUAN'!$I$6,MATCH(RAB!C31,'HARGA SATUAN'!$C$7:$C$1492,0),0))</f>
        <v>0</v>
      </c>
      <c r="H31" s="284">
        <f t="shared" ca="1" si="19"/>
        <v>0</v>
      </c>
      <c r="I31" s="284">
        <f t="shared" ca="1" si="20"/>
        <v>0</v>
      </c>
      <c r="J31" s="284">
        <f t="shared" ca="1" si="21"/>
        <v>0</v>
      </c>
      <c r="K31" s="285">
        <f t="shared" ca="1" si="22"/>
        <v>0</v>
      </c>
      <c r="L31" s="290"/>
      <c r="M31" s="290"/>
      <c r="N31" s="290"/>
      <c r="O31" s="286"/>
      <c r="P31" s="286"/>
      <c r="Q31" s="267"/>
      <c r="R31" s="259"/>
      <c r="S31" s="287"/>
      <c r="T31" s="264"/>
      <c r="U31" s="264"/>
      <c r="V31" s="264"/>
    </row>
    <row r="32" spans="1:22" s="291" customFormat="1">
      <c r="A32" s="259" t="e">
        <f>IF(AND(C32=0,#REF!=0,#REF!=0),"BLANKS",1)</f>
        <v>#REF!</v>
      </c>
      <c r="B32" s="477"/>
      <c r="C32" s="109"/>
      <c r="D32" s="281" t="str">
        <f ca="1">IF(ISERROR(OFFSET('HARGA SATUAN'!$D$6,MATCH(RAB!C32,'HARGA SATUAN'!$C$7:$C$1492,0),0)),"",OFFSET('HARGA SATUAN'!$D$6,MATCH(RAB!C32,'HARGA SATUAN'!$C$7:$C$1492,0),0))</f>
        <v/>
      </c>
      <c r="E32" s="282" t="str">
        <f ca="1">IF(B32="+","Unit",IF(ISERROR(OFFSET('HARGA SATUAN'!$E$6,MATCH(RAB!C32,'HARGA SATUAN'!$C$7:$C$1492,0),0)),"",OFFSET('HARGA SATUAN'!$E$6,MATCH(RAB!C32,'HARGA SATUAN'!$C$7:$C$1492,0),0)))</f>
        <v/>
      </c>
      <c r="F32" s="391"/>
      <c r="G32" s="283">
        <f ca="1">IF(ISERROR(OFFSET('HARGA SATUAN'!$I$6,MATCH(RAB!C32,'HARGA SATUAN'!$C$7:$C$1492,0),0)),0,OFFSET('HARGA SATUAN'!$I$6,MATCH(RAB!C32,'HARGA SATUAN'!$C$7:$C$1492,0),0))</f>
        <v>0</v>
      </c>
      <c r="H32" s="284">
        <f t="shared" ca="1" si="19"/>
        <v>0</v>
      </c>
      <c r="I32" s="284">
        <f t="shared" ca="1" si="20"/>
        <v>0</v>
      </c>
      <c r="J32" s="284">
        <f t="shared" ca="1" si="21"/>
        <v>0</v>
      </c>
      <c r="K32" s="285">
        <f t="shared" ca="1" si="22"/>
        <v>0</v>
      </c>
      <c r="L32" s="290"/>
      <c r="M32" s="290"/>
      <c r="N32" s="290"/>
      <c r="O32" s="286"/>
      <c r="P32" s="286"/>
      <c r="Q32" s="267"/>
      <c r="R32" s="259"/>
      <c r="S32" s="287"/>
      <c r="T32" s="264"/>
      <c r="U32" s="264"/>
      <c r="V32" s="264"/>
    </row>
    <row r="33" spans="1:22" s="291" customFormat="1">
      <c r="A33" s="259" t="s">
        <v>1413</v>
      </c>
      <c r="B33" s="479" t="s">
        <v>516</v>
      </c>
      <c r="C33" s="480" t="s">
        <v>1576</v>
      </c>
      <c r="D33" s="281" t="str">
        <f ca="1">IF(ISERROR(OFFSET('HARGA SATUAN'!$D$6,MATCH(RAB!C33,'HARGA SATUAN'!$C$7:$C$1492,0),0)),"",OFFSET('HARGA SATUAN'!$D$6,MATCH(RAB!C33,'HARGA SATUAN'!$C$7:$C$1492,0),0))</f>
        <v/>
      </c>
      <c r="E33" s="282" t="str">
        <f ca="1">IF(B33="+","Unit",IF(ISERROR(OFFSET('HARGA SATUAN'!$E$6,MATCH(RAB!C33,'HARGA SATUAN'!$C$7:$C$1492,0),0)),"",OFFSET('HARGA SATUAN'!$E$6,MATCH(RAB!C33,'HARGA SATUAN'!$C$7:$C$1492,0),0)))</f>
        <v/>
      </c>
      <c r="F33" s="391"/>
      <c r="G33" s="283">
        <f ca="1">IF(ISERROR(OFFSET('HARGA SATUAN'!$I$6,MATCH(RAB!C33,'HARGA SATUAN'!$C$7:$C$1492,0),0)),0,OFFSET('HARGA SATUAN'!$I$6,MATCH(RAB!C33,'HARGA SATUAN'!$C$7:$C$1492,0),0))</f>
        <v>0</v>
      </c>
      <c r="H33" s="284">
        <f t="shared" ref="H33:H37" ca="1" si="23">IF(OR(D33="MDU",D33="MDU-KD"),(IF($O$3="RAB NON MDU","PLN KD",G33*F33)),0)</f>
        <v>0</v>
      </c>
      <c r="I33" s="284">
        <f t="shared" ref="I33:I37" ca="1" si="24">IF(D33="HDW",G33*F33,0)</f>
        <v>0</v>
      </c>
      <c r="J33" s="284">
        <f t="shared" ref="J33:J37" ca="1" si="25">IF(D33="JASA",G33*F33,0)</f>
        <v>0</v>
      </c>
      <c r="K33" s="285">
        <f t="shared" ref="K33:K37" ca="1" si="26">SUM(H33:J33)</f>
        <v>0</v>
      </c>
      <c r="L33" s="290"/>
      <c r="M33" s="290"/>
      <c r="N33" s="290"/>
      <c r="O33" s="286"/>
      <c r="P33" s="286"/>
      <c r="Q33" s="267"/>
      <c r="R33" s="259"/>
      <c r="S33" s="287"/>
      <c r="T33" s="264"/>
      <c r="U33" s="264"/>
      <c r="V33" s="264"/>
    </row>
    <row r="34" spans="1:22" s="291" customFormat="1">
      <c r="A34" s="259" t="e">
        <f>IF(AND(C34=0,#REF!=0,#REF!=0),"BLANKS",1)</f>
        <v>#REF!</v>
      </c>
      <c r="B34" s="498" t="s">
        <v>1005</v>
      </c>
      <c r="C34" s="499" t="s">
        <v>1625</v>
      </c>
      <c r="D34" s="281" t="str">
        <f ca="1">IF(ISERROR(OFFSET('HARGA SATUAN'!$D$6,MATCH(RAB!C34,'HARGA SATUAN'!$C$7:$C$1492,0),0)),"",OFFSET('HARGA SATUAN'!$D$6,MATCH(RAB!C34,'HARGA SATUAN'!$C$7:$C$1492,0),0))</f>
        <v/>
      </c>
      <c r="E34" s="282" t="str">
        <f ca="1">IF(B34="+","Unit",IF(ISERROR(OFFSET('HARGA SATUAN'!$E$6,MATCH(RAB!C34,'HARGA SATUAN'!$C$7:$C$1492,0),0)),"",OFFSET('HARGA SATUAN'!$E$6,MATCH(RAB!C34,'HARGA SATUAN'!$C$7:$C$1492,0),0)))</f>
        <v>Unit</v>
      </c>
      <c r="F34" s="503">
        <v>1</v>
      </c>
      <c r="G34" s="283">
        <f ca="1">IF(ISERROR(OFFSET('HARGA SATUAN'!$I$6,MATCH(RAB!C34,'HARGA SATUAN'!$C$7:$C$1492,0),0)),0,OFFSET('HARGA SATUAN'!$I$6,MATCH(RAB!C34,'HARGA SATUAN'!$C$7:$C$1492,0),0))</f>
        <v>0</v>
      </c>
      <c r="H34" s="284">
        <f t="shared" ca="1" si="23"/>
        <v>0</v>
      </c>
      <c r="I34" s="284">
        <f t="shared" ca="1" si="24"/>
        <v>0</v>
      </c>
      <c r="J34" s="284">
        <f t="shared" ca="1" si="25"/>
        <v>0</v>
      </c>
      <c r="K34" s="285">
        <f t="shared" ca="1" si="26"/>
        <v>0</v>
      </c>
      <c r="L34" s="290"/>
      <c r="M34" s="290"/>
      <c r="N34" s="290"/>
      <c r="O34" s="286"/>
      <c r="P34" s="286"/>
      <c r="Q34" s="267"/>
      <c r="R34" s="259"/>
      <c r="S34" s="287"/>
      <c r="T34" s="264"/>
      <c r="U34" s="264"/>
      <c r="V34" s="264"/>
    </row>
    <row r="35" spans="1:22" s="291" customFormat="1">
      <c r="A35" s="259"/>
      <c r="B35" s="501">
        <v>1</v>
      </c>
      <c r="C35" s="109" t="s">
        <v>473</v>
      </c>
      <c r="D35" s="281" t="str">
        <f ca="1">IF(ISERROR(OFFSET('HARGA SATUAN'!$D$6,MATCH(RAB!C35,'HARGA SATUAN'!$C$7:$C$1492,0),0)),"",OFFSET('HARGA SATUAN'!$D$6,MATCH(RAB!C35,'HARGA SATUAN'!$C$7:$C$1492,0),0))</f>
        <v>HDW</v>
      </c>
      <c r="E35" s="282" t="str">
        <f ca="1">IF(B35="+","Unit",IF(ISERROR(OFFSET('HARGA SATUAN'!$E$6,MATCH(RAB!C35,'HARGA SATUAN'!$C$7:$C$1492,0),0)),"",OFFSET('HARGA SATUAN'!$E$6,MATCH(RAB!C35,'HARGA SATUAN'!$C$7:$C$1492,0),0)))</f>
        <v>Bh</v>
      </c>
      <c r="F35" s="503">
        <f>F34*1</f>
        <v>1</v>
      </c>
      <c r="G35" s="283">
        <f ca="1">IF(ISERROR(OFFSET('HARGA SATUAN'!$I$6,MATCH(RAB!C35,'HARGA SATUAN'!$C$7:$C$1492,0),0)),0,OFFSET('HARGA SATUAN'!$I$6,MATCH(RAB!C35,'HARGA SATUAN'!$C$7:$C$1492,0),0))</f>
        <v>1719200</v>
      </c>
      <c r="H35" s="284">
        <f t="shared" ca="1" si="23"/>
        <v>0</v>
      </c>
      <c r="I35" s="284">
        <f t="shared" ca="1" si="24"/>
        <v>1719200</v>
      </c>
      <c r="J35" s="284">
        <f t="shared" ca="1" si="25"/>
        <v>0</v>
      </c>
      <c r="K35" s="285">
        <f t="shared" ca="1" si="26"/>
        <v>1719200</v>
      </c>
      <c r="L35" s="290"/>
      <c r="M35" s="290"/>
      <c r="N35" s="290"/>
      <c r="O35" s="286"/>
      <c r="P35" s="286"/>
      <c r="Q35" s="267"/>
      <c r="R35" s="259"/>
      <c r="S35" s="287"/>
      <c r="T35" s="264"/>
      <c r="U35" s="264"/>
      <c r="V35" s="264"/>
    </row>
    <row r="36" spans="1:22" s="291" customFormat="1">
      <c r="A36" s="259" t="e">
        <f>IF(AND(C36=0,C37=0,#REF!=0),"BLANKS",1)</f>
        <v>#REF!</v>
      </c>
      <c r="B36" s="501">
        <v>2</v>
      </c>
      <c r="C36" s="714" t="s">
        <v>502</v>
      </c>
      <c r="D36" s="281" t="str">
        <f ca="1">IF(ISERROR(OFFSET('HARGA SATUAN'!$D$6,MATCH(RAB!C36,'HARGA SATUAN'!$C$7:$C$1492,0),0)),"",OFFSET('HARGA SATUAN'!$D$6,MATCH(RAB!C36,'HARGA SATUAN'!$C$7:$C$1492,0),0))</f>
        <v>MDU-KD</v>
      </c>
      <c r="E36" s="282" t="str">
        <f ca="1">IF(B36="+","Unit",IF(ISERROR(OFFSET('HARGA SATUAN'!$E$6,MATCH(RAB!C36,'HARGA SATUAN'!$C$7:$C$1492,0),0)),"",OFFSET('HARGA SATUAN'!$E$6,MATCH(RAB!C36,'HARGA SATUAN'!$C$7:$C$1492,0),0)))</f>
        <v>Unit</v>
      </c>
      <c r="F36" s="503">
        <f>F34*1</f>
        <v>1</v>
      </c>
      <c r="G36" s="283">
        <f ca="1">IF(ISERROR(OFFSET('HARGA SATUAN'!$I$6,MATCH(RAB!C36,'HARGA SATUAN'!$C$7:$C$1492,0),0)),0,OFFSET('HARGA SATUAN'!$I$6,MATCH(RAB!C36,'HARGA SATUAN'!$C$7:$C$1492,0),0))</f>
        <v>3564900</v>
      </c>
      <c r="H36" s="284">
        <f t="shared" ca="1" si="23"/>
        <v>3564900</v>
      </c>
      <c r="I36" s="284">
        <f t="shared" ca="1" si="24"/>
        <v>0</v>
      </c>
      <c r="J36" s="284">
        <f t="shared" ca="1" si="25"/>
        <v>0</v>
      </c>
      <c r="K36" s="285">
        <f t="shared" ca="1" si="26"/>
        <v>3564900</v>
      </c>
      <c r="L36" s="290"/>
      <c r="M36" s="290"/>
      <c r="N36" s="290"/>
      <c r="O36" s="286"/>
      <c r="P36" s="286"/>
      <c r="Q36" s="267"/>
      <c r="R36" s="259"/>
      <c r="S36" s="287"/>
      <c r="T36" s="264"/>
      <c r="U36" s="264"/>
      <c r="V36" s="264"/>
    </row>
    <row r="37" spans="1:22" s="291" customFormat="1">
      <c r="A37" s="259" t="e">
        <f>IF(AND(C37=0,#REF!=0,#REF!=0),"BLANKS",1)</f>
        <v>#REF!</v>
      </c>
      <c r="B37" s="501">
        <v>3</v>
      </c>
      <c r="C37" s="502" t="s">
        <v>67</v>
      </c>
      <c r="D37" s="281" t="str">
        <f ca="1">IF(ISERROR(OFFSET('HARGA SATUAN'!$D$6,MATCH(RAB!C37,'HARGA SATUAN'!$C$7:$C$1492,0),0)),"",OFFSET('HARGA SATUAN'!$D$6,MATCH(RAB!C37,'HARGA SATUAN'!$C$7:$C$1492,0),0))</f>
        <v>MDU-KD</v>
      </c>
      <c r="E37" s="282" t="str">
        <f ca="1">IF(B37="+","Unit",IF(ISERROR(OFFSET('HARGA SATUAN'!$E$6,MATCH(RAB!C37,'HARGA SATUAN'!$C$7:$C$1492,0),0)),"",OFFSET('HARGA SATUAN'!$E$6,MATCH(RAB!C37,'HARGA SATUAN'!$C$7:$C$1492,0),0)))</f>
        <v>Mtr</v>
      </c>
      <c r="F37" s="503">
        <f>F34*35</f>
        <v>35</v>
      </c>
      <c r="G37" s="283">
        <f ca="1">IF(ISERROR(OFFSET('HARGA SATUAN'!$I$6,MATCH(RAB!C37,'HARGA SATUAN'!$C$7:$C$1492,0),0)),0,OFFSET('HARGA SATUAN'!$I$6,MATCH(RAB!C37,'HARGA SATUAN'!$C$7:$C$1492,0),0))</f>
        <v>13500</v>
      </c>
      <c r="H37" s="284">
        <f t="shared" ca="1" si="23"/>
        <v>472500</v>
      </c>
      <c r="I37" s="284">
        <f t="shared" ca="1" si="24"/>
        <v>0</v>
      </c>
      <c r="J37" s="284">
        <f t="shared" ca="1" si="25"/>
        <v>0</v>
      </c>
      <c r="K37" s="285">
        <f t="shared" ca="1" si="26"/>
        <v>472500</v>
      </c>
      <c r="L37" s="290"/>
      <c r="M37" s="290"/>
      <c r="N37" s="290"/>
      <c r="O37" s="286"/>
      <c r="P37" s="286"/>
      <c r="Q37" s="267"/>
      <c r="R37" s="259"/>
      <c r="S37" s="287"/>
      <c r="T37" s="264"/>
      <c r="U37" s="264"/>
      <c r="V37" s="264"/>
    </row>
    <row r="38" spans="1:22" s="291" customFormat="1">
      <c r="A38" s="259"/>
      <c r="B38" s="501">
        <v>4</v>
      </c>
      <c r="C38" s="502" t="s">
        <v>789</v>
      </c>
      <c r="D38" s="281" t="str">
        <f ca="1">IF(ISERROR(OFFSET('HARGA SATUAN'!$D$6,MATCH(RAB!C38,'HARGA SATUAN'!$C$7:$C$1492,0),0)),"",OFFSET('HARGA SATUAN'!$D$6,MATCH(RAB!C38,'HARGA SATUAN'!$C$7:$C$1492,0),0))</f>
        <v>JASA</v>
      </c>
      <c r="E38" s="282" t="str">
        <f ca="1">IF(B38="+","Unit",IF(ISERROR(OFFSET('HARGA SATUAN'!$E$6,MATCH(RAB!C38,'HARGA SATUAN'!$C$7:$C$1492,0),0)),"",OFFSET('HARGA SATUAN'!$E$6,MATCH(RAB!C38,'HARGA SATUAN'!$C$7:$C$1492,0),0)))</f>
        <v>Unit</v>
      </c>
      <c r="F38" s="503">
        <f>F34*1</f>
        <v>1</v>
      </c>
      <c r="G38" s="283">
        <f ca="1">IF(ISERROR(OFFSET('HARGA SATUAN'!$I$6,MATCH(RAB!C38,'HARGA SATUAN'!$C$7:$C$1492,0),0)),0,OFFSET('HARGA SATUAN'!$I$6,MATCH(RAB!C38,'HARGA SATUAN'!$C$7:$C$1492,0),0))</f>
        <v>106400</v>
      </c>
      <c r="H38" s="284">
        <f t="shared" ref="H38" ca="1" si="27">IF(OR(D38="MDU",D38="MDU-KD"),(IF($O$3="RAB NON MDU","PLN KD",G38*F38)),0)</f>
        <v>0</v>
      </c>
      <c r="I38" s="284">
        <f t="shared" ref="I38" ca="1" si="28">IF(D38="HDW",G38*F38,0)</f>
        <v>0</v>
      </c>
      <c r="J38" s="284">
        <f t="shared" ref="J38" ca="1" si="29">IF(D38="JASA",G38*F38,0)</f>
        <v>106400</v>
      </c>
      <c r="K38" s="285">
        <f t="shared" ref="K38" ca="1" si="30">SUM(H38:J38)</f>
        <v>106400</v>
      </c>
      <c r="L38" s="290"/>
      <c r="M38" s="290"/>
      <c r="N38" s="290"/>
      <c r="O38" s="286"/>
      <c r="P38" s="286"/>
      <c r="Q38" s="267"/>
      <c r="R38" s="259"/>
      <c r="S38" s="287"/>
      <c r="T38" s="264"/>
      <c r="U38" s="264"/>
      <c r="V38" s="264"/>
    </row>
    <row r="39" spans="1:22" s="291" customFormat="1">
      <c r="A39" s="259" t="e">
        <f>IF(AND(C39=0,#REF!=0,#REF!=0),"BLANKS",1)</f>
        <v>#REF!</v>
      </c>
      <c r="B39" s="421"/>
      <c r="C39" s="422"/>
      <c r="D39" s="281" t="str">
        <f ca="1">IF(ISERROR(OFFSET('HARGA SATUAN'!$D$6,MATCH(RAB!C39,'HARGA SATUAN'!$C$7:$C$1492,0),0)),"",OFFSET('HARGA SATUAN'!$D$6,MATCH(RAB!C39,'HARGA SATUAN'!$C$7:$C$1492,0),0))</f>
        <v/>
      </c>
      <c r="E39" s="282" t="str">
        <f ca="1">IF(B39="+","Unit",IF(ISERROR(OFFSET('HARGA SATUAN'!$E$6,MATCH(RAB!C39,'HARGA SATUAN'!$C$7:$C$1492,0),0)),"",OFFSET('HARGA SATUAN'!$E$6,MATCH(RAB!C39,'HARGA SATUAN'!$C$7:$C$1492,0),0)))</f>
        <v/>
      </c>
      <c r="F39" s="500"/>
      <c r="G39" s="283">
        <f ca="1">IF(ISERROR(OFFSET('HARGA SATUAN'!$I$6,MATCH(RAB!C39,'HARGA SATUAN'!$C$7:$C$1492,0),0)),0,OFFSET('HARGA SATUAN'!$I$6,MATCH(RAB!C39,'HARGA SATUAN'!$C$7:$C$1492,0),0))</f>
        <v>0</v>
      </c>
      <c r="H39" s="284">
        <f t="shared" ref="H39:H44" ca="1" si="31">IF(OR(D39="MDU",D39="MDU-KD"),(IF($O$3="RAB NON MDU","PLN KD",G39*F39)),0)</f>
        <v>0</v>
      </c>
      <c r="I39" s="284">
        <f t="shared" ref="I39:I44" ca="1" si="32">IF(D39="HDW",G39*F39,0)</f>
        <v>0</v>
      </c>
      <c r="J39" s="284">
        <f t="shared" ref="J39:J44" ca="1" si="33">IF(D39="JASA",G39*F39,0)</f>
        <v>0</v>
      </c>
      <c r="K39" s="285">
        <f t="shared" ref="K39:K44" ca="1" si="34">SUM(H39:J39)</f>
        <v>0</v>
      </c>
      <c r="L39" s="290"/>
      <c r="M39" s="290"/>
      <c r="N39" s="290"/>
      <c r="O39" s="286"/>
      <c r="P39" s="286"/>
      <c r="Q39" s="267"/>
      <c r="R39" s="259"/>
      <c r="S39" s="287"/>
      <c r="T39" s="264"/>
      <c r="U39" s="264"/>
      <c r="V39" s="264"/>
    </row>
    <row r="40" spans="1:22" s="291" customFormat="1">
      <c r="A40" s="259" t="s">
        <v>1413</v>
      </c>
      <c r="B40" s="477"/>
      <c r="C40" s="480"/>
      <c r="D40" s="281" t="str">
        <f ca="1">IF(ISERROR(OFFSET('HARGA SATUAN'!$D$6,MATCH(RAB!C40,'HARGA SATUAN'!$C$7:$C$1492,0),0)),"",OFFSET('HARGA SATUAN'!$D$6,MATCH(RAB!C40,'HARGA SATUAN'!$C$7:$C$1492,0),0))</f>
        <v/>
      </c>
      <c r="E40" s="282" t="str">
        <f ca="1">IF(B40="+","Unit",IF(ISERROR(OFFSET('HARGA SATUAN'!$E$6,MATCH(RAB!C40,'HARGA SATUAN'!$C$7:$C$1492,0),0)),"",OFFSET('HARGA SATUAN'!$E$6,MATCH(RAB!C40,'HARGA SATUAN'!$C$7:$C$1492,0),0)))</f>
        <v/>
      </c>
      <c r="F40" s="391"/>
      <c r="G40" s="283">
        <f ca="1">IF(ISERROR(OFFSET('HARGA SATUAN'!$I$6,MATCH(RAB!C40,'HARGA SATUAN'!$C$7:$C$1492,0),0)),0,OFFSET('HARGA SATUAN'!$I$6,MATCH(RAB!C40,'HARGA SATUAN'!$C$7:$C$1492,0),0))</f>
        <v>0</v>
      </c>
      <c r="H40" s="284">
        <f t="shared" ca="1" si="31"/>
        <v>0</v>
      </c>
      <c r="I40" s="284">
        <f t="shared" ca="1" si="32"/>
        <v>0</v>
      </c>
      <c r="J40" s="284">
        <f t="shared" ca="1" si="33"/>
        <v>0</v>
      </c>
      <c r="K40" s="285">
        <f t="shared" ca="1" si="34"/>
        <v>0</v>
      </c>
      <c r="L40" s="290"/>
      <c r="M40" s="290"/>
      <c r="N40" s="290"/>
      <c r="O40" s="286"/>
      <c r="P40" s="286"/>
      <c r="Q40" s="267"/>
      <c r="R40" s="259"/>
      <c r="S40" s="287"/>
      <c r="T40" s="264"/>
      <c r="U40" s="264"/>
      <c r="V40" s="264"/>
    </row>
    <row r="41" spans="1:22" s="291" customFormat="1">
      <c r="A41" s="259" t="e">
        <f>IF(AND(C41=0,#REF!=0,#REF!=0),"BLANKS",1)</f>
        <v>#REF!</v>
      </c>
      <c r="B41" s="479" t="s">
        <v>520</v>
      </c>
      <c r="C41" s="480" t="s">
        <v>1577</v>
      </c>
      <c r="D41" s="281" t="str">
        <f ca="1">IF(ISERROR(OFFSET('HARGA SATUAN'!$D$6,MATCH(RAB!C41,'HARGA SATUAN'!$C$7:$C$1492,0),0)),"",OFFSET('HARGA SATUAN'!$D$6,MATCH(RAB!C41,'HARGA SATUAN'!$C$7:$C$1492,0),0))</f>
        <v/>
      </c>
      <c r="E41" s="282" t="str">
        <f ca="1">IF(B41="+","Unit",IF(ISERROR(OFFSET('HARGA SATUAN'!$E$6,MATCH(RAB!C41,'HARGA SATUAN'!$C$7:$C$1492,0),0)),"",OFFSET('HARGA SATUAN'!$E$6,MATCH(RAB!C41,'HARGA SATUAN'!$C$7:$C$1492,0),0)))</f>
        <v/>
      </c>
      <c r="F41" s="391"/>
      <c r="G41" s="283">
        <f ca="1">IF(ISERROR(OFFSET('HARGA SATUAN'!$I$6,MATCH(RAB!C41,'HARGA SATUAN'!$C$7:$C$1492,0),0)),0,OFFSET('HARGA SATUAN'!$I$6,MATCH(RAB!C41,'HARGA SATUAN'!$C$7:$C$1492,0),0))</f>
        <v>0</v>
      </c>
      <c r="H41" s="284">
        <f t="shared" ca="1" si="31"/>
        <v>0</v>
      </c>
      <c r="I41" s="284">
        <f t="shared" ca="1" si="32"/>
        <v>0</v>
      </c>
      <c r="J41" s="284">
        <f t="shared" ca="1" si="33"/>
        <v>0</v>
      </c>
      <c r="K41" s="285">
        <f t="shared" ca="1" si="34"/>
        <v>0</v>
      </c>
      <c r="L41" s="290"/>
      <c r="M41" s="290"/>
      <c r="N41" s="290"/>
      <c r="O41" s="286"/>
      <c r="P41" s="286"/>
      <c r="Q41" s="267"/>
      <c r="R41" s="259"/>
      <c r="S41" s="287"/>
      <c r="T41" s="264"/>
      <c r="U41" s="264"/>
      <c r="V41" s="264"/>
    </row>
    <row r="42" spans="1:22" s="291" customFormat="1">
      <c r="A42" s="259"/>
      <c r="B42" s="501">
        <v>1</v>
      </c>
      <c r="C42" s="109" t="s">
        <v>1569</v>
      </c>
      <c r="D42" s="281" t="str">
        <f ca="1">IF(ISERROR(OFFSET('HARGA SATUAN'!$D$6,MATCH(RAB!C42,'HARGA SATUAN'!$C$7:$C$1492,0),0)),"",OFFSET('HARGA SATUAN'!$D$6,MATCH(RAB!C42,'HARGA SATUAN'!$C$7:$C$1492,0),0))</f>
        <v>JASA</v>
      </c>
      <c r="E42" s="282" t="str">
        <f ca="1">IF(B42="+","Unit",IF(ISERROR(OFFSET('HARGA SATUAN'!$E$6,MATCH(RAB!C42,'HARGA SATUAN'!$C$7:$C$1492,0),0)),"",OFFSET('HARGA SATUAN'!$E$6,MATCH(RAB!C42,'HARGA SATUAN'!$C$7:$C$1492,0),0)))</f>
        <v>Unit</v>
      </c>
      <c r="F42" s="391">
        <v>1</v>
      </c>
      <c r="G42" s="283">
        <f ca="1">IF(ISERROR(OFFSET('HARGA SATUAN'!$I$6,MATCH(RAB!C42,'HARGA SATUAN'!$C$7:$C$1492,0),0)),0,OFFSET('HARGA SATUAN'!$I$6,MATCH(RAB!C42,'HARGA SATUAN'!$C$7:$C$1492,0),0))</f>
        <v>78000</v>
      </c>
      <c r="H42" s="284">
        <f t="shared" ca="1" si="31"/>
        <v>0</v>
      </c>
      <c r="I42" s="284">
        <f t="shared" ca="1" si="32"/>
        <v>0</v>
      </c>
      <c r="J42" s="284">
        <f t="shared" ca="1" si="33"/>
        <v>78000</v>
      </c>
      <c r="K42" s="285">
        <f t="shared" ca="1" si="34"/>
        <v>78000</v>
      </c>
      <c r="L42" s="290"/>
      <c r="M42" s="290"/>
      <c r="N42" s="290"/>
      <c r="O42" s="286"/>
      <c r="P42" s="286"/>
      <c r="Q42" s="267"/>
      <c r="R42" s="259"/>
      <c r="S42" s="287"/>
      <c r="T42" s="264"/>
      <c r="U42" s="264"/>
      <c r="V42" s="264"/>
    </row>
    <row r="43" spans="1:22" s="291" customFormat="1">
      <c r="A43" s="259" t="e">
        <f>IF(AND(C43=0,C44=0,#REF!=0),"BLANKS",1)</f>
        <v>#REF!</v>
      </c>
      <c r="B43" s="421"/>
      <c r="C43" s="109"/>
      <c r="D43" s="281" t="str">
        <f ca="1">IF(ISERROR(OFFSET('HARGA SATUAN'!$D$6,MATCH(RAB!C43,'HARGA SATUAN'!$C$7:$C$1492,0),0)),"",OFFSET('HARGA SATUAN'!$D$6,MATCH(RAB!C43,'HARGA SATUAN'!$C$7:$C$1492,0),0))</f>
        <v/>
      </c>
      <c r="E43" s="282" t="str">
        <f ca="1">IF(B43="+","Unit",IF(ISERROR(OFFSET('HARGA SATUAN'!$E$6,MATCH(RAB!C43,'HARGA SATUAN'!$C$7:$C$1492,0),0)),"",OFFSET('HARGA SATUAN'!$E$6,MATCH(RAB!C43,'HARGA SATUAN'!$C$7:$C$1492,0),0)))</f>
        <v/>
      </c>
      <c r="F43" s="391"/>
      <c r="G43" s="283">
        <f ca="1">IF(ISERROR(OFFSET('HARGA SATUAN'!$I$6,MATCH(RAB!C43,'HARGA SATUAN'!$C$7:$C$1492,0),0)),0,OFFSET('HARGA SATUAN'!$I$6,MATCH(RAB!C43,'HARGA SATUAN'!$C$7:$C$1492,0),0))</f>
        <v>0</v>
      </c>
      <c r="H43" s="284">
        <f t="shared" ca="1" si="31"/>
        <v>0</v>
      </c>
      <c r="I43" s="284">
        <f t="shared" ca="1" si="32"/>
        <v>0</v>
      </c>
      <c r="J43" s="284">
        <f t="shared" ca="1" si="33"/>
        <v>0</v>
      </c>
      <c r="K43" s="285">
        <f t="shared" ca="1" si="34"/>
        <v>0</v>
      </c>
      <c r="L43" s="290"/>
      <c r="M43" s="290"/>
      <c r="N43" s="290"/>
      <c r="O43" s="286"/>
      <c r="P43" s="286"/>
      <c r="Q43" s="267"/>
      <c r="R43" s="259"/>
      <c r="S43" s="287"/>
      <c r="T43" s="264"/>
      <c r="U43" s="264"/>
      <c r="V43" s="264"/>
    </row>
    <row r="44" spans="1:22" s="291" customFormat="1">
      <c r="A44" s="259" t="e">
        <f>IF(AND(C44=0,#REF!=0,#REF!=0),"BLANKS",1)</f>
        <v>#REF!</v>
      </c>
      <c r="B44" s="421"/>
      <c r="C44" s="422"/>
      <c r="D44" s="281" t="str">
        <f ca="1">IF(ISERROR(OFFSET('HARGA SATUAN'!$D$6,MATCH(RAB!C44,'HARGA SATUAN'!$C$7:$C$1492,0),0)),"",OFFSET('HARGA SATUAN'!$D$6,MATCH(RAB!C44,'HARGA SATUAN'!$C$7:$C$1492,0),0))</f>
        <v/>
      </c>
      <c r="E44" s="282" t="str">
        <f ca="1">IF(B44="+","Unit",IF(ISERROR(OFFSET('HARGA SATUAN'!$E$6,MATCH(RAB!C44,'HARGA SATUAN'!$C$7:$C$1492,0),0)),"",OFFSET('HARGA SATUAN'!$E$6,MATCH(RAB!C44,'HARGA SATUAN'!$C$7:$C$1492,0),0)))</f>
        <v/>
      </c>
      <c r="F44" s="391"/>
      <c r="G44" s="283">
        <f ca="1">IF(ISERROR(OFFSET('HARGA SATUAN'!$I$6,MATCH(RAB!C44,'HARGA SATUAN'!$C$7:$C$1492,0),0)),0,OFFSET('HARGA SATUAN'!$I$6,MATCH(RAB!C44,'HARGA SATUAN'!$C$7:$C$1492,0),0))</f>
        <v>0</v>
      </c>
      <c r="H44" s="284">
        <f t="shared" ca="1" si="31"/>
        <v>0</v>
      </c>
      <c r="I44" s="284">
        <f t="shared" ca="1" si="32"/>
        <v>0</v>
      </c>
      <c r="J44" s="284">
        <f t="shared" ca="1" si="33"/>
        <v>0</v>
      </c>
      <c r="K44" s="285">
        <f t="shared" ca="1" si="34"/>
        <v>0</v>
      </c>
      <c r="L44" s="290"/>
      <c r="M44" s="290"/>
      <c r="N44" s="290"/>
      <c r="O44" s="286"/>
      <c r="P44" s="286"/>
      <c r="Q44" s="267"/>
      <c r="R44" s="259"/>
      <c r="S44" s="287"/>
      <c r="T44" s="264"/>
      <c r="U44" s="264"/>
      <c r="V44" s="264"/>
    </row>
    <row r="45" spans="1:22" s="291" customFormat="1">
      <c r="A45" s="259" t="b">
        <f ca="1">F45=G46</f>
        <v>1</v>
      </c>
      <c r="B45" s="421"/>
      <c r="C45" s="422"/>
      <c r="D45" s="281" t="str">
        <f ca="1">IF(ISERROR(OFFSET('HARGA SATUAN'!$D$6,MATCH(RAB!C45,'HARGA SATUAN'!$C$7:$C$1492,0),0)),"",OFFSET('HARGA SATUAN'!$D$6,MATCH(RAB!C45,'HARGA SATUAN'!$C$7:$C$1492,0),0))</f>
        <v/>
      </c>
      <c r="E45" s="282" t="str">
        <f ca="1">IF(B45="+","Unit",IF(ISERROR(OFFSET('HARGA SATUAN'!$E$6,MATCH(RAB!C45,'HARGA SATUAN'!$C$7:$C$1492,0),0)),"",OFFSET('HARGA SATUAN'!$E$6,MATCH(RAB!C45,'HARGA SATUAN'!$C$7:$C$1492,0),0)))</f>
        <v/>
      </c>
      <c r="F45" s="391"/>
      <c r="G45" s="283">
        <f ca="1">IF(ISERROR(OFFSET('HARGA SATUAN'!$I$6,MATCH(RAB!C45,'HARGA SATUAN'!$C$7:$C$1492,0),0)),0,OFFSET('HARGA SATUAN'!$I$6,MATCH(RAB!C45,'HARGA SATUAN'!$C$7:$C$1492,0),0))</f>
        <v>0</v>
      </c>
      <c r="H45" s="284">
        <f t="shared" ca="1" si="19"/>
        <v>0</v>
      </c>
      <c r="I45" s="284">
        <f t="shared" ca="1" si="20"/>
        <v>0</v>
      </c>
      <c r="J45" s="284">
        <f t="shared" ca="1" si="21"/>
        <v>0</v>
      </c>
      <c r="K45" s="285">
        <f t="shared" ca="1" si="22"/>
        <v>0</v>
      </c>
      <c r="L45" s="290"/>
      <c r="M45" s="290"/>
      <c r="N45" s="290"/>
      <c r="O45" s="286"/>
      <c r="P45" s="286"/>
      <c r="Q45" s="267"/>
      <c r="R45" s="259"/>
      <c r="S45" s="287"/>
      <c r="T45" s="264"/>
      <c r="U45" s="264"/>
      <c r="V45" s="264"/>
    </row>
    <row r="46" spans="1:22" s="291" customFormat="1">
      <c r="A46" s="259" t="e">
        <f>IF(AND(C46=0,#REF!=0,#REF!=0),"BLANKS",1)</f>
        <v>#REF!</v>
      </c>
      <c r="B46" s="421"/>
      <c r="C46" s="422"/>
      <c r="D46" s="281" t="str">
        <f ca="1">IF(ISERROR(OFFSET('HARGA SATUAN'!$D$6,MATCH(RAB!C46,'HARGA SATUAN'!$C$7:$C$1492,0),0)),"",OFFSET('HARGA SATUAN'!$D$6,MATCH(RAB!C46,'HARGA SATUAN'!$C$7:$C$1492,0),0))</f>
        <v/>
      </c>
      <c r="E46" s="282" t="str">
        <f ca="1">IF(B46="+","Unit",IF(ISERROR(OFFSET('HARGA SATUAN'!$E$6,MATCH(RAB!C46,'HARGA SATUAN'!$C$7:$C$1492,0),0)),"",OFFSET('HARGA SATUAN'!$E$6,MATCH(RAB!C46,'HARGA SATUAN'!$C$7:$C$1492,0),0)))</f>
        <v/>
      </c>
      <c r="F46" s="391"/>
      <c r="G46" s="283">
        <f ca="1">IF(ISERROR(OFFSET('HARGA SATUAN'!$I$6,MATCH(RAB!C46,'HARGA SATUAN'!$C$7:$C$1492,0),0)),0,OFFSET('HARGA SATUAN'!$I$6,MATCH(RAB!C46,'HARGA SATUAN'!$C$7:$C$1492,0),0))</f>
        <v>0</v>
      </c>
      <c r="H46" s="284">
        <f t="shared" ca="1" si="19"/>
        <v>0</v>
      </c>
      <c r="I46" s="284">
        <f t="shared" ca="1" si="20"/>
        <v>0</v>
      </c>
      <c r="J46" s="284">
        <f t="shared" ca="1" si="21"/>
        <v>0</v>
      </c>
      <c r="K46" s="285">
        <f t="shared" ca="1" si="22"/>
        <v>0</v>
      </c>
      <c r="L46" s="290"/>
      <c r="M46" s="290"/>
      <c r="N46" s="290"/>
      <c r="O46" s="286"/>
      <c r="P46" s="286"/>
      <c r="Q46" s="267"/>
      <c r="R46" s="259"/>
      <c r="S46" s="287"/>
      <c r="T46" s="264"/>
      <c r="U46" s="264"/>
      <c r="V46" s="264"/>
    </row>
    <row r="47" spans="1:22">
      <c r="B47" s="293"/>
      <c r="C47" s="292"/>
      <c r="D47" s="281" t="str">
        <f ca="1">IF(ISERROR(OFFSET('HARGA SATUAN'!$D$6,MATCH(RAB!C47,'HARGA SATUAN'!$C$7:$C$1492,0),0)),"",OFFSET('HARGA SATUAN'!$D$6,MATCH(RAB!C47,'HARGA SATUAN'!$C$7:$C$1492,0),0))</f>
        <v/>
      </c>
      <c r="E47" s="282" t="str">
        <f ca="1">IF(B47="+","Unit",IF(ISERROR(OFFSET('HARGA SATUAN'!$E$6,MATCH(RAB!C47,'HARGA SATUAN'!$C$7:$C$1492,0),0)),"",OFFSET('HARGA SATUAN'!$E$6,MATCH(RAB!C47,'HARGA SATUAN'!$C$7:$C$1492,0),0)))</f>
        <v/>
      </c>
      <c r="F47" s="289"/>
      <c r="G47" s="283">
        <f ca="1">IF(ISERROR(OFFSET('HARGA SATUAN'!$I$6,MATCH(RAB!C47,'HARGA SATUAN'!$C$7:$C$1492,0),0)),0,OFFSET('HARGA SATUAN'!$I$6,MATCH(RAB!C47,'HARGA SATUAN'!$C$7:$C$1492,0),0))</f>
        <v>0</v>
      </c>
      <c r="H47" s="284">
        <f t="shared" ref="H47" ca="1" si="35">IF(OR(D47="MDU",D47="MDU-KD"),(IF($O$3="RAB NON MDU","PLN KD",G47*F47)),0)</f>
        <v>0</v>
      </c>
      <c r="I47" s="284">
        <f t="shared" ref="I47" ca="1" si="36">IF(D47="HDW",G47*F47,0)</f>
        <v>0</v>
      </c>
      <c r="J47" s="284">
        <f t="shared" ref="J47" ca="1" si="37">IF(D47="JASA",G47*F47,0)</f>
        <v>0</v>
      </c>
      <c r="K47" s="285">
        <f t="shared" ref="K47" ca="1" si="38">SUM(H47:J47)</f>
        <v>0</v>
      </c>
    </row>
    <row r="48" spans="1:22">
      <c r="B48" s="294"/>
      <c r="C48" s="295" t="s">
        <v>465</v>
      </c>
      <c r="D48" s="281" t="str">
        <f ca="1">IF(ISERROR(OFFSET('HARGA SATUAN'!$D$6,MATCH(RAB!C48,'HARGA SATUAN'!$C$7:$C$1492,0),0)),"",OFFSET('HARGA SATUAN'!$D$6,MATCH(RAB!C48,'HARGA SATUAN'!$C$7:$C$1492,0),0))</f>
        <v/>
      </c>
      <c r="E48" s="282" t="str">
        <f ca="1">IF(B48="+","Unit",IF(ISERROR(OFFSET('HARGA SATUAN'!$E$6,MATCH(RAB!C48,'HARGA SATUAN'!$C$7:$C$1492,0),0)),"",OFFSET('HARGA SATUAN'!$E$6,MATCH(RAB!C48,'HARGA SATUAN'!$C$7:$C$1492,0),0)))</f>
        <v/>
      </c>
      <c r="F48" s="296"/>
      <c r="G48" s="283">
        <f ca="1">IF(ISERROR(OFFSET('HARGA SATUAN'!$I$6,MATCH(RAB!C48,'HARGA SATUAN'!$C$7:$C$1492,0),0)),0,OFFSET('HARGA SATUAN'!$I$6,MATCH(RAB!C48,'HARGA SATUAN'!$C$7:$C$1492,0),0))</f>
        <v>0</v>
      </c>
      <c r="H48" s="284">
        <f t="shared" ref="H48" ca="1" si="39">IF(OR(D48="MDU",D48="MDU-KD"),(IF($O$3="RAB NON MDU","PLN KD",G48*F48)),0)</f>
        <v>0</v>
      </c>
      <c r="I48" s="284">
        <f ca="1">IF(D48="HDW",G48*F48,0)</f>
        <v>0</v>
      </c>
      <c r="J48" s="284">
        <f ca="1">IF(D48="JASA",G48*F48,0)</f>
        <v>0</v>
      </c>
      <c r="K48" s="285">
        <f ca="1">SUM(H48:J48)</f>
        <v>0</v>
      </c>
    </row>
    <row r="49" spans="2:13">
      <c r="B49" s="297">
        <v>1</v>
      </c>
      <c r="C49" s="298" t="s">
        <v>1061</v>
      </c>
      <c r="D49" s="299" t="str">
        <f ca="1">IF(ISERROR(OFFSET('HARGA SATUAN'!$D$6,MATCH(RAB!C49,'HARGA SATUAN'!$C$7:$C$1492,0),0)),"",OFFSET('HARGA SATUAN'!$D$6,MATCH(RAB!C49,'HARGA SATUAN'!$C$7:$C$1492,0),0))</f>
        <v>JASA</v>
      </c>
      <c r="E49" s="300" t="str">
        <f ca="1">IF(ISERROR(OFFSET('HARGA SATUAN'!$E$6,MATCH(RAB!C49,'HARGA SATUAN'!$C$7:$C$1492,0),0)),"",OFFSET('HARGA SATUAN'!$E$6,MATCH(RAB!C49,'HARGA SATUAN'!$C$7:$C$1492,0),0))</f>
        <v>Lot</v>
      </c>
      <c r="F49" s="301">
        <v>1</v>
      </c>
      <c r="G49" s="302">
        <f ca="1">IF(ISERROR(OFFSET('HARGA SATUAN'!$I$6,MATCH(RAB!C49,'HARGA SATUAN'!$C$7:$C$1492,0),0)),0,OFFSET('HARGA SATUAN'!$I$6,MATCH(RAB!C49,'HARGA SATUAN'!$C$7:$C$1492,0),0))</f>
        <v>2.5000000000000001E-2</v>
      </c>
      <c r="H49" s="303"/>
      <c r="I49" s="303"/>
      <c r="J49" s="303">
        <f ca="1">SUM(K15:K47)*G49</f>
        <v>259114.01666666666</v>
      </c>
      <c r="K49" s="304">
        <f ca="1">SUM(H49:J49)</f>
        <v>259114.01666666666</v>
      </c>
    </row>
    <row r="50" spans="2:13">
      <c r="B50" s="305"/>
      <c r="C50" s="306"/>
      <c r="D50" s="281" t="str">
        <f ca="1">IF(ISERROR(OFFSET('HARGA SATUAN'!$D$6,MATCH(RAB!C50,'HARGA SATUAN'!$C$7:$C$1492,0),0)),"",OFFSET('HARGA SATUAN'!$D$6,MATCH(RAB!C50,'HARGA SATUAN'!$C$7:$C$1492,0),0))</f>
        <v/>
      </c>
      <c r="E50" s="282" t="str">
        <f ca="1">IF(ISERROR(OFFSET('HARGA SATUAN'!$E$6,MATCH(RAB!C50,'HARGA SATUAN'!$C$7:$C$1492,0),0)),"",OFFSET('HARGA SATUAN'!$E$6,MATCH(RAB!C50,'HARGA SATUAN'!$C$7:$C$1492,0),0))</f>
        <v/>
      </c>
      <c r="F50" s="296"/>
      <c r="G50" s="283" t="str">
        <f ca="1">IF(ISERROR(OFFSET('HARGA SATUAN'!$I$6,MATCH(RAB!C50,'HARGA SATUAN'!$C$7:$C$1492,0),0)),"",OFFSET('HARGA SATUAN'!$I$6,MATCH(RAB!C50,'HARGA SATUAN'!$C$7:$C$1492,0),0))</f>
        <v/>
      </c>
      <c r="H50" s="284">
        <f ca="1">IF(OR(D50="MDU",D50="MDU-KD"),IF(G50="PLN",0,G50*F50),0)</f>
        <v>0</v>
      </c>
      <c r="I50" s="284">
        <f ca="1">IF(D50="HDW",IF(G50="PLN",0,G50*F50),0)</f>
        <v>0</v>
      </c>
      <c r="J50" s="284">
        <f ca="1">IF(D50="JASA",IF(G50="PLN",0,G50*F50),0)</f>
        <v>0</v>
      </c>
      <c r="K50" s="285">
        <f ca="1">SUM(H50:J50)</f>
        <v>0</v>
      </c>
    </row>
    <row r="51" spans="2:13" ht="15.75" thickBot="1">
      <c r="B51" s="307"/>
      <c r="C51" s="308"/>
      <c r="D51" s="309"/>
      <c r="E51" s="310"/>
      <c r="F51" s="310"/>
      <c r="G51" s="310"/>
      <c r="H51" s="311"/>
      <c r="I51" s="311"/>
      <c r="J51" s="311"/>
      <c r="K51" s="312"/>
    </row>
    <row r="52" spans="2:13">
      <c r="B52" s="313"/>
      <c r="C52" s="609" t="s">
        <v>980</v>
      </c>
      <c r="D52" s="609"/>
      <c r="E52" s="609"/>
      <c r="F52" s="609"/>
      <c r="G52" s="314" t="s">
        <v>9</v>
      </c>
      <c r="H52" s="315">
        <f ca="1">SUM(H14:H50)</f>
        <v>4037400</v>
      </c>
      <c r="I52" s="315">
        <f ca="1">SUM(I14:I50)</f>
        <v>5518444</v>
      </c>
      <c r="J52" s="315">
        <f ca="1">SUM(J14:J50)</f>
        <v>1067830.6833333333</v>
      </c>
      <c r="K52" s="315">
        <f ca="1">SUM(K14:K50)</f>
        <v>10623674.683333334</v>
      </c>
    </row>
    <row r="53" spans="2:13">
      <c r="B53" s="316"/>
      <c r="C53" s="626" t="s">
        <v>1426</v>
      </c>
      <c r="D53" s="626"/>
      <c r="E53" s="626"/>
      <c r="F53" s="626"/>
      <c r="G53" s="317" t="s">
        <v>9</v>
      </c>
      <c r="H53" s="318">
        <f ca="1">H52*0.11</f>
        <v>444114</v>
      </c>
      <c r="I53" s="318">
        <f ca="1">I52*0.11</f>
        <v>607028.84</v>
      </c>
      <c r="J53" s="318">
        <f ca="1">J52*0.11</f>
        <v>117461.37516666666</v>
      </c>
      <c r="K53" s="318">
        <f ca="1">K52*0.11</f>
        <v>1168604.2151666668</v>
      </c>
    </row>
    <row r="54" spans="2:13" ht="15.75" thickBot="1">
      <c r="B54" s="316"/>
      <c r="C54" s="625" t="s">
        <v>453</v>
      </c>
      <c r="D54" s="625"/>
      <c r="E54" s="625"/>
      <c r="F54" s="625"/>
      <c r="G54" s="319" t="s">
        <v>9</v>
      </c>
      <c r="H54" s="320">
        <f ca="1">SUM(H52:H53)</f>
        <v>4481514</v>
      </c>
      <c r="I54" s="320">
        <f ca="1">SUM(I52:I53)</f>
        <v>6125472.8399999999</v>
      </c>
      <c r="J54" s="319">
        <f ca="1">SUM(J52:J53)</f>
        <v>1185292.0585</v>
      </c>
      <c r="K54" s="319">
        <f ca="1">SUM(K52:K53)</f>
        <v>11792278.898500001</v>
      </c>
      <c r="M54" s="384"/>
    </row>
    <row r="55" spans="2:13">
      <c r="B55" s="627" t="str">
        <f ca="1">"Terbilang : "&amp;PROPER(IF(K54=0,"nol",IF(K54&lt;0,"minus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IF(--MID(TEXT(ABS(K54),"000000000000000"),1,3)=0,"",MID(TEXT(ABS(K54),"000000000000000"),1,1)&amp;" ratus "&amp;MID(TEXT(ABS(K54),"000000000000000"),2,1)&amp;" puluh "&amp;MID(TEXT(ABS(K54),"000000000000000"),3,1)&amp;" trilyun ")&amp; IF(--MID(TEXT(ABS(K54),"000000000000000"),4,3)=0,"",MID(TEXT(ABS(K54),"000000000000000"),4,1)&amp;" ratus "&amp;MID(TEXT(ABS(K54),"000000000000000"),5,1)&amp;" puluh "&amp;MID(TEXT(ABS(K54),"000000000000000"),6,1)&amp;" milyar ")&amp; IF(--MID(TEXT(ABS(K54),"000000000000000"),7,3)=0,"",MID(TEXT(ABS(K54),"000000000000000"),7,1)&amp;" ratus "&amp;MID(TEXT(ABS(K54),"000000000000000"),8,1)&amp;" puluh "&amp;MID(TEXT(ABS(K54),"000000000000000"),9,1)&amp;" juta ")&amp; IF(--MID(TEXT(ABS(K54),"000000000000000"),10,3)=0,"",IF(--MID(TEXT(ABS(K54),"000000000000000"),10,3)=1,"*",MID(TEXT(ABS(K54),"000000000000000"),10,1)&amp;" ratus "&amp;MID(TEXT(ABS(K54),"000000000000000"),11,1)&amp;" puluh ")&amp;MID(TEXT(ABS(K54),"000000000000000"),12,1)&amp;" ribu ")&amp; IF(--MID(TEXT(ABS(K54),"000000000000000"),13,3)=0,"",MID(TEXT(ABS(K54),"000000000000000"),13,1)&amp;" ratus "&amp;MID(TEXT(ABS(K54),"000000000000000"),14,1)&amp;" puluh "&amp;MID(TEXT(ABS(K54),"000000000000000"),15,1)),1,"satu"),2,"dua"),3,"tiga"),4,"empat"),5,"lima"),6,"enam"),7,"tujuh"),8,"delapan"),9,"sembilan"),"0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Sebelas Juta Tujuh Ratus Sembilan Puluh Dua Ribu Dua Ratus Tujuh Puluh Sembilan Rupiah</v>
      </c>
      <c r="C55" s="628"/>
      <c r="D55" s="628"/>
      <c r="E55" s="628"/>
      <c r="F55" s="628"/>
      <c r="G55" s="628"/>
      <c r="H55" s="628"/>
      <c r="I55" s="628"/>
      <c r="J55" s="628"/>
      <c r="K55" s="629"/>
    </row>
    <row r="56" spans="2:13">
      <c r="B56" s="630"/>
      <c r="C56" s="631"/>
      <c r="D56" s="631"/>
      <c r="E56" s="631"/>
      <c r="F56" s="631"/>
      <c r="G56" s="631"/>
      <c r="H56" s="631"/>
      <c r="I56" s="631"/>
      <c r="J56" s="631"/>
      <c r="K56" s="632"/>
    </row>
    <row r="57" spans="2:13" ht="15.75" thickBot="1">
      <c r="B57" s="321" t="str">
        <f>"Harga yang dipakai adalah "&amp;'HARGA SATUAN'!I5&amp;""</f>
        <v>Harga yang dipakai adalah RAB HSS 2023</v>
      </c>
      <c r="C57" s="322"/>
      <c r="D57" s="323"/>
      <c r="E57" s="323"/>
      <c r="F57" s="323"/>
      <c r="G57" s="324"/>
      <c r="H57" s="324"/>
      <c r="I57" s="324"/>
      <c r="J57" s="324"/>
      <c r="K57" s="325"/>
    </row>
    <row r="58" spans="2:13">
      <c r="C58" s="326"/>
      <c r="E58" s="328"/>
      <c r="F58" s="328"/>
      <c r="G58" s="328"/>
    </row>
    <row r="59" spans="2:13">
      <c r="C59" s="260"/>
      <c r="E59" s="328"/>
      <c r="F59" s="328"/>
      <c r="G59" s="328"/>
      <c r="H59" s="633"/>
      <c r="I59" s="633"/>
      <c r="J59" s="634"/>
      <c r="K59" s="634"/>
    </row>
    <row r="60" spans="2:13">
      <c r="C60" s="260"/>
      <c r="E60" s="328"/>
      <c r="F60" s="328"/>
      <c r="G60" s="328"/>
      <c r="H60" s="329"/>
      <c r="I60" s="624" t="s">
        <v>1635</v>
      </c>
      <c r="J60" s="624"/>
      <c r="K60" s="624"/>
    </row>
    <row r="61" spans="2:13">
      <c r="C61" s="260"/>
      <c r="E61" s="328"/>
      <c r="F61" s="328"/>
      <c r="G61" s="328"/>
      <c r="H61" s="329"/>
      <c r="I61" s="624" t="s">
        <v>1631</v>
      </c>
      <c r="J61" s="624"/>
      <c r="K61" s="624"/>
    </row>
    <row r="62" spans="2:13">
      <c r="C62" s="260"/>
      <c r="E62" s="328"/>
      <c r="F62" s="328"/>
      <c r="G62" s="328"/>
      <c r="H62" s="330"/>
      <c r="I62" s="331"/>
      <c r="J62" s="331"/>
      <c r="K62" s="331"/>
    </row>
    <row r="63" spans="2:13">
      <c r="C63" s="260"/>
      <c r="E63" s="328"/>
      <c r="F63" s="328"/>
      <c r="G63" s="328"/>
      <c r="H63" s="330"/>
      <c r="I63" s="330"/>
      <c r="J63" s="330"/>
      <c r="K63" s="330"/>
    </row>
    <row r="64" spans="2:13">
      <c r="C64" s="260"/>
      <c r="E64" s="328"/>
      <c r="F64" s="328"/>
      <c r="G64" s="328"/>
      <c r="H64" s="330"/>
      <c r="I64" s="330"/>
      <c r="J64" s="330"/>
      <c r="K64" s="330"/>
    </row>
    <row r="65" spans="3:11">
      <c r="C65" s="260"/>
      <c r="E65" s="328"/>
      <c r="F65" s="328"/>
      <c r="G65" s="328"/>
      <c r="H65" s="330"/>
      <c r="I65" s="330"/>
      <c r="J65" s="330"/>
      <c r="K65" s="330"/>
    </row>
    <row r="66" spans="3:11">
      <c r="C66" s="260"/>
      <c r="E66" s="328"/>
      <c r="F66" s="328"/>
      <c r="G66" s="328"/>
      <c r="H66" s="332"/>
      <c r="I66" s="624" t="s">
        <v>1632</v>
      </c>
      <c r="J66" s="624"/>
      <c r="K66" s="624"/>
    </row>
    <row r="67" spans="3:11">
      <c r="C67" s="326"/>
      <c r="E67" s="328"/>
      <c r="F67" s="328"/>
      <c r="G67" s="328"/>
      <c r="H67" s="330"/>
      <c r="I67" s="330"/>
      <c r="J67" s="330"/>
      <c r="K67" s="330"/>
    </row>
    <row r="68" spans="3:11">
      <c r="C68" s="326"/>
      <c r="E68" s="328"/>
      <c r="F68" s="328"/>
      <c r="G68" s="328"/>
      <c r="H68" s="330"/>
      <c r="I68" s="330"/>
      <c r="J68" s="330"/>
      <c r="K68" s="330"/>
    </row>
    <row r="69" spans="3:11">
      <c r="C69" s="326"/>
      <c r="E69" s="328"/>
      <c r="F69" s="328"/>
      <c r="G69" s="328"/>
      <c r="H69" s="330"/>
      <c r="I69" s="330"/>
      <c r="J69" s="330"/>
      <c r="K69" s="330"/>
    </row>
  </sheetData>
  <sheetProtection sort="0" autoFilter="0"/>
  <protectedRanges>
    <protectedRange sqref="B47" name="Range1_1"/>
    <protectedRange sqref="F47" name="Range1_1_3"/>
    <protectedRange sqref="F15" name="Range1_1_2_2"/>
    <protectedRange sqref="B46 B43:C45 B42" name="Range1_1_5"/>
    <protectedRange sqref="C46" name="Range1_1_2_4"/>
    <protectedRange sqref="B29:C31 B39:C41 B38 B33:C34 B32 B36:C37 B35 B28 B27:C27 B26 B25:C25 B24 B23:C23 B18:B22" name="Range1_1_6"/>
    <protectedRange sqref="B15 C28 C26 C24 C18:C22" name="Range1_6_1"/>
    <protectedRange sqref="C38" name="Range1_1_2_10"/>
    <protectedRange sqref="C32" name="Range1_2"/>
    <protectedRange sqref="B16:B17" name="Range1_1_1_1"/>
    <protectedRange sqref="C16:C17" name="Range1_6_1_1"/>
    <protectedRange sqref="C42" name="Range1_1_3_1"/>
    <protectedRange sqref="C35" name="Range1_1_3_2"/>
  </protectedRanges>
  <mergeCells count="22">
    <mergeCell ref="I61:K61"/>
    <mergeCell ref="I66:K66"/>
    <mergeCell ref="C54:F54"/>
    <mergeCell ref="I60:K60"/>
    <mergeCell ref="C53:F53"/>
    <mergeCell ref="B55:K56"/>
    <mergeCell ref="H59:K59"/>
    <mergeCell ref="O3:P4"/>
    <mergeCell ref="B4:K4"/>
    <mergeCell ref="C52:F52"/>
    <mergeCell ref="B11:B13"/>
    <mergeCell ref="C11:C13"/>
    <mergeCell ref="D11:D13"/>
    <mergeCell ref="E11:E13"/>
    <mergeCell ref="F11:F13"/>
    <mergeCell ref="G11:G13"/>
    <mergeCell ref="I12:I13"/>
    <mergeCell ref="H11:K11"/>
    <mergeCell ref="H12:H13"/>
    <mergeCell ref="J12:J13"/>
    <mergeCell ref="K12:K13"/>
    <mergeCell ref="G6:K6"/>
  </mergeCells>
  <phoneticPr fontId="118" type="noConversion"/>
  <conditionalFormatting sqref="C15">
    <cfRule type="cellIs" dxfId="11" priority="25" operator="equal">
      <formula>0</formula>
    </cfRule>
  </conditionalFormatting>
  <conditionalFormatting sqref="C32">
    <cfRule type="cellIs" dxfId="10" priority="24" operator="equal">
      <formula>0</formula>
    </cfRule>
  </conditionalFormatting>
  <conditionalFormatting sqref="C35">
    <cfRule type="cellIs" dxfId="9" priority="11" operator="equal">
      <formula>0</formula>
    </cfRule>
  </conditionalFormatting>
  <conditionalFormatting sqref="C42:C43">
    <cfRule type="cellIs" dxfId="8" priority="12" operator="equal">
      <formula>0</formula>
    </cfRule>
  </conditionalFormatting>
  <conditionalFormatting sqref="C47">
    <cfRule type="cellIs" dxfId="7" priority="184" operator="equal">
      <formula>0</formula>
    </cfRule>
  </conditionalFormatting>
  <conditionalFormatting sqref="E1:E3 H12:I12 O13 H47:K51 G48:H48 E50:H50 E51:F51">
    <cfRule type="cellIs" dxfId="6" priority="987" stopIfTrue="1" operator="equal">
      <formula>0</formula>
    </cfRule>
  </conditionalFormatting>
  <conditionalFormatting sqref="E5:E27 S14:V46">
    <cfRule type="cellIs" dxfId="5" priority="4" stopIfTrue="1" operator="equal">
      <formula>0</formula>
    </cfRule>
  </conditionalFormatting>
  <conditionalFormatting sqref="E47:G49">
    <cfRule type="cellIs" dxfId="4" priority="183" stopIfTrue="1" operator="equal">
      <formula>0</formula>
    </cfRule>
  </conditionalFormatting>
  <conditionalFormatting sqref="E28:K46">
    <cfRule type="cellIs" dxfId="3" priority="13" stopIfTrue="1" operator="equal">
      <formula>0</formula>
    </cfRule>
  </conditionalFormatting>
  <conditionalFormatting sqref="F14:K27">
    <cfRule type="cellIs" dxfId="2" priority="1" stopIfTrue="1" operator="equal">
      <formula>0</formula>
    </cfRule>
  </conditionalFormatting>
  <conditionalFormatting sqref="G1:G13">
    <cfRule type="cellIs" dxfId="1" priority="26" stopIfTrue="1" operator="equal">
      <formula>0</formula>
    </cfRule>
  </conditionalFormatting>
  <conditionalFormatting sqref="G50:G65516 E55:E65516">
    <cfRule type="cellIs" dxfId="0" priority="121" stopIfTrue="1" operator="equal">
      <formula>0</formula>
    </cfRule>
  </conditionalFormatting>
  <dataValidations count="3">
    <dataValidation allowBlank="1" showInputMessage="1" showErrorMessage="1" errorTitle="PERINGATAN !!!" error="MDU / UPAH SALAH BOZ...." sqref="O11:Q11 F40:F46 H14:K51 F18:F33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198" right="0.3" top="0.31496062992126" bottom="0.59055118110236204" header="0.31496062992126" footer="0.31496062992126"/>
  <pageSetup paperSize="9" scale="56" fitToHeight="3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7FEA1E-43BC-4C74-BF04-27027C28AF1A}">
  <sheetPr>
    <tabColor rgb="FF92D050"/>
  </sheetPr>
  <dimension ref="C1:AD55"/>
  <sheetViews>
    <sheetView showGridLines="0" view="pageBreakPreview" topLeftCell="A31" zoomScaleNormal="100" zoomScaleSheetLayoutView="100" workbookViewId="0">
      <selection activeCell="W48" sqref="W48:AD51"/>
    </sheetView>
  </sheetViews>
  <sheetFormatPr defaultColWidth="9.140625" defaultRowHeight="12"/>
  <cols>
    <col min="1" max="2" width="1.42578125" style="472" customWidth="1"/>
    <col min="3" max="3" width="7.42578125" style="472" customWidth="1"/>
    <col min="4" max="23" width="5.7109375" style="472" customWidth="1"/>
    <col min="24" max="24" width="6.28515625" style="472" customWidth="1"/>
    <col min="25" max="26" width="5.7109375" style="472" customWidth="1"/>
    <col min="27" max="27" width="6.5703125" style="472" customWidth="1"/>
    <col min="28" max="118" width="5.7109375" style="472" customWidth="1"/>
    <col min="119" max="16384" width="9.140625" style="472"/>
  </cols>
  <sheetData>
    <row r="1" spans="3:30" ht="12.75" thickBot="1"/>
    <row r="2" spans="3:30" ht="12.75" customHeight="1">
      <c r="C2" s="394"/>
      <c r="D2" s="395"/>
      <c r="E2" s="395"/>
      <c r="F2" s="395"/>
      <c r="G2" s="395"/>
      <c r="H2" s="395"/>
      <c r="I2" s="395"/>
      <c r="J2" s="395"/>
      <c r="K2" s="395"/>
      <c r="L2" s="395"/>
      <c r="M2" s="395"/>
      <c r="N2" s="395"/>
      <c r="O2" s="395"/>
      <c r="P2" s="395"/>
      <c r="Q2" s="395"/>
      <c r="R2" s="395"/>
      <c r="S2" s="395"/>
      <c r="T2" s="395"/>
      <c r="U2" s="395"/>
      <c r="V2" s="395"/>
      <c r="W2" s="635" t="s">
        <v>1409</v>
      </c>
      <c r="X2" s="636"/>
      <c r="Y2" s="636"/>
      <c r="Z2" s="636"/>
      <c r="AA2" s="636"/>
      <c r="AB2" s="636"/>
      <c r="AC2" s="636"/>
      <c r="AD2" s="637"/>
    </row>
    <row r="3" spans="3:30">
      <c r="C3" s="396"/>
      <c r="D3" s="495" t="s">
        <v>1627</v>
      </c>
      <c r="E3" s="495"/>
      <c r="F3" s="496"/>
      <c r="G3" s="495"/>
      <c r="H3" s="495"/>
      <c r="I3" s="495"/>
      <c r="J3" s="495"/>
      <c r="K3" s="496"/>
      <c r="L3" s="496"/>
      <c r="W3" s="638"/>
      <c r="X3" s="639"/>
      <c r="Y3" s="639"/>
      <c r="Z3" s="639"/>
      <c r="AA3" s="639"/>
      <c r="AB3" s="639"/>
      <c r="AC3" s="639"/>
      <c r="AD3" s="640"/>
    </row>
    <row r="4" spans="3:30">
      <c r="C4" s="396"/>
      <c r="D4" s="641"/>
      <c r="E4" s="641"/>
      <c r="F4" s="434" t="s">
        <v>1579</v>
      </c>
      <c r="G4" s="642" t="s">
        <v>1580</v>
      </c>
      <c r="H4" s="643"/>
      <c r="I4" s="642" t="s">
        <v>1581</v>
      </c>
      <c r="J4" s="643"/>
      <c r="K4" s="644" t="s">
        <v>1582</v>
      </c>
      <c r="L4" s="645"/>
      <c r="W4" s="397" t="s">
        <v>1583</v>
      </c>
      <c r="AD4" s="398"/>
    </row>
    <row r="5" spans="3:30">
      <c r="C5" s="396"/>
      <c r="D5" s="641" t="s">
        <v>1584</v>
      </c>
      <c r="E5" s="641"/>
      <c r="F5" s="434">
        <v>1.1000000000000001</v>
      </c>
      <c r="G5" s="642">
        <v>10.5</v>
      </c>
      <c r="H5" s="643"/>
      <c r="I5" s="642">
        <v>11.2</v>
      </c>
      <c r="J5" s="643"/>
      <c r="K5" s="644">
        <v>10.5</v>
      </c>
      <c r="L5" s="645"/>
      <c r="W5" s="433" t="s">
        <v>1585</v>
      </c>
      <c r="X5" s="646" t="s">
        <v>1586</v>
      </c>
      <c r="Y5" s="646"/>
      <c r="Z5" s="646"/>
      <c r="AA5" s="646" t="s">
        <v>1587</v>
      </c>
      <c r="AB5" s="646"/>
      <c r="AC5" s="646" t="s">
        <v>1588</v>
      </c>
      <c r="AD5" s="647"/>
    </row>
    <row r="6" spans="3:30">
      <c r="C6" s="396"/>
      <c r="D6" s="641" t="s">
        <v>1589</v>
      </c>
      <c r="E6" s="641"/>
      <c r="F6" s="434"/>
      <c r="G6" s="642"/>
      <c r="H6" s="643"/>
      <c r="I6" s="642"/>
      <c r="J6" s="643"/>
      <c r="K6" s="644"/>
      <c r="L6" s="645"/>
      <c r="W6" s="433">
        <v>1</v>
      </c>
      <c r="X6" s="646" t="s">
        <v>1590</v>
      </c>
      <c r="Y6" s="646"/>
      <c r="Z6" s="646"/>
      <c r="AA6" s="646"/>
      <c r="AB6" s="646"/>
      <c r="AC6" s="646"/>
      <c r="AD6" s="647"/>
    </row>
    <row r="7" spans="3:30">
      <c r="C7" s="396"/>
      <c r="W7" s="433">
        <v>2</v>
      </c>
      <c r="X7" s="646" t="s">
        <v>1591</v>
      </c>
      <c r="Y7" s="646"/>
      <c r="Z7" s="646"/>
      <c r="AA7" s="646"/>
      <c r="AB7" s="646"/>
      <c r="AC7" s="646"/>
      <c r="AD7" s="647"/>
    </row>
    <row r="8" spans="3:30">
      <c r="C8" s="396"/>
      <c r="W8" s="433">
        <v>3</v>
      </c>
      <c r="X8" s="646" t="s">
        <v>1592</v>
      </c>
      <c r="Y8" s="646"/>
      <c r="Z8" s="646"/>
      <c r="AA8" s="646"/>
      <c r="AB8" s="646"/>
      <c r="AC8" s="646"/>
      <c r="AD8" s="647"/>
    </row>
    <row r="9" spans="3:30">
      <c r="C9" s="396"/>
      <c r="W9" s="433">
        <v>4</v>
      </c>
      <c r="X9" s="646" t="s">
        <v>1593</v>
      </c>
      <c r="Y9" s="646"/>
      <c r="Z9" s="646"/>
      <c r="AA9" s="646"/>
      <c r="AB9" s="646"/>
      <c r="AC9" s="646"/>
      <c r="AD9" s="647"/>
    </row>
    <row r="10" spans="3:30">
      <c r="C10" s="396"/>
      <c r="W10" s="433">
        <v>5</v>
      </c>
      <c r="X10" s="646" t="s">
        <v>1594</v>
      </c>
      <c r="Y10" s="646"/>
      <c r="Z10" s="646"/>
      <c r="AA10" s="646"/>
      <c r="AB10" s="646"/>
      <c r="AC10" s="646"/>
      <c r="AD10" s="647"/>
    </row>
    <row r="11" spans="3:30">
      <c r="C11" s="396"/>
      <c r="W11" s="433">
        <v>6</v>
      </c>
      <c r="X11" s="646" t="s">
        <v>1595</v>
      </c>
      <c r="Y11" s="646"/>
      <c r="Z11" s="646"/>
      <c r="AA11" s="646"/>
      <c r="AB11" s="646"/>
      <c r="AC11" s="646"/>
      <c r="AD11" s="647"/>
    </row>
    <row r="12" spans="3:30">
      <c r="C12" s="396"/>
      <c r="W12" s="433">
        <v>7</v>
      </c>
      <c r="X12" s="646" t="s">
        <v>1596</v>
      </c>
      <c r="Y12" s="646"/>
      <c r="Z12" s="646"/>
      <c r="AA12" s="646"/>
      <c r="AB12" s="646"/>
      <c r="AC12" s="646"/>
      <c r="AD12" s="647"/>
    </row>
    <row r="13" spans="3:30" ht="12.75" customHeight="1">
      <c r="C13" s="396"/>
      <c r="W13" s="433">
        <v>8</v>
      </c>
      <c r="X13" s="646" t="s">
        <v>1597</v>
      </c>
      <c r="Y13" s="646"/>
      <c r="Z13" s="646"/>
      <c r="AA13" s="646"/>
      <c r="AB13" s="646"/>
      <c r="AC13" s="646"/>
      <c r="AD13" s="647"/>
    </row>
    <row r="14" spans="3:30">
      <c r="C14" s="396"/>
      <c r="W14" s="433">
        <v>9</v>
      </c>
      <c r="X14" s="646" t="s">
        <v>1598</v>
      </c>
      <c r="Y14" s="646"/>
      <c r="Z14" s="646"/>
      <c r="AA14" s="646"/>
      <c r="AB14" s="646"/>
      <c r="AC14" s="646"/>
      <c r="AD14" s="647"/>
    </row>
    <row r="15" spans="3:30">
      <c r="C15" s="396"/>
      <c r="W15" s="433">
        <v>10</v>
      </c>
      <c r="X15" s="646" t="s">
        <v>1599</v>
      </c>
      <c r="Y15" s="646"/>
      <c r="Z15" s="646"/>
      <c r="AA15" s="646"/>
      <c r="AB15" s="646"/>
      <c r="AC15" s="646"/>
      <c r="AD15" s="647"/>
    </row>
    <row r="16" spans="3:30">
      <c r="C16" s="396"/>
      <c r="W16" s="433">
        <v>11</v>
      </c>
      <c r="X16" s="646" t="s">
        <v>1600</v>
      </c>
      <c r="Y16" s="646"/>
      <c r="Z16" s="646"/>
      <c r="AA16" s="646"/>
      <c r="AB16" s="646"/>
      <c r="AC16" s="646"/>
      <c r="AD16" s="647"/>
    </row>
    <row r="17" spans="3:30">
      <c r="C17" s="396"/>
      <c r="S17" s="399"/>
      <c r="W17" s="433">
        <v>12</v>
      </c>
      <c r="X17" s="646" t="s">
        <v>1601</v>
      </c>
      <c r="Y17" s="646"/>
      <c r="Z17" s="646"/>
      <c r="AA17" s="646"/>
      <c r="AB17" s="646"/>
      <c r="AC17" s="646"/>
      <c r="AD17" s="647"/>
    </row>
    <row r="18" spans="3:30">
      <c r="C18" s="400"/>
      <c r="D18" s="401"/>
      <c r="E18" s="401"/>
      <c r="W18" s="433">
        <v>13</v>
      </c>
      <c r="X18" s="646"/>
      <c r="Y18" s="646"/>
      <c r="Z18" s="646"/>
      <c r="AA18" s="646"/>
      <c r="AB18" s="646"/>
      <c r="AC18" s="646"/>
      <c r="AD18" s="647"/>
    </row>
    <row r="19" spans="3:30">
      <c r="C19" s="396"/>
      <c r="W19" s="432"/>
      <c r="X19" s="648"/>
      <c r="Y19" s="648"/>
      <c r="Z19" s="648"/>
      <c r="AA19" s="648"/>
      <c r="AB19" s="648"/>
      <c r="AC19" s="648"/>
      <c r="AD19" s="649"/>
    </row>
    <row r="20" spans="3:30">
      <c r="C20" s="396"/>
      <c r="W20" s="650" t="s">
        <v>1602</v>
      </c>
      <c r="X20" s="651"/>
      <c r="Y20" s="651"/>
      <c r="Z20" s="651"/>
      <c r="AA20" s="651"/>
      <c r="AB20" s="651"/>
      <c r="AC20" s="651"/>
      <c r="AD20" s="652"/>
    </row>
    <row r="21" spans="3:30">
      <c r="C21" s="396"/>
      <c r="W21" s="653" t="s">
        <v>1603</v>
      </c>
      <c r="X21" s="654"/>
      <c r="Y21" s="654"/>
      <c r="Z21" s="655"/>
      <c r="AA21" s="656" t="s">
        <v>1604</v>
      </c>
      <c r="AB21" s="657"/>
      <c r="AC21" s="657"/>
      <c r="AD21" s="658"/>
    </row>
    <row r="22" spans="3:30">
      <c r="C22" s="396"/>
      <c r="W22" s="669" t="s">
        <v>1622</v>
      </c>
      <c r="X22" s="670"/>
      <c r="Y22" s="402" t="s">
        <v>1028</v>
      </c>
      <c r="Z22" s="403">
        <v>1</v>
      </c>
      <c r="AA22" s="431"/>
      <c r="AB22" s="431"/>
      <c r="AC22" s="430"/>
      <c r="AD22" s="429"/>
    </row>
    <row r="23" spans="3:30">
      <c r="C23" s="396"/>
      <c r="W23" s="667" t="s">
        <v>1630</v>
      </c>
      <c r="X23" s="668"/>
      <c r="Y23" s="402" t="s">
        <v>1028</v>
      </c>
      <c r="Z23" s="403">
        <v>1</v>
      </c>
      <c r="AA23" s="661"/>
      <c r="AB23" s="662"/>
      <c r="AC23" s="430"/>
      <c r="AD23" s="429"/>
    </row>
    <row r="24" spans="3:30">
      <c r="C24" s="396"/>
      <c r="W24" s="667"/>
      <c r="X24" s="668"/>
      <c r="Y24" s="402"/>
      <c r="Z24" s="403"/>
      <c r="AA24" s="671"/>
      <c r="AB24" s="672"/>
      <c r="AC24" s="430"/>
      <c r="AD24" s="429"/>
    </row>
    <row r="25" spans="3:30">
      <c r="C25" s="396"/>
      <c r="W25" s="659"/>
      <c r="X25" s="660"/>
      <c r="Y25" s="404"/>
      <c r="Z25" s="405"/>
      <c r="AA25" s="661"/>
      <c r="AB25" s="662"/>
      <c r="AC25" s="430"/>
      <c r="AD25" s="429"/>
    </row>
    <row r="26" spans="3:30">
      <c r="C26" s="396"/>
      <c r="W26" s="659"/>
      <c r="X26" s="660"/>
      <c r="Y26" s="402"/>
      <c r="Z26" s="403"/>
      <c r="AA26" s="661"/>
      <c r="AB26" s="662"/>
      <c r="AC26" s="430"/>
      <c r="AD26" s="429"/>
    </row>
    <row r="27" spans="3:30">
      <c r="C27" s="396"/>
      <c r="W27" s="663"/>
      <c r="X27" s="664"/>
      <c r="Y27" s="402"/>
      <c r="Z27" s="403"/>
      <c r="AA27" s="665"/>
      <c r="AB27" s="666"/>
      <c r="AC27" s="430"/>
      <c r="AD27" s="429"/>
    </row>
    <row r="28" spans="3:30">
      <c r="C28" s="396"/>
      <c r="W28" s="667"/>
      <c r="X28" s="668"/>
      <c r="Y28" s="402"/>
      <c r="Z28" s="403"/>
      <c r="AA28" s="665"/>
      <c r="AB28" s="666"/>
      <c r="AC28" s="430"/>
      <c r="AD28" s="429"/>
    </row>
    <row r="29" spans="3:30">
      <c r="C29" s="396"/>
      <c r="W29" s="673"/>
      <c r="X29" s="674"/>
      <c r="Y29" s="402"/>
      <c r="Z29" s="403"/>
      <c r="AA29" s="665"/>
      <c r="AB29" s="666"/>
      <c r="AC29" s="430"/>
      <c r="AD29" s="429"/>
    </row>
    <row r="30" spans="3:30" ht="11.25" customHeight="1">
      <c r="C30" s="396"/>
      <c r="W30" s="673"/>
      <c r="X30" s="674"/>
      <c r="Y30" s="402"/>
      <c r="Z30" s="403"/>
      <c r="AA30" s="665"/>
      <c r="AB30" s="666"/>
      <c r="AC30" s="430"/>
      <c r="AD30" s="429"/>
    </row>
    <row r="31" spans="3:30">
      <c r="C31" s="396"/>
      <c r="U31" s="406"/>
      <c r="W31" s="673"/>
      <c r="X31" s="674"/>
      <c r="Y31" s="402"/>
      <c r="Z31" s="403"/>
      <c r="AA31" s="665"/>
      <c r="AB31" s="666"/>
      <c r="AC31" s="430"/>
      <c r="AD31" s="429"/>
    </row>
    <row r="32" spans="3:30">
      <c r="C32" s="396"/>
      <c r="U32" s="406"/>
      <c r="W32" s="673"/>
      <c r="X32" s="674"/>
      <c r="Y32" s="402"/>
      <c r="Z32" s="403"/>
      <c r="AA32" s="665"/>
      <c r="AB32" s="666"/>
      <c r="AC32" s="430"/>
      <c r="AD32" s="429"/>
    </row>
    <row r="33" spans="3:30">
      <c r="C33" s="396"/>
      <c r="W33" s="659"/>
      <c r="X33" s="660"/>
      <c r="Y33" s="404"/>
      <c r="Z33" s="405"/>
      <c r="AA33" s="665"/>
      <c r="AB33" s="666"/>
      <c r="AC33" s="430"/>
      <c r="AD33" s="429"/>
    </row>
    <row r="34" spans="3:30">
      <c r="C34" s="396"/>
      <c r="W34" s="663"/>
      <c r="X34" s="664"/>
      <c r="Y34" s="402"/>
      <c r="Z34" s="403"/>
      <c r="AA34" s="665"/>
      <c r="AB34" s="666"/>
      <c r="AC34" s="430"/>
      <c r="AD34" s="429"/>
    </row>
    <row r="35" spans="3:30">
      <c r="C35" s="396"/>
      <c r="W35" s="663"/>
      <c r="X35" s="664"/>
      <c r="Y35" s="402"/>
      <c r="Z35" s="403"/>
      <c r="AA35" s="665"/>
      <c r="AB35" s="666"/>
      <c r="AC35" s="430"/>
      <c r="AD35" s="429"/>
    </row>
    <row r="36" spans="3:30">
      <c r="C36" s="396"/>
      <c r="W36" s="683"/>
      <c r="X36" s="684"/>
      <c r="Y36" s="402"/>
      <c r="Z36" s="405"/>
      <c r="AA36" s="685"/>
      <c r="AB36" s="666"/>
      <c r="AC36" s="430"/>
      <c r="AD36" s="429"/>
    </row>
    <row r="37" spans="3:30" ht="12.75" customHeight="1">
      <c r="C37" s="396"/>
      <c r="W37" s="675"/>
      <c r="X37" s="676"/>
      <c r="Y37" s="402"/>
      <c r="Z37" s="405"/>
      <c r="AA37" s="686"/>
      <c r="AB37" s="687"/>
      <c r="AC37" s="428"/>
      <c r="AD37" s="427"/>
    </row>
    <row r="38" spans="3:30" ht="12.75" customHeight="1">
      <c r="C38" s="396"/>
      <c r="W38" s="675"/>
      <c r="X38" s="676"/>
      <c r="Y38" s="404"/>
      <c r="Z38" s="405"/>
      <c r="AA38" s="426"/>
      <c r="AB38" s="425"/>
      <c r="AC38" s="428"/>
      <c r="AD38" s="427"/>
    </row>
    <row r="39" spans="3:30" ht="12" customHeight="1">
      <c r="C39" s="396"/>
      <c r="W39" s="675"/>
      <c r="X39" s="676"/>
      <c r="Y39" s="404"/>
      <c r="Z39" s="407"/>
      <c r="AA39" s="677"/>
      <c r="AB39" s="678"/>
      <c r="AC39" s="428"/>
      <c r="AD39" s="427"/>
    </row>
    <row r="40" spans="3:30" ht="12" customHeight="1">
      <c r="C40" s="396"/>
      <c r="W40" s="679"/>
      <c r="X40" s="680"/>
      <c r="Y40" s="404"/>
      <c r="Z40" s="407"/>
      <c r="AA40" s="424"/>
      <c r="AB40" s="423"/>
      <c r="AC40" s="428"/>
      <c r="AD40" s="427"/>
    </row>
    <row r="41" spans="3:30" ht="12" customHeight="1">
      <c r="C41" s="396"/>
      <c r="W41" s="681"/>
      <c r="X41" s="682"/>
      <c r="Y41" s="408"/>
      <c r="Z41" s="409"/>
      <c r="AA41" s="677"/>
      <c r="AB41" s="678"/>
      <c r="AC41" s="428"/>
      <c r="AD41" s="427"/>
    </row>
    <row r="42" spans="3:30" ht="12" customHeight="1">
      <c r="C42" s="396"/>
      <c r="W42" s="697" t="s">
        <v>1628</v>
      </c>
      <c r="X42" s="698"/>
      <c r="Y42" s="698"/>
      <c r="Z42" s="698"/>
      <c r="AA42" s="698"/>
      <c r="AB42" s="698"/>
      <c r="AC42" s="698"/>
      <c r="AD42" s="699"/>
    </row>
    <row r="43" spans="3:30" ht="12" customHeight="1">
      <c r="C43" s="396"/>
      <c r="V43" s="410"/>
      <c r="W43" s="411"/>
      <c r="X43" s="412"/>
      <c r="Y43" s="412"/>
      <c r="Z43" s="412"/>
      <c r="AA43" s="412"/>
      <c r="AB43" s="412"/>
      <c r="AC43" s="412"/>
      <c r="AD43" s="413"/>
    </row>
    <row r="44" spans="3:30">
      <c r="C44" s="414"/>
      <c r="D44" s="415"/>
      <c r="E44" s="415"/>
      <c r="F44" s="415"/>
      <c r="G44" s="415"/>
      <c r="H44" s="415"/>
      <c r="I44" s="415"/>
      <c r="J44" s="415"/>
      <c r="K44" s="415"/>
      <c r="L44" s="415"/>
      <c r="M44" s="415"/>
      <c r="N44" s="415"/>
      <c r="O44" s="415"/>
      <c r="P44" s="415"/>
      <c r="Q44" s="415"/>
      <c r="R44" s="415"/>
      <c r="S44" s="415"/>
      <c r="T44" s="415"/>
      <c r="U44" s="415"/>
      <c r="V44" s="410"/>
      <c r="W44" s="688" t="s">
        <v>1605</v>
      </c>
      <c r="X44" s="689"/>
      <c r="Y44" s="646"/>
      <c r="Z44" s="646"/>
      <c r="AA44" s="646"/>
      <c r="AB44" s="646"/>
      <c r="AC44" s="646"/>
      <c r="AD44" s="647"/>
    </row>
    <row r="45" spans="3:30">
      <c r="C45" s="414"/>
      <c r="D45" s="415"/>
      <c r="E45" s="415"/>
      <c r="F45" s="415"/>
      <c r="G45" s="415"/>
      <c r="H45" s="415"/>
      <c r="I45" s="415"/>
      <c r="J45" s="415"/>
      <c r="K45" s="415"/>
      <c r="L45" s="415"/>
      <c r="M45" s="415"/>
      <c r="N45" s="415"/>
      <c r="O45" s="415"/>
      <c r="P45" s="415"/>
      <c r="Q45" s="415"/>
      <c r="R45" s="415"/>
      <c r="S45" s="415"/>
      <c r="T45" s="415"/>
      <c r="U45" s="415"/>
      <c r="V45" s="410"/>
      <c r="W45" s="688" t="s">
        <v>1606</v>
      </c>
      <c r="X45" s="689"/>
      <c r="Y45" s="646">
        <v>1</v>
      </c>
      <c r="Z45" s="646"/>
      <c r="AA45" s="646"/>
      <c r="AB45" s="646" t="s">
        <v>1607</v>
      </c>
      <c r="AC45" s="646"/>
      <c r="AD45" s="393" t="s">
        <v>1608</v>
      </c>
    </row>
    <row r="46" spans="3:30">
      <c r="C46" s="414"/>
      <c r="D46" s="415"/>
      <c r="E46" s="415"/>
      <c r="F46" s="415"/>
      <c r="G46" s="415"/>
      <c r="H46" s="415"/>
      <c r="I46" s="415"/>
      <c r="J46" s="415"/>
      <c r="K46" s="415"/>
      <c r="L46" s="415"/>
      <c r="M46" s="415"/>
      <c r="N46" s="415"/>
      <c r="O46" s="415"/>
      <c r="P46" s="415"/>
      <c r="Q46" s="415"/>
      <c r="R46" s="415"/>
      <c r="S46" s="415"/>
      <c r="T46" s="415"/>
      <c r="U46" s="415"/>
      <c r="V46" s="410"/>
      <c r="W46" s="688" t="s">
        <v>1609</v>
      </c>
      <c r="X46" s="689"/>
      <c r="Y46" s="690"/>
      <c r="Z46" s="690"/>
      <c r="AA46" s="690"/>
      <c r="AB46" s="646" t="s">
        <v>1610</v>
      </c>
      <c r="AC46" s="646"/>
      <c r="AD46" s="392"/>
    </row>
    <row r="47" spans="3:30">
      <c r="C47" s="414"/>
      <c r="D47" s="415"/>
      <c r="E47" s="415"/>
      <c r="F47" s="415"/>
      <c r="G47" s="415"/>
      <c r="H47" s="415"/>
      <c r="I47" s="415"/>
      <c r="J47" s="415"/>
      <c r="K47" s="415"/>
      <c r="L47" s="415"/>
      <c r="M47" s="415"/>
      <c r="N47" s="415"/>
      <c r="O47" s="415"/>
      <c r="P47" s="415"/>
      <c r="Q47" s="415"/>
      <c r="R47" s="415"/>
      <c r="S47" s="415"/>
      <c r="T47" s="415"/>
      <c r="U47" s="415"/>
      <c r="V47" s="410"/>
      <c r="W47" s="691" t="s">
        <v>1611</v>
      </c>
      <c r="X47" s="691"/>
      <c r="Y47" s="691"/>
      <c r="Z47" s="691"/>
      <c r="AA47" s="691"/>
      <c r="AB47" s="691"/>
      <c r="AC47" s="691"/>
      <c r="AD47" s="692"/>
    </row>
    <row r="48" spans="3:30" ht="12.75" customHeight="1">
      <c r="C48" s="414"/>
      <c r="D48" s="415"/>
      <c r="E48" s="415"/>
      <c r="F48" s="415"/>
      <c r="G48" s="415"/>
      <c r="H48" s="415"/>
      <c r="I48" s="415"/>
      <c r="J48" s="415"/>
      <c r="K48" s="415"/>
      <c r="L48" s="415"/>
      <c r="M48" s="415"/>
      <c r="N48" s="415"/>
      <c r="O48" s="415"/>
      <c r="P48" s="415"/>
      <c r="Q48" s="415"/>
      <c r="R48" s="415"/>
      <c r="S48" s="415"/>
      <c r="T48" s="415"/>
      <c r="U48" s="415"/>
      <c r="V48" s="410"/>
      <c r="W48" s="693" t="s">
        <v>1629</v>
      </c>
      <c r="X48" s="693"/>
      <c r="Y48" s="693"/>
      <c r="Z48" s="693"/>
      <c r="AA48" s="693"/>
      <c r="AB48" s="693"/>
      <c r="AC48" s="693"/>
      <c r="AD48" s="694"/>
    </row>
    <row r="49" spans="3:30">
      <c r="C49" s="414"/>
      <c r="D49" s="415"/>
      <c r="E49" s="415"/>
      <c r="F49" s="415"/>
      <c r="G49" s="415"/>
      <c r="H49" s="415"/>
      <c r="I49" s="415"/>
      <c r="J49" s="415"/>
      <c r="K49" s="415"/>
      <c r="L49" s="415"/>
      <c r="M49" s="415"/>
      <c r="N49" s="415"/>
      <c r="O49" s="415"/>
      <c r="P49" s="415"/>
      <c r="Q49" s="415"/>
      <c r="R49" s="415"/>
      <c r="S49" s="415"/>
      <c r="T49" s="415"/>
      <c r="U49" s="415"/>
      <c r="V49" s="416"/>
      <c r="W49" s="693"/>
      <c r="X49" s="693"/>
      <c r="Y49" s="693"/>
      <c r="Z49" s="693"/>
      <c r="AA49" s="693"/>
      <c r="AB49" s="693"/>
      <c r="AC49" s="693"/>
      <c r="AD49" s="694"/>
    </row>
    <row r="50" spans="3:30">
      <c r="C50" s="414"/>
      <c r="D50" s="415"/>
      <c r="E50" s="415"/>
      <c r="F50" s="415"/>
      <c r="G50" s="415"/>
      <c r="H50" s="415"/>
      <c r="I50" s="415"/>
      <c r="J50" s="415"/>
      <c r="K50" s="415"/>
      <c r="L50" s="415"/>
      <c r="M50" s="415"/>
      <c r="N50" s="415"/>
      <c r="O50" s="415"/>
      <c r="P50" s="415"/>
      <c r="Q50" s="415"/>
      <c r="R50" s="415"/>
      <c r="S50" s="415"/>
      <c r="T50" s="415"/>
      <c r="U50" s="415"/>
      <c r="V50" s="416"/>
      <c r="W50" s="693"/>
      <c r="X50" s="693"/>
      <c r="Y50" s="693"/>
      <c r="Z50" s="693"/>
      <c r="AA50" s="693"/>
      <c r="AB50" s="693"/>
      <c r="AC50" s="693"/>
      <c r="AD50" s="694"/>
    </row>
    <row r="51" spans="3:30" ht="19.5" customHeight="1">
      <c r="C51" s="414"/>
      <c r="D51" s="415"/>
      <c r="E51" s="415"/>
      <c r="F51" s="415"/>
      <c r="G51" s="415"/>
      <c r="H51" s="415"/>
      <c r="I51" s="415"/>
      <c r="J51" s="415"/>
      <c r="K51" s="415"/>
      <c r="L51" s="415"/>
      <c r="M51" s="415"/>
      <c r="N51" s="415"/>
      <c r="O51" s="415"/>
      <c r="P51" s="415"/>
      <c r="Q51" s="415"/>
      <c r="R51" s="415"/>
      <c r="S51" s="415"/>
      <c r="T51" s="415"/>
      <c r="U51" s="415"/>
      <c r="V51" s="416"/>
      <c r="W51" s="695"/>
      <c r="X51" s="695"/>
      <c r="Y51" s="695"/>
      <c r="Z51" s="695"/>
      <c r="AA51" s="695"/>
      <c r="AB51" s="695"/>
      <c r="AC51" s="695"/>
      <c r="AD51" s="696"/>
    </row>
    <row r="52" spans="3:30">
      <c r="C52" s="414"/>
      <c r="D52" s="415"/>
      <c r="E52" s="415"/>
      <c r="F52" s="415"/>
      <c r="G52" s="415"/>
      <c r="H52" s="415"/>
      <c r="I52" s="415"/>
      <c r="J52" s="415"/>
      <c r="K52" s="415"/>
      <c r="L52" s="415"/>
      <c r="M52" s="415"/>
      <c r="N52" s="415"/>
      <c r="O52" s="415"/>
      <c r="P52" s="415"/>
      <c r="Q52" s="415"/>
      <c r="R52" s="415"/>
      <c r="S52" s="415"/>
      <c r="T52" s="415"/>
      <c r="U52" s="415"/>
      <c r="V52" s="410"/>
      <c r="W52" s="688" t="s">
        <v>1612</v>
      </c>
      <c r="X52" s="689"/>
      <c r="Y52" s="646" t="s">
        <v>1613</v>
      </c>
      <c r="Z52" s="646"/>
      <c r="AA52" s="646"/>
      <c r="AB52" s="646"/>
      <c r="AC52" s="646"/>
      <c r="AD52" s="647"/>
    </row>
    <row r="53" spans="3:30">
      <c r="C53" s="414"/>
      <c r="D53" s="415"/>
      <c r="E53" s="415"/>
      <c r="F53" s="415"/>
      <c r="G53" s="415"/>
      <c r="H53" s="415"/>
      <c r="I53" s="415"/>
      <c r="J53" s="415"/>
      <c r="K53" s="415"/>
      <c r="L53" s="415"/>
      <c r="M53" s="415"/>
      <c r="N53" s="415"/>
      <c r="O53" s="415"/>
      <c r="P53" s="415"/>
      <c r="Q53" s="415"/>
      <c r="R53" s="415"/>
      <c r="S53" s="415"/>
      <c r="T53" s="415"/>
      <c r="V53" s="410"/>
      <c r="W53" s="688" t="s">
        <v>1614</v>
      </c>
      <c r="X53" s="689"/>
      <c r="Y53" s="646" t="s">
        <v>1615</v>
      </c>
      <c r="Z53" s="646"/>
      <c r="AA53" s="646"/>
      <c r="AB53" s="646"/>
      <c r="AC53" s="646"/>
      <c r="AD53" s="647"/>
    </row>
    <row r="54" spans="3:30">
      <c r="C54" s="414"/>
      <c r="D54" s="415"/>
      <c r="E54" s="415"/>
      <c r="F54" s="415"/>
      <c r="G54" s="415"/>
      <c r="H54" s="415"/>
      <c r="I54" s="415"/>
      <c r="J54" s="415"/>
      <c r="K54" s="415"/>
      <c r="L54" s="415"/>
      <c r="M54" s="415"/>
      <c r="N54" s="415"/>
      <c r="O54" s="415"/>
      <c r="P54" s="415"/>
      <c r="Q54" s="415"/>
      <c r="R54" s="415"/>
      <c r="S54" s="415"/>
      <c r="T54" s="415"/>
      <c r="V54" s="410"/>
      <c r="W54" s="688" t="s">
        <v>1616</v>
      </c>
      <c r="X54" s="689"/>
      <c r="Y54" s="646" t="s">
        <v>1617</v>
      </c>
      <c r="Z54" s="646"/>
      <c r="AA54" s="646"/>
      <c r="AB54" s="646"/>
      <c r="AC54" s="646"/>
      <c r="AD54" s="647"/>
    </row>
    <row r="55" spans="3:30" ht="12.75" thickBot="1">
      <c r="C55" s="417"/>
      <c r="D55" s="418"/>
      <c r="E55" s="418"/>
      <c r="F55" s="418"/>
      <c r="G55" s="418"/>
      <c r="H55" s="418"/>
      <c r="I55" s="418"/>
      <c r="J55" s="418"/>
      <c r="K55" s="418"/>
      <c r="L55" s="418"/>
      <c r="M55" s="418"/>
      <c r="N55" s="418"/>
      <c r="O55" s="418"/>
      <c r="P55" s="418"/>
      <c r="Q55" s="418"/>
      <c r="R55" s="418"/>
      <c r="S55" s="418"/>
      <c r="T55" s="418"/>
      <c r="U55" s="419"/>
      <c r="V55" s="420"/>
      <c r="W55" s="700" t="s">
        <v>1618</v>
      </c>
      <c r="X55" s="701"/>
      <c r="Y55" s="702" t="s">
        <v>1619</v>
      </c>
      <c r="Z55" s="702"/>
      <c r="AA55" s="702"/>
      <c r="AB55" s="702"/>
      <c r="AC55" s="702"/>
      <c r="AD55" s="703"/>
    </row>
  </sheetData>
  <mergeCells count="121">
    <mergeCell ref="W55:X55"/>
    <mergeCell ref="Y55:AA55"/>
    <mergeCell ref="AB55:AD55"/>
    <mergeCell ref="W53:X53"/>
    <mergeCell ref="Y53:AA53"/>
    <mergeCell ref="AB53:AD53"/>
    <mergeCell ref="W54:X54"/>
    <mergeCell ref="Y54:AA54"/>
    <mergeCell ref="AB54:AD54"/>
    <mergeCell ref="W46:X46"/>
    <mergeCell ref="Y46:AA46"/>
    <mergeCell ref="AB46:AC46"/>
    <mergeCell ref="W47:AD47"/>
    <mergeCell ref="W48:AD51"/>
    <mergeCell ref="W52:X52"/>
    <mergeCell ref="Y52:AA52"/>
    <mergeCell ref="AB52:AD52"/>
    <mergeCell ref="W42:AD42"/>
    <mergeCell ref="W44:X44"/>
    <mergeCell ref="Y44:AD44"/>
    <mergeCell ref="W45:X45"/>
    <mergeCell ref="Y45:AA45"/>
    <mergeCell ref="AB45:AC45"/>
    <mergeCell ref="W38:X38"/>
    <mergeCell ref="W39:X39"/>
    <mergeCell ref="AA39:AB39"/>
    <mergeCell ref="W40:X40"/>
    <mergeCell ref="W41:X41"/>
    <mergeCell ref="AA41:AB41"/>
    <mergeCell ref="W35:X35"/>
    <mergeCell ref="AA35:AB35"/>
    <mergeCell ref="W36:X36"/>
    <mergeCell ref="AA36:AB36"/>
    <mergeCell ref="W37:X37"/>
    <mergeCell ref="AA37:AB37"/>
    <mergeCell ref="W32:X32"/>
    <mergeCell ref="AA32:AB32"/>
    <mergeCell ref="W33:X33"/>
    <mergeCell ref="AA33:AB33"/>
    <mergeCell ref="W34:X34"/>
    <mergeCell ref="AA34:AB34"/>
    <mergeCell ref="W29:X29"/>
    <mergeCell ref="AA29:AB29"/>
    <mergeCell ref="W30:X30"/>
    <mergeCell ref="AA30:AB30"/>
    <mergeCell ref="W31:X31"/>
    <mergeCell ref="AA31:AB31"/>
    <mergeCell ref="W26:X26"/>
    <mergeCell ref="AA26:AB26"/>
    <mergeCell ref="W27:X27"/>
    <mergeCell ref="AA27:AB27"/>
    <mergeCell ref="W28:X28"/>
    <mergeCell ref="AA28:AB28"/>
    <mergeCell ref="W22:X22"/>
    <mergeCell ref="W23:X23"/>
    <mergeCell ref="AA23:AB23"/>
    <mergeCell ref="W24:X24"/>
    <mergeCell ref="AA24:AB24"/>
    <mergeCell ref="W25:X25"/>
    <mergeCell ref="AA25:AB25"/>
    <mergeCell ref="X19:Z19"/>
    <mergeCell ref="AA19:AB19"/>
    <mergeCell ref="AC19:AD19"/>
    <mergeCell ref="W20:AD20"/>
    <mergeCell ref="W21:Z21"/>
    <mergeCell ref="AA21:AD21"/>
    <mergeCell ref="X17:Z17"/>
    <mergeCell ref="AA17:AB17"/>
    <mergeCell ref="AC17:AD17"/>
    <mergeCell ref="X18:Z18"/>
    <mergeCell ref="AA18:AB18"/>
    <mergeCell ref="AC18:AD18"/>
    <mergeCell ref="X15:Z15"/>
    <mergeCell ref="AA15:AB15"/>
    <mergeCell ref="AC15:AD15"/>
    <mergeCell ref="X16:Z16"/>
    <mergeCell ref="AA16:AB16"/>
    <mergeCell ref="AC16:AD16"/>
    <mergeCell ref="X13:Z13"/>
    <mergeCell ref="AA13:AB13"/>
    <mergeCell ref="AC13:AD13"/>
    <mergeCell ref="X14:Z14"/>
    <mergeCell ref="AA14:AB14"/>
    <mergeCell ref="AC14:AD14"/>
    <mergeCell ref="X11:Z11"/>
    <mergeCell ref="AA11:AB11"/>
    <mergeCell ref="AC11:AD11"/>
    <mergeCell ref="X12:Z12"/>
    <mergeCell ref="AA12:AB12"/>
    <mergeCell ref="AC12:AD12"/>
    <mergeCell ref="X9:Z9"/>
    <mergeCell ref="AA9:AB9"/>
    <mergeCell ref="AC9:AD9"/>
    <mergeCell ref="X10:Z10"/>
    <mergeCell ref="AA10:AB10"/>
    <mergeCell ref="AC10:AD10"/>
    <mergeCell ref="X7:Z7"/>
    <mergeCell ref="AA7:AB7"/>
    <mergeCell ref="AC7:AD7"/>
    <mergeCell ref="X8:Z8"/>
    <mergeCell ref="AA8:AB8"/>
    <mergeCell ref="AC8:AD8"/>
    <mergeCell ref="AA5:AB5"/>
    <mergeCell ref="AC5:AD5"/>
    <mergeCell ref="D6:E6"/>
    <mergeCell ref="G6:H6"/>
    <mergeCell ref="I6:J6"/>
    <mergeCell ref="K6:L6"/>
    <mergeCell ref="X6:Z6"/>
    <mergeCell ref="AA6:AB6"/>
    <mergeCell ref="AC6:AD6"/>
    <mergeCell ref="W2:AD3"/>
    <mergeCell ref="D4:E4"/>
    <mergeCell ref="G4:H4"/>
    <mergeCell ref="I4:J4"/>
    <mergeCell ref="K4:L4"/>
    <mergeCell ref="D5:E5"/>
    <mergeCell ref="G5:H5"/>
    <mergeCell ref="I5:J5"/>
    <mergeCell ref="K5:L5"/>
    <mergeCell ref="X5:Z5"/>
  </mergeCells>
  <printOptions verticalCentered="1"/>
  <pageMargins left="0.5" right="0.25" top="0.25" bottom="0.25" header="0" footer="0"/>
  <pageSetup paperSize="9" scale="78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521254-6DF2-4C39-A850-82A1563E1F6E}">
  <sheetPr>
    <tabColor rgb="FF92D050"/>
  </sheetPr>
  <dimension ref="A1:AD120"/>
  <sheetViews>
    <sheetView view="pageBreakPreview" zoomScale="55" zoomScaleNormal="40" zoomScaleSheetLayoutView="55" workbookViewId="0">
      <selection activeCell="C6" sqref="C6:M7"/>
    </sheetView>
  </sheetViews>
  <sheetFormatPr defaultColWidth="9.140625" defaultRowHeight="12.75"/>
  <cols>
    <col min="1" max="1" width="1.7109375" style="481" customWidth="1"/>
    <col min="2" max="2" width="10.7109375" style="481" customWidth="1"/>
    <col min="3" max="3" width="2.5703125" style="481" customWidth="1"/>
    <col min="4" max="20" width="9.140625" style="481"/>
    <col min="21" max="21" width="14.5703125" style="481" customWidth="1"/>
    <col min="22" max="22" width="3.140625" style="481" customWidth="1"/>
    <col min="23" max="26" width="9.140625" style="481"/>
    <col min="27" max="27" width="2.85546875" style="481" customWidth="1"/>
    <col min="28" max="30" width="4.7109375" style="481" customWidth="1"/>
    <col min="31" max="31" width="1.7109375" style="481" customWidth="1"/>
    <col min="32" max="16384" width="9.140625" style="481"/>
  </cols>
  <sheetData>
    <row r="1" spans="1:29">
      <c r="A1" s="437"/>
      <c r="B1" s="438"/>
      <c r="C1" s="438"/>
      <c r="D1" s="438"/>
      <c r="E1" s="438"/>
      <c r="F1" s="438"/>
      <c r="G1" s="438"/>
      <c r="H1" s="438"/>
      <c r="I1" s="438"/>
      <c r="J1" s="438"/>
      <c r="K1" s="438"/>
      <c r="L1" s="438"/>
      <c r="M1" s="438"/>
      <c r="N1" s="438"/>
      <c r="O1" s="438"/>
      <c r="P1" s="438"/>
      <c r="Q1" s="438"/>
      <c r="R1" s="438"/>
      <c r="S1" s="438"/>
      <c r="T1" s="438"/>
      <c r="U1" s="438"/>
      <c r="V1" s="438"/>
      <c r="W1" s="439"/>
    </row>
    <row r="2" spans="1:29">
      <c r="A2" s="440"/>
      <c r="W2" s="441"/>
    </row>
    <row r="3" spans="1:29" ht="12.75" customHeight="1">
      <c r="A3" s="440"/>
      <c r="C3" s="704" t="s">
        <v>1620</v>
      </c>
      <c r="D3" s="704"/>
      <c r="E3" s="704"/>
      <c r="F3" s="704"/>
      <c r="G3" s="704"/>
      <c r="H3" s="704"/>
      <c r="I3" s="704"/>
      <c r="J3" s="704"/>
      <c r="K3" s="704"/>
      <c r="L3" s="704"/>
      <c r="M3" s="704"/>
      <c r="N3" s="704"/>
      <c r="O3" s="704"/>
      <c r="P3" s="704"/>
      <c r="Q3" s="704"/>
      <c r="R3" s="704"/>
      <c r="S3" s="704"/>
      <c r="T3" s="704"/>
      <c r="U3" s="704"/>
      <c r="V3" s="704"/>
      <c r="W3" s="441"/>
      <c r="X3" s="492"/>
      <c r="Y3" s="492"/>
      <c r="Z3" s="492"/>
      <c r="AA3" s="492"/>
      <c r="AB3" s="492"/>
      <c r="AC3" s="482"/>
    </row>
    <row r="4" spans="1:29" ht="18.75" customHeight="1">
      <c r="A4" s="440"/>
      <c r="C4" s="704"/>
      <c r="D4" s="704"/>
      <c r="E4" s="704"/>
      <c r="F4" s="704"/>
      <c r="G4" s="704"/>
      <c r="H4" s="704"/>
      <c r="I4" s="704"/>
      <c r="J4" s="704"/>
      <c r="K4" s="704"/>
      <c r="L4" s="704"/>
      <c r="M4" s="704"/>
      <c r="N4" s="704"/>
      <c r="O4" s="704"/>
      <c r="P4" s="704"/>
      <c r="Q4" s="704"/>
      <c r="R4" s="704"/>
      <c r="S4" s="704"/>
      <c r="T4" s="704"/>
      <c r="U4" s="704"/>
      <c r="V4" s="704"/>
      <c r="W4" s="441"/>
      <c r="X4" s="492"/>
      <c r="Y4" s="492"/>
      <c r="Z4" s="492"/>
      <c r="AA4" s="492"/>
      <c r="AB4" s="492"/>
      <c r="AC4" s="482"/>
    </row>
    <row r="5" spans="1:29" ht="12.75" customHeight="1">
      <c r="A5" s="440"/>
      <c r="C5" s="483"/>
      <c r="W5" s="441"/>
    </row>
    <row r="6" spans="1:29" ht="12.75" customHeight="1">
      <c r="A6" s="440"/>
      <c r="C6" s="705" t="s">
        <v>1626</v>
      </c>
      <c r="D6" s="705"/>
      <c r="E6" s="705"/>
      <c r="F6" s="705"/>
      <c r="G6" s="705"/>
      <c r="H6" s="705"/>
      <c r="I6" s="705"/>
      <c r="J6" s="705"/>
      <c r="K6" s="705"/>
      <c r="L6" s="705"/>
      <c r="M6" s="705"/>
      <c r="W6" s="441"/>
      <c r="Y6" s="484"/>
      <c r="Z6" s="484"/>
      <c r="AA6" s="484"/>
      <c r="AB6" s="485"/>
      <c r="AC6" s="485"/>
    </row>
    <row r="7" spans="1:29" ht="18" customHeight="1">
      <c r="A7" s="440"/>
      <c r="C7" s="705"/>
      <c r="D7" s="705"/>
      <c r="E7" s="705"/>
      <c r="F7" s="705"/>
      <c r="G7" s="705"/>
      <c r="H7" s="705"/>
      <c r="I7" s="705"/>
      <c r="J7" s="705"/>
      <c r="K7" s="705"/>
      <c r="L7" s="705"/>
      <c r="M7" s="705"/>
      <c r="W7" s="441"/>
      <c r="Y7" s="484"/>
      <c r="Z7" s="484"/>
      <c r="AA7" s="484"/>
      <c r="AB7" s="485"/>
      <c r="AC7" s="485"/>
    </row>
    <row r="8" spans="1:29">
      <c r="A8" s="440"/>
      <c r="W8" s="441"/>
    </row>
    <row r="9" spans="1:29">
      <c r="A9" s="440"/>
      <c r="W9" s="441"/>
    </row>
    <row r="10" spans="1:29">
      <c r="A10" s="440"/>
      <c r="W10" s="441"/>
    </row>
    <row r="11" spans="1:29">
      <c r="A11" s="440"/>
      <c r="W11" s="441"/>
    </row>
    <row r="12" spans="1:29">
      <c r="A12" s="440"/>
      <c r="D12" s="486"/>
      <c r="W12" s="441"/>
    </row>
    <row r="13" spans="1:29">
      <c r="A13" s="440"/>
      <c r="W13" s="441"/>
    </row>
    <row r="14" spans="1:29">
      <c r="A14" s="440"/>
      <c r="W14" s="441"/>
    </row>
    <row r="15" spans="1:29">
      <c r="A15" s="440"/>
      <c r="W15" s="441"/>
    </row>
    <row r="16" spans="1:29">
      <c r="A16" s="440"/>
      <c r="W16" s="441"/>
    </row>
    <row r="17" spans="1:23">
      <c r="A17" s="440"/>
      <c r="W17" s="441"/>
    </row>
    <row r="18" spans="1:23">
      <c r="A18" s="440"/>
      <c r="W18" s="441"/>
    </row>
    <row r="19" spans="1:23">
      <c r="A19" s="440"/>
      <c r="W19" s="441"/>
    </row>
    <row r="20" spans="1:23">
      <c r="A20" s="440"/>
      <c r="W20" s="441"/>
    </row>
    <row r="21" spans="1:23">
      <c r="A21" s="440"/>
      <c r="W21" s="441"/>
    </row>
    <row r="22" spans="1:23">
      <c r="A22" s="440"/>
      <c r="W22" s="441"/>
    </row>
    <row r="23" spans="1:23">
      <c r="A23" s="440"/>
      <c r="W23" s="441"/>
    </row>
    <row r="24" spans="1:23">
      <c r="A24" s="440"/>
      <c r="W24" s="441"/>
    </row>
    <row r="25" spans="1:23">
      <c r="A25" s="440"/>
      <c r="W25" s="441"/>
    </row>
    <row r="26" spans="1:23">
      <c r="A26" s="440"/>
      <c r="W26" s="441"/>
    </row>
    <row r="27" spans="1:23">
      <c r="A27" s="440"/>
      <c r="W27" s="441"/>
    </row>
    <row r="28" spans="1:23">
      <c r="A28" s="440"/>
      <c r="W28" s="441"/>
    </row>
    <row r="29" spans="1:23">
      <c r="A29" s="440"/>
      <c r="W29" s="441"/>
    </row>
    <row r="30" spans="1:23">
      <c r="A30" s="440"/>
      <c r="W30" s="441"/>
    </row>
    <row r="31" spans="1:23">
      <c r="A31" s="440"/>
      <c r="W31" s="441"/>
    </row>
    <row r="32" spans="1:23">
      <c r="A32" s="440"/>
      <c r="W32" s="441"/>
    </row>
    <row r="33" spans="1:23">
      <c r="A33" s="440"/>
      <c r="W33" s="441"/>
    </row>
    <row r="34" spans="1:23">
      <c r="A34" s="440"/>
      <c r="W34" s="441"/>
    </row>
    <row r="35" spans="1:23">
      <c r="A35" s="440"/>
      <c r="W35" s="441"/>
    </row>
    <row r="36" spans="1:23">
      <c r="A36" s="440"/>
      <c r="W36" s="441"/>
    </row>
    <row r="37" spans="1:23">
      <c r="A37" s="440"/>
      <c r="W37" s="441"/>
    </row>
    <row r="38" spans="1:23">
      <c r="A38" s="440"/>
      <c r="W38" s="441"/>
    </row>
    <row r="39" spans="1:23">
      <c r="A39" s="440"/>
      <c r="W39" s="441"/>
    </row>
    <row r="40" spans="1:23">
      <c r="A40" s="440"/>
      <c r="W40" s="441"/>
    </row>
    <row r="41" spans="1:23">
      <c r="A41" s="440"/>
      <c r="W41" s="441"/>
    </row>
    <row r="42" spans="1:23">
      <c r="A42" s="440"/>
      <c r="W42" s="441"/>
    </row>
    <row r="43" spans="1:23">
      <c r="A43" s="440"/>
      <c r="W43" s="441"/>
    </row>
    <row r="44" spans="1:23">
      <c r="A44" s="440"/>
      <c r="W44" s="441"/>
    </row>
    <row r="45" spans="1:23">
      <c r="A45" s="440"/>
      <c r="W45" s="441"/>
    </row>
    <row r="46" spans="1:23">
      <c r="A46" s="440"/>
      <c r="W46" s="441"/>
    </row>
    <row r="47" spans="1:23">
      <c r="A47" s="440"/>
      <c r="W47" s="441"/>
    </row>
    <row r="48" spans="1:23">
      <c r="A48" s="440"/>
      <c r="W48" s="441"/>
    </row>
    <row r="49" spans="1:30">
      <c r="A49" s="440"/>
      <c r="W49" s="441"/>
    </row>
    <row r="50" spans="1:30">
      <c r="A50" s="440"/>
      <c r="W50" s="441"/>
    </row>
    <row r="51" spans="1:30">
      <c r="A51" s="440"/>
      <c r="W51" s="441"/>
    </row>
    <row r="52" spans="1:30">
      <c r="A52" s="440"/>
      <c r="W52" s="441"/>
    </row>
    <row r="53" spans="1:30">
      <c r="A53" s="440"/>
      <c r="W53" s="441"/>
    </row>
    <row r="54" spans="1:30">
      <c r="A54" s="440"/>
      <c r="R54" s="487"/>
      <c r="S54" s="487"/>
      <c r="T54" s="487"/>
      <c r="U54" s="488"/>
      <c r="V54" s="488"/>
      <c r="W54" s="442"/>
      <c r="X54" s="488"/>
      <c r="Y54" s="488"/>
      <c r="Z54" s="488"/>
      <c r="AA54" s="488"/>
      <c r="AB54" s="488"/>
      <c r="AC54" s="488"/>
      <c r="AD54" s="488"/>
    </row>
    <row r="55" spans="1:30" ht="13.5" thickBot="1">
      <c r="A55" s="443"/>
      <c r="B55" s="444"/>
      <c r="C55" s="444"/>
      <c r="D55" s="444"/>
      <c r="E55" s="444"/>
      <c r="F55" s="444"/>
      <c r="G55" s="444"/>
      <c r="H55" s="444"/>
      <c r="I55" s="444"/>
      <c r="J55" s="444"/>
      <c r="K55" s="444"/>
      <c r="L55" s="444"/>
      <c r="M55" s="444"/>
      <c r="N55" s="444"/>
      <c r="O55" s="444"/>
      <c r="P55" s="444"/>
      <c r="Q55" s="444"/>
      <c r="R55" s="493"/>
      <c r="S55" s="494"/>
      <c r="T55" s="494"/>
      <c r="U55" s="445"/>
      <c r="V55" s="446"/>
      <c r="W55" s="447"/>
      <c r="X55" s="488"/>
      <c r="Y55" s="488"/>
      <c r="Z55" s="488"/>
      <c r="AA55" s="489"/>
      <c r="AB55" s="489"/>
      <c r="AC55" s="489"/>
      <c r="AD55" s="489"/>
    </row>
    <row r="56" spans="1:30">
      <c r="U56" s="488"/>
      <c r="V56" s="489"/>
      <c r="W56" s="488"/>
      <c r="X56" s="488"/>
      <c r="Y56" s="488"/>
      <c r="Z56" s="488"/>
      <c r="AA56" s="489"/>
      <c r="AB56" s="488"/>
      <c r="AC56" s="488"/>
      <c r="AD56" s="488"/>
    </row>
    <row r="57" spans="1:30">
      <c r="U57" s="488"/>
      <c r="V57" s="489"/>
      <c r="W57" s="488"/>
      <c r="X57" s="488"/>
      <c r="Y57" s="488"/>
      <c r="Z57" s="488"/>
      <c r="AA57" s="488"/>
      <c r="AB57" s="488"/>
      <c r="AC57" s="488"/>
      <c r="AD57" s="488"/>
    </row>
    <row r="58" spans="1:30">
      <c r="U58" s="488"/>
      <c r="V58" s="489"/>
      <c r="W58" s="488"/>
      <c r="X58" s="488"/>
      <c r="Y58" s="488"/>
      <c r="Z58" s="488"/>
      <c r="AA58" s="488"/>
      <c r="AB58" s="488"/>
      <c r="AC58" s="488"/>
      <c r="AD58" s="488"/>
    </row>
    <row r="59" spans="1:30">
      <c r="U59" s="488"/>
      <c r="V59" s="489"/>
      <c r="W59" s="488"/>
      <c r="X59" s="488"/>
      <c r="Y59" s="488"/>
      <c r="Z59" s="488"/>
      <c r="AA59" s="488"/>
      <c r="AB59" s="488"/>
      <c r="AC59" s="488"/>
      <c r="AD59" s="488"/>
    </row>
    <row r="60" spans="1:30">
      <c r="U60" s="488"/>
      <c r="V60" s="489"/>
      <c r="W60" s="488"/>
      <c r="X60" s="488"/>
      <c r="Y60" s="488"/>
      <c r="Z60" s="488"/>
      <c r="AA60" s="489"/>
      <c r="AB60" s="488"/>
      <c r="AC60" s="488"/>
      <c r="AD60" s="488"/>
    </row>
    <row r="61" spans="1:30">
      <c r="U61" s="488"/>
      <c r="V61" s="489"/>
      <c r="W61" s="488"/>
      <c r="X61" s="488"/>
      <c r="Y61" s="488"/>
      <c r="Z61" s="488"/>
      <c r="AA61" s="488"/>
      <c r="AB61" s="488"/>
      <c r="AC61" s="488"/>
      <c r="AD61" s="488"/>
    </row>
    <row r="62" spans="1:30">
      <c r="U62" s="488"/>
      <c r="V62" s="489"/>
      <c r="W62" s="488"/>
      <c r="X62" s="488"/>
      <c r="Y62" s="488"/>
      <c r="Z62" s="488"/>
      <c r="AA62" s="488"/>
      <c r="AB62" s="488"/>
      <c r="AC62" s="488"/>
      <c r="AD62" s="488"/>
    </row>
    <row r="63" spans="1:30">
      <c r="U63" s="488"/>
      <c r="V63" s="489"/>
      <c r="W63" s="488"/>
      <c r="X63" s="488"/>
      <c r="Y63" s="488"/>
      <c r="Z63" s="488"/>
      <c r="AA63" s="488"/>
      <c r="AB63" s="488"/>
      <c r="AC63" s="488"/>
      <c r="AD63" s="488"/>
    </row>
    <row r="64" spans="1:30">
      <c r="U64" s="488"/>
      <c r="V64" s="489"/>
      <c r="W64" s="488"/>
      <c r="X64" s="488"/>
      <c r="Y64" s="488"/>
      <c r="Z64" s="488"/>
      <c r="AA64" s="488"/>
      <c r="AB64" s="488"/>
      <c r="AC64" s="488"/>
      <c r="AD64" s="488"/>
    </row>
    <row r="65" spans="5:30">
      <c r="U65" s="488"/>
      <c r="V65" s="489"/>
      <c r="W65" s="488"/>
      <c r="X65" s="488"/>
      <c r="Y65" s="488"/>
      <c r="Z65" s="488"/>
      <c r="AA65" s="488"/>
      <c r="AB65" s="488"/>
      <c r="AC65" s="488"/>
      <c r="AD65" s="488"/>
    </row>
    <row r="66" spans="5:30" ht="6" customHeight="1"/>
    <row r="73" spans="5:30">
      <c r="M73" s="490"/>
    </row>
    <row r="74" spans="5:30" ht="15" customHeight="1">
      <c r="E74" s="491"/>
      <c r="M74" s="490"/>
    </row>
    <row r="75" spans="5:30" ht="15" customHeight="1">
      <c r="E75" s="491"/>
      <c r="M75" s="490"/>
    </row>
    <row r="76" spans="5:30" ht="15" customHeight="1">
      <c r="E76" s="491"/>
      <c r="M76" s="490"/>
    </row>
    <row r="77" spans="5:30" ht="15" customHeight="1">
      <c r="E77" s="491"/>
      <c r="M77" s="490"/>
    </row>
    <row r="78" spans="5:30" ht="15" customHeight="1">
      <c r="E78" s="491"/>
      <c r="M78" s="490"/>
    </row>
    <row r="79" spans="5:30" ht="15" customHeight="1">
      <c r="E79" s="491"/>
      <c r="M79" s="490"/>
    </row>
    <row r="80" spans="5:30" ht="15" customHeight="1">
      <c r="E80" s="491"/>
      <c r="M80" s="490"/>
    </row>
    <row r="81" spans="5:13" ht="15" customHeight="1">
      <c r="E81" s="491"/>
      <c r="M81" s="490"/>
    </row>
    <row r="82" spans="5:13" ht="15" customHeight="1">
      <c r="E82" s="491"/>
      <c r="M82" s="490"/>
    </row>
    <row r="83" spans="5:13" ht="15" customHeight="1">
      <c r="E83" s="491"/>
      <c r="M83" s="490"/>
    </row>
    <row r="84" spans="5:13" ht="15" customHeight="1">
      <c r="E84" s="491"/>
      <c r="M84" s="490"/>
    </row>
    <row r="85" spans="5:13" ht="15" customHeight="1">
      <c r="E85" s="491"/>
      <c r="M85" s="490"/>
    </row>
    <row r="86" spans="5:13" ht="15" customHeight="1">
      <c r="E86" s="491"/>
      <c r="M86" s="490"/>
    </row>
    <row r="87" spans="5:13" ht="15" customHeight="1">
      <c r="E87" s="491"/>
      <c r="M87" s="490"/>
    </row>
    <row r="88" spans="5:13" ht="15" customHeight="1">
      <c r="E88" s="491"/>
      <c r="M88" s="490"/>
    </row>
    <row r="89" spans="5:13" ht="15" customHeight="1">
      <c r="E89" s="491"/>
      <c r="M89" s="490"/>
    </row>
    <row r="90" spans="5:13" ht="15" customHeight="1">
      <c r="E90" s="491"/>
      <c r="M90" s="490"/>
    </row>
    <row r="91" spans="5:13" ht="15" customHeight="1">
      <c r="E91" s="491"/>
      <c r="M91" s="490"/>
    </row>
    <row r="92" spans="5:13" ht="15" customHeight="1">
      <c r="E92" s="491"/>
      <c r="M92" s="490"/>
    </row>
    <row r="93" spans="5:13" ht="15" customHeight="1">
      <c r="E93" s="491"/>
      <c r="M93" s="490"/>
    </row>
    <row r="94" spans="5:13" ht="15" customHeight="1">
      <c r="E94" s="491"/>
      <c r="M94" s="490"/>
    </row>
    <row r="95" spans="5:13" ht="15" customHeight="1">
      <c r="E95" s="491"/>
      <c r="M95" s="490"/>
    </row>
    <row r="96" spans="5:13" ht="15" customHeight="1">
      <c r="E96" s="491"/>
    </row>
    <row r="97" spans="5:5" ht="15" customHeight="1">
      <c r="E97" s="491"/>
    </row>
    <row r="98" spans="5:5" ht="15" customHeight="1">
      <c r="E98" s="491"/>
    </row>
    <row r="99" spans="5:5" ht="15" customHeight="1">
      <c r="E99" s="491"/>
    </row>
    <row r="100" spans="5:5" ht="15" customHeight="1">
      <c r="E100" s="491"/>
    </row>
    <row r="101" spans="5:5" ht="15" customHeight="1">
      <c r="E101" s="491"/>
    </row>
    <row r="102" spans="5:5" ht="15" customHeight="1">
      <c r="E102" s="491"/>
    </row>
    <row r="103" spans="5:5" ht="15" customHeight="1">
      <c r="E103" s="491"/>
    </row>
    <row r="104" spans="5:5" ht="15" customHeight="1">
      <c r="E104" s="491"/>
    </row>
    <row r="105" spans="5:5" ht="15" customHeight="1">
      <c r="E105" s="491"/>
    </row>
    <row r="106" spans="5:5" ht="15" customHeight="1">
      <c r="E106" s="491"/>
    </row>
    <row r="107" spans="5:5" ht="15" customHeight="1">
      <c r="E107" s="491"/>
    </row>
    <row r="108" spans="5:5" ht="15" customHeight="1">
      <c r="E108" s="491"/>
    </row>
    <row r="109" spans="5:5" ht="15" customHeight="1">
      <c r="E109" s="491"/>
    </row>
    <row r="110" spans="5:5" ht="15" customHeight="1">
      <c r="E110" s="491"/>
    </row>
    <row r="111" spans="5:5" ht="15" customHeight="1">
      <c r="E111" s="491"/>
    </row>
    <row r="112" spans="5:5" ht="15" customHeight="1">
      <c r="E112" s="491"/>
    </row>
    <row r="113" spans="5:5" ht="15" customHeight="1">
      <c r="E113" s="491"/>
    </row>
    <row r="114" spans="5:5" ht="15" customHeight="1">
      <c r="E114" s="491"/>
    </row>
    <row r="115" spans="5:5" ht="15" customHeight="1">
      <c r="E115" s="491"/>
    </row>
    <row r="116" spans="5:5" ht="15" customHeight="1">
      <c r="E116" s="491"/>
    </row>
    <row r="117" spans="5:5" ht="15" customHeight="1">
      <c r="E117" s="491"/>
    </row>
    <row r="118" spans="5:5" ht="15" customHeight="1">
      <c r="E118" s="491"/>
    </row>
    <row r="119" spans="5:5" ht="15" customHeight="1">
      <c r="E119" s="491"/>
    </row>
    <row r="120" spans="5:5">
      <c r="E120" s="491"/>
    </row>
  </sheetData>
  <mergeCells count="2">
    <mergeCell ref="C3:V4"/>
    <mergeCell ref="C6:M7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4159E-07B9-478F-8634-4D928F31DB46}">
  <sheetPr>
    <tabColor rgb="FF92D050"/>
  </sheetPr>
  <dimension ref="B1:AF68"/>
  <sheetViews>
    <sheetView view="pageBreakPreview" zoomScale="55" zoomScaleNormal="55" zoomScaleSheetLayoutView="55" workbookViewId="0">
      <selection activeCell="S31" sqref="S31"/>
    </sheetView>
  </sheetViews>
  <sheetFormatPr defaultColWidth="9.140625" defaultRowHeight="12.75"/>
  <cols>
    <col min="1" max="1" width="1.7109375" style="448" customWidth="1"/>
    <col min="2" max="2" width="1.5703125" style="448" customWidth="1"/>
    <col min="3" max="3" width="10.7109375" style="448" customWidth="1"/>
    <col min="4" max="4" width="2.5703125" style="448" customWidth="1"/>
    <col min="5" max="21" width="9.140625" style="448"/>
    <col min="22" max="22" width="14.5703125" style="448" customWidth="1"/>
    <col min="23" max="23" width="3.140625" style="448" customWidth="1"/>
    <col min="24" max="27" width="9.140625" style="448"/>
    <col min="28" max="28" width="2.85546875" style="448" customWidth="1"/>
    <col min="29" max="31" width="4.7109375" style="448" customWidth="1"/>
    <col min="32" max="32" width="1.7109375" style="448" customWidth="1"/>
    <col min="33" max="16384" width="9.140625" style="448"/>
  </cols>
  <sheetData>
    <row r="1" spans="2:32" ht="13.5" thickBot="1"/>
    <row r="2" spans="2:32" ht="6" customHeight="1" thickBot="1">
      <c r="B2" s="449"/>
      <c r="C2" s="450"/>
      <c r="D2" s="450"/>
      <c r="E2" s="450"/>
      <c r="F2" s="450"/>
      <c r="G2" s="450"/>
      <c r="H2" s="450"/>
      <c r="I2" s="450"/>
      <c r="J2" s="450"/>
      <c r="K2" s="450"/>
      <c r="L2" s="450"/>
      <c r="M2" s="450"/>
      <c r="N2" s="450"/>
      <c r="O2" s="450"/>
      <c r="P2" s="450"/>
      <c r="Q2" s="450"/>
      <c r="R2" s="450"/>
      <c r="S2" s="450"/>
      <c r="T2" s="450"/>
      <c r="U2" s="450"/>
      <c r="V2" s="450"/>
      <c r="W2" s="450"/>
      <c r="X2" s="450"/>
      <c r="Y2" s="450"/>
      <c r="Z2" s="450"/>
      <c r="AA2" s="450"/>
      <c r="AB2" s="450"/>
      <c r="AC2" s="450"/>
      <c r="AD2" s="450"/>
      <c r="AE2" s="450"/>
      <c r="AF2" s="451"/>
    </row>
    <row r="3" spans="2:32" ht="13.5" thickBot="1">
      <c r="B3" s="452"/>
      <c r="C3" s="449"/>
      <c r="D3" s="450"/>
      <c r="E3" s="450"/>
      <c r="F3" s="450"/>
      <c r="G3" s="450"/>
      <c r="H3" s="450"/>
      <c r="I3" s="450"/>
      <c r="J3" s="450"/>
      <c r="K3" s="450"/>
      <c r="L3" s="450"/>
      <c r="M3" s="450"/>
      <c r="N3" s="450"/>
      <c r="O3" s="450"/>
      <c r="P3" s="450"/>
      <c r="Q3" s="450"/>
      <c r="R3" s="450"/>
      <c r="S3" s="450"/>
      <c r="T3" s="450"/>
      <c r="U3" s="450"/>
      <c r="V3" s="450"/>
      <c r="W3" s="450"/>
      <c r="X3" s="450"/>
      <c r="Y3" s="450"/>
      <c r="Z3" s="450"/>
      <c r="AA3" s="450"/>
      <c r="AB3" s="450"/>
      <c r="AC3" s="450"/>
      <c r="AD3" s="450"/>
      <c r="AE3" s="451"/>
      <c r="AF3" s="453"/>
    </row>
    <row r="4" spans="2:32" ht="12.75" customHeight="1">
      <c r="B4" s="452"/>
      <c r="C4" s="452"/>
      <c r="D4" s="706" t="s">
        <v>1621</v>
      </c>
      <c r="E4" s="707"/>
      <c r="F4" s="707"/>
      <c r="G4" s="707"/>
      <c r="H4" s="707"/>
      <c r="I4" s="707"/>
      <c r="J4" s="707"/>
      <c r="K4" s="707"/>
      <c r="L4" s="707"/>
      <c r="M4" s="707"/>
      <c r="N4" s="707"/>
      <c r="O4" s="707"/>
      <c r="P4" s="707"/>
      <c r="Q4" s="707"/>
      <c r="R4" s="707"/>
      <c r="S4" s="707"/>
      <c r="T4" s="707"/>
      <c r="U4" s="707"/>
      <c r="V4" s="707"/>
      <c r="W4" s="707"/>
      <c r="X4" s="707"/>
      <c r="Y4" s="707"/>
      <c r="Z4" s="707"/>
      <c r="AA4" s="707"/>
      <c r="AB4" s="707"/>
      <c r="AC4" s="708"/>
      <c r="AD4" s="454"/>
      <c r="AE4" s="453"/>
      <c r="AF4" s="453"/>
    </row>
    <row r="5" spans="2:32" ht="13.5" customHeight="1">
      <c r="B5" s="452"/>
      <c r="C5" s="452"/>
      <c r="D5" s="709"/>
      <c r="E5" s="704"/>
      <c r="F5" s="704"/>
      <c r="G5" s="704"/>
      <c r="H5" s="704"/>
      <c r="I5" s="704"/>
      <c r="J5" s="704"/>
      <c r="K5" s="704"/>
      <c r="L5" s="704"/>
      <c r="M5" s="704"/>
      <c r="N5" s="704"/>
      <c r="O5" s="704"/>
      <c r="P5" s="704"/>
      <c r="Q5" s="704"/>
      <c r="R5" s="704"/>
      <c r="S5" s="704"/>
      <c r="T5" s="704"/>
      <c r="U5" s="704"/>
      <c r="V5" s="704"/>
      <c r="W5" s="704"/>
      <c r="X5" s="704"/>
      <c r="Y5" s="704"/>
      <c r="Z5" s="704"/>
      <c r="AA5" s="704"/>
      <c r="AB5" s="704"/>
      <c r="AC5" s="710"/>
      <c r="AD5" s="454"/>
      <c r="AE5" s="453"/>
      <c r="AF5" s="453"/>
    </row>
    <row r="6" spans="2:32" ht="12.75" customHeight="1">
      <c r="B6" s="452"/>
      <c r="C6" s="452"/>
      <c r="D6" s="709"/>
      <c r="E6" s="704"/>
      <c r="F6" s="704"/>
      <c r="G6" s="704"/>
      <c r="H6" s="704"/>
      <c r="I6" s="704"/>
      <c r="J6" s="704"/>
      <c r="K6" s="704"/>
      <c r="L6" s="704"/>
      <c r="M6" s="704"/>
      <c r="N6" s="704"/>
      <c r="O6" s="704"/>
      <c r="P6" s="704"/>
      <c r="Q6" s="704"/>
      <c r="R6" s="704"/>
      <c r="S6" s="704"/>
      <c r="T6" s="704"/>
      <c r="U6" s="704"/>
      <c r="V6" s="704"/>
      <c r="W6" s="704"/>
      <c r="X6" s="704"/>
      <c r="Y6" s="704"/>
      <c r="Z6" s="704"/>
      <c r="AA6" s="704"/>
      <c r="AB6" s="704"/>
      <c r="AC6" s="710"/>
      <c r="AE6" s="453"/>
      <c r="AF6" s="453"/>
    </row>
    <row r="7" spans="2:32" ht="12.75" customHeight="1" thickBot="1">
      <c r="B7" s="452"/>
      <c r="C7" s="452"/>
      <c r="D7" s="711"/>
      <c r="E7" s="712"/>
      <c r="F7" s="712"/>
      <c r="G7" s="712"/>
      <c r="H7" s="712"/>
      <c r="I7" s="712"/>
      <c r="J7" s="712"/>
      <c r="K7" s="712"/>
      <c r="L7" s="712"/>
      <c r="M7" s="712"/>
      <c r="N7" s="712"/>
      <c r="O7" s="712"/>
      <c r="P7" s="712"/>
      <c r="Q7" s="712"/>
      <c r="R7" s="712"/>
      <c r="S7" s="712"/>
      <c r="T7" s="712"/>
      <c r="U7" s="712"/>
      <c r="V7" s="712"/>
      <c r="W7" s="712"/>
      <c r="X7" s="712"/>
      <c r="Y7" s="712"/>
      <c r="Z7" s="712"/>
      <c r="AA7" s="712"/>
      <c r="AB7" s="712"/>
      <c r="AC7" s="713"/>
      <c r="AD7" s="456"/>
      <c r="AE7" s="453"/>
      <c r="AF7" s="453"/>
    </row>
    <row r="8" spans="2:32" ht="12.75" customHeight="1">
      <c r="B8" s="452"/>
      <c r="C8" s="452"/>
      <c r="Z8" s="455"/>
      <c r="AA8" s="455"/>
      <c r="AB8" s="455"/>
      <c r="AC8" s="456"/>
      <c r="AD8" s="456"/>
      <c r="AE8" s="453"/>
      <c r="AF8" s="453"/>
    </row>
    <row r="9" spans="2:32" ht="12.75" customHeight="1">
      <c r="B9" s="452"/>
      <c r="C9" s="452"/>
      <c r="AE9" s="453"/>
      <c r="AF9" s="453"/>
    </row>
    <row r="10" spans="2:32" ht="12.75" customHeight="1">
      <c r="B10" s="452"/>
      <c r="C10" s="452"/>
      <c r="AE10" s="453"/>
      <c r="AF10" s="453"/>
    </row>
    <row r="11" spans="2:32">
      <c r="B11" s="452"/>
      <c r="C11" s="452"/>
      <c r="AE11" s="453"/>
      <c r="AF11" s="453"/>
    </row>
    <row r="12" spans="2:32">
      <c r="B12" s="452"/>
      <c r="C12" s="452"/>
      <c r="AE12" s="453"/>
      <c r="AF12" s="453"/>
    </row>
    <row r="13" spans="2:32">
      <c r="B13" s="452"/>
      <c r="C13" s="452"/>
      <c r="AE13" s="453"/>
      <c r="AF13" s="453"/>
    </row>
    <row r="14" spans="2:32">
      <c r="B14" s="452"/>
      <c r="C14" s="452"/>
      <c r="AE14" s="453"/>
      <c r="AF14" s="453"/>
    </row>
    <row r="15" spans="2:32">
      <c r="B15" s="452"/>
      <c r="C15" s="452"/>
      <c r="E15" s="457"/>
      <c r="AE15" s="453"/>
      <c r="AF15" s="453"/>
    </row>
    <row r="16" spans="2:32">
      <c r="B16" s="452"/>
      <c r="C16" s="452"/>
      <c r="AE16" s="453"/>
      <c r="AF16" s="453"/>
    </row>
    <row r="17" spans="2:32">
      <c r="B17" s="452"/>
      <c r="C17" s="452"/>
      <c r="AE17" s="453"/>
      <c r="AF17" s="453"/>
    </row>
    <row r="18" spans="2:32">
      <c r="B18" s="452"/>
      <c r="C18" s="452"/>
      <c r="AE18" s="453"/>
      <c r="AF18" s="453"/>
    </row>
    <row r="19" spans="2:32">
      <c r="B19" s="452"/>
      <c r="C19" s="452"/>
      <c r="AE19" s="453"/>
      <c r="AF19" s="453"/>
    </row>
    <row r="20" spans="2:32">
      <c r="B20" s="452"/>
      <c r="C20" s="452"/>
      <c r="AE20" s="453"/>
      <c r="AF20" s="453"/>
    </row>
    <row r="21" spans="2:32">
      <c r="B21" s="452"/>
      <c r="C21" s="452"/>
      <c r="AE21" s="453"/>
      <c r="AF21" s="453"/>
    </row>
    <row r="22" spans="2:32">
      <c r="B22" s="452"/>
      <c r="C22" s="452"/>
      <c r="AE22" s="453"/>
      <c r="AF22" s="453"/>
    </row>
    <row r="23" spans="2:32">
      <c r="B23" s="452"/>
      <c r="C23" s="452"/>
      <c r="AE23" s="453"/>
      <c r="AF23" s="453"/>
    </row>
    <row r="24" spans="2:32">
      <c r="B24" s="452"/>
      <c r="C24" s="452"/>
      <c r="AE24" s="453"/>
      <c r="AF24" s="453"/>
    </row>
    <row r="25" spans="2:32">
      <c r="B25" s="452"/>
      <c r="C25" s="452"/>
      <c r="AE25" s="453"/>
      <c r="AF25" s="453"/>
    </row>
    <row r="26" spans="2:32">
      <c r="B26" s="452"/>
      <c r="C26" s="452"/>
      <c r="AE26" s="453"/>
      <c r="AF26" s="453"/>
    </row>
    <row r="27" spans="2:32">
      <c r="B27" s="452"/>
      <c r="C27" s="452"/>
      <c r="AE27" s="453"/>
      <c r="AF27" s="453"/>
    </row>
    <row r="28" spans="2:32">
      <c r="B28" s="452"/>
      <c r="C28" s="452"/>
      <c r="AE28" s="453"/>
      <c r="AF28" s="453"/>
    </row>
    <row r="29" spans="2:32">
      <c r="B29" s="452"/>
      <c r="C29" s="452"/>
      <c r="AE29" s="453"/>
      <c r="AF29" s="453"/>
    </row>
    <row r="30" spans="2:32">
      <c r="B30" s="452"/>
      <c r="C30" s="452"/>
      <c r="AE30" s="453"/>
      <c r="AF30" s="453"/>
    </row>
    <row r="31" spans="2:32">
      <c r="B31" s="452"/>
      <c r="C31" s="452"/>
      <c r="AE31" s="453"/>
      <c r="AF31" s="453"/>
    </row>
    <row r="32" spans="2:32">
      <c r="B32" s="452"/>
      <c r="C32" s="452"/>
      <c r="AE32" s="453"/>
      <c r="AF32" s="453"/>
    </row>
    <row r="33" spans="2:32">
      <c r="B33" s="452"/>
      <c r="C33" s="452"/>
      <c r="AE33" s="453"/>
      <c r="AF33" s="453"/>
    </row>
    <row r="34" spans="2:32">
      <c r="B34" s="452"/>
      <c r="C34" s="452"/>
      <c r="AE34" s="453"/>
      <c r="AF34" s="453"/>
    </row>
    <row r="35" spans="2:32">
      <c r="B35" s="452"/>
      <c r="C35" s="452"/>
      <c r="AE35" s="453"/>
      <c r="AF35" s="453"/>
    </row>
    <row r="36" spans="2:32">
      <c r="B36" s="452"/>
      <c r="C36" s="452"/>
      <c r="AE36" s="453"/>
      <c r="AF36" s="453"/>
    </row>
    <row r="37" spans="2:32">
      <c r="B37" s="452"/>
      <c r="C37" s="452"/>
      <c r="AE37" s="453"/>
      <c r="AF37" s="453"/>
    </row>
    <row r="38" spans="2:32">
      <c r="B38" s="452"/>
      <c r="C38" s="452"/>
      <c r="AE38" s="453"/>
      <c r="AF38" s="453"/>
    </row>
    <row r="39" spans="2:32">
      <c r="B39" s="452"/>
      <c r="C39" s="452"/>
      <c r="AE39" s="453"/>
      <c r="AF39" s="453"/>
    </row>
    <row r="40" spans="2:32">
      <c r="B40" s="452"/>
      <c r="C40" s="452"/>
      <c r="AE40" s="453"/>
      <c r="AF40" s="453"/>
    </row>
    <row r="41" spans="2:32">
      <c r="B41" s="452"/>
      <c r="C41" s="452"/>
      <c r="AE41" s="453"/>
      <c r="AF41" s="453"/>
    </row>
    <row r="42" spans="2:32">
      <c r="B42" s="452"/>
      <c r="C42" s="452"/>
      <c r="AE42" s="453"/>
      <c r="AF42" s="453"/>
    </row>
    <row r="43" spans="2:32">
      <c r="B43" s="452"/>
      <c r="C43" s="452"/>
      <c r="AE43" s="453"/>
      <c r="AF43" s="453"/>
    </row>
    <row r="44" spans="2:32">
      <c r="B44" s="452"/>
      <c r="C44" s="452"/>
      <c r="AE44" s="453"/>
      <c r="AF44" s="453"/>
    </row>
    <row r="45" spans="2:32">
      <c r="B45" s="452"/>
      <c r="C45" s="452"/>
      <c r="AE45" s="453"/>
      <c r="AF45" s="453"/>
    </row>
    <row r="46" spans="2:32">
      <c r="B46" s="452"/>
      <c r="C46" s="452"/>
      <c r="AE46" s="453"/>
      <c r="AF46" s="453"/>
    </row>
    <row r="47" spans="2:32">
      <c r="B47" s="452"/>
      <c r="C47" s="452"/>
      <c r="AE47" s="453"/>
      <c r="AF47" s="453"/>
    </row>
    <row r="48" spans="2:32">
      <c r="B48" s="452"/>
      <c r="C48" s="452"/>
      <c r="AE48" s="453"/>
      <c r="AF48" s="453"/>
    </row>
    <row r="49" spans="2:32">
      <c r="B49" s="452"/>
      <c r="C49" s="452"/>
      <c r="AE49" s="453"/>
      <c r="AF49" s="453"/>
    </row>
    <row r="50" spans="2:32">
      <c r="B50" s="452"/>
      <c r="C50" s="452"/>
      <c r="AE50" s="453"/>
      <c r="AF50" s="453"/>
    </row>
    <row r="51" spans="2:32">
      <c r="B51" s="452"/>
      <c r="C51" s="452"/>
      <c r="AE51" s="453"/>
      <c r="AF51" s="453"/>
    </row>
    <row r="52" spans="2:32">
      <c r="B52" s="452"/>
      <c r="C52" s="452"/>
      <c r="AE52" s="453"/>
      <c r="AF52" s="453"/>
    </row>
    <row r="53" spans="2:32">
      <c r="B53" s="452"/>
      <c r="C53" s="452"/>
      <c r="AE53" s="453"/>
      <c r="AF53" s="453"/>
    </row>
    <row r="54" spans="2:32">
      <c r="B54" s="452"/>
      <c r="C54" s="452"/>
      <c r="AE54" s="453"/>
      <c r="AF54" s="453"/>
    </row>
    <row r="55" spans="2:32">
      <c r="B55" s="452"/>
      <c r="C55" s="452"/>
      <c r="AE55" s="453"/>
      <c r="AF55" s="453"/>
    </row>
    <row r="56" spans="2:32">
      <c r="B56" s="452"/>
      <c r="C56" s="452"/>
      <c r="AE56" s="453"/>
      <c r="AF56" s="453"/>
    </row>
    <row r="57" spans="2:32">
      <c r="B57" s="452"/>
      <c r="C57" s="452"/>
      <c r="S57" s="458"/>
      <c r="T57" s="458"/>
      <c r="U57" s="458"/>
      <c r="V57" s="459"/>
      <c r="W57" s="459"/>
      <c r="X57" s="459"/>
      <c r="Y57" s="459"/>
      <c r="Z57" s="459"/>
      <c r="AA57" s="459"/>
      <c r="AB57" s="459"/>
      <c r="AC57" s="459"/>
      <c r="AD57" s="459"/>
      <c r="AE57" s="460"/>
      <c r="AF57" s="453"/>
    </row>
    <row r="58" spans="2:32">
      <c r="B58" s="452"/>
      <c r="C58" s="452"/>
      <c r="S58" s="461"/>
      <c r="T58" s="458"/>
      <c r="U58" s="458"/>
      <c r="V58" s="459"/>
      <c r="W58" s="462"/>
      <c r="X58" s="459"/>
      <c r="Y58" s="459"/>
      <c r="Z58" s="459"/>
      <c r="AA58" s="459"/>
      <c r="AB58" s="462"/>
      <c r="AC58" s="462"/>
      <c r="AD58" s="462"/>
      <c r="AE58" s="463"/>
      <c r="AF58" s="453"/>
    </row>
    <row r="59" spans="2:32">
      <c r="B59" s="452"/>
      <c r="C59" s="452"/>
      <c r="V59" s="459"/>
      <c r="W59" s="462"/>
      <c r="X59" s="459"/>
      <c r="Y59" s="459"/>
      <c r="Z59" s="459"/>
      <c r="AA59" s="459"/>
      <c r="AB59" s="462"/>
      <c r="AC59" s="459"/>
      <c r="AD59" s="459"/>
      <c r="AE59" s="460"/>
      <c r="AF59" s="453"/>
    </row>
    <row r="60" spans="2:32">
      <c r="B60" s="452"/>
      <c r="C60" s="452"/>
      <c r="V60" s="459"/>
      <c r="W60" s="462"/>
      <c r="X60" s="459"/>
      <c r="Y60" s="459"/>
      <c r="Z60" s="459"/>
      <c r="AA60" s="459"/>
      <c r="AB60" s="459"/>
      <c r="AC60" s="459"/>
      <c r="AD60" s="459"/>
      <c r="AE60" s="460"/>
      <c r="AF60" s="453"/>
    </row>
    <row r="61" spans="2:32">
      <c r="B61" s="452"/>
      <c r="C61" s="452"/>
      <c r="V61" s="464"/>
      <c r="W61" s="464"/>
      <c r="X61" s="464"/>
      <c r="Y61" s="464"/>
      <c r="Z61" s="464"/>
      <c r="AA61" s="464"/>
      <c r="AB61" s="464"/>
      <c r="AC61" s="464"/>
      <c r="AD61" s="464"/>
      <c r="AE61" s="465"/>
      <c r="AF61" s="453"/>
    </row>
    <row r="62" spans="2:32">
      <c r="B62" s="452"/>
      <c r="C62" s="452"/>
      <c r="V62" s="459"/>
      <c r="W62" s="459"/>
      <c r="X62" s="459"/>
      <c r="Y62" s="459"/>
      <c r="Z62" s="459"/>
      <c r="AA62" s="459"/>
      <c r="AB62" s="459"/>
      <c r="AC62" s="459"/>
      <c r="AD62" s="459"/>
      <c r="AE62" s="460"/>
      <c r="AF62" s="453"/>
    </row>
    <row r="63" spans="2:32">
      <c r="B63" s="452"/>
      <c r="C63" s="452"/>
      <c r="V63" s="459"/>
      <c r="W63" s="462"/>
      <c r="X63" s="459"/>
      <c r="Y63" s="459"/>
      <c r="Z63" s="459"/>
      <c r="AA63" s="459"/>
      <c r="AB63" s="459"/>
      <c r="AC63" s="459"/>
      <c r="AD63" s="459"/>
      <c r="AE63" s="460"/>
      <c r="AF63" s="453"/>
    </row>
    <row r="64" spans="2:32">
      <c r="B64" s="452"/>
      <c r="C64" s="452"/>
      <c r="V64" s="459"/>
      <c r="W64" s="462"/>
      <c r="X64" s="459"/>
      <c r="Y64" s="459"/>
      <c r="Z64" s="459"/>
      <c r="AA64" s="459"/>
      <c r="AB64" s="459"/>
      <c r="AC64" s="459"/>
      <c r="AD64" s="459"/>
      <c r="AE64" s="460"/>
      <c r="AF64" s="453"/>
    </row>
    <row r="65" spans="2:32">
      <c r="B65" s="452"/>
      <c r="C65" s="452"/>
      <c r="V65" s="459"/>
      <c r="W65" s="462"/>
      <c r="X65" s="459"/>
      <c r="Y65" s="459"/>
      <c r="Z65" s="459"/>
      <c r="AA65" s="459"/>
      <c r="AB65" s="459"/>
      <c r="AC65" s="459"/>
      <c r="AD65" s="459"/>
      <c r="AE65" s="460"/>
      <c r="AF65" s="453"/>
    </row>
    <row r="66" spans="2:32">
      <c r="B66" s="452"/>
      <c r="C66" s="452"/>
      <c r="V66" s="459"/>
      <c r="W66" s="462"/>
      <c r="X66" s="459"/>
      <c r="Y66" s="459"/>
      <c r="Z66" s="459"/>
      <c r="AA66" s="459"/>
      <c r="AB66" s="459"/>
      <c r="AC66" s="459"/>
      <c r="AD66" s="459"/>
      <c r="AE66" s="460"/>
      <c r="AF66" s="453"/>
    </row>
    <row r="67" spans="2:32" ht="13.5" thickBot="1">
      <c r="B67" s="452"/>
      <c r="C67" s="466"/>
      <c r="D67" s="467"/>
      <c r="E67" s="467"/>
      <c r="F67" s="467"/>
      <c r="G67" s="467"/>
      <c r="H67" s="467"/>
      <c r="I67" s="467"/>
      <c r="J67" s="467"/>
      <c r="K67" s="467"/>
      <c r="L67" s="467"/>
      <c r="M67" s="467"/>
      <c r="N67" s="467"/>
      <c r="O67" s="467"/>
      <c r="P67" s="467"/>
      <c r="Q67" s="467"/>
      <c r="R67" s="467"/>
      <c r="S67" s="467"/>
      <c r="T67" s="467"/>
      <c r="U67" s="467"/>
      <c r="V67" s="468"/>
      <c r="W67" s="469"/>
      <c r="X67" s="468"/>
      <c r="Y67" s="468"/>
      <c r="Z67" s="468"/>
      <c r="AA67" s="468"/>
      <c r="AB67" s="468"/>
      <c r="AC67" s="468"/>
      <c r="AD67" s="468"/>
      <c r="AE67" s="470"/>
      <c r="AF67" s="453"/>
    </row>
    <row r="68" spans="2:32" ht="6" customHeight="1" thickBot="1">
      <c r="B68" s="466"/>
      <c r="C68" s="467"/>
      <c r="D68" s="467"/>
      <c r="E68" s="467"/>
      <c r="F68" s="467"/>
      <c r="G68" s="467"/>
      <c r="H68" s="467"/>
      <c r="I68" s="467"/>
      <c r="J68" s="467"/>
      <c r="K68" s="467"/>
      <c r="L68" s="467"/>
      <c r="M68" s="467"/>
      <c r="N68" s="467"/>
      <c r="O68" s="467"/>
      <c r="P68" s="467"/>
      <c r="Q68" s="467"/>
      <c r="R68" s="467"/>
      <c r="S68" s="467"/>
      <c r="T68" s="467"/>
      <c r="U68" s="467"/>
      <c r="V68" s="467"/>
      <c r="W68" s="467"/>
      <c r="X68" s="467"/>
      <c r="Y68" s="467"/>
      <c r="Z68" s="467"/>
      <c r="AA68" s="467"/>
      <c r="AB68" s="467"/>
      <c r="AC68" s="467"/>
      <c r="AD68" s="467"/>
      <c r="AE68" s="467"/>
      <c r="AF68" s="471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361">
        <v>1</v>
      </c>
    </row>
    <row r="2" spans="1:11" ht="48" customHeight="1">
      <c r="A2" s="361">
        <v>3</v>
      </c>
    </row>
    <row r="4" spans="1:11" ht="48" customHeight="1">
      <c r="C4" s="361">
        <v>1</v>
      </c>
    </row>
    <row r="5" spans="1:11" ht="48" customHeight="1">
      <c r="C5" s="361">
        <v>3</v>
      </c>
    </row>
    <row r="7" spans="1:11" ht="48" customHeight="1">
      <c r="E7" s="361">
        <v>1</v>
      </c>
    </row>
    <row r="8" spans="1:11" ht="48" customHeight="1">
      <c r="E8" s="361">
        <v>3</v>
      </c>
    </row>
    <row r="10" spans="1:11" ht="48" customHeight="1">
      <c r="G10" s="361">
        <v>3</v>
      </c>
    </row>
    <row r="11" spans="1:11" ht="48" customHeight="1">
      <c r="G11" s="361">
        <v>1</v>
      </c>
    </row>
    <row r="13" spans="1:11" ht="48" customHeight="1">
      <c r="I13" s="361">
        <v>3</v>
      </c>
    </row>
    <row r="14" spans="1:11" ht="48" customHeight="1">
      <c r="I14" s="361">
        <v>1</v>
      </c>
    </row>
    <row r="16" spans="1:11" ht="48" customHeight="1">
      <c r="K16" s="361">
        <v>3</v>
      </c>
    </row>
    <row r="17" spans="11:21" ht="48" customHeight="1">
      <c r="K17" s="361">
        <v>1</v>
      </c>
    </row>
    <row r="19" spans="11:21" ht="48" customHeight="1">
      <c r="M19" s="361">
        <v>3</v>
      </c>
    </row>
    <row r="20" spans="11:21" ht="48" customHeight="1">
      <c r="M20" s="361">
        <v>1</v>
      </c>
    </row>
    <row r="22" spans="11:21" ht="48" customHeight="1">
      <c r="O22" s="361">
        <v>3</v>
      </c>
    </row>
    <row r="23" spans="11:21" ht="48" customHeight="1">
      <c r="O23" s="361">
        <v>1</v>
      </c>
    </row>
    <row r="25" spans="11:21" ht="57" customHeight="1">
      <c r="Q25" s="361">
        <v>3</v>
      </c>
    </row>
    <row r="26" spans="11:21" ht="57" customHeight="1">
      <c r="Q26" s="361">
        <v>1</v>
      </c>
    </row>
    <row r="28" spans="11:21" ht="57" customHeight="1">
      <c r="S28" s="361">
        <v>3</v>
      </c>
    </row>
    <row r="29" spans="11:21" ht="57" customHeight="1">
      <c r="S29" s="361">
        <v>1</v>
      </c>
    </row>
    <row r="31" spans="11:21" ht="57" customHeight="1">
      <c r="U31" s="361">
        <v>3</v>
      </c>
    </row>
    <row r="32" spans="11:21" ht="57" customHeight="1">
      <c r="U32" s="361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14</vt:i4>
      </vt:variant>
    </vt:vector>
  </HeadingPairs>
  <TitlesOfParts>
    <vt:vector size="27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 </vt:lpstr>
      <vt:lpstr>PETA</vt:lpstr>
      <vt:lpstr>SLD </vt:lpstr>
      <vt:lpstr>PDL</vt:lpstr>
      <vt:lpstr>'GAMBAR '!Print_Area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'SLD '!Print_Area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junjunbahe@outlook.com</cp:lastModifiedBy>
  <cp:lastPrinted>2023-02-27T08:00:50Z</cp:lastPrinted>
  <dcterms:created xsi:type="dcterms:W3CDTF">2011-02-06T11:57:38Z</dcterms:created>
  <dcterms:modified xsi:type="dcterms:W3CDTF">2023-09-29T04:10:27Z</dcterms:modified>
</cp:coreProperties>
</file>