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P\PBPD\MOM\3. BP KURANG DR INVESTASI (PP LBH DR 5 TH)\BANK BRI PASAR SEDO\"/>
    </mc:Choice>
  </mc:AlternateContent>
  <xr:revisionPtr revIDLastSave="0" documentId="13_ncr:1_{BB9DAB97-B99C-4E36-AEC8-680B0ABA3272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E5" i="64"/>
  <c r="F45" i="11"/>
  <c r="F44" i="11"/>
  <c r="F43" i="11"/>
  <c r="F42" i="11"/>
  <c r="F4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F81" i="11"/>
  <c r="F80" i="11"/>
  <c r="F79" i="11"/>
  <c r="F78" i="11"/>
  <c r="F77" i="11"/>
  <c r="F76" i="11"/>
  <c r="F75" i="11"/>
  <c r="D74" i="11"/>
  <c r="J74" i="11" s="1"/>
  <c r="E74" i="11"/>
  <c r="G74" i="11"/>
  <c r="D75" i="11"/>
  <c r="J75" i="11" s="1"/>
  <c r="E75" i="11"/>
  <c r="G75" i="11"/>
  <c r="D76" i="11"/>
  <c r="H76" i="11" s="1"/>
  <c r="E76" i="11"/>
  <c r="G76" i="11"/>
  <c r="D77" i="11"/>
  <c r="H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H80" i="11" s="1"/>
  <c r="E80" i="11"/>
  <c r="G80" i="11"/>
  <c r="D81" i="11"/>
  <c r="H81" i="11" s="1"/>
  <c r="E81" i="11"/>
  <c r="G81" i="11"/>
  <c r="F72" i="11"/>
  <c r="F70" i="11"/>
  <c r="F69" i="11"/>
  <c r="J77" i="11" l="1"/>
  <c r="I81" i="11"/>
  <c r="I80" i="11"/>
  <c r="I78" i="11"/>
  <c r="J76" i="11"/>
  <c r="I75" i="11"/>
  <c r="I74" i="11"/>
  <c r="J81" i="11"/>
  <c r="I77" i="11"/>
  <c r="K77" i="11" s="1"/>
  <c r="I76" i="11"/>
  <c r="H74" i="11"/>
  <c r="J80" i="11"/>
  <c r="I79" i="11"/>
  <c r="H78" i="11"/>
  <c r="H79" i="11"/>
  <c r="H75" i="11"/>
  <c r="K81" i="11" l="1"/>
  <c r="K75" i="11"/>
  <c r="K76" i="11"/>
  <c r="K80" i="11"/>
  <c r="K74" i="11"/>
  <c r="K79" i="11"/>
  <c r="K78" i="11"/>
  <c r="F61" i="11" l="1"/>
  <c r="F60" i="11"/>
  <c r="F59" i="11"/>
  <c r="F58" i="11"/>
  <c r="F57" i="11"/>
  <c r="D58" i="11"/>
  <c r="H58" i="11" s="1"/>
  <c r="E58" i="11"/>
  <c r="G58" i="11"/>
  <c r="D59" i="11"/>
  <c r="J59" i="11" s="1"/>
  <c r="E59" i="11"/>
  <c r="G59" i="11"/>
  <c r="D60" i="11"/>
  <c r="H60" i="11" s="1"/>
  <c r="E60" i="11"/>
  <c r="G60" i="11"/>
  <c r="D61" i="11"/>
  <c r="E61" i="11"/>
  <c r="G61" i="11"/>
  <c r="D62" i="11"/>
  <c r="H62" i="11" s="1"/>
  <c r="E62" i="11"/>
  <c r="G62" i="11"/>
  <c r="F54" i="11"/>
  <c r="F53" i="11"/>
  <c r="F52" i="11"/>
  <c r="F51" i="11"/>
  <c r="F50" i="11"/>
  <c r="D49" i="11"/>
  <c r="J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E54" i="11"/>
  <c r="G54" i="11"/>
  <c r="D55" i="11"/>
  <c r="H55" i="11" s="1"/>
  <c r="E55" i="11"/>
  <c r="G55" i="11"/>
  <c r="D56" i="11"/>
  <c r="H56" i="11" s="1"/>
  <c r="E56" i="11"/>
  <c r="G56" i="11"/>
  <c r="D57" i="11"/>
  <c r="H57" i="11" s="1"/>
  <c r="E57" i="11"/>
  <c r="G57" i="11"/>
  <c r="D48" i="11"/>
  <c r="J48" i="11" s="1"/>
  <c r="E48" i="11"/>
  <c r="G48" i="11"/>
  <c r="I58" i="11" l="1"/>
  <c r="J62" i="11"/>
  <c r="J58" i="11"/>
  <c r="J57" i="11"/>
  <c r="J61" i="11"/>
  <c r="I62" i="11"/>
  <c r="K62" i="11" s="1"/>
  <c r="I61" i="11"/>
  <c r="J60" i="11"/>
  <c r="H61" i="11"/>
  <c r="I57" i="11"/>
  <c r="J56" i="11"/>
  <c r="I60" i="11"/>
  <c r="I59" i="11"/>
  <c r="H59" i="11"/>
  <c r="J55" i="11"/>
  <c r="I56" i="11"/>
  <c r="I49" i="11"/>
  <c r="J51" i="11"/>
  <c r="H49" i="11"/>
  <c r="J54" i="11"/>
  <c r="I53" i="11"/>
  <c r="I52" i="11"/>
  <c r="I55" i="11"/>
  <c r="I54" i="11"/>
  <c r="H52" i="11"/>
  <c r="I48" i="11"/>
  <c r="H53" i="11"/>
  <c r="I51" i="11"/>
  <c r="I50" i="11"/>
  <c r="H48" i="11"/>
  <c r="K48" i="11" s="1"/>
  <c r="H54" i="11"/>
  <c r="H50" i="11"/>
  <c r="K51" i="11" l="1"/>
  <c r="K52" i="11"/>
  <c r="K58" i="11"/>
  <c r="K57" i="11"/>
  <c r="K60" i="11"/>
  <c r="K50" i="11"/>
  <c r="K56" i="11"/>
  <c r="K61" i="11"/>
  <c r="K53" i="11"/>
  <c r="K55" i="11"/>
  <c r="K59" i="11"/>
  <c r="K49" i="11"/>
  <c r="K54" i="11"/>
  <c r="D15" i="11" l="1"/>
  <c r="H15" i="11" s="1"/>
  <c r="E15" i="11"/>
  <c r="G15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H19" i="11" s="1"/>
  <c r="E19" i="11"/>
  <c r="G19" i="11"/>
  <c r="D20" i="11"/>
  <c r="J20" i="11" s="1"/>
  <c r="E20" i="11"/>
  <c r="G20" i="11"/>
  <c r="D21" i="11"/>
  <c r="I21" i="11" s="1"/>
  <c r="E21" i="11"/>
  <c r="G21" i="11"/>
  <c r="E22" i="11"/>
  <c r="G22" i="11"/>
  <c r="D23" i="11"/>
  <c r="E23" i="11"/>
  <c r="G23" i="11"/>
  <c r="D24" i="11"/>
  <c r="J24" i="11" s="1"/>
  <c r="E24" i="11"/>
  <c r="G24" i="11"/>
  <c r="E25" i="11"/>
  <c r="G25" i="11"/>
  <c r="E26" i="11"/>
  <c r="G26" i="11"/>
  <c r="D27" i="11"/>
  <c r="H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H22" i="11" l="1"/>
  <c r="I23" i="11"/>
  <c r="J21" i="11"/>
  <c r="H25" i="11"/>
  <c r="J29" i="11"/>
  <c r="I17" i="11"/>
  <c r="J39" i="11"/>
  <c r="J46" i="11"/>
  <c r="I19" i="11"/>
  <c r="H17" i="11"/>
  <c r="J16" i="11"/>
  <c r="J15" i="11"/>
  <c r="J25" i="11"/>
  <c r="I29" i="11"/>
  <c r="J42" i="11"/>
  <c r="J38" i="11"/>
  <c r="I33" i="11"/>
  <c r="I46" i="11"/>
  <c r="I27" i="11"/>
  <c r="I25" i="11"/>
  <c r="I43" i="11"/>
  <c r="I39" i="11"/>
  <c r="J35" i="11"/>
  <c r="J45" i="11"/>
  <c r="I42" i="11"/>
  <c r="J41" i="11"/>
  <c r="I38" i="11"/>
  <c r="J37" i="11"/>
  <c r="H26" i="11"/>
  <c r="H23" i="11"/>
  <c r="H21" i="11"/>
  <c r="I15" i="11"/>
  <c r="I31" i="11"/>
  <c r="I47" i="11"/>
  <c r="H43" i="11"/>
  <c r="H39" i="11"/>
  <c r="H33" i="11"/>
  <c r="I32" i="11"/>
  <c r="J31" i="11"/>
  <c r="I28" i="11"/>
  <c r="J27" i="11"/>
  <c r="I24" i="11"/>
  <c r="J23" i="11"/>
  <c r="I20" i="11"/>
  <c r="J19" i="11"/>
  <c r="I45" i="11"/>
  <c r="I44" i="11"/>
  <c r="I41" i="11"/>
  <c r="I40" i="11"/>
  <c r="I37" i="11"/>
  <c r="I35" i="11"/>
  <c r="I34" i="11"/>
  <c r="I30" i="11"/>
  <c r="I26" i="11"/>
  <c r="I22" i="11"/>
  <c r="I18" i="11"/>
  <c r="I16" i="11"/>
  <c r="J34" i="11"/>
  <c r="H32" i="11"/>
  <c r="J30" i="11"/>
  <c r="H28" i="11"/>
  <c r="J26" i="11"/>
  <c r="H24" i="11"/>
  <c r="J22" i="11"/>
  <c r="H20" i="11"/>
  <c r="J18" i="11"/>
  <c r="I36" i="11"/>
  <c r="H47" i="11"/>
  <c r="H44" i="11"/>
  <c r="H40" i="11"/>
  <c r="H36" i="11"/>
  <c r="F64" i="11"/>
  <c r="D72" i="11"/>
  <c r="E72" i="11"/>
  <c r="G72" i="11"/>
  <c r="D73" i="11"/>
  <c r="H73" i="11" s="1"/>
  <c r="E73" i="11"/>
  <c r="G73" i="11"/>
  <c r="D63" i="11"/>
  <c r="E63" i="11"/>
  <c r="G63" i="11"/>
  <c r="D64" i="11"/>
  <c r="H64" i="11" s="1"/>
  <c r="E64" i="11"/>
  <c r="G64" i="11"/>
  <c r="K16" i="11" l="1"/>
  <c r="K21" i="11"/>
  <c r="K35" i="11"/>
  <c r="K42" i="11"/>
  <c r="K29" i="11"/>
  <c r="K26" i="11"/>
  <c r="K46" i="11"/>
  <c r="K18" i="11"/>
  <c r="K15" i="11"/>
  <c r="K17" i="11"/>
  <c r="K40" i="11"/>
  <c r="K23" i="11"/>
  <c r="K25" i="11"/>
  <c r="K20" i="11"/>
  <c r="K27" i="11"/>
  <c r="K34" i="11"/>
  <c r="K37" i="11"/>
  <c r="K45" i="11"/>
  <c r="K43" i="11"/>
  <c r="K19" i="11"/>
  <c r="K33" i="11"/>
  <c r="K44" i="11"/>
  <c r="K47" i="11"/>
  <c r="K30" i="11"/>
  <c r="K39" i="11"/>
  <c r="K38" i="11"/>
  <c r="K24" i="11"/>
  <c r="K32" i="11"/>
  <c r="K41" i="11"/>
  <c r="K31" i="11"/>
  <c r="K28" i="11"/>
  <c r="K36" i="11"/>
  <c r="K22" i="11"/>
  <c r="H63" i="11"/>
  <c r="J72" i="11"/>
  <c r="I73" i="11"/>
  <c r="I72" i="11"/>
  <c r="H72" i="11"/>
  <c r="J73" i="11"/>
  <c r="I63" i="11"/>
  <c r="I64" i="11"/>
  <c r="J63" i="11"/>
  <c r="J64" i="11"/>
  <c r="K73" i="11" l="1"/>
  <c r="K72" i="11"/>
  <c r="K63" i="11"/>
  <c r="K64" i="11"/>
  <c r="D70" i="11" l="1"/>
  <c r="E70" i="11"/>
  <c r="G70" i="11"/>
  <c r="D71" i="11"/>
  <c r="E71" i="11"/>
  <c r="G71" i="11"/>
  <c r="H71" i="11" l="1"/>
  <c r="H70" i="11"/>
  <c r="I70" i="11"/>
  <c r="J71" i="11"/>
  <c r="J70" i="11"/>
  <c r="I71" i="11"/>
  <c r="K71" i="11" l="1"/>
  <c r="K70" i="11"/>
  <c r="D65" i="11" l="1"/>
  <c r="J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D69" i="11"/>
  <c r="E69" i="11"/>
  <c r="G69" i="11"/>
  <c r="I66" i="11" l="1"/>
  <c r="J69" i="11"/>
  <c r="I68" i="11"/>
  <c r="I67" i="11"/>
  <c r="I69" i="11"/>
  <c r="H68" i="11"/>
  <c r="H69" i="11"/>
  <c r="H67" i="11"/>
  <c r="J66" i="11"/>
  <c r="I65" i="11"/>
  <c r="H65" i="11"/>
  <c r="K66" i="11" l="1"/>
  <c r="K67" i="11"/>
  <c r="K68" i="11"/>
  <c r="K69" i="11"/>
  <c r="K65" i="11"/>
  <c r="G6" i="11" l="1"/>
  <c r="D83" i="11"/>
  <c r="J83" i="11" s="1"/>
  <c r="E83" i="11"/>
  <c r="G83" i="11"/>
  <c r="H83" i="11" l="1"/>
  <c r="I83" i="11"/>
  <c r="D14" i="11"/>
  <c r="J14" i="11" s="1"/>
  <c r="E14" i="11"/>
  <c r="G14" i="11"/>
  <c r="K19" i="60"/>
  <c r="D19" i="60"/>
  <c r="K83" i="11" l="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8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4" i="11"/>
  <c r="D85" i="11"/>
  <c r="H85" i="11" s="1"/>
  <c r="E8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2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4" i="11"/>
  <c r="J84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5" i="11"/>
  <c r="I85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F292" i="29"/>
  <c r="E227" i="29"/>
  <c r="E265" i="29"/>
  <c r="F279" i="29"/>
  <c r="F246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85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7" i="11"/>
  <c r="H88" i="11" s="1"/>
  <c r="I87" i="11"/>
  <c r="I88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9" i="29" l="1"/>
  <c r="F316" i="29"/>
  <c r="F286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9" i="11"/>
  <c r="I8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4" i="11" l="1"/>
  <c r="K87" i="11" s="1"/>
  <c r="K88" i="11" s="1"/>
  <c r="K89" i="11" s="1"/>
  <c r="B90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7" i="11"/>
  <c r="J8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9" i="41" l="1"/>
  <c r="F776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<sst xmlns="http://schemas.openxmlformats.org/spreadsheetml/2006/main" count="4755" uniqueCount="1629">
  <si>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</si>
  <si>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</si>
  <si>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</si>
  <si>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</si>
  <si>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</si>
  <si>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</si>
  <si>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</si>
  <si>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</si>
  <si>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</si>
  <si>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</si>
  <si>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</si>
  <si>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</si>
  <si>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</si>
  <si>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</si>
  <si>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</si>
  <si>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</si>
  <si>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</si>
  <si>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</si>
  <si>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</si>
  <si>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</si>
  <si>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</si>
  <si>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</si>
  <si>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</si>
  <si>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</si>
  <si>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</si>
  <si>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</si>
  <si>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</si>
  <si>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</si>
  <si>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</si>
  <si>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</si>
  <si>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</si>
  <si>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</si>
  <si>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</si>
  <si>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</si>
  <si>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</si>
  <si>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</si>
  <si>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</si>
  <si>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</si>
  <si>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</si>
  <si>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</si>
  <si>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</si>
  <si>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</si>
  <si>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</si>
  <si>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</si>
  <si>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</si>
  <si>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</si>
  <si>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</si>
  <si>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</si>
  <si>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</si>
  <si>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</si>
  <si>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</si>
  <si>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</si>
  <si>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</si>
  <si>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</si>
  <si>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</si>
  <si>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</si>
  <si>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</si>
  <si>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</si>
  <si>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</si>
  <si>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</si>
  <si>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</si>
  <si>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</si>
  <si>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</si>
  <si>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</si>
  <si>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</si>
  <si>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</si>
  <si>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</si>
  <si>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</si>
  <si>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</si>
  <si>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</si>
  <si>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</si>
  <si>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</si>
  <si>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</si>
  <si>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</si>
  <si>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</si>
  <si>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</si>
  <si>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</si>
  <si>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</si>
  <si>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</si>
  <si>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</si>
  <si>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</si>
  <si>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</si>
  <si>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</si>
  <si>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</si>
  <si>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</si>
  <si>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</si>
  <si>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</si>
  <si>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</si>
  <si>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</si>
  <si>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</si>
  <si>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</si>
  <si>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</si>
  <si>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</si>
  <si>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</si>
  <si>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</si>
  <si>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</si>
  <si>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</si>
  <si>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</si>
  <si>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</si>
  <si>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</si>
  <si>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</si>
  <si>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</si>
  <si>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</si>
  <si>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</si>
  <si>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</si>
  <si>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</si>
  <si>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</si>
  <si>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</si>
  <si>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</si>
  <si>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</si>
  <si>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</si>
  <si>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</si>
  <si>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</si>
  <si>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</si>
  <si>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</si>
  <si>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</si>
  <si>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</si>
  <si>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</si>
  <si>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</si>
  <si>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</si>
  <si>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</si>
  <si>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</si>
  <si>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</si>
  <si>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</si>
  <si>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</si>
  <si>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</si>
  <si>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</si>
  <si>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</si>
  <si>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</si>
  <si>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</si>
  <si>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</si>
  <si>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</si>
  <si>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</si>
  <si>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</si>
  <si>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</si>
  <si>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</si>
  <si>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</si>
  <si>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</si>
  <si>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</si>
  <si>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</si>
  <si>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</si>
  <si>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</si>
  <si>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</si>
  <si>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</si>
  <si>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</si>
  <si>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</si>
  <si>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</si>
  <si>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</si>
  <si>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</si>
  <si>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</si>
  <si>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</si>
  <si>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</si>
  <si>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</si>
  <si>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</si>
  <si>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</si>
  <si>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</si>
  <si>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</si>
  <si>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</si>
  <si>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</si>
  <si>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</si>
  <si>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</si>
  <si>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</si>
  <si>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</si>
  <si>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</si>
  <si>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</si>
  <si>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</si>
  <si>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</si>
  <si>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</si>
  <si>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</si>
  <si>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</si>
  <si>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</si>
  <si>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</si>
  <si>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</si>
  <si>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</si>
  <si>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</si>
  <si>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</si>
  <si>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</si>
  <si>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</si>
  <si>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</si>
  <si>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</si>
  <si>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</si>
  <si>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</si>
  <si>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</si>
  <si>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</si>
  <si>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</si>
  <si>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</si>
  <si>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</si>
  <si>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</si>
  <si>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</si>
  <si>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</si>
  <si>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</si>
  <si>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</si>
  <si>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</si>
  <si>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</si>
  <si>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</si>
  <si>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</si>
  <si>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</si>
  <si>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</si>
  <si>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</si>
  <si>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</si>
  <si>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</si>
  <si>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</si>
  <si>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</si>
  <si>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</si>
  <si>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</si>
  <si>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</si>
  <si>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</si>
  <si>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</si>
  <si>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</si>
  <si>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</si>
  <si>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</si>
  <si>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</si>
  <si>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</si>
  <si>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</si>
  <si>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</si>
  <si>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</si>
  <si>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</si>
  <si>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</si>
  <si>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</si>
  <si>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</si>
  <si>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</si>
  <si>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</si>
  <si>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</si>
  <si>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</si>
  <si>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</si>
  <si>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</si>
  <si>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</si>
  <si>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</si>
  <si>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</si>
  <si>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</si>
  <si>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</si>
  <si>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</si>
  <si>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</si>
  <si>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</si>
  <si>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</si>
  <si>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</si>
  <si>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</si>
  <si>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</si>
  <si>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</si>
  <si>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</si>
  <si>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</si>
  <si>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</si>
  <si>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</si>
  <si>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</si>
  <si>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</si>
  <si>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</si>
  <si>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</si>
  <si>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</si>
  <si>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</si>
  <si>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</si>
  <si>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</si>
  <si>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</si>
  <si>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</si>
  <si>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</si>
  <si>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</si>
  <si>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</si>
  <si>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</si>
  <si>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</si>
  <si>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</si>
  <si>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</si>
  <si>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</si>
  <si>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</si>
  <si>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</si>
  <si>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</si>
  <si>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</si>
  <si>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</si>
  <si>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</si>
  <si>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</si>
  <si>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</si>
  <si>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</si>
  <si>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</si>
  <si>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</si>
  <si>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</si>
  <si>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</si>
  <si>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</si>
  <si>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</si>
  <si>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</si>
  <si>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</si>
  <si>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</si>
  <si>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</si>
  <si>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</si>
  <si>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</si>
  <si>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</si>
  <si>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</si>
  <si>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</si>
  <si>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</si>
  <si>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</si>
  <si>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</si>
  <si>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</si>
  <si>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</si>
  <si>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</si>
  <si>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</si>
  <si>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</si>
  <si>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</si>
  <si>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</si>
  <si>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</si>
  <si>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</si>
  <si>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</si>
  <si>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</si>
  <si>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</si>
  <si>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</si>
  <si>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</si>
  <si>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</si>
  <si>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</si>
  <si>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</si>
  <si>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</si>
  <si>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</si>
  <si>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</si>
  <si>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</si>
  <si>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</si>
  <si>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</si>
  <si>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</si>
  <si>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</si>
  <si>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</si>
  <si>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</si>
  <si>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</si>
  <si>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</si>
  <si>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</si>
  <si>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</si>
  <si>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</si>
  <si>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</si>
  <si>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</si>
  <si>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</si>
  <si>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</si>
  <si>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</si>
  <si>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</si>
  <si>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</si>
  <si>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</si>
  <si>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</si>
  <si>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</si>
  <si>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</si>
  <si>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</si>
  <si>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</si>
  <si>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</si>
  <si>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</si>
  <si>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</si>
  <si>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</si>
  <si>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</si>
  <si>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</si>
  <si>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</si>
  <si>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</si>
  <si>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</si>
  <si>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</si>
  <si>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</si>
  <si>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</si>
  <si>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</si>
  <si>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</si>
  <si>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</si>
  <si>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</si>
  <si>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</si>
  <si>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</si>
  <si>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</si>
  <si>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</si>
  <si>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</si>
  <si>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</si>
  <si>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</si>
  <si>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</si>
  <si>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</si>
  <si>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</si>
  <si>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</si>
  <si>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</si>
  <si>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</si>
  <si>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</si>
  <si>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</si>
  <si>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</si>
  <si>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</si>
  <si>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</si>
  <si>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</si>
  <si>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</si>
  <si>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</si>
  <si>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</si>
  <si>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</si>
  <si>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</si>
  <si>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</si>
  <si>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</si>
  <si>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</si>
  <si>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</si>
  <si>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</si>
  <si>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</si>
  <si>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</si>
  <si>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</si>
  <si>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</si>
  <si>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</si>
  <si>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</si>
  <si>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</si>
  <si>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</si>
  <si>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</si>
  <si>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</si>
  <si>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</si>
  <si>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</si>
  <si>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</si>
  <si>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</si>
  <si>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</si>
  <si>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</si>
  <si>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</si>
  <si>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</si>
  <si>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</si>
  <si>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</si>
  <si>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</si>
  <si>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</si>
  <si>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</si>
  <si>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</si>
  <si>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</si>
  <si>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</si>
  <si>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</si>
  <si>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</si>
  <si>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</si>
  <si>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</si>
  <si>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</si>
  <si>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</si>
  <si>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</si>
  <si>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</si>
  <si>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</si>
  <si>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</si>
  <si>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</si>
  <si>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</si>
  <si>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</si>
  <si>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</si>
  <si>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</si>
  <si>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</si>
  <si>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</si>
  <si>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</si>
  <si>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</si>
  <si>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</si>
  <si>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</si>
  <si>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</si>
  <si>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</si>
  <si>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</si>
  <si>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</si>
  <si>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</si>
  <si>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</si>
  <si>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</si>
  <si>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</si>
  <si>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</si>
  <si>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</si>
  <si>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</si>
  <si>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</si>
  <si>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</si>
  <si>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</si>
  <si>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</si>
  <si>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</si>
  <si>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</si>
  <si>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</si>
  <si>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</si>
  <si>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</si>
  <si>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</si>
  <si>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</si>
  <si>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</si>
  <si>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</si>
  <si>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</si>
  <si>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</si>
  <si>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</si>
  <si>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</si>
  <si>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</si>
  <si>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</si>
  <si>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</si>
  <si>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</si>
  <si>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</si>
  <si>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</si>
  <si>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</si>
  <si>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</si>
  <si>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</si>
  <si>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</si>
  <si>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</si>
  <si>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</si>
  <si>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</si>
  <si>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</si>
  <si>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</si>
  <si>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</si>
  <si>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</si>
  <si>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</si>
  <si>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</si>
  <si>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</si>
  <si>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</si>
  <si>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</si>
  <si>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</si>
  <si>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</si>
  <si>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</si>
  <si>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</si>
  <si>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</si>
  <si>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</si>
  <si>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</si>
  <si>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</si>
  <si>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</si>
  <si>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</si>
  <si>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</si>
  <si>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</si>
  <si>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</si>
  <si>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</si>
  <si>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</si>
  <si>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</si>
  <si>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</si>
  <si>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</si>
  <si>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</si>
  <si>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</si>
  <si>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</si>
  <si>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</si>
  <si>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</si>
  <si>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</si>
  <si>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</si>
  <si>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</si>
  <si>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</si>
  <si>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</si>
  <si>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</si>
  <si>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</si>
  <si>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</si>
  <si>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</si>
  <si>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</si>
  <si>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</si>
  <si>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</si>
  <si>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</si>
  <si>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</si>
  <si>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</si>
  <si>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</si>
  <si>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</si>
  <si>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</si>
  <si>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</si>
  <si>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</si>
  <si>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</si>
  <si>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</si>
  <si>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</si>
  <si>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</si>
  <si>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</si>
  <si>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</si>
  <si>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</si>
  <si>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</si>
  <si>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</si>
  <si>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</si>
  <si>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</si>
  <si>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</si>
  <si>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</si>
  <si>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</si>
  <si>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</si>
  <si>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</si>
  <si>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</si>
  <si>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</si>
  <si>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</si>
  <si>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</si>
  <si>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</si>
  <si>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</si>
  <si>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</si>
  <si>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</si>
  <si>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</si>
  <si>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</si>
  <si>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</si>
  <si>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</si>
  <si>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</si>
  <si>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</si>
  <si>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</si>
  <si>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</si>
  <si>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</si>
  <si>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</si>
  <si>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</si>
  <si>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</si>
  <si>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</si>
  <si>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</si>
  <si>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</si>
  <si>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</si>
  <si>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</si>
  <si>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</si>
  <si>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</si>
  <si>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</si>
  <si>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</si>
  <si>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</si>
  <si>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</si>
  <si>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</si>
  <si>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</si>
  <si>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</si>
  <si>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</si>
  <si>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</si>
  <si>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</si>
  <si>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</si>
  <si>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</si>
  <si>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</si>
  <si>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</si>
  <si>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</si>
  <si>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</si>
  <si>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</si>
  <si>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</si>
  <si>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</si>
  <si>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</si>
  <si>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</si>
  <si>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</si>
  <si>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</si>
  <si>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</si>
  <si>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</si>
  <si>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</si>
  <si>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</si>
  <si>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</si>
  <si>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</si>
  <si>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</si>
  <si>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</si>
  <si>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</si>
  <si>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</si>
  <si>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</si>
  <si>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</si>
  <si>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</si>
  <si>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</si>
  <si>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</si>
  <si>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</si>
  <si>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</si>
  <si>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</si>
  <si>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</si>
  <si>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</si>
  <si>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</si>
  <si>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</si>
  <si>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</si>
  <si>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</si>
  <si>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</si>
  <si>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</si>
  <si>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</si>
  <si>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</si>
  <si>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</si>
  <si>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</si>
  <si>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</si>
  <si>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</si>
  <si>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</si>
  <si>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</si>
  <si>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</si>
  <si>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</si>
  <si>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</si>
  <si>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</si>
  <si>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</si>
  <si>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</si>
  <si>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</si>
  <si>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</si>
  <si>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</si>
  <si>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</si>
  <si>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</si>
  <si>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</si>
  <si>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</si>
  <si>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</si>
  <si>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</si>
  <si>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</si>
  <si>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</si>
  <si>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</si>
  <si>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</si>
  <si>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</si>
  <si>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</si>
  <si>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</si>
  <si>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</si>
  <si>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</si>
  <si>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</si>
  <si>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</si>
  <si>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</si>
  <si>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</si>
  <si>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</si>
  <si>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</si>
  <si>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</si>
  <si>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</si>
  <si>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</si>
  <si>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</si>
  <si>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</si>
  <si>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</si>
  <si>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</si>
  <si>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</si>
  <si>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</si>
  <si>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</si>
  <si>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</si>
  <si>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</si>
  <si>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</si>
  <si>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</si>
  <si>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</si>
  <si>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</si>
  <si>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</si>
  <si>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</si>
  <si>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</si>
  <si>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</si>
  <si>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</si>
  <si>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</si>
  <si>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</si>
  <si>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</si>
  <si>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</si>
  <si>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</si>
  <si>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</si>
  <si>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</si>
  <si>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</si>
  <si>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</si>
  <si>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</si>
  <si>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</si>
  <si>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</si>
  <si>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</si>
  <si>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</si>
  <si>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</si>
  <si>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</si>
  <si>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</si>
  <si>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</si>
  <si>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</si>
  <si>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</si>
  <si>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</si>
  <si>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</si>
  <si>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</si>
  <si>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</si>
  <si>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</si>
  <si>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</si>
  <si>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</si>
  <si>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</si>
  <si>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</si>
  <si>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</si>
  <si>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</si>
  <si>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</si>
  <si>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</si>
  <si>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</si>
  <si>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</si>
  <si>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</si>
  <si>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</si>
  <si>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</si>
  <si>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</si>
  <si>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</si>
  <si>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</si>
  <si>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</si>
  <si>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</si>
  <si>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</si>
  <si>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</si>
  <si>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</si>
  <si>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</si>
  <si>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</si>
  <si>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</si>
  <si>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</si>
  <si>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</si>
  <si>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</si>
  <si>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</si>
  <si>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</si>
  <si>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</si>
  <si>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</si>
  <si>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</si>
  <si>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</si>
  <si>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</si>
  <si>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</si>
  <si>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</si>
  <si>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</si>
  <si>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</si>
  <si>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</si>
  <si>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</si>
  <si>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</si>
  <si>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</si>
  <si>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</si>
  <si>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</si>
  <si>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</si>
  <si>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</si>
  <si>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</si>
  <si>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</si>
  <si>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</si>
  <si>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</si>
  <si>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</si>
  <si>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</si>
  <si>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</si>
  <si>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</si>
  <si>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</si>
  <si>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</si>
  <si>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</si>
  <si>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</si>
  <si>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</si>
  <si>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</si>
  <si>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</si>
  <si>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</si>
  <si>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</si>
  <si>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</si>
  <si>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</si>
  <si>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</si>
  <si>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</si>
  <si>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</si>
  <si>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</si>
  <si>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</si>
  <si>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</si>
  <si>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</si>
  <si>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</si>
  <si>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</si>
  <si>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</si>
  <si>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</si>
  <si>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</si>
  <si>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</si>
  <si>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</si>
  <si>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</si>
  <si>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</si>
  <si>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</si>
  <si>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</si>
  <si>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</si>
  <si>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</si>
  <si>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</si>
  <si>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</si>
  <si>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</si>
  <si>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</si>
  <si>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</si>
  <si>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</si>
  <si>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</si>
  <si>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</si>
  <si>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</si>
  <si>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</si>
  <si>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</si>
  <si>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</si>
  <si>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</si>
  <si>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</si>
  <si>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</si>
  <si>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</si>
  <si>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</si>
  <si>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</si>
  <si>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</si>
  <si>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</si>
  <si>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</si>
  <si>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</si>
  <si>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</si>
  <si>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</si>
  <si>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</si>
  <si>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</si>
  <si>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</si>
  <si>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</si>
  <si>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</si>
  <si>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</si>
  <si>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</si>
  <si>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</si>
  <si>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</si>
  <si>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</si>
  <si>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</si>
  <si>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</si>
  <si>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</si>
  <si>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</si>
  <si>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</si>
  <si>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</si>
  <si>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</si>
  <si>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</si>
  <si>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</si>
  <si>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</si>
  <si>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</si>
  <si>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</si>
  <si>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</si>
  <si>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</si>
  <si>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</si>
  <si>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</si>
  <si>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</si>
  <si>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</si>
  <si>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</si>
  <si>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</si>
  <si>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</si>
  <si>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</si>
  <si>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</si>
  <si>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</si>
  <si>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</si>
  <si>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</si>
  <si>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</si>
  <si>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</si>
  <si>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</si>
  <si>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</si>
  <si>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</si>
  <si>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</si>
  <si>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</si>
  <si>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</si>
  <si>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</si>
  <si>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</si>
  <si>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</si>
  <si>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</si>
  <si>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</si>
  <si>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</si>
  <si>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</si>
  <si>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</si>
  <si>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</si>
  <si>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</si>
  <si>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</si>
  <si>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</si>
  <si>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</si>
  <si>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</si>
  <si>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</si>
  <si>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</si>
  <si>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</si>
  <si>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</si>
  <si>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</si>
  <si>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</si>
  <si>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</si>
  <si>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</si>
  <si>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</si>
  <si>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</si>
  <si>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</si>
  <si>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</si>
  <si>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</si>
  <si>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</si>
  <si>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</si>
  <si>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</si>
  <si>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</si>
  <si>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</si>
  <si>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</si>
  <si>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</si>
  <si>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</si>
  <si>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</si>
  <si>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</si>
  <si>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</si>
  <si>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</si>
  <si>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</si>
  <si>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</si>
  <si>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</si>
  <si>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</si>
  <si>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</si>
  <si>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</si>
  <si>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</si>
  <si>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</si>
  <si>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</si>
  <si>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</si>
  <si>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</si>
  <si>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</si>
  <si>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</si>
  <si>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</si>
  <si>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</si>
  <si>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</si>
  <si>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</si>
  <si>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</si>
  <si>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</si>
  <si>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</si>
  <si>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</si>
  <si>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</si>
  <si>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</si>
  <si>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</si>
  <si>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</si>
  <si>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</si>
  <si>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</si>
  <si>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</si>
  <si>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</si>
  <si>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</si>
  <si>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</si>
  <si>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</si>
  <si>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</si>
  <si>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</si>
  <si>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</si>
  <si>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</si>
  <si>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</si>
  <si>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</si>
  <si>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</si>
  <si>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</si>
  <si>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</si>
  <si>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</si>
  <si>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</si>
  <si>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</si>
  <si>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</si>
  <si>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</si>
  <si>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</si>
  <si>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</si>
  <si>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</si>
  <si>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</si>
  <si>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</si>
  <si>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</si>
  <si>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</si>
  <si>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</si>
  <si>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</si>
  <si>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</si>
  <si>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</si>
  <si>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</si>
  <si>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</si>
  <si>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</si>
  <si>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</si>
  <si>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</si>
  <si>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</si>
  <si>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</si>
  <si>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</si>
  <si>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</si>
  <si>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</si>
  <si>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</si>
  <si>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</si>
  <si>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</si>
  <si>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</si>
  <si>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</si>
  <si>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</si>
  <si>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</si>
  <si>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</si>
  <si>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</si>
  <si>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</si>
  <si>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</si>
  <si>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</si>
  <si>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</si>
  <si>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</si>
  <si>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</si>
  <si>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</si>
  <si>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</si>
  <si>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</si>
  <si>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</si>
  <si>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</si>
  <si>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</si>
  <si>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</si>
  <si>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</si>
  <si>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</si>
  <si>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</si>
  <si>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</si>
  <si>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</si>
  <si>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</si>
  <si>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</si>
  <si>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</si>
  <si>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</si>
  <si>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</si>
  <si>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</si>
  <si>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</si>
  <si>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</si>
  <si>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</si>
  <si>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</si>
  <si>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</si>
  <si>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</si>
  <si>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</si>
  <si>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</si>
  <si>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</si>
  <si>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</si>
  <si>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</si>
  <si>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</si>
  <si>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</si>
  <si>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</si>
  <si>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</si>
  <si>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</si>
  <si>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</si>
  <si>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</si>
  <si>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</si>
  <si>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</si>
  <si>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</si>
  <si>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</si>
  <si>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</si>
  <si>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</si>
  <si>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</si>
  <si>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</si>
  <si>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</si>
  <si>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</si>
  <si>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</si>
  <si>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</si>
  <si>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</si>
  <si>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</si>
  <si>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</si>
  <si>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</si>
  <si>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</si>
  <si>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</si>
  <si>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</si>
  <si>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</si>
  <si>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</si>
  <si>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</si>
  <si>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</si>
  <si>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</si>
  <si>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</si>
  <si>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</si>
  <si>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</si>
  <si>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</si>
  <si>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</si>
  <si>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</si>
  <si>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</si>
  <si>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</si>
  <si>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</si>
  <si>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</si>
  <si>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</si>
  <si>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</si>
  <si>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</si>
  <si>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</si>
  <si>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</si>
  <si>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</si>
  <si>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</si>
  <si>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</si>
  <si>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</si>
  <si>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</si>
  <si>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</si>
  <si>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</si>
  <si>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</si>
  <si>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</si>
  <si>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</si>
  <si>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</si>
  <si>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</si>
  <si>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</si>
  <si>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</si>
  <si>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</si>
  <si>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</si>
  <si>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</si>
  <si>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</si>
  <si>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</si>
  <si>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</si>
  <si>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</si>
  <si>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</si>
  <si>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</si>
  <si>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</si>
  <si>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</si>
  <si>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</si>
  <si>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</si>
  <si>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</si>
  <si>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</si>
  <si>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</si>
  <si>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</si>
  <si>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</si>
  <si>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</si>
  <si>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</si>
  <si>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</si>
  <si>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</si>
  <si>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</si>
  <si>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</si>
  <si>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</si>
  <si>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</si>
  <si>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</si>
  <si>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</si>
  <si>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</si>
  <si>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</si>
  <si>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</si>
  <si>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</si>
  <si>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</si>
  <si>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</si>
  <si>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</si>
  <si>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</si>
  <si>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</si>
  <si>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</si>
  <si>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</si>
  <si>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</si>
  <si>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</si>
  <si>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</si>
  <si>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</si>
  <si>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</si>
  <si>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</si>
  <si>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</si>
  <si>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</si>
  <si>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</si>
  <si>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</si>
  <si>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</si>
  <si>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</si>
  <si>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</si>
  <si>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</si>
  <si>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</si>
  <si>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</si>
  <si>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</si>
  <si>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</si>
  <si>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</si>
  <si>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</si>
  <si>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</si>
  <si>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</si>
  <si>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</si>
  <si>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</si>
  <si>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</si>
  <si>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</si>
  <si>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</si>
  <si>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</si>
  <si>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</si>
  <si>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</si>
  <si>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</si>
  <si>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</si>
  <si>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</si>
  <si>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</si>
  <si>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</si>
  <si>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</si>
  <si>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</si>
  <si>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</si>
  <si>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</si>
  <si>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</si>
  <si>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</si>
  <si>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</si>
  <si>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</si>
  <si>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</si>
  <si>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</si>
  <si>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</si>
  <si>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</si>
  <si>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</si>
  <si>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</si>
  <si>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</si>
  <si>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</si>
  <si>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</si>
  <si>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</si>
  <si>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</si>
  <si>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</si>
  <si>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</si>
  <si>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</si>
  <si>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</si>
  <si>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</si>
  <si>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</si>
  <si>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</si>
  <si>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</si>
  <si>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</si>
  <si>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</si>
  <si>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</si>
  <si>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</si>
  <si>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</si>
  <si>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</si>
  <si>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</si>
  <si>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</si>
  <si>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</si>
  <si>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</si>
  <si>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</si>
  <si>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</si>
  <si>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</si>
  <si>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</si>
  <si>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</si>
  <si>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</si>
  <si>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</si>
  <si>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</si>
  <si>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</si>
  <si>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</si>
  <si>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</si>
  <si>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</si>
  <si>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</si>
  <si>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</si>
  <si>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</si>
  <si>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</si>
  <si>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</si>
  <si>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</si>
  <si>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</si>
  <si>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</si>
  <si>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</si>
  <si>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</si>
  <si>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</si>
  <si>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</si>
  <si>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</si>
  <si>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</si>
  <si>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</si>
  <si>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</si>
  <si>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</si>
  <si>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</si>
  <si>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</si>
  <si>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</si>
  <si>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</si>
  <si>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</si>
  <si>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</si>
  <si>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</si>
  <si>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</si>
  <si>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</si>
  <si>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</si>
  <si>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</si>
  <si>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</si>
  <si>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</si>
  <si>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</si>
  <si>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</si>
  <si>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</si>
  <si>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</si>
  <si>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</si>
  <si>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</si>
  <si>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</si>
  <si>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</si>
  <si>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</si>
  <si>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</si>
  <si>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</si>
  <si>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</si>
  <si>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</si>
  <si>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</si>
  <si>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</si>
  <si>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</si>
  <si>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</si>
  <si>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</si>
  <si>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</si>
  <si>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</si>
  <si>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</si>
  <si>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</si>
  <si>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</si>
  <si>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</si>
  <si>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</si>
  <si>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</si>
  <si>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</si>
  <si>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</si>
  <si>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</si>
  <si>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</si>
  <si>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</si>
  <si>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</si>
  <si>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</si>
  <si>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</si>
  <si>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</si>
  <si>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</si>
  <si>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</si>
  <si>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</si>
  <si>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</si>
  <si>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</si>
  <si>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</si>
  <si>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</si>
  <si>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</si>
  <si>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</si>
  <si>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</si>
  <si>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</si>
  <si>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</si>
  <si>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</si>
  <si>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</si>
  <si>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</si>
  <si>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</si>
  <si>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</si>
  <si>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</si>
  <si>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</si>
  <si>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</si>
  <si>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</si>
  <si>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</si>
  <si>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</si>
  <si>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</si>
  <si>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</si>
  <si>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</si>
  <si>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</si>
  <si>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</si>
  <si>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</si>
  <si>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</si>
  <si>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</si>
  <si>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</si>
  <si>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</si>
  <si>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</si>
  <si>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</si>
  <si>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</si>
  <si>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</si>
  <si>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</si>
  <si>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</si>
  <si>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</si>
  <si>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</si>
  <si>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</si>
  <si>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</si>
  <si>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</si>
  <si>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</si>
  <si>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</si>
  <si>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</si>
  <si>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</si>
  <si>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</si>
  <si>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</si>
  <si>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</si>
  <si>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</si>
  <si>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</si>
  <si>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</si>
  <si>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</si>
  <si>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</si>
  <si>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</si>
  <si>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</si>
  <si>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</si>
  <si>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</si>
  <si>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</si>
  <si>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</si>
  <si>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</si>
  <si>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</si>
  <si>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</si>
  <si>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</si>
  <si>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</si>
  <si>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</si>
  <si>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</si>
  <si>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</si>
  <si>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</si>
  <si>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</si>
  <si>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</si>
  <si>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</si>
  <si>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</si>
  <si>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</si>
  <si>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</si>
  <si>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</si>
  <si>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</si>
  <si>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</si>
  <si>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</si>
  <si>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</si>
  <si>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</si>
  <si>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</si>
  <si>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</si>
  <si>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</si>
  <si>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</si>
  <si>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</si>
  <si>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</si>
  <si>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</si>
  <si>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</si>
  <si>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</si>
  <si>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</si>
  <si>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</si>
  <si>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</si>
  <si>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</si>
  <si>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</si>
  <si>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</si>
  <si>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</si>
  <si>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</si>
  <si>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</si>
  <si>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</si>
  <si>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</si>
  <si>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</si>
  <si>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</si>
  <si>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</si>
  <si>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</si>
  <si>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</si>
  <si>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</si>
  <si>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</si>
  <si>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</si>
  <si>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</si>
  <si>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</si>
  <si>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</si>
  <si>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</si>
  <si>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</si>
  <si>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</si>
  <si>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</si>
  <si>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</si>
  <si>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</si>
  <si>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</si>
  <si>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</si>
  <si>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</si>
  <si>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</si>
  <si>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</si>
  <si>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</si>
  <si>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</si>
  <si>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</si>
  <si>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</si>
  <si>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</si>
  <si>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</si>
  <si>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</si>
  <si>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</si>
  <si>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</si>
  <si>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</si>
  <si>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</si>
  <si>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</si>
  <si>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</si>
  <si>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</si>
  <si>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</si>
  <si>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</si>
  <si>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</si>
  <si>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</si>
  <si>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</si>
  <si>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</si>
  <si>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</si>
  <si>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</si>
  <si>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</si>
  <si>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</si>
  <si>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</si>
  <si>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</si>
  <si>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</si>
  <si>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</si>
  <si>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</si>
  <si>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</si>
  <si>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</si>
  <si>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</si>
  <si>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</si>
  <si>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</si>
  <si>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</si>
  <si>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</si>
  <si>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</si>
  <si>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</si>
  <si>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</si>
  <si>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</si>
  <si>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</si>
  <si>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</si>
  <si>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</si>
  <si>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</si>
  <si>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</si>
  <si>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</si>
  <si>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</si>
  <si>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</si>
  <si>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</si>
  <si>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</si>
  <si>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</si>
  <si>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</si>
  <si>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</si>
  <si>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</si>
  <si>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</si>
  <si>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</si>
  <si>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</si>
  <si>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</si>
  <si>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</si>
  <si>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</si>
  <si>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</si>
  <si>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</si>
  <si>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</si>
  <si>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</si>
  <si>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</si>
  <si>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</si>
  <si>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</si>
  <si>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</si>
  <si>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</si>
  <si>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</si>
  <si>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</si>
  <si>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</si>
  <si>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</si>
  <si>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</si>
  <si>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</si>
  <si>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</si>
  <si>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</si>
  <si>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</si>
  <si>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</si>
  <si>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</si>
  <si>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</si>
  <si>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</si>
  <si>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</si>
  <si>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</si>
  <si>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</si>
  <si>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</si>
  <si>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</si>
  <si>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</si>
  <si>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</si>
  <si>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</si>
  <si>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</si>
  <si>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</si>
  <si>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</si>
  <si>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</si>
  <si>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</si>
  <si>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</si>
  <si>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</si>
  <si>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</si>
  <si>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</si>
  <si>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</si>
  <si>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</si>
  <si>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</si>
  <si>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</si>
  <si>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</si>
  <si>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</si>
  <si>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</si>
  <si>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</si>
  <si>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</si>
  <si>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</si>
  <si>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</si>
  <si>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</si>
  <si>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</si>
  <si>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</si>
  <si>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</si>
  <si>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</si>
  <si>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</si>
  <si>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</si>
  <si>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</si>
  <si>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</si>
  <si>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</si>
  <si>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</si>
  <si>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</si>
  <si>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</si>
  <si>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</si>
  <si>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</si>
  <si>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</si>
  <si>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</si>
  <si>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</si>
  <si>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</si>
  <si>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</si>
  <si>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</si>
  <si>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</si>
  <si>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</si>
  <si>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</si>
  <si>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</si>
  <si>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</si>
  <si>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</si>
  <si>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</si>
  <si>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</si>
  <si>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</si>
  <si>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</si>
  <si>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</si>
  <si>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</si>
  <si>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</si>
  <si>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</si>
  <si>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</si>
  <si>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</si>
  <si>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</si>
  <si>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</si>
  <si>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</si>
  <si>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</si>
  <si>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</si>
  <si>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</si>
  <si>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</si>
  <si>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</si>
  <si>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</si>
  <si>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</si>
  <si>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</si>
  <si>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</si>
  <si>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</si>
  <si>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</si>
  <si>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</si>
  <si>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</si>
  <si>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</si>
  <si>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</si>
  <si>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</si>
  <si>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</si>
  <si>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</si>
  <si>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</si>
  <si>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</si>
  <si>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</si>
  <si>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</si>
  <si>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</si>
  <si>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</si>
  <si>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</si>
  <si>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</si>
  <si>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</si>
  <si>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</si>
  <si>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</si>
  <si>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</si>
  <si>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</si>
  <si>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</si>
  <si>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</si>
  <si>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</si>
  <si>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</si>
  <si>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</si>
  <si>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</si>
  <si>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</si>
  <si>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</si>
  <si>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</si>
  <si>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</si>
  <si>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</si>
  <si>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</si>
  <si>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</si>
  <si>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</si>
  <si>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</si>
  <si>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</si>
  <si>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</si>
  <si>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</si>
  <si>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</si>
  <si>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</si>
  <si>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</si>
  <si>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</si>
  <si>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</si>
  <si>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</si>
  <si>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</si>
  <si>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</si>
  <si>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</si>
  <si>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</si>
  <si>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</si>
  <si>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</si>
  <si>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</si>
  <si>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</si>
  <si>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</si>
  <si>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</si>
  <si>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</si>
  <si>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</si>
  <si>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</si>
  <si>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</si>
  <si>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</si>
  <si>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</si>
  <si>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</si>
  <si>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</si>
  <si>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</si>
  <si>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</si>
  <si>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</si>
  <si>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</si>
  <si>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</si>
  <si>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</si>
  <si>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</si>
  <si>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</si>
  <si>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</si>
  <si>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</si>
  <si>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</si>
  <si>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</si>
  <si>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</si>
  <si>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</si>
  <si>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</si>
  <si>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APP</t>
  </si>
  <si>
    <t>CJ6-T</t>
  </si>
  <si>
    <t>B2</t>
  </si>
  <si>
    <t>MJ6-T</t>
  </si>
  <si>
    <t>Daya 16.500 VA</t>
  </si>
  <si>
    <t>Pemasangan APP 3 Fasa Di Bangunan</t>
  </si>
  <si>
    <t>KONSTRUKSI PHBTR</t>
  </si>
  <si>
    <t>LVCB 2 Jurusan Untuk 1 Tiang (M8-A1)</t>
  </si>
  <si>
    <t>CM2-11</t>
  </si>
  <si>
    <t>KDS 16</t>
  </si>
  <si>
    <t>ATB</t>
  </si>
  <si>
    <t>-6.863871, 110.702618</t>
  </si>
  <si>
    <t>DS SEDO, KEC DEMAK</t>
  </si>
  <si>
    <t>BBRI PASAR SEDO (SYUKRON BIN PARSAN)</t>
  </si>
  <si>
    <t>Staff Teknik</t>
  </si>
  <si>
    <t>TL Teknik</t>
  </si>
  <si>
    <t>Manager Unit</t>
  </si>
  <si>
    <t>Manager Perencanaan</t>
  </si>
  <si>
    <t>Demak, 05 Februari 2024</t>
  </si>
  <si>
    <t>MANAGER</t>
  </si>
  <si>
    <t>ACHMAD SUHENDRO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</si>
</sst>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0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Rp&quot;#,##0.00;\-&quot;Rp&quot;#,##0.00"/>
    <numFmt numFmtId="210" formatCode="_-* #,##0_-;\-* #,##0_-;_-* &quot;-&quot;_-;_-@_-"/>
    <numFmt numFmtId="212" formatCode="_-* #,##0.00_-;\-* #,##0.00_-;_-* &quot;-&quot;??_-;_-@_-"/>
  </numFmts>
  <fonts count="178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3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5907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" fillId="0" borderId="0"/>
    <xf numFmtId="41" fontId="23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5"/>
    <xf numFmtId="0" fontId="90" fillId="0" borderId="96"/>
    <xf numFmtId="43" fontId="23" fillId="0" borderId="0" applyFont="0" applyFill="0" applyBorder="0" applyAlignment="0" applyProtection="0"/>
    <xf numFmtId="0" fontId="38" fillId="20" borderId="103" applyNumberFormat="0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8" fillId="21" borderId="99" applyNumberFormat="0" applyAlignment="0" applyProtection="0"/>
    <xf numFmtId="0" fontId="34" fillId="7" borderId="107" applyNumberFormat="0" applyAlignment="0" applyProtection="0"/>
    <xf numFmtId="0" fontId="40" fillId="0" borderId="104" applyNumberFormat="0" applyFill="0" applyAlignment="0" applyProtection="0"/>
    <xf numFmtId="0" fontId="7" fillId="0" borderId="0"/>
    <xf numFmtId="0" fontId="7" fillId="0" borderId="0"/>
    <xf numFmtId="0" fontId="89" fillId="0" borderId="106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40" fillId="0" borderId="110" applyNumberFormat="0" applyFill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0" fontId="38" fillId="20" borderId="103" applyNumberForma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194" fontId="44" fillId="28" borderId="102" applyAlignment="0" applyProtection="0"/>
    <xf numFmtId="0" fontId="17" fillId="27" borderId="102" applyNumberFormat="0" applyFont="0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194" fontId="44" fillId="28" borderId="102" applyAlignment="0" applyProtection="0"/>
    <xf numFmtId="0" fontId="23" fillId="27" borderId="102" applyNumberFormat="0" applyFont="0" applyAlignment="0" applyProtection="0"/>
    <xf numFmtId="0" fontId="7" fillId="0" borderId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8" fillId="21" borderId="99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0" fontId="34" fillId="7" borderId="101" applyNumberFormat="0" applyAlignment="0" applyProtection="0"/>
    <xf numFmtId="43" fontId="7" fillId="0" borderId="0" applyFont="0" applyFill="0" applyBorder="0" applyAlignment="0" applyProtection="0"/>
    <xf numFmtId="0" fontId="80" fillId="23" borderId="105"/>
    <xf numFmtId="0" fontId="80" fillId="0" borderId="105"/>
    <xf numFmtId="0" fontId="80" fillId="0" borderId="100"/>
    <xf numFmtId="0" fontId="80" fillId="0" borderId="100"/>
    <xf numFmtId="0" fontId="75" fillId="0" borderId="105"/>
    <xf numFmtId="0" fontId="75" fillId="0" borderId="105"/>
    <xf numFmtId="0" fontId="75" fillId="0" borderId="111"/>
    <xf numFmtId="0" fontId="75" fillId="0" borderId="111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27" fillId="20" borderId="101" applyNumberFormat="0" applyAlignment="0" applyProtection="0"/>
    <xf numFmtId="0" fontId="7" fillId="0" borderId="0"/>
    <xf numFmtId="0" fontId="7" fillId="0" borderId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17" fillId="27" borderId="108" applyNumberFormat="0" applyFont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38" fillId="20" borderId="103" applyNumberFormat="0" applyAlignment="0" applyProtection="0"/>
    <xf numFmtId="0" fontId="23" fillId="27" borderId="102" applyNumberFormat="0" applyFont="0" applyAlignment="0" applyProtection="0"/>
    <xf numFmtId="0" fontId="34" fillId="7" borderId="101" applyNumberFormat="0" applyAlignment="0" applyProtection="0"/>
    <xf numFmtId="0" fontId="27" fillId="20" borderId="101" applyNumberFormat="0" applyAlignment="0" applyProtection="0"/>
    <xf numFmtId="194" fontId="44" fillId="28" borderId="108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34" fillId="7" borderId="107" applyNumberFormat="0" applyAlignment="0" applyProtection="0"/>
    <xf numFmtId="0" fontId="27" fillId="20" borderId="107" applyNumberFormat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40" fillId="0" borderId="104" applyNumberFormat="0" applyFill="0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89" fillId="0" borderId="112"/>
    <xf numFmtId="0" fontId="34" fillId="7" borderId="107" applyNumberFormat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0" fontId="27" fillId="20" borderId="107" applyNumberFormat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4" fillId="7" borderId="107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5" fillId="0" borderId="111"/>
    <xf numFmtId="0" fontId="75" fillId="0" borderId="111"/>
    <xf numFmtId="0" fontId="80" fillId="0" borderId="100"/>
    <xf numFmtId="0" fontId="80" fillId="0" borderId="100"/>
    <xf numFmtId="0" fontId="80" fillId="0" borderId="111"/>
    <xf numFmtId="0" fontId="80" fillId="23" borderId="111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34" fillId="7" borderId="107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194" fontId="44" fillId="28" borderId="108" applyAlignment="0" applyProtection="0"/>
    <xf numFmtId="0" fontId="17" fillId="27" borderId="108" applyNumberFormat="0" applyFont="0" applyAlignment="0" applyProtection="0"/>
    <xf numFmtId="9" fontId="23" fillId="0" borderId="0" applyFont="0" applyFill="0" applyBorder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194" fontId="44" fillId="28" borderId="108" applyAlignment="0" applyProtection="0"/>
    <xf numFmtId="0" fontId="23" fillId="27" borderId="108" applyNumberFormat="0" applyFon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0" fontId="38" fillId="20" borderId="109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13"/>
    <xf numFmtId="0" fontId="89" fillId="0" borderId="113"/>
    <xf numFmtId="0" fontId="90" fillId="0" borderId="114"/>
    <xf numFmtId="0" fontId="90" fillId="0" borderId="114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40" fillId="0" borderId="110" applyNumberFormat="0" applyFill="0" applyAlignment="0" applyProtection="0"/>
    <xf numFmtId="0" fontId="11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8" fillId="20" borderId="119" applyNumberFormat="0" applyAlignment="0" applyProtection="0"/>
    <xf numFmtId="0" fontId="23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17" fillId="27" borderId="118" applyNumberFormat="0" applyFont="0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194" fontId="44" fillId="28" borderId="130" applyAlignment="0" applyProtection="0"/>
    <xf numFmtId="0" fontId="34" fillId="7" borderId="107" applyNumberFormat="0" applyAlignment="0" applyProtection="0"/>
    <xf numFmtId="0" fontId="34" fillId="7" borderId="123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40" fillId="0" borderId="120" applyNumberFormat="0" applyFill="0" applyAlignment="0" applyProtection="0"/>
    <xf numFmtId="0" fontId="5" fillId="0" borderId="0"/>
    <xf numFmtId="0" fontId="34" fillId="7" borderId="123" applyNumberFormat="0" applyAlignment="0" applyProtection="0"/>
    <xf numFmtId="0" fontId="27" fillId="20" borderId="117" applyNumberFormat="0" applyAlignment="0" applyProtection="0"/>
    <xf numFmtId="0" fontId="5" fillId="0" borderId="0"/>
    <xf numFmtId="0" fontId="23" fillId="27" borderId="124" applyNumberFormat="0" applyFont="0" applyAlignment="0" applyProtection="0"/>
    <xf numFmtId="0" fontId="34" fillId="7" borderId="123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0" fontId="38" fillId="20" borderId="119" applyNumberForma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0" fontId="23" fillId="27" borderId="118" applyNumberFormat="0" applyFont="0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17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194" fontId="44" fillId="28" borderId="118" applyAlignment="0" applyProtection="0"/>
    <xf numFmtId="0" fontId="23" fillId="27" borderId="118" applyNumberFormat="0" applyFont="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0" fontId="23" fillId="27" borderId="130" applyNumberFormat="0" applyFon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27" fillId="20" borderId="123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17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43" fontId="5" fillId="0" borderId="0" applyFont="0" applyFill="0" applyBorder="0" applyAlignment="0" applyProtection="0"/>
    <xf numFmtId="0" fontId="80" fillId="23" borderId="121"/>
    <xf numFmtId="0" fontId="80" fillId="0" borderId="121"/>
    <xf numFmtId="0" fontId="80" fillId="23" borderId="133"/>
    <xf numFmtId="0" fontId="80" fillId="0" borderId="133"/>
    <xf numFmtId="0" fontId="75" fillId="0" borderId="121"/>
    <xf numFmtId="0" fontId="75" fillId="0" borderId="121"/>
    <xf numFmtId="0" fontId="75" fillId="0" borderId="133"/>
    <xf numFmtId="0" fontId="75" fillId="0" borderId="133"/>
    <xf numFmtId="0" fontId="75" fillId="0" borderId="127"/>
    <xf numFmtId="0" fontId="75" fillId="0" borderId="127"/>
    <xf numFmtId="0" fontId="80" fillId="0" borderId="127"/>
    <xf numFmtId="0" fontId="80" fillId="23" borderId="127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34" fillId="7" borderId="123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17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5" fillId="0" borderId="0"/>
    <xf numFmtId="0" fontId="5" fillId="0" borderId="0"/>
    <xf numFmtId="0" fontId="23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0" fontId="23" fillId="27" borderId="124" applyNumberFormat="0" applyFont="0" applyAlignment="0" applyProtection="0"/>
    <xf numFmtId="0" fontId="23" fillId="27" borderId="124" applyNumberFormat="0" applyFont="0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0" fontId="23" fillId="27" borderId="130" applyNumberFormat="0" applyFont="0" applyAlignment="0" applyProtection="0"/>
    <xf numFmtId="0" fontId="89" fillId="0" borderId="115"/>
    <xf numFmtId="0" fontId="90" fillId="0" borderId="116"/>
    <xf numFmtId="0" fontId="38" fillId="20" borderId="119" applyNumberFormat="0" applyAlignment="0" applyProtection="0"/>
    <xf numFmtId="0" fontId="23" fillId="27" borderId="118" applyNumberFormat="0" applyFont="0" applyAlignment="0" applyProtection="0"/>
    <xf numFmtId="0" fontId="34" fillId="7" borderId="129" applyNumberFormat="0" applyAlignment="0" applyProtection="0"/>
    <xf numFmtId="0" fontId="34" fillId="7" borderId="117" applyNumberFormat="0" applyAlignment="0" applyProtection="0"/>
    <xf numFmtId="0" fontId="27" fillId="20" borderId="117" applyNumberFormat="0" applyAlignment="0" applyProtection="0"/>
    <xf numFmtId="194" fontId="44" fillId="28" borderId="124" applyAlignment="0" applyProtection="0"/>
    <xf numFmtId="194" fontId="44" fillId="28" borderId="124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0" fontId="23" fillId="27" borderId="130" applyNumberFormat="0" applyFont="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0" fontId="40" fillId="0" borderId="126" applyNumberFormat="0" applyFill="0" applyAlignment="0" applyProtection="0"/>
    <xf numFmtId="0" fontId="38" fillId="20" borderId="125" applyNumberFormat="0" applyAlignment="0" applyProtection="0"/>
    <xf numFmtId="0" fontId="23" fillId="27" borderId="124" applyNumberFormat="0" applyFont="0" applyAlignment="0" applyProtection="0"/>
    <xf numFmtId="0" fontId="89" fillId="0" borderId="122"/>
    <xf numFmtId="0" fontId="34" fillId="7" borderId="123" applyNumberFormat="0" applyAlignment="0" applyProtection="0"/>
    <xf numFmtId="0" fontId="27" fillId="20" borderId="123" applyNumberFormat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0" fontId="40" fillId="0" borderId="120" applyNumberFormat="0" applyFill="0" applyAlignment="0" applyProtection="0"/>
    <xf numFmtId="194" fontId="44" fillId="28" borderId="130" applyAlignment="0" applyProtection="0"/>
    <xf numFmtId="194" fontId="44" fillId="28" borderId="130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17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23" fillId="27" borderId="124" applyNumberFormat="0" applyFont="0" applyAlignment="0" applyProtection="0"/>
    <xf numFmtId="194" fontId="44" fillId="28" borderId="124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38" fillId="20" borderId="125" applyNumberFormat="0" applyAlignment="0" applyProtection="0"/>
    <xf numFmtId="0" fontId="40" fillId="0" borderId="132" applyNumberFormat="0" applyFill="0" applyAlignment="0" applyProtection="0"/>
    <xf numFmtId="0" fontId="38" fillId="20" borderId="131" applyNumberFormat="0" applyAlignment="0" applyProtection="0"/>
    <xf numFmtId="0" fontId="23" fillId="27" borderId="130" applyNumberFormat="0" applyFont="0" applyAlignment="0" applyProtection="0"/>
    <xf numFmtId="0" fontId="89" fillId="0" borderId="128"/>
    <xf numFmtId="0" fontId="34" fillId="7" borderId="129" applyNumberFormat="0" applyAlignment="0" applyProtection="0"/>
    <xf numFmtId="0" fontId="27" fillId="20" borderId="129" applyNumberFormat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40" fillId="0" borderId="126" applyNumberFormat="0" applyFill="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89" fillId="0" borderId="134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0" fontId="27" fillId="20" borderId="129" applyNumberFormat="0" applyAlignment="0" applyProtection="0"/>
    <xf numFmtId="43" fontId="23" fillId="0" borderId="0" applyFont="0" applyFill="0" applyBorder="0" applyAlignment="0" applyProtection="0"/>
    <xf numFmtId="0" fontId="1" fillId="0" borderId="0"/>
    <xf numFmtId="0" fontId="34" fillId="7" borderId="129" applyNumberFormat="0" applyAlignment="0" applyProtection="0"/>
    <xf numFmtId="0" fontId="75" fillId="0" borderId="133"/>
    <xf numFmtId="0" fontId="75" fillId="0" borderId="133"/>
    <xf numFmtId="0" fontId="80" fillId="0" borderId="133"/>
    <xf numFmtId="0" fontId="80" fillId="23" borderId="133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34" fillId="7" borderId="12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0" fontId="23" fillId="27" borderId="130" applyNumberFormat="0" applyFont="0" applyAlignment="0" applyProtection="0"/>
    <xf numFmtId="0" fontId="23" fillId="27" borderId="130" applyNumberFormat="0" applyFont="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17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194" fontId="44" fillId="28" borderId="130" applyAlignment="0" applyProtection="0"/>
    <xf numFmtId="0" fontId="23" fillId="27" borderId="130" applyNumberFormat="0" applyFon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38" fillId="20" borderId="131" applyNumberFormat="0" applyAlignment="0" applyProtection="0"/>
    <xf numFmtId="0" fontId="89" fillId="0" borderId="135"/>
    <xf numFmtId="0" fontId="89" fillId="0" borderId="135"/>
    <xf numFmtId="0" fontId="90" fillId="0" borderId="136"/>
    <xf numFmtId="0" fontId="90" fillId="0" borderId="136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40" fillId="0" borderId="132" applyNumberFormat="0" applyFill="0" applyAlignment="0" applyProtection="0"/>
    <xf numFmtId="0" fontId="2" fillId="0" borderId="0"/>
    <xf numFmtId="43" fontId="12" fillId="0" borderId="0" applyFont="0" applyFill="0" applyBorder="0" applyAlignment="0" applyProtection="0"/>
    <xf numFmtId="0" fontId="2" fillId="0" borderId="0"/>
    <xf numFmtId="210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0" fontId="2" fillId="0" borderId="0"/>
    <xf numFmtId="210" fontId="23" fillId="0" borderId="0" applyFont="0" applyFill="0" applyBorder="0" applyAlignment="0" applyProtection="0"/>
    <xf numFmtId="0" fontId="2" fillId="0" borderId="0"/>
    <xf numFmtId="212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7" fillId="0" borderId="0" applyFont="0" applyFill="0" applyBorder="0" applyAlignment="0" applyProtection="0"/>
    <xf numFmtId="208" fontId="23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67" fillId="0" borderId="0" applyFont="0" applyFill="0" applyBorder="0" applyAlignment="0" applyProtection="0"/>
    <xf numFmtId="210" fontId="68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1" fillId="0" borderId="0" applyFont="0" applyFill="0" applyBorder="0" applyAlignment="0" applyProtection="0"/>
    <xf numFmtId="210" fontId="17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69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17" fillId="0" borderId="0" applyFont="0" applyFill="0" applyBorder="0" applyAlignment="0" applyProtection="0"/>
    <xf numFmtId="212" fontId="23" fillId="0" borderId="0" applyFont="0" applyFill="0" applyBorder="0" applyAlignment="0" applyProtection="0"/>
    <xf numFmtId="212" fontId="70" fillId="0" borderId="0" applyFont="0" applyFill="0" applyBorder="0" applyAlignment="0" applyProtection="0"/>
    <xf numFmtId="212" fontId="70" fillId="0" borderId="0" applyFont="0" applyFill="0" applyBorder="0" applyAlignment="0" applyProtection="0"/>
    <xf numFmtId="212" fontId="1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/>
    <xf numFmtId="0" fontId="2" fillId="0" borderId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0" fontId="17" fillId="27" borderId="130" applyNumberFormat="0" applyFont="0" applyAlignment="0" applyProtection="0"/>
    <xf numFmtId="9" fontId="1" fillId="0" borderId="0" applyFont="0" applyFill="0" applyBorder="0" applyAlignment="0" applyProtection="0"/>
    <xf numFmtId="0" fontId="89" fillId="0" borderId="135"/>
    <xf numFmtId="0" fontId="90" fillId="0" borderId="116"/>
    <xf numFmtId="212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0" fillId="0" borderId="136"/>
  </cellStyleXfs>
  <cellXfs count="702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8" xfId="0" applyFont="1" applyFill="1" applyBorder="1" applyAlignment="1">
      <alignment horizontal="center" vertical="center"/>
    </xf>
    <xf numFmtId="0" fontId="121" fillId="33" borderId="69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59" fillId="0" borderId="0" xfId="1652" applyFont="1" applyAlignment="1">
      <alignment vertical="center"/>
    </xf>
    <xf numFmtId="0" fontId="162" fillId="39" borderId="79" xfId="2670" applyFont="1" applyFill="1" applyBorder="1" applyAlignment="1">
      <alignment horizontal="left" vertical="center"/>
    </xf>
    <xf numFmtId="0" fontId="162" fillId="39" borderId="80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4" xfId="2670" applyFont="1" applyFill="1" applyBorder="1" applyAlignment="1">
      <alignment horizontal="left" vertical="center"/>
    </xf>
    <xf numFmtId="0" fontId="162" fillId="39" borderId="85" xfId="2670" applyFont="1" applyFill="1" applyBorder="1" applyAlignment="1">
      <alignment horizontal="center" vertical="center"/>
    </xf>
    <xf numFmtId="167" fontId="143" fillId="40" borderId="81" xfId="2672" applyFont="1" applyFill="1" applyBorder="1" applyAlignment="1" applyProtection="1">
      <alignment horizontal="right" vertical="center" wrapText="1"/>
      <protection locked="0"/>
    </xf>
    <xf numFmtId="167" fontId="143" fillId="40" borderId="83" xfId="2672" applyFont="1" applyFill="1" applyBorder="1" applyAlignment="1" applyProtection="1">
      <alignment horizontal="right" vertical="center"/>
      <protection locked="0"/>
    </xf>
    <xf numFmtId="169" fontId="143" fillId="40" borderId="83" xfId="2672" applyNumberFormat="1" applyFont="1" applyFill="1" applyBorder="1" applyAlignment="1" applyProtection="1">
      <alignment horizontal="right" vertical="center"/>
      <protection locked="0"/>
    </xf>
    <xf numFmtId="169" fontId="143" fillId="40" borderId="86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0" xfId="2673" applyFont="1" applyFill="1" applyBorder="1" applyAlignment="1">
      <alignment vertical="center" wrapText="1"/>
    </xf>
    <xf numFmtId="0" fontId="149" fillId="43" borderId="90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4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12" fillId="0" borderId="21" xfId="1614" applyFont="1" applyBorder="1" applyAlignment="1">
      <alignment horizontal="center" vertical="center" wrapText="1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94" fillId="0" borderId="40" xfId="1450" applyFont="1" applyBorder="1" applyAlignment="1">
      <alignment horizontal="center" vertical="center"/>
    </xf>
    <xf numFmtId="0" fontId="94" fillId="0" borderId="47" xfId="1450" applyFont="1" applyBorder="1" applyAlignment="1">
      <alignment horizontal="center" vertical="center"/>
    </xf>
    <xf numFmtId="0" fontId="45" fillId="0" borderId="20" xfId="1615" applyFont="1" applyBorder="1" applyAlignment="1">
      <alignment horizontal="center" vertical="center"/>
    </xf>
    <xf numFmtId="0" fontId="45" fillId="0" borderId="21" xfId="1615" applyFont="1" applyBorder="1" applyAlignment="1">
      <alignment horizontal="left" vertical="center" wrapText="1"/>
    </xf>
    <xf numFmtId="0" fontId="116" fillId="0" borderId="20" xfId="1653" applyFont="1" applyBorder="1" applyAlignment="1">
      <alignment horizontal="center" vertical="center"/>
    </xf>
    <xf numFmtId="0" fontId="177" fillId="0" borderId="20" xfId="1653" applyFont="1" applyBorder="1" applyAlignment="1">
      <alignment horizontal="center" vertical="center"/>
    </xf>
    <xf numFmtId="0" fontId="177" fillId="0" borderId="21" xfId="1653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23" fillId="0" borderId="21" xfId="1451" applyBorder="1" applyAlignment="1">
      <alignment horizontal="left" wrapText="1"/>
    </xf>
    <xf numFmtId="0" fontId="6" fillId="0" borderId="21" xfId="1652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/>
    </xf>
    <xf numFmtId="0" fontId="118" fillId="33" borderId="0" xfId="0" applyFont="1" applyFill="1" applyAlignment="1">
      <alignment horizontal="left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6" fillId="0" borderId="21" xfId="1450" applyFont="1" applyBorder="1" applyAlignment="1">
      <alignment horizontal="left" vertical="center" wrapText="1"/>
    </xf>
    <xf numFmtId="3" fontId="12" fillId="0" borderId="21" xfId="1614" applyNumberFormat="1" applyFont="1" applyBorder="1" applyAlignment="1">
      <alignment horizontal="center" vertical="center"/>
    </xf>
    <xf numFmtId="0" fontId="118" fillId="33" borderId="0" xfId="0" quotePrefix="1" applyFont="1" applyFill="1" applyAlignment="1">
      <alignment horizontal="left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0" fontId="166" fillId="42" borderId="88" xfId="2673" applyFont="1" applyFill="1" applyBorder="1" applyAlignment="1">
      <alignment horizontal="center" vertical="center" wrapText="1"/>
    </xf>
    <xf numFmtId="0" fontId="166" fillId="42" borderId="89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1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3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1" xfId="2673" applyNumberFormat="1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66" fillId="41" borderId="88" xfId="2673" applyFont="1" applyFill="1" applyBorder="1" applyAlignment="1">
      <alignment horizontal="center" vertical="center" wrapText="1"/>
    </xf>
    <xf numFmtId="0" fontId="166" fillId="41" borderId="89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6" xfId="2670" applyFill="1" applyBorder="1" applyAlignment="1">
      <alignment horizontal="center" vertical="center"/>
    </xf>
    <xf numFmtId="0" fontId="141" fillId="0" borderId="77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left" vertical="center"/>
    </xf>
    <xf numFmtId="0" fontId="94" fillId="33" borderId="40" xfId="0" applyFont="1" applyFill="1" applyBorder="1" applyAlignment="1">
      <alignment horizontal="left" vertical="center"/>
    </xf>
    <xf numFmtId="0" fontId="122" fillId="33" borderId="74" xfId="0" applyFont="1" applyFill="1" applyBorder="1" applyAlignment="1">
      <alignment horizontal="center" vertical="center" wrapText="1"/>
    </xf>
    <xf numFmtId="0" fontId="122" fillId="33" borderId="75" xfId="0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94" fillId="0" borderId="60" xfId="1450" applyFont="1" applyBorder="1" applyAlignment="1">
      <alignment horizontal="left" vertical="center"/>
    </xf>
    <xf numFmtId="0" fontId="94" fillId="0" borderId="61" xfId="1450" applyFont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center"/>
    </xf>
    <xf numFmtId="0" fontId="121" fillId="33" borderId="72" xfId="0" applyFont="1" applyFill="1" applyBorder="1" applyAlignment="1">
      <alignment horizontal="left" vertical="center"/>
    </xf>
    <xf numFmtId="0" fontId="121" fillId="33" borderId="73" xfId="0" applyFont="1" applyFill="1" applyBorder="1" applyAlignment="1">
      <alignment horizontal="left" vertical="center"/>
    </xf>
    <xf numFmtId="49" fontId="117" fillId="33" borderId="3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94" fillId="0" borderId="97" xfId="1450" applyFont="1" applyBorder="1" applyAlignment="1">
      <alignment horizontal="left" vertical="center"/>
    </xf>
    <xf numFmtId="0" fontId="94" fillId="0" borderId="98" xfId="1450" applyFont="1" applyBorder="1" applyAlignment="1">
      <alignment horizontal="left" vertic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quotePrefix="1" applyFont="1" applyAlignment="1">
      <alignment horizontal="left"/>
    </xf>
    <xf numFmtId="0" fontId="163" fillId="0" borderId="0" xfId="1451" applyFont="1" applyAlignment="1">
      <alignment horizontal="left"/>
    </xf>
    <xf numFmtId="0" fontId="154" fillId="0" borderId="0" xfId="5235" applyFont="1" applyAlignment="1">
      <alignment horizontal="right"/>
    </xf>
    <xf numFmtId="0" fontId="161" fillId="0" borderId="0" xfId="1644" applyFont="1" applyAlignment="1">
      <alignment horizontal="center" vertical="center"/>
    </xf>
  </cellXfs>
  <cellStyles count="5907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5128" xr:uid="{2D52B746-EB7E-4797-84DD-3103657D1365}"/>
    <cellStyle name="Calculation 10 3" xfId="3682" xr:uid="{FC6AEF61-9B3A-4953-998C-0C6AFC45D5D2}"/>
    <cellStyle name="Calculation 10 4" xfId="3591" xr:uid="{B655F429-28BF-45C6-93BF-B407E7B9A907}"/>
    <cellStyle name="Calculation 10 5" xfId="4419" xr:uid="{3E592471-91F9-4CB2-8E02-85555E15D4F4}"/>
    <cellStyle name="Calculation 10 6" xfId="4601" xr:uid="{BD7201DA-B766-4AFA-A35B-995DFCE275CE}"/>
    <cellStyle name="Calculation 10 7" xfId="4728" xr:uid="{B6F45539-E456-4164-8C94-BE69290A6A9F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5129" xr:uid="{50952EE9-FF04-465E-B70C-D129EC4AC221}"/>
    <cellStyle name="Calculation 11 3" xfId="3681" xr:uid="{49265FCD-15EE-4F3D-98E8-26B740BA12AD}"/>
    <cellStyle name="Calculation 11 4" xfId="3592" xr:uid="{E2179F3A-FB95-4FF9-A8A9-829217F6D160}"/>
    <cellStyle name="Calculation 11 5" xfId="4711" xr:uid="{D64260B7-FBEF-48B8-9CF7-7AFA3FF428F8}"/>
    <cellStyle name="Calculation 11 6" xfId="4602" xr:uid="{00BA2FCC-CC51-4E17-8741-E75C5F7AEAE7}"/>
    <cellStyle name="Calculation 11 7" xfId="4727" xr:uid="{C35DA139-53DB-417E-B7F7-1C705DB75E8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5130" xr:uid="{ED941525-5F17-4E21-8BE3-672807A96DE8}"/>
    <cellStyle name="Calculation 12 3" xfId="3680" xr:uid="{6B0320A4-A2D3-4406-89CB-8BDD606492C2}"/>
    <cellStyle name="Calculation 12 4" xfId="3593" xr:uid="{224B4B05-29BD-4E94-87A2-DC2338ADB2FE}"/>
    <cellStyle name="Calculation 12 5" xfId="4710" xr:uid="{163176CD-04D1-4303-91DA-BEAD47DB4E15}"/>
    <cellStyle name="Calculation 12 6" xfId="4603" xr:uid="{668CAA00-5EFF-4097-B644-4F4519166298}"/>
    <cellStyle name="Calculation 12 7" xfId="4726" xr:uid="{BA6DA858-AAE1-440A-A753-8F3AEFB218A2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5131" xr:uid="{C455A84E-0AD8-4915-A95C-FD70351595B6}"/>
    <cellStyle name="Calculation 13 3" xfId="3679" xr:uid="{FEAAD657-80FF-4B3F-A165-C830F32FE787}"/>
    <cellStyle name="Calculation 13 4" xfId="3594" xr:uid="{241B265A-9BBA-4E2E-9F9C-501A42D0E722}"/>
    <cellStyle name="Calculation 13 5" xfId="4423" xr:uid="{622CF4E8-D14D-4F08-9A1C-3D2C18D7B0B9}"/>
    <cellStyle name="Calculation 13 6" xfId="4604" xr:uid="{2567DD98-B3EA-44A2-ACB7-DC572E477203}"/>
    <cellStyle name="Calculation 13 7" xfId="4725" xr:uid="{EDA561DC-9B0B-4F05-87D3-02A507A6CD7C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5132" xr:uid="{E58D4CC0-A7AF-47EF-83B7-3E8AEB16235C}"/>
    <cellStyle name="Calculation 14 3" xfId="3678" xr:uid="{699905E9-41AD-4FDE-870F-27C8345502F9}"/>
    <cellStyle name="Calculation 14 4" xfId="3595" xr:uid="{90E91377-8151-4422-A0AD-88AE8F1187A2}"/>
    <cellStyle name="Calculation 14 5" xfId="4418" xr:uid="{ACB2DCE2-9A57-4E85-88F4-C4236A8A0C1B}"/>
    <cellStyle name="Calculation 14 6" xfId="4605" xr:uid="{4C8FDA69-3499-4DAA-B3C2-02645A90BD07}"/>
    <cellStyle name="Calculation 14 7" xfId="4724" xr:uid="{A19388A1-A2EA-4721-84D1-5DB09B8AB573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5133" xr:uid="{A00E5E0E-678F-418D-AE6D-DC495EC08143}"/>
    <cellStyle name="Calculation 15 3" xfId="3677" xr:uid="{AE8EC5A1-839F-4732-86B7-46096DDCDE12}"/>
    <cellStyle name="Calculation 15 4" xfId="3596" xr:uid="{F6F418C4-4533-4F5F-82AD-3A41AEEC2F1A}"/>
    <cellStyle name="Calculation 15 5" xfId="4417" xr:uid="{975A673C-FFEC-494D-A941-BED90BDBB1A3}"/>
    <cellStyle name="Calculation 15 6" xfId="4606" xr:uid="{2E75ECCB-4F74-49DD-BB4D-E228A066BD10}"/>
    <cellStyle name="Calculation 15 7" xfId="4723" xr:uid="{27AB441A-D361-4D5F-9B05-18D2F1754CD7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5134" xr:uid="{3BA04FBA-6A08-4869-8144-D55888C7BA82}"/>
    <cellStyle name="Calculation 16 3" xfId="3676" xr:uid="{04128D6D-B053-499F-A46D-04800D3E2238}"/>
    <cellStyle name="Calculation 16 4" xfId="3597" xr:uid="{3D44A7A2-C6CF-4D05-A0A9-C885E61A480F}"/>
    <cellStyle name="Calculation 16 5" xfId="4709" xr:uid="{19F88138-B624-4061-B2FC-B7683D2BFCB6}"/>
    <cellStyle name="Calculation 16 6" xfId="4607" xr:uid="{E638084A-6358-4B07-9C8E-ED17F1CF37AB}"/>
    <cellStyle name="Calculation 16 7" xfId="4722" xr:uid="{B5E77468-8608-4779-82AE-1A962300BDE0}"/>
    <cellStyle name="Calculation 17" xfId="3717" xr:uid="{E31DC55E-44B3-4C15-A94E-F3616F11BE52}"/>
    <cellStyle name="Calculation 18" xfId="3723" xr:uid="{EC2A906A-06C9-4A0E-94F7-4560E7890D96}"/>
    <cellStyle name="Calculation 19" xfId="4768" xr:uid="{0F757056-B196-48F2-AD21-CFE864EFC6DC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5135" xr:uid="{3273D089-E2B1-4A3B-8011-39E022AC034B}"/>
    <cellStyle name="Calculation 2 2 3" xfId="3674" xr:uid="{1718B1CA-B296-4F88-91A1-CEFE7FA5ECD3}"/>
    <cellStyle name="Calculation 2 2 4" xfId="3599" xr:uid="{033BE833-D9EB-4371-8EBF-964B97BF4DAA}"/>
    <cellStyle name="Calculation 2 2 5" xfId="4707" xr:uid="{163E705B-693F-4419-9BCB-783B79A60FE0}"/>
    <cellStyle name="Calculation 2 2 6" xfId="4609" xr:uid="{8256E356-3991-4287-A30F-4F9F761DDF87}"/>
    <cellStyle name="Calculation 2 2 7" xfId="4720" xr:uid="{2293315F-51A1-4D41-B721-E4AA38F0F310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5136" xr:uid="{16CC00C0-1B28-4602-BD45-A325F6ADB3FE}"/>
    <cellStyle name="Calculation 2 3 3" xfId="3673" xr:uid="{31BF3874-959B-4CF2-B304-75AE18E9AE5B}"/>
    <cellStyle name="Calculation 2 3 4" xfId="3600" xr:uid="{2CB8C117-701D-45BB-A598-D9148D263A48}"/>
    <cellStyle name="Calculation 2 3 5" xfId="4706" xr:uid="{7734E199-B3B9-476B-9282-256354E2AD33}"/>
    <cellStyle name="Calculation 2 3 6" xfId="4610" xr:uid="{23CBF0D2-066D-471A-A6C3-45745DEA2E96}"/>
    <cellStyle name="Calculation 2 3 7" xfId="4719" xr:uid="{68920D80-3C00-4D76-BDF1-A4E972381C0B}"/>
    <cellStyle name="Calculation 2 4" xfId="487" xr:uid="{00000000-0005-0000-0000-0000E6010000}"/>
    <cellStyle name="Calculation 2 4 2" xfId="3908" xr:uid="{3A7BEF43-6E48-46CA-9B78-B8F34725A269}"/>
    <cellStyle name="Calculation 2 4 3" xfId="5137" xr:uid="{CAC61EF4-E0E2-4432-ACCD-CB06E6E33E24}"/>
    <cellStyle name="Calculation 2 5" xfId="3675" xr:uid="{057B7AF0-40C9-4BD3-844F-72456D2A9274}"/>
    <cellStyle name="Calculation 2 6" xfId="3598" xr:uid="{035455AE-63C5-4666-9AFD-1E3A1F915273}"/>
    <cellStyle name="Calculation 2 7" xfId="4708" xr:uid="{09E28E25-6AF2-4C25-834E-EA3A177B2FE0}"/>
    <cellStyle name="Calculation 2 8" xfId="4608" xr:uid="{9E460217-80AD-45BC-B7DC-D73221FCCA0F}"/>
    <cellStyle name="Calculation 2 9" xfId="4721" xr:uid="{05F1DCFF-1953-4CFB-B534-5808CF4FAA7D}"/>
    <cellStyle name="Calculation 20" xfId="4789" xr:uid="{8DE1E537-898B-4B20-A3AB-90B2E45B3822}"/>
    <cellStyle name="Calculation 21" xfId="4953" xr:uid="{C1116C9C-6B04-4EFD-8763-5F873EC40686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5138" xr:uid="{C91224C7-5EFC-49C5-885E-2F697D659031}"/>
    <cellStyle name="Calculation 3 3" xfId="3672" xr:uid="{E5879892-07DD-4EBC-907F-C27620EC2FC3}"/>
    <cellStyle name="Calculation 3 4" xfId="3601" xr:uid="{C25E7B5E-8DDA-4350-B230-18D8A3EA4AF4}"/>
    <cellStyle name="Calculation 3 5" xfId="4705" xr:uid="{81ACEE78-AE42-406B-9E5C-86850B678770}"/>
    <cellStyle name="Calculation 3 6" xfId="4611" xr:uid="{FD5C4E7B-62FB-42F7-89AB-3226AD387C26}"/>
    <cellStyle name="Calculation 3 7" xfId="4718" xr:uid="{276B2D26-33E3-4716-9F2F-644224F6F2E8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5139" xr:uid="{91250C79-645B-4D34-90B0-A1B682440257}"/>
    <cellStyle name="Calculation 4 3" xfId="3671" xr:uid="{6AEAFCB9-5231-47F7-9505-42C8FB83BBF0}"/>
    <cellStyle name="Calculation 4 4" xfId="3602" xr:uid="{7D0D1C41-630E-42C8-9488-1F0788B8B9D7}"/>
    <cellStyle name="Calculation 4 5" xfId="4704" xr:uid="{2EFCFE79-F18E-42DA-892B-88733BE75690}"/>
    <cellStyle name="Calculation 4 6" xfId="4612" xr:uid="{5CC5BDEB-D324-42AC-857D-5B1B52CFB904}"/>
    <cellStyle name="Calculation 4 7" xfId="4717" xr:uid="{055503F5-683D-4CD9-BC47-9D13493D64A4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5140" xr:uid="{422AE41C-D882-44FC-BDFB-C7B863D6F72C}"/>
    <cellStyle name="Calculation 5 3" xfId="3670" xr:uid="{42D94F41-20DA-4CF7-92DB-85197F0B8661}"/>
    <cellStyle name="Calculation 5 4" xfId="3603" xr:uid="{9A06A685-528B-4267-AC6F-5615A807F909}"/>
    <cellStyle name="Calculation 5 5" xfId="4703" xr:uid="{A1965D98-5327-49EB-9330-CE47DB889C2D}"/>
    <cellStyle name="Calculation 5 6" xfId="4613" xr:uid="{E3F089EF-A417-4549-A2AA-7627E572123D}"/>
    <cellStyle name="Calculation 5 7" xfId="4716" xr:uid="{6163CF86-08C1-4C9F-A8D9-9B6D77C216C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5141" xr:uid="{6A3800AF-5259-4982-8E29-C4D96C93411E}"/>
    <cellStyle name="Calculation 6 3" xfId="3669" xr:uid="{BF3E1D3E-2AE4-4054-BB93-CAA66C993C5B}"/>
    <cellStyle name="Calculation 6 4" xfId="3604" xr:uid="{7F337BCC-54FC-4C80-BBF0-FD9533CF61EE}"/>
    <cellStyle name="Calculation 6 5" xfId="4702" xr:uid="{4C113038-F5FD-4CC7-90CD-690C6289EA56}"/>
    <cellStyle name="Calculation 6 6" xfId="4614" xr:uid="{84D6A9E7-23EE-40A2-AB2B-EB66A59E087E}"/>
    <cellStyle name="Calculation 6 7" xfId="4715" xr:uid="{80129318-747D-461C-8F2E-019B320AD1F7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5142" xr:uid="{0BBF2F5A-4AFE-4D6D-B275-8FCD7B95E7B4}"/>
    <cellStyle name="Calculation 7 3" xfId="3668" xr:uid="{C97DD6BA-705C-48D9-8EEF-EDD3731712CD}"/>
    <cellStyle name="Calculation 7 4" xfId="3605" xr:uid="{1503EC32-E1F2-4C0B-AA36-0DBB83DC29E3}"/>
    <cellStyle name="Calculation 7 5" xfId="4701" xr:uid="{0883A7BF-DE8A-49DB-B9E8-7D1977D05606}"/>
    <cellStyle name="Calculation 7 6" xfId="4615" xr:uid="{B8C7B53D-B539-413C-9895-A306E319125F}"/>
    <cellStyle name="Calculation 7 7" xfId="4714" xr:uid="{136C56C1-CD9F-464D-AC1B-6BA6ED04F218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5143" xr:uid="{01F36034-9252-4A35-AAF8-D69190075AB4}"/>
    <cellStyle name="Calculation 8 3" xfId="3667" xr:uid="{0926AF0E-11A0-4E04-BAA4-9550DDF02D6A}"/>
    <cellStyle name="Calculation 8 4" xfId="3606" xr:uid="{C5DDA028-9262-402D-86D5-CCB9A838208A}"/>
    <cellStyle name="Calculation 8 5" xfId="4700" xr:uid="{EB88FBD7-FB1A-4C18-AFE7-D2D56A0D8614}"/>
    <cellStyle name="Calculation 8 6" xfId="4616" xr:uid="{B692DE36-0397-4E1C-82E1-BE88C49253BD}"/>
    <cellStyle name="Calculation 8 7" xfId="4713" xr:uid="{EBC7C8F9-4DED-43D8-B885-D5C5927D806A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5144" xr:uid="{E1140C8D-46E4-4A0C-9714-2AC6C58B5E7A}"/>
    <cellStyle name="Calculation 9 3" xfId="3666" xr:uid="{97810E95-0FDD-4506-8D83-5627D31ED025}"/>
    <cellStyle name="Calculation 9 4" xfId="3607" xr:uid="{D2758DFD-0E23-4403-9E33-3A55A33AD304}"/>
    <cellStyle name="Calculation 9 5" xfId="4699" xr:uid="{BAA57479-2313-4E22-AF22-29D9F094272C}"/>
    <cellStyle name="Calculation 9 6" xfId="4617" xr:uid="{6A2C8267-F976-4FCA-AFAA-CA796DC1CB80}"/>
    <cellStyle name="Calculation 9 7" xfId="4712" xr:uid="{46A38011-2BA6-43C6-82BD-B5EC686BCFAB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503" xr:uid="{1128E932-92A9-46A3-A5D3-DA0D5998E6B4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0 5 2" xfId="5511" xr:uid="{D5A285CF-8B0E-48F6-BF25-F32055159FCF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2 3 2" xfId="5513" xr:uid="{0472AF8E-4553-4C18-923B-16E65CEDA897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1 4 2" xfId="5512" xr:uid="{16AE268C-226D-465D-879E-63F28F5F3956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2 3 2" xfId="5515" xr:uid="{80F386F1-C5CD-4745-8C38-915D50C7149D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3 3 2" xfId="5516" xr:uid="{D33EE966-6577-45B7-A3C2-0CEEA1E2E3FE}"/>
    <cellStyle name="Comma [0] 12 4" xfId="2902" xr:uid="{99BCCA6F-4BFA-416A-9F12-8C5740FF3EE9}"/>
    <cellStyle name="Comma [0] 12 4 2" xfId="5514" xr:uid="{60862384-23E7-4FB1-A8C9-8194D70584B0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2 3 2" xfId="5517" xr:uid="{FBC6B909-3D57-4A59-A768-1E6402D0A658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2 3 2" xfId="5519" xr:uid="{C9C0D4E2-FEAF-42D7-B77A-D402701C8F61}"/>
    <cellStyle name="Comma [0] 15 3" xfId="2906" xr:uid="{88246A47-5282-43D0-A8C7-336B9B16CA56}"/>
    <cellStyle name="Comma [0] 15 3 2" xfId="5518" xr:uid="{C6B0F610-2131-4060-BDF2-7A9CB3BBB718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5520" xr:uid="{C1AA1C33-09DB-4596-9FE1-0230EC1FAD9C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2 3 2" xfId="5522" xr:uid="{5770E01B-B1B6-404A-A9A6-4884DF52FED2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8 4 2" xfId="5521" xr:uid="{0708E4F7-77DA-4A10-BE78-FF03A6BA8C15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2 3 2" xfId="5524" xr:uid="{15CF7A4C-F788-47F8-AE08-AFC70EBEF58E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19 4 2" xfId="5523" xr:uid="{157A4CBD-5592-497A-9453-D1CD06E04C6B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0 4 2" xfId="5525" xr:uid="{CFA7D8E1-30B2-40CA-BEC7-3928412365F1}"/>
    <cellStyle name="Comma [0] 2 11" xfId="566" xr:uid="{00000000-0005-0000-0000-000036020000}"/>
    <cellStyle name="Comma [0] 2 11 2" xfId="2914" xr:uid="{B84335E5-D1A8-4C73-ABD6-9CFFA0DB128C}"/>
    <cellStyle name="Comma [0] 2 11 2 2" xfId="5526" xr:uid="{7EC6D236-588D-4D11-9DB1-9BBDB9F64EB2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13 2" xfId="5506" xr:uid="{BCD9DA7E-5175-459C-BE74-0601CE5AB95F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2 3 2" xfId="5533" xr:uid="{56704E76-47E1-4454-B566-DC05D5FDE47C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3 3 2" xfId="5534" xr:uid="{40FFE915-FDBF-4422-B848-9B52B78BEC9A}"/>
    <cellStyle name="Comma [0] 2 2 2 2 2 2 2 4" xfId="2920" xr:uid="{E692216F-B0B4-4BB9-A627-97233D982EC6}"/>
    <cellStyle name="Comma [0] 2 2 2 2 2 2 2 4 2" xfId="5532" xr:uid="{3C04C31D-B699-4BCF-84D3-3931E84857EF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2 2" xfId="5535" xr:uid="{8926B469-637F-4BEB-AACE-6C3F5403C007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2 5 2" xfId="5531" xr:uid="{F5A4C208-ED4D-4BCC-8EC8-4C6C9065645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3 3 2" xfId="5536" xr:uid="{B5E752FE-5CF5-4A14-89EE-4852819E01EE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4 3 2" xfId="5537" xr:uid="{F74B57A0-75F3-4B44-8355-527B6CC33F6B}"/>
    <cellStyle name="Comma [0] 2 2 2 2 2 5" xfId="2918" xr:uid="{AB84DAE5-3105-48EE-AFA8-0E5AF34EEB9C}"/>
    <cellStyle name="Comma [0] 2 2 2 2 2 5 2" xfId="5530" xr:uid="{AD834F1B-8A1C-4461-A7C6-B82396BF6773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2 2" xfId="5538" xr:uid="{F3FC26A5-43B4-4BFC-BE06-4F27843D7146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2 2" xfId="5539" xr:uid="{B04A41E5-2C80-4E94-ACA9-F99C06DB806E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2 6 2" xfId="5529" xr:uid="{C5068D0E-6721-4560-A3F3-DF705775496F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3 3 2" xfId="5540" xr:uid="{9677165C-6F5B-42A6-B3B1-8A2506E667F2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4 3 2" xfId="5541" xr:uid="{7CA6BF84-C405-4A01-A2EB-E8711DD4E6D4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5 3 2" xfId="5542" xr:uid="{1585D407-FC41-468F-8E0E-A98EE9E449EB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2 7 2" xfId="5528" xr:uid="{5C656D52-EAFA-42CF-AA8E-168C1D114685}"/>
    <cellStyle name="Comma [0] 2 2 3" xfId="594" xr:uid="{00000000-0005-0000-0000-000052020000}"/>
    <cellStyle name="Comma [0] 2 2 3 2" xfId="2931" xr:uid="{32E5268B-9DF1-4288-BF30-D20B9C6D2E55}"/>
    <cellStyle name="Comma [0] 2 2 3 2 2" xfId="5543" xr:uid="{D1DA2E7A-5F52-48C4-9F48-00B497F80C7E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2 2" xfId="5544" xr:uid="{F5606B95-0136-4332-ADCE-AA7C54B03136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2 2" xfId="5545" xr:uid="{ED8C4077-99DD-42E3-8B0A-624633AC84D7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6 3 2" xfId="5546" xr:uid="{72F73B6E-81B2-4FD5-A4E2-BDDBD340DB7B}"/>
    <cellStyle name="Comma [0] 2 2 7" xfId="2915" xr:uid="{2396C483-A35D-4CC6-BD57-D086B88A80BF}"/>
    <cellStyle name="Comma [0] 2 2 7 2" xfId="5527" xr:uid="{0B146D29-084B-4BEC-B0FD-CAC02D91FFE8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5550" xr:uid="{96346419-92B1-4084-A04A-3D50A1024725}"/>
    <cellStyle name="Comma [0] 2 3 2 2 3" xfId="603" xr:uid="{00000000-0005-0000-0000-00005B020000}"/>
    <cellStyle name="Comma [0] 2 3 2 2 3 2" xfId="2939" xr:uid="{596BCF8D-5EF1-48DD-9FFF-413CD04DFD17}"/>
    <cellStyle name="Comma [0] 2 3 2 2 3 2 2" xfId="5551" xr:uid="{334F3A10-9B5A-4AE9-83CC-F51BC421B395}"/>
    <cellStyle name="Comma [0] 2 3 2 2 4" xfId="604" xr:uid="{00000000-0005-0000-0000-00005C020000}"/>
    <cellStyle name="Comma [0] 2 3 2 2 4 2" xfId="2940" xr:uid="{ECB1F4D2-57F4-4718-9001-76BBE3F6A732}"/>
    <cellStyle name="Comma [0] 2 3 2 2 4 2 2" xfId="5552" xr:uid="{E662430E-D98D-4079-ACDC-ED476874813D}"/>
    <cellStyle name="Comma [0] 2 3 2 2 5" xfId="2937" xr:uid="{4F2065BE-C375-489B-AD1D-DDE89C9B7E76}"/>
    <cellStyle name="Comma [0] 2 3 2 2 5 2" xfId="5549" xr:uid="{384574D5-DFBA-42A7-A4ED-FF5849694F4F}"/>
    <cellStyle name="Comma [0] 2 3 2 3" xfId="605" xr:uid="{00000000-0005-0000-0000-00005D020000}"/>
    <cellStyle name="Comma [0] 2 3 2 3 2" xfId="2941" xr:uid="{CED98DFE-1352-4E51-9F1A-3FA1B827D6EC}"/>
    <cellStyle name="Comma [0] 2 3 2 3 2 2" xfId="5553" xr:uid="{394C7B84-83F7-4B1B-ACC5-6939D21AB85D}"/>
    <cellStyle name="Comma [0] 2 3 2 4" xfId="606" xr:uid="{00000000-0005-0000-0000-00005E020000}"/>
    <cellStyle name="Comma [0] 2 3 2 4 2" xfId="2942" xr:uid="{E98C71C7-A7C3-4B73-9F2A-70516F14EC44}"/>
    <cellStyle name="Comma [0] 2 3 2 4 2 2" xfId="5554" xr:uid="{43D1C33F-71B6-4EFE-B947-EF7F3622B69D}"/>
    <cellStyle name="Comma [0] 2 3 2 5" xfId="607" xr:uid="{00000000-0005-0000-0000-00005F020000}"/>
    <cellStyle name="Comma [0] 2 3 2 5 2" xfId="2943" xr:uid="{554DB2DB-A28C-4ECE-853F-60478B697195}"/>
    <cellStyle name="Comma [0] 2 3 2 5 2 2" xfId="5555" xr:uid="{3B671D82-5737-478F-A1B2-3975BE57037F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2 7 2" xfId="5548" xr:uid="{B3B99403-E9AF-4D12-B3B0-5CA28E8A3A58}"/>
    <cellStyle name="Comma [0] 2 3 3" xfId="609" xr:uid="{00000000-0005-0000-0000-000061020000}"/>
    <cellStyle name="Comma [0] 2 3 3 2" xfId="2944" xr:uid="{75C07F8B-10FA-428F-B5AF-D7408772A93F}"/>
    <cellStyle name="Comma [0] 2 3 3 2 2" xfId="5556" xr:uid="{7AC9ACD2-83F6-4FD2-9090-A4DD7ABCC067}"/>
    <cellStyle name="Comma [0] 2 3 4" xfId="610" xr:uid="{00000000-0005-0000-0000-000062020000}"/>
    <cellStyle name="Comma [0] 2 3 4 2" xfId="2945" xr:uid="{99DA39E1-6D04-49F0-AA1D-4C9A9AA2DC2D}"/>
    <cellStyle name="Comma [0] 2 3 4 2 2" xfId="5557" xr:uid="{B2F093F7-EE81-4ED8-B5AD-0E5F7EF764D9}"/>
    <cellStyle name="Comma [0] 2 3 5" xfId="611" xr:uid="{00000000-0005-0000-0000-000063020000}"/>
    <cellStyle name="Comma [0] 2 3 5 2" xfId="2946" xr:uid="{88EB56F1-C5A9-4CA0-9060-8E9A1D34AD43}"/>
    <cellStyle name="Comma [0] 2 3 5 2 2" xfId="5558" xr:uid="{EECB0E2B-9743-49A5-BB4A-E12C47B04BBA}"/>
    <cellStyle name="Comma [0] 2 3 6" xfId="612" xr:uid="{00000000-0005-0000-0000-000064020000}"/>
    <cellStyle name="Comma [0] 2 3 6 2" xfId="2947" xr:uid="{0ABD82E6-C053-4F02-BAAF-725C3DAC707A}"/>
    <cellStyle name="Comma [0] 2 3 6 2 2" xfId="5559" xr:uid="{E85B2460-6571-4D02-9362-FD87CAEDDA32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3 9 2" xfId="5547" xr:uid="{70F02EFD-48D9-4338-B567-889CDDAE672E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5560" xr:uid="{A92C25C8-D18B-4258-AEAD-919ECC343DBE}"/>
    <cellStyle name="Comma [0] 2 4 3" xfId="617" xr:uid="{00000000-0005-0000-0000-000069020000}"/>
    <cellStyle name="Comma [0] 2 4 3 2" xfId="2949" xr:uid="{D22154D5-FB0A-4B6D-AFFB-A32EB77CEC45}"/>
    <cellStyle name="Comma [0] 2 4 3 2 2" xfId="5561" xr:uid="{D34800E8-9D94-489A-A679-B5539C576A14}"/>
    <cellStyle name="Comma [0] 2 4 4" xfId="618" xr:uid="{00000000-0005-0000-0000-00006A020000}"/>
    <cellStyle name="Comma [0] 2 4 4 2" xfId="2950" xr:uid="{93EE83AB-F827-45C5-A385-BB151E117EA5}"/>
    <cellStyle name="Comma [0] 2 4 4 2 2" xfId="5562" xr:uid="{EC4BD1F9-3B20-4E2B-B7CF-67B7A3F60C1B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5 3 2" xfId="5563" xr:uid="{149FB81F-59D4-4A28-A142-825998F70557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5565" xr:uid="{D3495F76-1E1B-4217-8841-79D3CCFB5367}"/>
    <cellStyle name="Comma [0] 2 5 3" xfId="624" xr:uid="{00000000-0005-0000-0000-000070020000}"/>
    <cellStyle name="Comma [0] 2 5 3 2" xfId="2954" xr:uid="{1CB494BF-573A-4AE9-9D86-1D5D1B966344}"/>
    <cellStyle name="Comma [0] 2 5 3 2 2" xfId="5566" xr:uid="{050A9241-595F-4F8F-A624-1787F104EA66}"/>
    <cellStyle name="Comma [0] 2 5 4" xfId="625" xr:uid="{00000000-0005-0000-0000-000071020000}"/>
    <cellStyle name="Comma [0] 2 5 4 2" xfId="2955" xr:uid="{32F73D2A-93B2-43B1-BCA7-B5716CBCB738}"/>
    <cellStyle name="Comma [0] 2 5 4 2 2" xfId="5567" xr:uid="{5A6E8ACA-7890-494D-9A91-FA1C9A5A877F}"/>
    <cellStyle name="Comma [0] 2 5 5" xfId="2952" xr:uid="{26B3FA34-240A-4F6F-9103-476214700031}"/>
    <cellStyle name="Comma [0] 2 5 5 2" xfId="5564" xr:uid="{10EBDC10-F088-4091-88C0-CBA8EEFEAFB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5573" xr:uid="{2A5B0888-156A-46EC-AE67-120034E4E32D}"/>
    <cellStyle name="Comma [0] 2 6 2 2 2 2 3" xfId="632" xr:uid="{00000000-0005-0000-0000-000078020000}"/>
    <cellStyle name="Comma [0] 2 6 2 2 2 2 3 2" xfId="2962" xr:uid="{5D16E8D0-318A-4419-8E68-6EFB4576E169}"/>
    <cellStyle name="Comma [0] 2 6 2 2 2 2 3 2 2" xfId="5574" xr:uid="{D790191A-46B8-4AAC-BC0B-7B8B2C0DA540}"/>
    <cellStyle name="Comma [0] 2 6 2 2 2 2 4" xfId="633" xr:uid="{00000000-0005-0000-0000-000079020000}"/>
    <cellStyle name="Comma [0] 2 6 2 2 2 2 4 2" xfId="2963" xr:uid="{5187E8D2-8F63-4FBC-A55F-781986F95BA6}"/>
    <cellStyle name="Comma [0] 2 6 2 2 2 2 4 2 2" xfId="5575" xr:uid="{EBAEE41E-31F6-4ADC-9736-5BD32C4E2552}"/>
    <cellStyle name="Comma [0] 2 6 2 2 2 2 5" xfId="634" xr:uid="{00000000-0005-0000-0000-00007A020000}"/>
    <cellStyle name="Comma [0] 2 6 2 2 2 2 5 2" xfId="2964" xr:uid="{36C86C94-3A2C-4805-8AD0-A9F48AA7FAFC}"/>
    <cellStyle name="Comma [0] 2 6 2 2 2 2 5 2 2" xfId="5576" xr:uid="{D6546FBC-6DE3-4983-BB16-C8FDA60C42B0}"/>
    <cellStyle name="Comma [0] 2 6 2 2 2 2 6" xfId="2960" xr:uid="{5ED57133-7263-4B49-8681-335DAB2B56FC}"/>
    <cellStyle name="Comma [0] 2 6 2 2 2 2 6 2" xfId="5572" xr:uid="{101DCE15-483F-422A-B4AE-F8EEA94A50C0}"/>
    <cellStyle name="Comma [0] 2 6 2 2 2 3" xfId="635" xr:uid="{00000000-0005-0000-0000-00007B020000}"/>
    <cellStyle name="Comma [0] 2 6 2 2 2 3 2" xfId="2965" xr:uid="{573B27F4-3C50-4DA4-9535-A3CAB1A8E888}"/>
    <cellStyle name="Comma [0] 2 6 2 2 2 3 2 2" xfId="5577" xr:uid="{F6F887DD-A20C-41D9-82B2-0B80BB4CCC34}"/>
    <cellStyle name="Comma [0] 2 6 2 2 2 4" xfId="636" xr:uid="{00000000-0005-0000-0000-00007C020000}"/>
    <cellStyle name="Comma [0] 2 6 2 2 2 4 2" xfId="2966" xr:uid="{CA51E3C2-AE26-4B5B-A1A9-E6D37D6FDB80}"/>
    <cellStyle name="Comma [0] 2 6 2 2 2 4 2 2" xfId="5578" xr:uid="{0F29AEE5-4296-4CCF-8238-D08B41780DB8}"/>
    <cellStyle name="Comma [0] 2 6 2 2 2 5" xfId="637" xr:uid="{00000000-0005-0000-0000-00007D020000}"/>
    <cellStyle name="Comma [0] 2 6 2 2 2 5 2" xfId="2967" xr:uid="{75C7D9BE-EBE6-48B5-AF3D-B42A805100BB}"/>
    <cellStyle name="Comma [0] 2 6 2 2 2 5 2 2" xfId="5579" xr:uid="{B9DF1619-B863-48DE-A02A-0C02768D1C73}"/>
    <cellStyle name="Comma [0] 2 6 2 2 2 6" xfId="2959" xr:uid="{64914DA9-E908-4050-BD49-E4F63989D574}"/>
    <cellStyle name="Comma [0] 2 6 2 2 2 6 2" xfId="5571" xr:uid="{F4CFDAA8-A29C-4530-AD2E-CC0595919022}"/>
    <cellStyle name="Comma [0] 2 6 2 2 3" xfId="638" xr:uid="{00000000-0005-0000-0000-00007E020000}"/>
    <cellStyle name="Comma [0] 2 6 2 2 3 2" xfId="2968" xr:uid="{5D5240EB-ACE1-45A4-AF40-BECDEBAE9853}"/>
    <cellStyle name="Comma [0] 2 6 2 2 3 2 2" xfId="5580" xr:uid="{EB0EB67F-E8FE-4069-8C8B-BA2DC148AA08}"/>
    <cellStyle name="Comma [0] 2 6 2 2 4" xfId="639" xr:uid="{00000000-0005-0000-0000-00007F020000}"/>
    <cellStyle name="Comma [0] 2 6 2 2 4 2" xfId="2969" xr:uid="{E7B1C0A4-7E2E-4353-8C1B-66B198346490}"/>
    <cellStyle name="Comma [0] 2 6 2 2 4 2 2" xfId="5581" xr:uid="{6866520A-FF42-45B9-B105-B3E62419EF7C}"/>
    <cellStyle name="Comma [0] 2 6 2 2 5" xfId="640" xr:uid="{00000000-0005-0000-0000-000080020000}"/>
    <cellStyle name="Comma [0] 2 6 2 2 5 2" xfId="2970" xr:uid="{1B776225-32D8-4A8E-AFC3-AF755FF1E99D}"/>
    <cellStyle name="Comma [0] 2 6 2 2 5 2 2" xfId="5582" xr:uid="{BEE4FDC5-3E45-42ED-A6F3-F63ADD9E2DCD}"/>
    <cellStyle name="Comma [0] 2 6 2 2 6" xfId="2958" xr:uid="{80332999-120B-4891-AFDE-A9B76F570B94}"/>
    <cellStyle name="Comma [0] 2 6 2 2 6 2" xfId="5570" xr:uid="{4C7B732C-2E87-4B4C-B1CF-20430418E659}"/>
    <cellStyle name="Comma [0] 2 6 2 3" xfId="641" xr:uid="{00000000-0005-0000-0000-000081020000}"/>
    <cellStyle name="Comma [0] 2 6 2 3 2" xfId="2971" xr:uid="{3DAD9B34-3DEA-4549-926C-F7996A1CD24F}"/>
    <cellStyle name="Comma [0] 2 6 2 3 2 2" xfId="5583" xr:uid="{6CD139AE-E88E-40B1-A474-63B873106F55}"/>
    <cellStyle name="Comma [0] 2 6 2 4" xfId="642" xr:uid="{00000000-0005-0000-0000-000082020000}"/>
    <cellStyle name="Comma [0] 2 6 2 4 2" xfId="2972" xr:uid="{DAC05CB6-3FDE-4AC4-AB10-6EDE70376440}"/>
    <cellStyle name="Comma [0] 2 6 2 4 2 2" xfId="5584" xr:uid="{92A946B5-F275-49C1-BBA5-17FD04593322}"/>
    <cellStyle name="Comma [0] 2 6 2 5" xfId="643" xr:uid="{00000000-0005-0000-0000-000083020000}"/>
    <cellStyle name="Comma [0] 2 6 2 5 2" xfId="2973" xr:uid="{D82D8FF8-4E97-4260-B91E-9210B8F3D15D}"/>
    <cellStyle name="Comma [0] 2 6 2 5 2 2" xfId="5585" xr:uid="{B194472D-FCD9-4837-AE87-FE49AD3F066E}"/>
    <cellStyle name="Comma [0] 2 6 2 6" xfId="2957" xr:uid="{3A1A5F73-B882-4D93-AB58-C1ABC3864011}"/>
    <cellStyle name="Comma [0] 2 6 2 6 2" xfId="5569" xr:uid="{131A929B-D0B8-45ED-94D8-5AF9403DB9F3}"/>
    <cellStyle name="Comma [0] 2 6 3" xfId="644" xr:uid="{00000000-0005-0000-0000-000084020000}"/>
    <cellStyle name="Comma [0] 2 6 3 2" xfId="2974" xr:uid="{2AA3CDD8-31FA-4E05-B029-6287B40C5C2C}"/>
    <cellStyle name="Comma [0] 2 6 3 2 2" xfId="5586" xr:uid="{A22F6120-2689-4DD8-B51F-65DFD9A7D14C}"/>
    <cellStyle name="Comma [0] 2 6 4" xfId="645" xr:uid="{00000000-0005-0000-0000-000085020000}"/>
    <cellStyle name="Comma [0] 2 6 4 2" xfId="2975" xr:uid="{A45B843A-903C-4D28-BE2A-DFA62308DCEC}"/>
    <cellStyle name="Comma [0] 2 6 4 2 2" xfId="5587" xr:uid="{917FA864-E139-4314-A512-2128B259AC67}"/>
    <cellStyle name="Comma [0] 2 6 5" xfId="646" xr:uid="{00000000-0005-0000-0000-000086020000}"/>
    <cellStyle name="Comma [0] 2 6 5 2" xfId="2976" xr:uid="{39B9C1A7-0CD9-4C18-88BB-1E7F7D48F97B}"/>
    <cellStyle name="Comma [0] 2 6 5 2 2" xfId="5588" xr:uid="{FB6062A1-A49F-4E9F-B70E-439F82A96647}"/>
    <cellStyle name="Comma [0] 2 6 6" xfId="2956" xr:uid="{A746D29E-45A2-45AE-9052-AD19E2FD2F49}"/>
    <cellStyle name="Comma [0] 2 6 6 2" xfId="5568" xr:uid="{A3C440E6-1871-4121-9DF0-FCA443345B3E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7 3 2" xfId="5589" xr:uid="{6C7F7CE5-42EA-413C-BB16-6FE96A5C78D8}"/>
    <cellStyle name="Comma [0] 2 8" xfId="649" xr:uid="{00000000-0005-0000-0000-000089020000}"/>
    <cellStyle name="Comma [0] 2 8 2" xfId="2978" xr:uid="{3C7CD232-5543-4878-A7D0-A8E81E2AB151}"/>
    <cellStyle name="Comma [0] 2 8 2 2" xfId="5590" xr:uid="{C662DDFD-B236-4CC7-9B13-38F1BC8DB34A}"/>
    <cellStyle name="Comma [0] 2 9" xfId="650" xr:uid="{00000000-0005-0000-0000-00008A020000}"/>
    <cellStyle name="Comma [0] 2 9 2" xfId="2979" xr:uid="{2245032A-2CB2-471D-9872-56BBCE142C98}"/>
    <cellStyle name="Comma [0] 2 9 2 2" xfId="5591" xr:uid="{B1A2DBD1-ADBF-4A36-B623-CB5F259394E9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5592" xr:uid="{51121DDD-9B64-4B31-A383-623DA8227B6F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2 2" xfId="5593" xr:uid="{15BE5EAE-CB32-498F-941B-60599366BF2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2 3 2" xfId="5595" xr:uid="{CC799FC2-B8FA-41BA-9D8E-33B67CBB8839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4 4 2" xfId="5594" xr:uid="{9C45F94B-BCBF-4C9F-81BD-5531CBC1189B}"/>
    <cellStyle name="Comma [0] 25" xfId="661" xr:uid="{00000000-0005-0000-0000-000095020000}"/>
    <cellStyle name="Comma [0] 25 2" xfId="2984" xr:uid="{6628C05C-7FA3-4B8D-A85D-4B8C4245C18D}"/>
    <cellStyle name="Comma [0] 25 2 2" xfId="5596" xr:uid="{3AC35464-D343-427E-AADD-1D576F61B330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7 3 2" xfId="5597" xr:uid="{638D72F1-CBDC-4AD7-B9FC-057B18EF6C48}"/>
    <cellStyle name="Comma [0] 28" xfId="5505" xr:uid="{448A6676-56CC-4EF1-AE8F-0428C30E78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5599" xr:uid="{F52953A3-387B-4C23-9949-6ED79E4E4983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2 4 2" xfId="5598" xr:uid="{96D8F3D0-BF83-4B57-9C11-64B6CD9E933C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 4 2" xfId="5509" xr:uid="{DFFCFE07-F5E9-40AB-AC5B-3FFA381DC8B2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2 3 2" xfId="5600" xr:uid="{E4E6374D-6982-4D73-9AC5-C8DADD8CDF40}"/>
    <cellStyle name="Comma [0] 35" xfId="672" xr:uid="{00000000-0005-0000-0000-0000A0020000}"/>
    <cellStyle name="Comma [0] 35 2" xfId="2989" xr:uid="{40F35AD8-CDA9-4210-A287-C9C7D75C0098}"/>
    <cellStyle name="Comma [0] 35 2 2" xfId="5601" xr:uid="{EE6E2841-C232-4BFE-8AB0-E26BB90F5CA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2 3 2" xfId="5603" xr:uid="{630DF3E5-26A1-4977-8F8B-FC6B7FC10A38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3 3 2" xfId="5604" xr:uid="{15965E08-5ADA-480B-ACB2-AAB7A2D669E8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4 7 2" xfId="5602" xr:uid="{D29D1ABD-AAC1-4724-BE5C-35C25946D213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5606" xr:uid="{6CB4B684-F426-4E6F-AC2E-7EBF013F51DB}"/>
    <cellStyle name="Comma [0] 5 3" xfId="684" xr:uid="{00000000-0005-0000-0000-0000AC020000}"/>
    <cellStyle name="Comma [0] 5 3 2" xfId="2995" xr:uid="{C96C6F93-357F-45C2-AB12-52E153BFACDC}"/>
    <cellStyle name="Comma [0] 5 3 2 2" xfId="5607" xr:uid="{D8F3EBC5-027C-4706-9D4F-2E560062AFA9}"/>
    <cellStyle name="Comma [0] 5 4" xfId="2993" xr:uid="{BCBC6E3E-D099-4B6C-A6E0-3D59FC851EEE}"/>
    <cellStyle name="Comma [0] 5 4 2" xfId="5605" xr:uid="{3B4AED2E-A171-4F46-A46D-AF912B408B98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5609" xr:uid="{D78DB213-898D-4D51-B60F-53472F0B814F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3 3 2" xfId="5610" xr:uid="{8F71CBCA-7BE6-4B93-8519-0EFFF67C06B9}"/>
    <cellStyle name="Comma [0] 6 4" xfId="2996" xr:uid="{689AA435-C4B9-449E-B61E-493F7683EB8D}"/>
    <cellStyle name="Comma [0] 6 4 2" xfId="5608" xr:uid="{841E6932-6FE1-4B3F-9DB6-F05CC8EAEDD6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2 3 2" xfId="5611" xr:uid="{988218AB-BFE0-4E9E-B6A1-51C50BA8C93D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2 3 2" xfId="5613" xr:uid="{8756DFAA-BD79-4678-8140-38A3854C2F07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3 3 2" xfId="5614" xr:uid="{26929CEA-3618-4508-9523-E12F45140415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8 5 2" xfId="5612" xr:uid="{6C09165F-F900-449B-877A-2BDC005065D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2 3 2" xfId="5616" xr:uid="{C863353F-BF6F-46EE-B4CB-9488F0DF319B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3 3 2" xfId="5617" xr:uid="{A57E1EC4-EB75-44C0-8857-32CED4399CE8}"/>
    <cellStyle name="Comma [0] 9 4" xfId="3003" xr:uid="{F49A75C6-0625-46F4-9683-B2B3464141AF}"/>
    <cellStyle name="Comma [0] 9 4 2" xfId="5615" xr:uid="{38825EBC-35BC-4EF3-92FF-31B72F2316C3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0 3 2" xfId="5618" xr:uid="{0EFBFF1D-51A6-4842-B226-774521F6E053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1 3 2" xfId="5619" xr:uid="{BCB0B30C-61DF-4B81-82E2-9036C467E3B1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3 3 2" xfId="5620" xr:uid="{C099C851-BDD4-48DC-B452-3A870F069B99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] 94 3 2" xfId="5621" xr:uid="{9EC0F46B-333A-4C5A-BA70-0B2A46CD0262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5904" xr:uid="{DA02D73A-839C-4330-8875-2792304A320A}"/>
    <cellStyle name="Comma 10 2 2 3" xfId="3011" xr:uid="{E8BADA5B-B244-4ED0-8E19-35CF583BD885}"/>
    <cellStyle name="Comma 10 2 2 3 2" xfId="5623" xr:uid="{8BE3A52C-E98D-400E-AA4F-821D2DB61150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2 4 2" xfId="5622" xr:uid="{AC5F1F55-DF6C-4779-9E1E-CD9CBD6E3CAE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3 3 2" xfId="5624" xr:uid="{39E2D311-BCF6-4C31-9A3B-9FD81429CCED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4 3 2" xfId="5625" xr:uid="{4CB5EF59-5A41-4358-9323-4CA64226C178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5 3 2" xfId="5626" xr:uid="{768E3FB5-F325-4AC7-9EED-0C7167D2D98F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6 3 2" xfId="5627" xr:uid="{80B6E0CD-74FE-4FD7-BC4E-A8A19624FCB2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1 3 2" xfId="5628" xr:uid="{05061371-1428-4BA4-9DDE-5D5D7AF1E5EA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2 3 2" xfId="5630" xr:uid="{F3A735AF-30E6-480C-B980-1A3EF4F3112C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3 3 2" xfId="5631" xr:uid="{6C2447BC-A9BF-4324-87E0-0D1DF17008F9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4 3 2" xfId="5632" xr:uid="{4A6D8E0A-D444-454D-B884-257BFF3995B2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5 3 2" xfId="5633" xr:uid="{7242B2EE-2C4F-48E2-94B6-C7E0A44D9213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6 3 2" xfId="5634" xr:uid="{80C7C739-6621-40E6-BB03-8F3EEF691449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2 8 2" xfId="5629" xr:uid="{313656A1-013D-4C4A-8BD8-2F251C8D8E0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2 3 2" xfId="5636" xr:uid="{3054F4D1-8601-454E-9376-9B1D8E0EBE40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3 4 2" xfId="5635" xr:uid="{79C7B67B-8B75-4B23-AD56-5F88069CF911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2 3 2" xfId="5639" xr:uid="{48FF04FF-B473-4D9B-B109-532ED8FBB76E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2 4 2" xfId="5638" xr:uid="{BC834211-0119-4D60-B58E-6DFF6DA365ED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4 4 2" xfId="5637" xr:uid="{0711CF76-9848-4C35-ACEA-55EC966F813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2 3 2" xfId="5641" xr:uid="{1A0D76C7-BEFC-4E7A-8FFB-377B256EEC3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3 3 2" xfId="5642" xr:uid="{8EEC5B65-EA90-48E0-81F5-4C99B1A89E00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4 3 2" xfId="5643" xr:uid="{1480E9F8-71C0-4C4C-B846-7955091F5D1E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5 6 2" xfId="5640" xr:uid="{8C4C7B6E-920F-45DE-8227-5B31A9492B85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6 3 2" xfId="5644" xr:uid="{1C65BD5D-6595-4BE9-93FB-863D24CF41E7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2 3 2" xfId="5646" xr:uid="{E99626B6-7001-4048-815A-AAA88FBFB0A3}"/>
    <cellStyle name="Comma 17 3" xfId="3033" xr:uid="{818BF886-F484-4354-BBF0-E51D3F2320F9}"/>
    <cellStyle name="Comma 17 3 2" xfId="5645" xr:uid="{22051FA5-C787-4B18-808A-08E99179F28B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2 3 2" xfId="5648" xr:uid="{4C121B65-78B3-4829-82C9-36AFDE5C15F9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8 4 2" xfId="5647" xr:uid="{A49CAF8E-C019-4907-936E-156C023DAFB0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5650" xr:uid="{4C68E186-F718-46B6-97D5-3EE69D58A885}"/>
    <cellStyle name="Comma 19 3" xfId="772" xr:uid="{00000000-0005-0000-0000-000004030000}"/>
    <cellStyle name="Comma 19 3 2" xfId="3039" xr:uid="{7D4004BC-F4C9-4715-9D24-8C30366989F3}"/>
    <cellStyle name="Comma 19 3 2 2" xfId="5651" xr:uid="{40454DBA-E6CC-4010-B30D-63AAF7940597}"/>
    <cellStyle name="Comma 19 4" xfId="773" xr:uid="{00000000-0005-0000-0000-000005030000}"/>
    <cellStyle name="Comma 19 4 2" xfId="3040" xr:uid="{45986635-CE21-460F-AF39-154B29ED41E2}"/>
    <cellStyle name="Comma 19 4 2 2" xfId="5652" xr:uid="{650FF289-C726-4D13-AD80-744FC26ACD03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19 6 2" xfId="5649" xr:uid="{5D85C87F-85B1-4F9A-BDE3-B0E015695386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0 3 2" xfId="5653" xr:uid="{A81F22AC-19D4-42F7-9842-F7C666AFB1B6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1 3 2" xfId="5654" xr:uid="{6F39C588-345E-424D-A9B2-2A5C6C8A7D9A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2 3 2" xfId="5655" xr:uid="{35647142-5EDD-4E7C-A0D2-2A15F7F38F3E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3 3 2" xfId="5656" xr:uid="{2B9AE341-2047-44F1-A23C-1B8FBACF6009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4 3 2" xfId="5657" xr:uid="{0338FA20-7418-46AC-BB9C-9BB8BAD0CF20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5 3 2" xfId="5658" xr:uid="{B43AF1A9-0120-460B-9989-D219E260394C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6 3 2" xfId="5659" xr:uid="{BA64F0B1-16C1-42CD-AA4C-FF1C9303D803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7 3 2" xfId="5660" xr:uid="{3B0BE596-DEB7-4673-B556-25B7935789C6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8 3 2" xfId="5661" xr:uid="{38ECD9D0-1235-418D-851B-22CDAC3FFD76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19 3 2" xfId="5662" xr:uid="{F503D17E-D4E3-486C-9B3B-73DF5F9AD334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2 3 2" xfId="5668" xr:uid="{98368A01-D13D-46EE-9A45-D97F6D7C97E7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3 3 2" xfId="5669" xr:uid="{19A42D60-0314-4E99-885B-1A8EBB357C0B}"/>
    <cellStyle name="Comma 2 2 2 2 2 2 2 4" xfId="3055" xr:uid="{A5F63825-5350-4D7B-9D88-09A52BA42B0B}"/>
    <cellStyle name="Comma 2 2 2 2 2 2 2 4 2" xfId="5667" xr:uid="{09AF9199-0105-4075-8D81-69A08CE6F5C9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2 2" xfId="5670" xr:uid="{FBCC5FC4-A882-430E-A733-EFEE0A3A1650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2 5 2" xfId="5666" xr:uid="{98C2BD92-278D-4875-AE8A-CA274DB7AA29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3 3 2" xfId="5671" xr:uid="{061F47DB-04D2-4040-B42C-3F09F7E1C4ED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4 3 2" xfId="5672" xr:uid="{0D8131D7-0F17-4EB7-992A-97EFFF965A6F}"/>
    <cellStyle name="Comma 2 2 2 2 2 5" xfId="3053" xr:uid="{292E16A3-50C0-4300-B2A0-C61C77350C20}"/>
    <cellStyle name="Comma 2 2 2 2 2 5 2" xfId="5665" xr:uid="{F022F94D-5FD5-4B21-81B5-EA1348CB6D9B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2 2" xfId="5673" xr:uid="{86F67787-05C2-4C24-8E83-5C9B232CAE10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2 2" xfId="5674" xr:uid="{0D75232E-73BA-481F-91FD-76BD7F9A939B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2 6 2" xfId="5664" xr:uid="{C7975E79-AC30-4372-89E7-9919F4691394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3 3 2" xfId="5675" xr:uid="{9D43F2D3-867B-4254-AC20-C8B45EF7BF5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4 3 2" xfId="5676" xr:uid="{9FDC6478-E7A3-4C7F-BCFA-1F89CB5CC776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5 3 2" xfId="5677" xr:uid="{BF83483B-4335-4690-8C02-C00DB4C05840}"/>
    <cellStyle name="Comma 2 2 2 6" xfId="3051" xr:uid="{6BB74C52-7C4A-42E6-8EEE-864D18B444ED}"/>
    <cellStyle name="Comma 2 2 2 6 2" xfId="5663" xr:uid="{1D850D12-63E4-4AC6-A14A-8436A3C991D0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3 3 2" xfId="5678" xr:uid="{22E5F2B8-F59E-4BBD-94C7-44B385196ED8}"/>
    <cellStyle name="Comma 2 2 4" xfId="823" xr:uid="{00000000-0005-0000-0000-000037030000}"/>
    <cellStyle name="Comma 2 2 4 2" xfId="3067" xr:uid="{D327E1DC-367F-4D39-84A6-E24CC3A29998}"/>
    <cellStyle name="Comma 2 2 4 2 2" xfId="5679" xr:uid="{48957B56-118A-4694-9CB3-C283A055F266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2 2" xfId="5680" xr:uid="{D874172E-093A-4DF6-B8D9-E89DEE777C7A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6 2 2" xfId="5681" xr:uid="{A6F33E3E-DFD7-45D7-97FF-28D4FFA0DA9A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0 3 2" xfId="5682" xr:uid="{62D85592-52A0-4979-867D-46C477A2694B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1 3 2" xfId="5683" xr:uid="{BB70F4CE-AC15-4AEA-926C-59922902F9D6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2 3 2" xfId="5684" xr:uid="{B321C4AB-AC31-4823-9876-B6482591B557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3 3 2" xfId="5685" xr:uid="{E0994390-70B8-44F3-B30C-27F8B881F55B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4 3 2" xfId="5686" xr:uid="{C2517A84-8DFB-478C-A08B-DCA21A89A5A4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5 3 2" xfId="5687" xr:uid="{C7DE81B3-7672-4548-AC39-0B4AD15D4CE6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6 3 2" xfId="5688" xr:uid="{1CEE786E-5121-4635-AEA1-523F2CD0FD4C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7 3 2" xfId="5689" xr:uid="{2BA2D8A8-66DA-48F4-885D-8A03A3A13704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8 3 2" xfId="5690" xr:uid="{1A0A6F8B-30DB-472A-BA62-0E1CAF1FE78D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29 3 2" xfId="5691" xr:uid="{957A9C99-949D-43EA-8A0F-2B1B56E6240E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 3 2" xfId="5692" xr:uid="{EDEAAEB3-2D32-4DA4-B4E3-6BB3CA59891D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0 3 2" xfId="5693" xr:uid="{987F8282-0153-43CD-9514-366CB8453E4C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1 3 2" xfId="5694" xr:uid="{7368A225-2588-473A-9785-065C6095695E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2 3 2" xfId="5695" xr:uid="{FA6B28B1-6DEA-4255-8FAB-01AECC2D50E3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3 3 2" xfId="5696" xr:uid="{89B04B3C-A9E0-43E1-BAF6-98D505B9D679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4 3 2" xfId="5697" xr:uid="{3D4F55F4-2151-463D-8B56-9F0886169CDF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5 3 2" xfId="5698" xr:uid="{1127BCFC-8FFC-4FF1-BF25-9E40400A4293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6 3 2" xfId="5699" xr:uid="{252C389E-752A-4EBD-8AE9-7A6C82B47A63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7 3 2" xfId="5700" xr:uid="{0B394B8A-8BC4-48ED-A45B-8D9190691C94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8 3 2" xfId="5701" xr:uid="{4DEAF738-E880-4C64-AF7A-B827F79A60EF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39 3 2" xfId="5702" xr:uid="{4CA398CD-70A2-4E84-841B-F77B0442B066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0 3 2" xfId="5703" xr:uid="{7B493FD8-FC8F-48E2-94C2-53C593944CF6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1 3 2" xfId="5704" xr:uid="{B2753C4E-F4AC-43CE-A45B-62C107C724FB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2 3 2" xfId="5705" xr:uid="{2D81EC69-38BB-478F-9240-C37F63ECF58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3 3 2" xfId="5706" xr:uid="{2E344ED5-B23F-49B6-A5EF-B629A95702AA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4 3 2" xfId="5707" xr:uid="{F6FD5432-6DA7-4238-B9BF-292371E9D225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5 3 2" xfId="5708" xr:uid="{A1ECB89E-1B68-4A2C-A9FD-FE2BF9BFDEC5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6 3 2" xfId="5709" xr:uid="{4C7E4C08-F5E3-4DF6-81A1-A753B146F947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7 3 2" xfId="5710" xr:uid="{5CCEA7F4-DF1E-4817-8D8D-5B3E322D4A1C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8 3 2" xfId="5711" xr:uid="{9404C2CB-B535-476F-860B-984C5C4E6E0C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49 3 2" xfId="5712" xr:uid="{9FCA18F9-866C-4DA5-8F13-9D6259C26BF0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 3 2" xfId="5713" xr:uid="{AD5FF50C-15F5-467A-905B-AA9BDF691057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0 3 2" xfId="5714" xr:uid="{DD7D20D7-6C06-4899-80B5-95816BE8E17B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1 3 2" xfId="5715" xr:uid="{A68DBBE6-358D-48B4-B6F3-03B22041AD1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2 3 2" xfId="5716" xr:uid="{E6A8285E-7E51-46FE-87A0-AB7149DEDB55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3 3 2" xfId="5717" xr:uid="{F4831F7F-2E67-4249-BFC8-BFC110FE615A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4 3 2" xfId="5718" xr:uid="{D4044FF9-0EA2-44A6-900B-33DB0ED2CC6C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5 3 2" xfId="5719" xr:uid="{2658A13F-F10C-4C9F-866D-A8EFC5B5614F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6 3 2" xfId="5720" xr:uid="{F328290C-D0A8-46A0-8F45-CF3FAF9F4165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7 3 2" xfId="5721" xr:uid="{4F8CBF25-4897-4942-8F5F-6F96A277BAE2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2 3 2" xfId="5723" xr:uid="{C1D5DF07-F7B9-4621-B6EE-F0C41369DBBC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3 3 2" xfId="5724" xr:uid="{605E07E5-02B6-4D22-8892-9EDA693413CB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4 3 2" xfId="5725" xr:uid="{D4F34721-C234-4847-BD37-778D62190DC6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8 6 2" xfId="5722" xr:uid="{61AF794C-0D82-4B11-9B5A-565A582FD83D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59 3 2" xfId="5726" xr:uid="{7C2BEA07-66C0-4782-B27C-5A00D70F8F91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0 3 2" xfId="5727" xr:uid="{1ED321B8-515D-4F4B-A2D6-FA240217D51C}"/>
    <cellStyle name="Comma 2 61" xfId="2691" xr:uid="{119929EB-FFF5-4EB7-A063-EB1046313570}"/>
    <cellStyle name="Comma 2 61 2" xfId="5507" xr:uid="{22C538E9-0B96-44C3-B481-8E64D696C118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8 3 2" xfId="5728" xr:uid="{F0CAE0D7-3877-4CA9-A23C-F69892D59F5C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 9 3 2" xfId="5729" xr:uid="{A87FC70C-BD7B-4E4E-871D-BD686F305131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2 3 2" xfId="5731" xr:uid="{E62109FF-9DB1-4948-BE0E-7D2925709E22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0 4 2" xfId="5730" xr:uid="{B9C60E63-A590-4A88-958C-78A3EF7AABD9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2 3 2" xfId="5733" xr:uid="{F37BCB4C-7913-41EA-BE5D-EFC6C531022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1 4 2" xfId="5732" xr:uid="{AD1E3A70-218D-42E9-9736-5B7F4BD667C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2 3 2" xfId="5735" xr:uid="{DE92E33D-C1A2-436B-9C14-9B9F4634BF7D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2 4 2" xfId="5734" xr:uid="{7594EDD8-D223-4911-8145-EA237188CE7E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3 3 2" xfId="5736" xr:uid="{6C3370DA-82F0-4B7C-8A7E-9A2142AFEC1E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4 3 2" xfId="5737" xr:uid="{FC257F67-E14E-4BB6-AEA5-976ECE8390B3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5 3 2" xfId="5738" xr:uid="{3F62C73B-C663-4289-8583-CD7C2615F95D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6 3 2" xfId="5739" xr:uid="{FFCE11D0-5B34-4B20-B241-38E7A6DDAAA7}"/>
    <cellStyle name="Comma 27" xfId="970" xr:uid="{00000000-0005-0000-0000-0000CA030000}"/>
    <cellStyle name="Comma 27 2" xfId="3128" xr:uid="{C30E9176-0C1A-48BE-B80B-5D2B7874FBD2}"/>
    <cellStyle name="Comma 27 2 2" xfId="5740" xr:uid="{80144961-E5A9-4B7A-90A7-EC4A80D5F02F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8 3 2" xfId="5741" xr:uid="{F123B3CD-DCB4-432E-8DAC-8B046D9089C1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29 3 2" xfId="5742" xr:uid="{C0C808BB-3F0C-4A41-96C5-44B24E325363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11 2" xfId="5743" xr:uid="{528B84F1-6D0B-4B9B-BB69-BABC56CDBB8D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5747" xr:uid="{63B54737-2C7F-4981-9587-71AC7BE15E04}"/>
    <cellStyle name="Comma 3 2 2 2 3" xfId="981" xr:uid="{00000000-0005-0000-0000-0000D5030000}"/>
    <cellStyle name="Comma 3 2 2 2 3 2" xfId="3136" xr:uid="{8EEF7E98-A6E6-4B52-9E47-B6350A63318C}"/>
    <cellStyle name="Comma 3 2 2 2 3 2 2" xfId="5748" xr:uid="{0057B1F1-11E7-4D41-8F90-6B580006A822}"/>
    <cellStyle name="Comma 3 2 2 2 4" xfId="982" xr:uid="{00000000-0005-0000-0000-0000D6030000}"/>
    <cellStyle name="Comma 3 2 2 2 4 2" xfId="3137" xr:uid="{9A2DF3B3-EB7A-4424-B65F-7B12AC49DE9B}"/>
    <cellStyle name="Comma 3 2 2 2 4 2 2" xfId="5749" xr:uid="{6DD1A4CA-E6FA-4CF0-A8F0-06DC56582A4F}"/>
    <cellStyle name="Comma 3 2 2 2 5" xfId="3134" xr:uid="{F3332EE1-586C-4AEB-B321-EFC9BBFEE295}"/>
    <cellStyle name="Comma 3 2 2 2 5 2" xfId="5746" xr:uid="{112C7A0E-8451-4A58-82AF-7AFD82531640}"/>
    <cellStyle name="Comma 3 2 2 3" xfId="983" xr:uid="{00000000-0005-0000-0000-0000D7030000}"/>
    <cellStyle name="Comma 3 2 2 3 2" xfId="3138" xr:uid="{767F3952-CD37-427F-94F9-42C19890A6F9}"/>
    <cellStyle name="Comma 3 2 2 3 2 2" xfId="5750" xr:uid="{EC752C62-684B-4702-80EC-404C079CF6B4}"/>
    <cellStyle name="Comma 3 2 2 4" xfId="984" xr:uid="{00000000-0005-0000-0000-0000D8030000}"/>
    <cellStyle name="Comma 3 2 2 4 2" xfId="3139" xr:uid="{C6207382-D4E7-4B74-B8B7-F8E01C04BF7F}"/>
    <cellStyle name="Comma 3 2 2 4 2 2" xfId="5751" xr:uid="{0173A22F-8A93-412B-9FFB-63E8F125704F}"/>
    <cellStyle name="Comma 3 2 2 5" xfId="985" xr:uid="{00000000-0005-0000-0000-0000D9030000}"/>
    <cellStyle name="Comma 3 2 2 5 2" xfId="3140" xr:uid="{7F06C688-C1FE-46D2-BEBE-4D6C53B90CE0}"/>
    <cellStyle name="Comma 3 2 2 5 2 2" xfId="5752" xr:uid="{05380F3F-752C-4275-8911-AD754CC464C5}"/>
    <cellStyle name="Comma 3 2 2 6" xfId="3133" xr:uid="{510301FD-500C-4E5E-A635-63EF1EEAD036}"/>
    <cellStyle name="Comma 3 2 2 6 2" xfId="5745" xr:uid="{8F30D7D5-2DE2-4115-B4A2-F7040C7E21C0}"/>
    <cellStyle name="Comma 3 2 3" xfId="986" xr:uid="{00000000-0005-0000-0000-0000DA030000}"/>
    <cellStyle name="Comma 3 2 3 2" xfId="3141" xr:uid="{EF0D8DE0-3C5E-4E75-914A-88F2701EAB23}"/>
    <cellStyle name="Comma 3 2 3 2 2" xfId="5753" xr:uid="{4EBF2FA8-9C10-4F0D-BEB0-3B2C119F32B7}"/>
    <cellStyle name="Comma 3 2 4" xfId="987" xr:uid="{00000000-0005-0000-0000-0000DB030000}"/>
    <cellStyle name="Comma 3 2 4 2" xfId="3142" xr:uid="{F770057D-8D5F-4B9E-AEDB-33A888FFAA72}"/>
    <cellStyle name="Comma 3 2 4 2 2" xfId="5754" xr:uid="{9CCE0817-ADE4-4FAC-9E3D-F609CBEDADD5}"/>
    <cellStyle name="Comma 3 2 5" xfId="988" xr:uid="{00000000-0005-0000-0000-0000DC030000}"/>
    <cellStyle name="Comma 3 2 5 2" xfId="3143" xr:uid="{D1950CEB-18F2-406D-879E-1ACA57621145}"/>
    <cellStyle name="Comma 3 2 5 2 2" xfId="5755" xr:uid="{6CE46C93-51BB-42CC-985F-3F0B229AEC50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2 7 2" xfId="5744" xr:uid="{CB0434C1-7ABC-4AAC-B41A-9C8DB4B2EED1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5757" xr:uid="{28360922-DECF-476A-82C3-0B11AB4752F4}"/>
    <cellStyle name="Comma 3 3 3" xfId="992" xr:uid="{00000000-0005-0000-0000-0000E0030000}"/>
    <cellStyle name="Comma 3 3 3 2" xfId="3146" xr:uid="{33DE9018-6CD5-4817-9680-C7B6CACC0BA4}"/>
    <cellStyle name="Comma 3 3 3 2 2" xfId="5758" xr:uid="{1CA2AFB8-9E0A-4D85-93EC-B39368D6FB72}"/>
    <cellStyle name="Comma 3 3 4" xfId="993" xr:uid="{00000000-0005-0000-0000-0000E1030000}"/>
    <cellStyle name="Comma 3 3 4 2" xfId="3147" xr:uid="{262BCFD5-2872-49B4-A206-7369120B3481}"/>
    <cellStyle name="Comma 3 3 4 2 2" xfId="5759" xr:uid="{B39BA64F-6C14-4FA7-A3C6-7D290FD1699F}"/>
    <cellStyle name="Comma 3 3 5" xfId="3144" xr:uid="{1131D518-BDB7-488A-B1F2-B2C8942B1862}"/>
    <cellStyle name="Comma 3 3 5 2" xfId="5756" xr:uid="{777F4F86-B324-4B82-8CF9-239D39C20F26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5761" xr:uid="{AD6210ED-53F6-4630-89F0-C00FCFD2CFCC}"/>
    <cellStyle name="Comma 3 4 3" xfId="996" xr:uid="{00000000-0005-0000-0000-0000E4030000}"/>
    <cellStyle name="Comma 3 4 3 2" xfId="3150" xr:uid="{0C120D9D-80D9-4E59-86B9-95540507C15C}"/>
    <cellStyle name="Comma 3 4 3 2 2" xfId="5762" xr:uid="{9EB80AEA-ABE7-4C19-BB23-9ADB8D11D5F9}"/>
    <cellStyle name="Comma 3 4 4" xfId="997" xr:uid="{00000000-0005-0000-0000-0000E5030000}"/>
    <cellStyle name="Comma 3 4 4 2" xfId="3151" xr:uid="{A3FED434-C322-43AF-A473-349673162E1B}"/>
    <cellStyle name="Comma 3 4 4 2 2" xfId="5763" xr:uid="{CE15950D-7548-4F38-A8A3-35FF267915BC}"/>
    <cellStyle name="Comma 3 4 5" xfId="3148" xr:uid="{3447AD81-1124-4869-9F48-2EC210490C11}"/>
    <cellStyle name="Comma 3 4 5 2" xfId="5760" xr:uid="{46E1A91E-1D8B-4B3B-BA64-E96A5C95F564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5769" xr:uid="{BD9F3EE8-534A-4336-AF6A-0BD05A697236}"/>
    <cellStyle name="Comma 3 5 2 2 2 2 3" xfId="1004" xr:uid="{00000000-0005-0000-0000-0000EC030000}"/>
    <cellStyle name="Comma 3 5 2 2 2 2 3 2" xfId="3158" xr:uid="{2005CAB7-DAF1-43F4-B804-BDA5D9AADB9F}"/>
    <cellStyle name="Comma 3 5 2 2 2 2 3 2 2" xfId="5770" xr:uid="{A3790169-EAB3-4109-A8E7-429EDF7AD4BC}"/>
    <cellStyle name="Comma 3 5 2 2 2 2 4" xfId="1005" xr:uid="{00000000-0005-0000-0000-0000ED030000}"/>
    <cellStyle name="Comma 3 5 2 2 2 2 4 2" xfId="3159" xr:uid="{40A8EAD9-8C14-4309-AEE0-BDD768DF57AF}"/>
    <cellStyle name="Comma 3 5 2 2 2 2 4 2 2" xfId="5771" xr:uid="{CEEB75A6-C0F5-4DD1-9A20-FC009B4B0167}"/>
    <cellStyle name="Comma 3 5 2 2 2 2 5" xfId="1006" xr:uid="{00000000-0005-0000-0000-0000EE030000}"/>
    <cellStyle name="Comma 3 5 2 2 2 2 5 2" xfId="3160" xr:uid="{B80D2D68-E28B-40B6-9B5B-001B91B876A7}"/>
    <cellStyle name="Comma 3 5 2 2 2 2 5 2 2" xfId="5772" xr:uid="{9E3E973B-C68C-49A3-9655-FC6E279953F4}"/>
    <cellStyle name="Comma 3 5 2 2 2 2 6" xfId="3156" xr:uid="{3857FC0A-1FC3-4D3B-AD6C-F4AF28714095}"/>
    <cellStyle name="Comma 3 5 2 2 2 2 6 2" xfId="5768" xr:uid="{2620D3E5-6DFA-4B51-9914-641C422412A1}"/>
    <cellStyle name="Comma 3 5 2 2 2 3" xfId="1007" xr:uid="{00000000-0005-0000-0000-0000EF030000}"/>
    <cellStyle name="Comma 3 5 2 2 2 3 2" xfId="3161" xr:uid="{C31BD69B-4DC1-4840-A42D-1DC8A7F5135B}"/>
    <cellStyle name="Comma 3 5 2 2 2 3 2 2" xfId="5773" xr:uid="{8E771BA0-EA3B-433E-A567-F047C26C5156}"/>
    <cellStyle name="Comma 3 5 2 2 2 4" xfId="1008" xr:uid="{00000000-0005-0000-0000-0000F0030000}"/>
    <cellStyle name="Comma 3 5 2 2 2 4 2" xfId="3162" xr:uid="{D1293590-74C9-48A2-BF7A-789FD6F13F62}"/>
    <cellStyle name="Comma 3 5 2 2 2 4 2 2" xfId="5774" xr:uid="{14BE5183-6DB5-47CC-B8C8-07E32DA8CF47}"/>
    <cellStyle name="Comma 3 5 2 2 2 5" xfId="1009" xr:uid="{00000000-0005-0000-0000-0000F1030000}"/>
    <cellStyle name="Comma 3 5 2 2 2 5 2" xfId="3163" xr:uid="{DDB635BC-7792-4AA2-80F1-4D933746255A}"/>
    <cellStyle name="Comma 3 5 2 2 2 5 2 2" xfId="5775" xr:uid="{1892DAE7-F9E8-4ACD-99D5-E3CF3332D460}"/>
    <cellStyle name="Comma 3 5 2 2 2 6" xfId="3155" xr:uid="{685EB41F-89B6-4981-B598-311A336FE9CD}"/>
    <cellStyle name="Comma 3 5 2 2 2 6 2" xfId="5767" xr:uid="{6FCABC38-797F-4FD9-A20D-72315D42114B}"/>
    <cellStyle name="Comma 3 5 2 2 3" xfId="1010" xr:uid="{00000000-0005-0000-0000-0000F2030000}"/>
    <cellStyle name="Comma 3 5 2 2 3 2" xfId="3164" xr:uid="{F168003E-ACDA-4971-B3FE-E779BF6B1582}"/>
    <cellStyle name="Comma 3 5 2 2 3 2 2" xfId="5776" xr:uid="{5B091289-D09A-40D1-81EB-90732889EEDF}"/>
    <cellStyle name="Comma 3 5 2 2 4" xfId="1011" xr:uid="{00000000-0005-0000-0000-0000F3030000}"/>
    <cellStyle name="Comma 3 5 2 2 4 2" xfId="3165" xr:uid="{AE03CCA9-E1E4-424E-9559-4104058C84F2}"/>
    <cellStyle name="Comma 3 5 2 2 4 2 2" xfId="5777" xr:uid="{38BAE427-6FD9-4F05-810A-48498E419E94}"/>
    <cellStyle name="Comma 3 5 2 2 5" xfId="1012" xr:uid="{00000000-0005-0000-0000-0000F4030000}"/>
    <cellStyle name="Comma 3 5 2 2 5 2" xfId="3166" xr:uid="{F379E24D-982A-4DA2-A4E7-BADDC47ACF0D}"/>
    <cellStyle name="Comma 3 5 2 2 5 2 2" xfId="5778" xr:uid="{EEAF5AEA-56A7-4F09-B1A1-765A38A24ECE}"/>
    <cellStyle name="Comma 3 5 2 2 6" xfId="3154" xr:uid="{98D8CABE-A6EE-40E8-B814-FEB8908F3E34}"/>
    <cellStyle name="Comma 3 5 2 2 6 2" xfId="5766" xr:uid="{E8723C77-B020-4C83-A262-978D88DE543C}"/>
    <cellStyle name="Comma 3 5 2 3" xfId="1013" xr:uid="{00000000-0005-0000-0000-0000F5030000}"/>
    <cellStyle name="Comma 3 5 2 3 2" xfId="3167" xr:uid="{38C63C08-3075-4F4B-8573-856AC1CDEE63}"/>
    <cellStyle name="Comma 3 5 2 3 2 2" xfId="5779" xr:uid="{E76A0CCE-54E4-4DDF-AAEA-F4BED103ECBD}"/>
    <cellStyle name="Comma 3 5 2 4" xfId="1014" xr:uid="{00000000-0005-0000-0000-0000F6030000}"/>
    <cellStyle name="Comma 3 5 2 4 2" xfId="3168" xr:uid="{060EF659-4517-41F9-AA73-A1916C5A3B28}"/>
    <cellStyle name="Comma 3 5 2 4 2 2" xfId="5780" xr:uid="{1322F057-EF16-4EAD-9770-25921D93DEAE}"/>
    <cellStyle name="Comma 3 5 2 5" xfId="1015" xr:uid="{00000000-0005-0000-0000-0000F7030000}"/>
    <cellStyle name="Comma 3 5 2 5 2" xfId="3169" xr:uid="{4D25AC0A-33FD-49EE-8E49-0A462C22678D}"/>
    <cellStyle name="Comma 3 5 2 5 2 2" xfId="5781" xr:uid="{0BA8B519-5C32-46C0-93F2-29BE5451D0BA}"/>
    <cellStyle name="Comma 3 5 2 6" xfId="3153" xr:uid="{7C4D74B8-52C8-4AB0-A2E7-2AC1DC9422C4}"/>
    <cellStyle name="Comma 3 5 2 6 2" xfId="5765" xr:uid="{21F37A63-8448-40CD-AA00-7D40AD02C5D6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5783" xr:uid="{FFAD6EB0-45ED-40F0-864D-96F8091620F4}"/>
    <cellStyle name="Comma 3 5 3 3" xfId="1018" xr:uid="{00000000-0005-0000-0000-0000FA030000}"/>
    <cellStyle name="Comma 3 5 3 3 2" xfId="3172" xr:uid="{6E7C0D8E-CAE6-4087-AE74-EB1FC9E6EE97}"/>
    <cellStyle name="Comma 3 5 3 3 2 2" xfId="5784" xr:uid="{EA8EE528-CE21-4AE0-B372-DE129B2636B7}"/>
    <cellStyle name="Comma 3 5 3 4" xfId="1019" xr:uid="{00000000-0005-0000-0000-0000FB030000}"/>
    <cellStyle name="Comma 3 5 3 4 2" xfId="3173" xr:uid="{960A11AB-DDDE-4472-8E7F-3B703287FE67}"/>
    <cellStyle name="Comma 3 5 3 4 2 2" xfId="5785" xr:uid="{3794F683-A31F-47A4-B0F7-2A8089411DC1}"/>
    <cellStyle name="Comma 3 5 3 5" xfId="3170" xr:uid="{FA321AEC-0517-42B4-A463-8676DDCC91B8}"/>
    <cellStyle name="Comma 3 5 3 5 2" xfId="5782" xr:uid="{FAC79547-5613-4C02-BB63-8069CED0A6C6}"/>
    <cellStyle name="Comma 3 5 4" xfId="1020" xr:uid="{00000000-0005-0000-0000-0000FC030000}"/>
    <cellStyle name="Comma 3 5 4 2" xfId="3174" xr:uid="{4889B9FC-8607-4130-9BE7-92A0236736E5}"/>
    <cellStyle name="Comma 3 5 4 2 2" xfId="5786" xr:uid="{511FC216-C1AD-4B58-B484-DBF18760FE36}"/>
    <cellStyle name="Comma 3 5 5" xfId="1021" xr:uid="{00000000-0005-0000-0000-0000FD030000}"/>
    <cellStyle name="Comma 3 5 5 2" xfId="3175" xr:uid="{A2030E3F-08FC-48E9-A02D-95E70DB3D81C}"/>
    <cellStyle name="Comma 3 5 5 2 2" xfId="5787" xr:uid="{7C62E73D-2960-4752-AE6B-47051B7AD1DB}"/>
    <cellStyle name="Comma 3 5 6" xfId="1022" xr:uid="{00000000-0005-0000-0000-0000FE030000}"/>
    <cellStyle name="Comma 3 5 6 2" xfId="3176" xr:uid="{0B894AB4-20EC-4670-965E-4E6C9E2FFF60}"/>
    <cellStyle name="Comma 3 5 6 2 2" xfId="5788" xr:uid="{A910856D-AA8E-4A4C-B448-365D7718BCF7}"/>
    <cellStyle name="Comma 3 5 7" xfId="3152" xr:uid="{17672DDB-D8B5-4B3D-815A-9C588A497E52}"/>
    <cellStyle name="Comma 3 5 7 2" xfId="5764" xr:uid="{B3287C8C-6EDD-441E-8B07-F365372B49E5}"/>
    <cellStyle name="Comma 3 6" xfId="1023" xr:uid="{00000000-0005-0000-0000-0000FF030000}"/>
    <cellStyle name="Comma 3 6 2" xfId="3177" xr:uid="{08DBC276-C119-426D-847F-735FD99AA96B}"/>
    <cellStyle name="Comma 3 6 2 2" xfId="5789" xr:uid="{968C3578-F7C3-4DB9-9D34-A3540B66ABA0}"/>
    <cellStyle name="Comma 3 7" xfId="1024" xr:uid="{00000000-0005-0000-0000-000000040000}"/>
    <cellStyle name="Comma 3 7 2" xfId="3178" xr:uid="{0B70389D-AAA6-42F3-ABB8-F7B0BBA02B7F}"/>
    <cellStyle name="Comma 3 7 2 2" xfId="5790" xr:uid="{9463CB79-2BD0-4AF4-9D4E-78200B5D0559}"/>
    <cellStyle name="Comma 3 8" xfId="1025" xr:uid="{00000000-0005-0000-0000-000001040000}"/>
    <cellStyle name="Comma 3 8 2" xfId="3179" xr:uid="{451AFB79-B914-461E-821A-03ACD7FA0605}"/>
    <cellStyle name="Comma 3 8 2 2" xfId="5791" xr:uid="{90F3775A-6463-41AE-A885-E68412FF041A}"/>
    <cellStyle name="Comma 3 9" xfId="1026" xr:uid="{00000000-0005-0000-0000-000002040000}"/>
    <cellStyle name="Comma 3 9 2" xfId="2672" xr:uid="{A762D8F6-0846-4D2D-8159-B2CFDFB2A653}"/>
    <cellStyle name="Comma 3 9 2 2" xfId="5501" xr:uid="{4306AFF2-DA3B-4197-850C-8412C10DF9A0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0 3 2" xfId="5792" xr:uid="{1686B3D4-7D37-42F0-BC8F-DFC0F11F40E5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1 3 2" xfId="5793" xr:uid="{E3F2A961-2B48-4C12-9142-F96ACE1407A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4 2" xfId="5794" xr:uid="{D953985A-C695-4328-B00D-88978BCABE9A}"/>
    <cellStyle name="Comma 33 5" xfId="3632" xr:uid="{6F6EB5BF-0FA9-47C6-B1EE-3AF6AC7FB239}"/>
    <cellStyle name="Comma 33 6" xfId="4107" xr:uid="{688654F4-D8BC-4008-AE4A-C41B7DFDD048}"/>
    <cellStyle name="Comma 33 7" xfId="4665" xr:uid="{F22A5773-669A-44CE-BC87-F82CFE6BEBDD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4 3 2" xfId="5795" xr:uid="{BB7578AF-2FEE-480A-858A-E0266DFA2B13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7 3 2" xfId="5796" xr:uid="{EBED4686-5BF8-41BA-9219-2328BC5829B1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2 3 2" xfId="5798" xr:uid="{B1061AD1-6793-4A19-B866-8F34F147A7AF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 6 2" xfId="5797" xr:uid="{43854A75-BCF1-4024-BED7-1179BA2A044C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2 3 2" xfId="5799" xr:uid="{857661B6-4B49-4F70-B9F0-901235610798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5 3 2" xfId="5800" xr:uid="{C68D825F-B4C6-4DF8-912D-78EBA7E3C6DF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6 3 2" xfId="5801" xr:uid="{534AF527-AB0C-427B-B044-8F929959F030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7 3 2" xfId="5802" xr:uid="{F92C4094-AE8A-45D1-86DE-2B09BCB75977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8 3 2" xfId="5803" xr:uid="{611C6B22-DAD8-46F5-816C-328062BD51E5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49 3 2" xfId="5804" xr:uid="{47E3ED04-729E-400C-AA15-99DFB0DD860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2 3 2" xfId="5805" xr:uid="{C1665649-EFFC-4A01-9DFC-16733DCC065F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0 3 2" xfId="5806" xr:uid="{818A45F4-51AA-4B30-9D90-D0E596021500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1 3 2" xfId="5807" xr:uid="{14825410-493C-4880-82FD-04C168715767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2 3 2" xfId="5808" xr:uid="{FC8F13B3-495D-48E2-89DA-3A53171AF008}"/>
    <cellStyle name="Comma 53" xfId="5145" xr:uid="{857DA4FA-8FDF-4E1D-ACA0-E2DC84146D4C}"/>
    <cellStyle name="Comma 54" xfId="5247" xr:uid="{09662E00-D2C3-4BD5-9CC2-25E90D055E69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8 3 2" xfId="5809" xr:uid="{FB9E2992-8F27-4C95-80DA-D8C82B9E30EE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59 3 2" xfId="5810" xr:uid="{C8F4F6A2-43BC-4BED-B7CD-B7B48E8E421A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2 3 2" xfId="5812" xr:uid="{77B4B37D-4985-42FD-B72F-46D5CF1FE163}"/>
    <cellStyle name="Comma 6 3" xfId="3199" xr:uid="{931473CD-1404-47D7-B23E-F95DB265C92C}"/>
    <cellStyle name="Comma 6 3 2" xfId="5811" xr:uid="{1E01BC6F-242F-4FF7-A4C6-FC18F491F014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2 3 2" xfId="5813" xr:uid="{6DE247FA-93D7-4F62-9005-B0B506E6292B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3 3 2" xfId="5814" xr:uid="{DA866A8C-177F-419D-8A4B-F1096D753C2F}"/>
    <cellStyle name="Comma 66" xfId="1087" xr:uid="{00000000-0005-0000-0000-00003F040000}"/>
    <cellStyle name="Comma 66 2" xfId="3203" xr:uid="{5B849F2D-25FB-4A0C-86EA-AD9A31722FC6}"/>
    <cellStyle name="Comma 66 2 2" xfId="5815" xr:uid="{64038E04-EFF4-42DE-911A-0C670E05611F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67 3 2" xfId="5816" xr:uid="{96D8FD9A-2463-4D8B-96E4-CAE851E91FEB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2 3 2" xfId="5818" xr:uid="{396D8789-656F-4B96-8064-AE3C0119F47E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3 3 2" xfId="5819" xr:uid="{D0FD74A1-4670-4248-9766-CC0676381F1D}"/>
    <cellStyle name="Comma 7 4" xfId="3205" xr:uid="{B12EFE5C-D056-4BAE-B5DA-7C1A3BF49D5E}"/>
    <cellStyle name="Comma 7 4 2" xfId="5817" xr:uid="{028B0664-A6D5-4C0B-87DD-5DC05BB0EA4F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2 2 2" xfId="5820" xr:uid="{AE1DAE83-EE4E-48AE-B37D-203FF853CA79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4 3 2" xfId="5821" xr:uid="{068E2434-EEC7-4B3A-B437-791E421D2AA8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75 3 2" xfId="5822" xr:uid="{78EF2D0F-410B-4902-BB40-7FAD9E6A3CD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2 3 2" xfId="5825" xr:uid="{88AD952C-0D3B-41A8-A310-5E16AF993C66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2 4 2" xfId="5824" xr:uid="{EAD193D0-2722-41CF-9BE3-9320AF3021BD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 4 2" xfId="5823" xr:uid="{7AF3E122-AE08-480C-BD07-734C410FBBEC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2 3 2" xfId="5826" xr:uid="{5A9F8BB8-7E45-4617-89A3-7BF03C919040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3 3 2" xfId="5827" xr:uid="{2A8C8600-4AB8-4760-9693-B7A024A295D8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5 3 2" xfId="5828" xr:uid="{E09B8A8C-892B-4AA4-9D87-7E04B1E0C7E2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6 3 2" xfId="5829" xr:uid="{71054C66-6469-447C-AD24-A7CAB8684E25}"/>
    <cellStyle name="Comma 89" xfId="1114" xr:uid="{00000000-0005-0000-0000-00005A040000}"/>
    <cellStyle name="Comma 89 2" xfId="3218" xr:uid="{B0087802-3BF4-4FDE-AA2C-B664F360661D}"/>
    <cellStyle name="Comma 89 2 2" xfId="5830" xr:uid="{AC33C674-41A8-475A-864C-A3CB1D78BD96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5832" xr:uid="{A596B852-72CF-47B7-B768-F711D78140CF}"/>
    <cellStyle name="Comma 9 3" xfId="1117" xr:uid="{00000000-0005-0000-0000-00005D040000}"/>
    <cellStyle name="Comma 9 3 2" xfId="3221" xr:uid="{51C18A76-9A74-4396-9DBF-C25BC8B4C409}"/>
    <cellStyle name="Comma 9 3 2 2" xfId="5833" xr:uid="{5C4C5C74-7870-4854-96C2-9C7841CE5612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 5 2" xfId="5831" xr:uid="{D75CC78E-B5A5-411B-B397-529AD8B63CA6}"/>
    <cellStyle name="Comma 98" xfId="1119" xr:uid="{00000000-0005-0000-0000-00005F040000}"/>
    <cellStyle name="Comma 98 2" xfId="3222" xr:uid="{72830CE0-02C4-4D46-8A97-7DC21722AAAD}"/>
    <cellStyle name="Comma 98 2 2" xfId="5834" xr:uid="{78EBBAE3-BBA7-418B-8548-F12EF140E84F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2 2" xfId="5835" xr:uid="{8BAEF269-C655-46E7-9670-AC82A1F93BD8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5148" xr:uid="{7BE2B0CC-7DCE-4258-A305-3E1766C5728B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671" xr:uid="{B886C8A7-2F01-4CBB-801D-F98363650A47}"/>
    <cellStyle name="Draw lines around data in range 6" xfId="4674" xr:uid="{0FEEDB7E-8C7B-4017-A0CF-C1F07FFFEA45}"/>
    <cellStyle name="Draw lines around data in range 7" xfId="4673" xr:uid="{82476046-5F9E-4555-ADCC-EA094BA28DF9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5149" xr:uid="{EF8B676E-7115-4483-AF97-EB63CE6AE26C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670" xr:uid="{C094F61F-D02B-44DF-A84D-AFF0C4630939}"/>
    <cellStyle name="Draw shadow and lines within range 6" xfId="4675" xr:uid="{927145FD-482C-4754-8F87-A743670CB088}"/>
    <cellStyle name="Draw shadow and lines within range 7" xfId="4672" xr:uid="{75D2CF5E-83BB-4473-954E-9B92CBA86388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5150" xr:uid="{6FA2E7EF-5884-442B-BFF2-32D6D474903B}"/>
    <cellStyle name="Format a row of totals 3" xfId="3634" xr:uid="{59883E9C-A3BA-4332-BC55-2415578A1943}"/>
    <cellStyle name="Format a row of totals 4" xfId="3641" xr:uid="{5904F3BF-F20E-4331-BBAA-43B4C949CA60}"/>
    <cellStyle name="Format a row of totals 5" xfId="4667" xr:uid="{61470EC1-AEF4-449B-B286-E6D4377321B2}"/>
    <cellStyle name="Format a row of totals 6" xfId="4676" xr:uid="{08867776-4A7A-44B9-A228-AB279A99690C}"/>
    <cellStyle name="Format a row of totals 7" xfId="4669" xr:uid="{F77BE34C-364F-4FB1-BC39-AE272D0AC412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5151" xr:uid="{1405389B-3A6F-48F1-9367-A31B341CC843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666" xr:uid="{CA09BA7F-CF8B-49E0-BF4F-D69D789F05A3}"/>
    <cellStyle name="Format text as bold, black on yellow 6" xfId="4677" xr:uid="{7862F7A1-28FA-4E84-8E9A-2544A5A0A2E8}"/>
    <cellStyle name="Format text as bold, black on yellow 7" xfId="4668" xr:uid="{D82620E9-A4F8-4A60-B690-6D02F7B54133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5153" xr:uid="{6313487C-B825-432C-98A2-00AE01F391DA}"/>
    <cellStyle name="Input 10 3" xfId="3631" xr:uid="{9E15F01B-623A-410B-90FD-FF76974ADC1C}"/>
    <cellStyle name="Input 10 4" xfId="3643" xr:uid="{185635B6-BA8F-454D-BD36-0059101CE4A3}"/>
    <cellStyle name="Input 10 5" xfId="4653" xr:uid="{79DD5DA7-74DC-4CC7-8AAE-77804BF17466}"/>
    <cellStyle name="Input 10 6" xfId="4678" xr:uid="{1F5C035D-34EA-4D8B-9DA3-5CF60722BD0E}"/>
    <cellStyle name="Input 10 7" xfId="4664" xr:uid="{0BA32491-7CB5-468C-857D-5D7190F5A602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5154" xr:uid="{1B791C8A-A4D8-4397-8A40-2302E74E4EBE}"/>
    <cellStyle name="Input 11 3" xfId="3630" xr:uid="{FDB4B1F3-3A6A-4DB3-B956-7837CDC781EB}"/>
    <cellStyle name="Input 11 4" xfId="3644" xr:uid="{64BC5015-6597-4D79-B5FB-D3400530AD8A}"/>
    <cellStyle name="Input 11 5" xfId="4652" xr:uid="{30F8C009-5076-4837-A197-93E8B9751BD1}"/>
    <cellStyle name="Input 11 6" xfId="4679" xr:uid="{1A281211-B9B2-4C3E-B497-A82DE29A0CE6}"/>
    <cellStyle name="Input 11 7" xfId="4663" xr:uid="{681A2F8B-B826-4DE1-A7B2-791A3502BE00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5155" xr:uid="{DD6B4FEB-E845-42DD-925A-09E0E7995E5C}"/>
    <cellStyle name="Input 12 3" xfId="3629" xr:uid="{B151740C-786A-4C5A-B664-8ACA03067F61}"/>
    <cellStyle name="Input 12 4" xfId="3403" xr:uid="{D8E4C416-0E41-4561-8E98-3A51A80C1BAD}"/>
    <cellStyle name="Input 12 5" xfId="4651" xr:uid="{BC536431-7A14-43D7-BEFB-21A2AE35B57F}"/>
    <cellStyle name="Input 12 6" xfId="4680" xr:uid="{6014214D-F591-4C69-B4BE-AF703AC1F559}"/>
    <cellStyle name="Input 12 7" xfId="4662" xr:uid="{D32F1241-9C4A-45DB-A3A4-4C5403EBEE2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5156" xr:uid="{A80F9B11-19EC-446E-B0BE-C91C70FA00C3}"/>
    <cellStyle name="Input 13 3" xfId="3628" xr:uid="{9C90BD0C-C16C-442E-A10A-E27747DC2FAF}"/>
    <cellStyle name="Input 13 4" xfId="3645" xr:uid="{604D21ED-C645-4AFB-AD3A-F60304F3827E}"/>
    <cellStyle name="Input 13 5" xfId="4650" xr:uid="{D497BEDC-571F-444B-9938-D827C808C500}"/>
    <cellStyle name="Input 13 6" xfId="4426" xr:uid="{7627E49F-3E7F-465B-B63D-BE1E90EA4070}"/>
    <cellStyle name="Input 13 7" xfId="4661" xr:uid="{04CC8638-362A-4FE8-B982-B53219A96CAA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5157" xr:uid="{AE9BC564-51CB-40DC-A235-7442B0E2270D}"/>
    <cellStyle name="Input 14 3" xfId="3627" xr:uid="{91DABBD7-5B2A-4B01-B035-74FCC1D9AED7}"/>
    <cellStyle name="Input 14 4" xfId="3646" xr:uid="{840A6920-97CA-4005-8972-B86A33A727E0}"/>
    <cellStyle name="Input 14 5" xfId="4649" xr:uid="{C7915AF2-8DED-4592-BF56-FEE85BD3AB5F}"/>
    <cellStyle name="Input 14 6" xfId="4681" xr:uid="{7E351C00-CEE4-4D27-9E79-39B839386D18}"/>
    <cellStyle name="Input 14 7" xfId="4660" xr:uid="{7F0F723A-A394-49D8-90E0-D95F8F4CACBA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5158" xr:uid="{66BC64A6-EA9E-4D20-8FB0-44C003E47BA4}"/>
    <cellStyle name="Input 15 3" xfId="3626" xr:uid="{CD34BDA4-F48B-4399-B781-4CB144500259}"/>
    <cellStyle name="Input 15 4" xfId="3647" xr:uid="{2EE379DB-E30A-4361-B66B-94655DFA0A1A}"/>
    <cellStyle name="Input 15 5" xfId="4648" xr:uid="{3DBF044E-2807-4EF6-B09D-6D53723FBDD7}"/>
    <cellStyle name="Input 15 6" xfId="4682" xr:uid="{E5B88ACD-1648-49CC-BCB3-F58C444F291E}"/>
    <cellStyle name="Input 15 7" xfId="4659" xr:uid="{A4389D7A-CB08-4B10-97EB-FF5A9B67E7BF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5159" xr:uid="{F446CD9E-59D5-4972-AB5B-649B1B47589E}"/>
    <cellStyle name="Input 16 3" xfId="3625" xr:uid="{0D7A49DD-9A91-4C6A-B1C9-1FA366FB0CFE}"/>
    <cellStyle name="Input 16 4" xfId="3648" xr:uid="{05C94ECF-3627-4B9C-BE40-9163E6AA4224}"/>
    <cellStyle name="Input 16 5" xfId="4647" xr:uid="{5793860B-1E4F-4733-A18D-3F0A0221D527}"/>
    <cellStyle name="Input 16 6" xfId="4683" xr:uid="{EB713176-D01D-4754-8383-0C9A559F4515}"/>
    <cellStyle name="Input 16 7" xfId="4658" xr:uid="{125E211A-D5D2-481E-A270-B6B1E952B27A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5160" xr:uid="{C46D5DBD-A19B-4BB0-B446-4E3F513F1753}"/>
    <cellStyle name="Input 17 3" xfId="3624" xr:uid="{34EB2CD2-198F-4EA0-B8C1-9B509200BC8D}"/>
    <cellStyle name="Input 17 4" xfId="3649" xr:uid="{8C6BB267-608D-4B53-B279-10B3DB2C6F12}"/>
    <cellStyle name="Input 17 5" xfId="4646" xr:uid="{340AAC03-FA61-4DDC-992D-6EE9B2ED47E3}"/>
    <cellStyle name="Input 17 6" xfId="4684" xr:uid="{0032C43F-80B6-4F2B-A623-D30E453A5ACA}"/>
    <cellStyle name="Input 17 7" xfId="4657" xr:uid="{C9B3744C-C6AE-4759-8366-F1B4DFFE7A79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5161" xr:uid="{73FC3CB9-76B1-4C43-987B-2F705900F490}"/>
    <cellStyle name="Input 18 3" xfId="3623" xr:uid="{0C2D6B64-B18B-499C-A093-5D1B0BBD630B}"/>
    <cellStyle name="Input 18 4" xfId="3650" xr:uid="{D44CE9DC-8AFF-40AD-9976-F673282A90C3}"/>
    <cellStyle name="Input 18 5" xfId="4645" xr:uid="{7ED0F5C5-76C0-4DCF-ABCA-8657D414BE4E}"/>
    <cellStyle name="Input 18 6" xfId="4685" xr:uid="{2F45E6C3-DFE7-4E13-8996-5BBFDBF8ABF6}"/>
    <cellStyle name="Input 18 7" xfId="4656" xr:uid="{C114A421-A4A1-40BC-839E-EF9620C42B29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5162" xr:uid="{CE28885C-085A-40A4-8C36-B331905316D5}"/>
    <cellStyle name="Input 19 3" xfId="3622" xr:uid="{08AA1154-D682-4668-B4AC-D9CD0C994BDD}"/>
    <cellStyle name="Input 19 4" xfId="3651" xr:uid="{9338EA3E-C701-4ABD-B890-FEC58562C4FF}"/>
    <cellStyle name="Input 19 5" xfId="4644" xr:uid="{0508FA80-CBF2-4947-9570-754199C3600D}"/>
    <cellStyle name="Input 19 6" xfId="4686" xr:uid="{CA58161B-BB85-49F5-B3BE-8C34C6FCC87E}"/>
    <cellStyle name="Input 19 7" xfId="4655" xr:uid="{9737E417-08B5-496A-AEDA-00DE74DD5EBB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5163" xr:uid="{0F57A0D2-8308-44CE-93FC-885B379C6557}"/>
    <cellStyle name="Input 2 2 3" xfId="3620" xr:uid="{69741AAF-C562-47D2-B8E5-F79F5ECD709F}"/>
    <cellStyle name="Input 2 2 4" xfId="3653" xr:uid="{A732DDBC-11CC-4CC0-9D82-03359556332C}"/>
    <cellStyle name="Input 2 2 5" xfId="4642" xr:uid="{BBE9A3A9-69B3-4F23-BDF9-20CC299326A4}"/>
    <cellStyle name="Input 2 2 6" xfId="4416" xr:uid="{56AB6296-DC2B-486A-AFEC-F31739D4DC49}"/>
    <cellStyle name="Input 2 2 7" xfId="4629" xr:uid="{94A9CC14-FFC2-44C1-840B-F47CE7091226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5164" xr:uid="{296AB3D2-01C5-49F6-8152-E2E31DDE2FB7}"/>
    <cellStyle name="Input 2 3 3" xfId="3619" xr:uid="{A166ECD6-0DDA-46A6-B4BE-3E7DC68008F6}"/>
    <cellStyle name="Input 2 3 4" xfId="3654" xr:uid="{16663D59-111F-47A4-B1EE-8C1E0F2CD8C9}"/>
    <cellStyle name="Input 2 3 5" xfId="4641" xr:uid="{E4D7F1DE-D0F9-4AA8-8D8E-4571401908D8}"/>
    <cellStyle name="Input 2 3 6" xfId="4688" xr:uid="{881D6008-F3C3-48BC-AD85-9DD43E5EF792}"/>
    <cellStyle name="Input 2 3 7" xfId="4628" xr:uid="{EE5B5D34-B343-447A-8F46-BF59D7DD3F4D}"/>
    <cellStyle name="Input 2 4" xfId="1373" xr:uid="{00000000-0005-0000-0000-00005D050000}"/>
    <cellStyle name="Input 2 4 2" xfId="4170" xr:uid="{E3D35EEE-7F46-4CFD-9F62-016FCF66FA19}"/>
    <cellStyle name="Input 2 4 3" xfId="5165" xr:uid="{B685AC8F-7B77-43A0-BA75-07CB1885E48D}"/>
    <cellStyle name="Input 2 5" xfId="3621" xr:uid="{C6A34531-B4ED-41CD-96EE-6A20DDEE49C4}"/>
    <cellStyle name="Input 2 6" xfId="3652" xr:uid="{A309B868-13F4-4902-9A64-DDB13455D57B}"/>
    <cellStyle name="Input 2 7" xfId="4643" xr:uid="{D8677EE1-C3F6-4FF1-9209-C7EE36E8C0C4}"/>
    <cellStyle name="Input 2 8" xfId="4687" xr:uid="{F114DEE7-80B9-43B2-87BB-389A732C4899}"/>
    <cellStyle name="Input 2 9" xfId="4654" xr:uid="{7A988AB3-7D36-409A-9F69-3D5C5810AC08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5166" xr:uid="{552A355C-3F0E-40C2-B6B9-A0D8BDDD78B3}"/>
    <cellStyle name="Input 20 3" xfId="3618" xr:uid="{6CAFABA3-81EF-4481-B797-652F5DB53334}"/>
    <cellStyle name="Input 20 4" xfId="3655" xr:uid="{FA442496-58F9-424C-AFE5-2EE253AB8104}"/>
    <cellStyle name="Input 20 5" xfId="4640" xr:uid="{E5FA5CD6-2D13-414F-AA52-E71D5E228BAD}"/>
    <cellStyle name="Input 20 6" xfId="4689" xr:uid="{B026E3ED-8DBA-4EC3-874E-36BE731E3A73}"/>
    <cellStyle name="Input 20 7" xfId="4627" xr:uid="{206D5557-8425-4E29-AF6F-9746B19174C8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5167" xr:uid="{C2D6BB72-3DAD-4E9A-A758-1FFA1323F05C}"/>
    <cellStyle name="Input 21 3" xfId="3617" xr:uid="{5ADBAC3D-4DE9-48D0-A8EC-578CFD49037E}"/>
    <cellStyle name="Input 21 4" xfId="3656" xr:uid="{617B4D88-F26B-44E4-A44C-24E0F85E51C5}"/>
    <cellStyle name="Input 21 5" xfId="4639" xr:uid="{795AEBC9-2EDE-4ABC-BE78-32DDBBD94C84}"/>
    <cellStyle name="Input 21 6" xfId="4690" xr:uid="{1ED1F309-60BD-445D-8A31-C2DCE665C01B}"/>
    <cellStyle name="Input 21 7" xfId="4626" xr:uid="{49CAA774-98B8-4BDF-8A54-D2231728F5FF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15" xr:uid="{9DDBF814-E7E1-44C3-ADB3-E8F8234FA011}"/>
    <cellStyle name="Input 29" xfId="4767" xr:uid="{FADCE5CD-8ED4-417F-B390-8DF68FCC515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5168" xr:uid="{9C8019D2-8F3E-447C-95DC-4CCC0A26D474}"/>
    <cellStyle name="Input 3 2 3" xfId="3615" xr:uid="{88B86E0E-290A-49B2-A8F3-0504D28F2927}"/>
    <cellStyle name="Input 3 2 4" xfId="3658" xr:uid="{CDA5ADFA-114F-44B8-BDCE-88D37E2B561B}"/>
    <cellStyle name="Input 3 2 5" xfId="4637" xr:uid="{D7833E19-90DD-45A4-8B48-298D8AAA386C}"/>
    <cellStyle name="Input 3 2 6" xfId="4692" xr:uid="{9048E866-96AA-47BA-9F39-F1FA9AD54C68}"/>
    <cellStyle name="Input 3 2 7" xfId="4766" xr:uid="{BE4FD2AA-508F-47DD-A45E-ADE1B2AA9393}"/>
    <cellStyle name="Input 3 3" xfId="1381" xr:uid="{00000000-0005-0000-0000-000065050000}"/>
    <cellStyle name="Input 3 3 2" xfId="4174" xr:uid="{F9647545-2E26-4846-AABB-DF051F872212}"/>
    <cellStyle name="Input 3 3 3" xfId="5169" xr:uid="{B0CA1D2E-02D7-4D0A-917B-FBC929FE2163}"/>
    <cellStyle name="Input 3 4" xfId="3616" xr:uid="{3A0EE516-E0DF-4BD7-B8B6-D66792CFFB83}"/>
    <cellStyle name="Input 3 5" xfId="3657" xr:uid="{9592CC59-6A1B-4BD8-8E25-1B0B77FD038C}"/>
    <cellStyle name="Input 3 6" xfId="4638" xr:uid="{14D4E7B7-C179-4D35-9448-68BDC50C2BCB}"/>
    <cellStyle name="Input 3 7" xfId="4691" xr:uid="{A15F5DAB-F4EA-4E54-BCDA-B7FD0F7DD2CB}"/>
    <cellStyle name="Input 3 8" xfId="4625" xr:uid="{1C3C4B49-2837-4908-9BD6-0181B26D0CD5}"/>
    <cellStyle name="Input 30" xfId="4788" xr:uid="{D2DCF180-5A20-4BC8-8593-75EFA1061C06}"/>
    <cellStyle name="Input 31" xfId="4952" xr:uid="{330B818C-A93D-46F5-87B4-02373D1E6B2B}"/>
    <cellStyle name="Input 32" xfId="5152" xr:uid="{405CCBA3-A0F5-46B7-B63D-965FFC3B808D}"/>
    <cellStyle name="Input 33" xfId="5147" xr:uid="{86489E12-FB04-4018-AB74-E2CEA69167F7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5170" xr:uid="{9B798DFB-247D-46F3-92C7-2CEA198F3FA0}"/>
    <cellStyle name="Input 4 2 3" xfId="3613" xr:uid="{5A377356-3073-4FF4-B377-B8C51B42E942}"/>
    <cellStyle name="Input 4 2 4" xfId="3660" xr:uid="{DC9E134D-C267-4C51-A85B-5E17CEE3B52B}"/>
    <cellStyle name="Input 4 2 5" xfId="4635" xr:uid="{C3B8183E-83F6-49B9-8AE2-3966D5344669}"/>
    <cellStyle name="Input 4 2 6" xfId="4693" xr:uid="{517C9A22-5985-428F-B430-5A7256B57A4D}"/>
    <cellStyle name="Input 4 2 7" xfId="4623" xr:uid="{CD3EC590-CF1D-4CCF-ADC9-F8E1D4CEC6B7}"/>
    <cellStyle name="Input 4 3" xfId="1385" xr:uid="{00000000-0005-0000-0000-000069050000}"/>
    <cellStyle name="Input 4 3 2" xfId="4176" xr:uid="{B6522B9F-EB12-4EF9-A7D9-390BE1DEDF3A}"/>
    <cellStyle name="Input 4 3 3" xfId="5171" xr:uid="{2CCC55C6-7A63-42EB-B497-AA3DFF90AFF7}"/>
    <cellStyle name="Input 4 4" xfId="3614" xr:uid="{24169DD6-5894-4CC1-BE69-B61D52C83021}"/>
    <cellStyle name="Input 4 5" xfId="3659" xr:uid="{A784B56B-7650-4648-8534-2B9F5AE0EF60}"/>
    <cellStyle name="Input 4 6" xfId="4636" xr:uid="{05BD53A8-F887-4916-9A2B-ED525B30393C}"/>
    <cellStyle name="Input 4 7" xfId="4422" xr:uid="{91AFFF16-10A9-4E60-971D-14224C4B897D}"/>
    <cellStyle name="Input 4 8" xfId="4624" xr:uid="{B154D7BB-10C7-42B3-AD93-6BE7678C834C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5172" xr:uid="{E19931F2-D0D8-4F33-A9E8-B2376D799F21}"/>
    <cellStyle name="Input 5 3" xfId="3612" xr:uid="{C0ECC8AF-F35F-4F2D-B8A4-7691F494F593}"/>
    <cellStyle name="Input 5 4" xfId="3661" xr:uid="{6528565D-F371-455F-898D-E0E31FE4D139}"/>
    <cellStyle name="Input 5 5" xfId="4634" xr:uid="{7D0D12C2-ADC7-4E58-9F3B-C77F19A8D42D}"/>
    <cellStyle name="Input 5 6" xfId="4694" xr:uid="{5325B05C-B9A2-4173-AA83-6AE3D4597038}"/>
    <cellStyle name="Input 5 7" xfId="4622" xr:uid="{36B113BD-6B11-4825-B0D7-96ACC9D17DCC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5173" xr:uid="{52A0D38A-B4FF-4ACF-90A1-5ADDCECA06EC}"/>
    <cellStyle name="Input 6 3" xfId="3611" xr:uid="{9B066DE3-4BA7-4F33-AC55-FB940D486AB3}"/>
    <cellStyle name="Input 6 4" xfId="3662" xr:uid="{92DABE5F-97E3-41FF-8798-5FC5D1D6DF4B}"/>
    <cellStyle name="Input 6 5" xfId="4633" xr:uid="{3C924A3C-335E-4280-B8A0-7B664E8155CA}"/>
    <cellStyle name="Input 6 6" xfId="4695" xr:uid="{3AC96980-F272-4CDB-A874-BA042F273AF5}"/>
    <cellStyle name="Input 6 7" xfId="4621" xr:uid="{C49CEF18-DE3F-4635-9826-20741C368A17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5174" xr:uid="{AAF3E7CC-65C5-4881-B63F-81C2A47562B0}"/>
    <cellStyle name="Input 7 3" xfId="3610" xr:uid="{84E4764C-9C48-47C0-9995-1FF14785D200}"/>
    <cellStyle name="Input 7 4" xfId="3663" xr:uid="{3AED04F1-6CA4-47A0-A73A-90F854D5EFBF}"/>
    <cellStyle name="Input 7 5" xfId="4632" xr:uid="{D60BE27B-0698-47F0-8FB4-780F1D75C704}"/>
    <cellStyle name="Input 7 6" xfId="4696" xr:uid="{FA5CC94E-26E3-45F5-A325-04D85ED26AFD}"/>
    <cellStyle name="Input 7 7" xfId="4620" xr:uid="{CAE8955A-1342-4266-89EE-E6031B7B370D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5175" xr:uid="{A11A2BF3-379D-4392-BC15-80BCAFF44515}"/>
    <cellStyle name="Input 8 3" xfId="3609" xr:uid="{90AF3169-BA5D-4DA7-9BC5-F037E84A7E49}"/>
    <cellStyle name="Input 8 4" xfId="3664" xr:uid="{749988D3-251A-4C1B-9A49-C37648722EAE}"/>
    <cellStyle name="Input 8 5" xfId="4631" xr:uid="{A8B3DBEB-5C25-494A-9B52-EFCF2150F12D}"/>
    <cellStyle name="Input 8 6" xfId="4697" xr:uid="{7B86E9B9-3B5A-49C8-9705-4B8BE583BD0C}"/>
    <cellStyle name="Input 8 7" xfId="4619" xr:uid="{F1BB5FEA-A310-403A-BA2A-2551489A32D1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5176" xr:uid="{0EE9FD43-2F50-4ABD-BD8A-9FDF930BF501}"/>
    <cellStyle name="Input 9 3" xfId="3608" xr:uid="{8CB7C364-2960-4899-848A-F0F15EF3B567}"/>
    <cellStyle name="Input 9 4" xfId="3665" xr:uid="{BCD3A065-913D-431C-ADBA-0BB602279C4B}"/>
    <cellStyle name="Input 9 5" xfId="4630" xr:uid="{5A729FC5-E47F-4086-BFB7-2CDBB552C6E8}"/>
    <cellStyle name="Input 9 6" xfId="4698" xr:uid="{B787988F-3092-4A87-B689-8BCD14CD9C4B}"/>
    <cellStyle name="Input 9 7" xfId="4618" xr:uid="{17707F77-7CB0-4E60-90F9-D22A2FB5F0A2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2 3" xfId="5177" xr:uid="{011207E4-3FD2-4E15-847E-4F618FF85B43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 2 2 2" xfId="5180" xr:uid="{475498BA-9DEE-4D7E-8560-53C2D46983E8}"/>
    <cellStyle name="Normal 101 2 3" xfId="5179" xr:uid="{21D56492-C493-431D-AE59-A282CC9AF9FA}"/>
    <cellStyle name="Normal 101 3" xfId="5178" xr:uid="{61946E6A-6793-4D3C-89B7-198D3C34B1FF}"/>
    <cellStyle name="Normal 101_FORMAT SKK luncuran" xfId="1475" xr:uid="{00000000-0005-0000-0000-0000C4050000}"/>
    <cellStyle name="Normal 102" xfId="1476" xr:uid="{00000000-0005-0000-0000-0000C5050000}"/>
    <cellStyle name="Normal 102 2" xfId="5181" xr:uid="{71AEF9E8-F0F1-4466-AFB1-12D22F67EFC6}"/>
    <cellStyle name="Normal 103" xfId="1477" xr:uid="{00000000-0005-0000-0000-0000C6050000}"/>
    <cellStyle name="Normal 103 2" xfId="5182" xr:uid="{CDACF66F-7D2C-4A2B-BE13-4A8DAF24E0D2}"/>
    <cellStyle name="Normal 104" xfId="1478" xr:uid="{00000000-0005-0000-0000-0000C7050000}"/>
    <cellStyle name="Normal 104 2" xfId="5183" xr:uid="{1D67D3C9-8C78-4599-BFE6-7BEEFCB2C523}"/>
    <cellStyle name="Normal 105" xfId="1479" xr:uid="{00000000-0005-0000-0000-0000C8050000}"/>
    <cellStyle name="Normal 105 2" xfId="5184" xr:uid="{41020FAE-610F-4F28-B08C-0A2381D23573}"/>
    <cellStyle name="Normal 106" xfId="1480" xr:uid="{00000000-0005-0000-0000-0000C9050000}"/>
    <cellStyle name="Normal 107" xfId="1481" xr:uid="{00000000-0005-0000-0000-0000CA050000}"/>
    <cellStyle name="Normal 107 2" xfId="5185" xr:uid="{7CA27712-ED84-4CCB-8DED-564D90B8ED55}"/>
    <cellStyle name="Normal 108" xfId="1482" xr:uid="{00000000-0005-0000-0000-0000CB050000}"/>
    <cellStyle name="Normal 108 2" xfId="5186" xr:uid="{50BCBC60-4DCE-45D8-AFD2-61E37413818E}"/>
    <cellStyle name="Normal 109" xfId="1483" xr:uid="{00000000-0005-0000-0000-0000CC050000}"/>
    <cellStyle name="Normal 109 2" xfId="5187" xr:uid="{768C5200-96F5-4ED9-9121-326D29764962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 7" xfId="5188" xr:uid="{18AB6F8B-1E1C-4D16-A160-86FFC1CE1965}"/>
    <cellStyle name="Normal 11_Book3" xfId="1495" xr:uid="{00000000-0005-0000-0000-0000D8050000}"/>
    <cellStyle name="Normal 110" xfId="1496" xr:uid="{00000000-0005-0000-0000-0000D9050000}"/>
    <cellStyle name="Normal 110 2" xfId="5189" xr:uid="{59ACBAFA-2704-474C-B765-BF4443BA1D32}"/>
    <cellStyle name="Normal 111" xfId="1497" xr:uid="{00000000-0005-0000-0000-0000DA050000}"/>
    <cellStyle name="Normal 111 2" xfId="5190" xr:uid="{456CB625-46EF-4CC5-8214-BC4BC3A6C916}"/>
    <cellStyle name="Normal 112" xfId="1498" xr:uid="{00000000-0005-0000-0000-0000DB050000}"/>
    <cellStyle name="Normal 112 2" xfId="5191" xr:uid="{59D0B3C6-38A8-48A9-AFF6-F34A993C7BC8}"/>
    <cellStyle name="Normal 113" xfId="1499" xr:uid="{00000000-0005-0000-0000-0000DC050000}"/>
    <cellStyle name="Normal 113 2" xfId="5192" xr:uid="{56C0D7EA-4AFD-4F65-A1CE-AB7AF9BCBBD1}"/>
    <cellStyle name="Normal 114" xfId="1500" xr:uid="{00000000-0005-0000-0000-0000DD050000}"/>
    <cellStyle name="Normal 114 2" xfId="5193" xr:uid="{187B7F32-A983-460E-8800-B59A1FA2BD90}"/>
    <cellStyle name="Normal 115" xfId="1501" xr:uid="{00000000-0005-0000-0000-0000DE050000}"/>
    <cellStyle name="Normal 115 2" xfId="5194" xr:uid="{C1123158-D396-4884-BE1C-7762FDAD8F2F}"/>
    <cellStyle name="Normal 116" xfId="1502" xr:uid="{00000000-0005-0000-0000-0000DF050000}"/>
    <cellStyle name="Normal 116 2" xfId="5195" xr:uid="{AF53C69D-A625-41BC-9B19-7CDB2ABD375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7 2 2 2" xfId="5198" xr:uid="{DBD12988-D861-47B8-B4B1-2DFC8C5311A1}"/>
    <cellStyle name="Normal 117 2 3" xfId="5197" xr:uid="{59CFDF7A-0E4C-4ABE-88F8-BD95476825E5}"/>
    <cellStyle name="Normal 117 3" xfId="5196" xr:uid="{525BA846-DF74-4F74-96EB-23E3F727A1F1}"/>
    <cellStyle name="Normal 118" xfId="1506" xr:uid="{00000000-0005-0000-0000-0000E3050000}"/>
    <cellStyle name="Normal 118 2" xfId="5199" xr:uid="{A674AE01-A811-4305-8450-B24D47C8D730}"/>
    <cellStyle name="Normal 119" xfId="1507" xr:uid="{00000000-0005-0000-0000-0000E4050000}"/>
    <cellStyle name="Normal 119 2" xfId="5200" xr:uid="{7BA0C96D-BECD-40D6-B031-B01D7B505CE3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0 2" xfId="5201" xr:uid="{016B81FE-23E1-4683-B324-3E34314E20D4}"/>
    <cellStyle name="Normal 121" xfId="1513" xr:uid="{00000000-0005-0000-0000-0000EA050000}"/>
    <cellStyle name="Normal 121 2" xfId="5202" xr:uid="{6F9F5AE0-74C9-4379-BDEF-F4C4D862B7E9}"/>
    <cellStyle name="Normal 122" xfId="1514" xr:uid="{00000000-0005-0000-0000-0000EB050000}"/>
    <cellStyle name="Normal 122 2" xfId="5203" xr:uid="{E5B47DF1-E627-46B7-9D06-88B6F93E4CD1}"/>
    <cellStyle name="Normal 123" xfId="1515" xr:uid="{00000000-0005-0000-0000-0000EC050000}"/>
    <cellStyle name="Normal 123 2" xfId="5204" xr:uid="{F3DD1825-08E8-4DA1-A2A6-88B77CD52168}"/>
    <cellStyle name="Normal 124" xfId="1516" xr:uid="{00000000-0005-0000-0000-0000ED050000}"/>
    <cellStyle name="Normal 124 2" xfId="5205" xr:uid="{584C9A55-D782-4321-9C13-B8EAE6CC2C52}"/>
    <cellStyle name="Normal 125" xfId="1517" xr:uid="{00000000-0005-0000-0000-0000EE050000}"/>
    <cellStyle name="Normal 125 2" xfId="5206" xr:uid="{411D105E-13B5-4F2D-84BC-DDB103085509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5208" xr:uid="{76E3CCFE-2C70-4BDA-8473-066A3548B30C}"/>
    <cellStyle name="Normal 126 3" xfId="4182" xr:uid="{3CC2BC0D-C486-42BA-B7F5-354B5936946A}"/>
    <cellStyle name="Normal 126 4" xfId="5207" xr:uid="{D21B6CC7-66AF-4F14-A987-44CFA6799F6B}"/>
    <cellStyle name="Normal 127" xfId="1520" xr:uid="{00000000-0005-0000-0000-0000F1050000}"/>
    <cellStyle name="Normal 127 2" xfId="5209" xr:uid="{58E25B1F-655E-4926-A7B1-A4948CF9B794}"/>
    <cellStyle name="Normal 128" xfId="1521" xr:uid="{00000000-0005-0000-0000-0000F2050000}"/>
    <cellStyle name="Normal 128 2" xfId="5210" xr:uid="{089ECD12-42E8-45EA-A1B0-6B2855A0669A}"/>
    <cellStyle name="Normal 129" xfId="1522" xr:uid="{00000000-0005-0000-0000-0000F3050000}"/>
    <cellStyle name="Normal 129 2" xfId="5211" xr:uid="{D6DEF874-327B-47AE-BBE9-CA5664FA490B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0 2" xfId="5212" xr:uid="{E3CC16F4-EAF3-4CED-87C1-04EC33984041}"/>
    <cellStyle name="Normal 131" xfId="1531" xr:uid="{00000000-0005-0000-0000-0000FC050000}"/>
    <cellStyle name="Normal 131 2" xfId="5213" xr:uid="{DDCB883A-C299-4876-A8D3-D9594DFFA6CB}"/>
    <cellStyle name="Normal 132" xfId="1532" xr:uid="{00000000-0005-0000-0000-0000FD050000}"/>
    <cellStyle name="Normal 132 2" xfId="5214" xr:uid="{B24A2389-1C84-4D2D-ACFE-76A796B8ED7C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5216" xr:uid="{5E6CEEF0-84D6-4F90-A90B-5E0B808BB844}"/>
    <cellStyle name="Normal 134 3" xfId="4184" xr:uid="{EB668996-7777-4974-83AE-00F74C641A87}"/>
    <cellStyle name="Normal 134 4" xfId="5215" xr:uid="{8012A67E-91A0-4321-BC92-69073128DD81}"/>
    <cellStyle name="Normal 135" xfId="1536" xr:uid="{00000000-0005-0000-0000-000001060000}"/>
    <cellStyle name="Normal 135 2" xfId="4186" xr:uid="{1D3C6348-7925-4E07-8779-4108399AF423}"/>
    <cellStyle name="Normal 135 3" xfId="5217" xr:uid="{6C2D4AC7-F6E3-4911-9F4F-BFF84EDCA492}"/>
    <cellStyle name="Normal 136" xfId="1537" xr:uid="{00000000-0005-0000-0000-000002060000}"/>
    <cellStyle name="Normal 136 2" xfId="4187" xr:uid="{CC16C93C-2663-43B7-AA81-4F5C06CC4D53}"/>
    <cellStyle name="Normal 136 3" xfId="5218" xr:uid="{E6C44547-DF23-484A-ABB4-47FBB3F3C11A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502" xr:uid="{2A77E47B-3097-4680-9FC1-B1E5C097F9CD}"/>
    <cellStyle name="Normal 137 2 3" xfId="4189" xr:uid="{0557A355-FE71-48BE-8A52-773C0EE05A5E}"/>
    <cellStyle name="Normal 137 2 4" xfId="5220" xr:uid="{B1CD1003-9B60-4208-B088-C81F4F3FDBD0}"/>
    <cellStyle name="Normal 137 3" xfId="2670" xr:uid="{DE2FAB10-EC26-4C42-9A25-5D9F87A07F8A}"/>
    <cellStyle name="Normal 137 3 2" xfId="5500" xr:uid="{25A86591-E61F-47E8-8BE2-8A335DC7A360}"/>
    <cellStyle name="Normal 137 4" xfId="4188" xr:uid="{80344B34-BD7F-4A40-B8F0-FB7C336A988D}"/>
    <cellStyle name="Normal 137 5" xfId="5219" xr:uid="{125EC49D-CD08-4A42-840D-E43D502A436F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 3" xfId="5222" xr:uid="{5AC41EFB-72F7-40FB-9124-62062527ADAB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 4" xfId="5221" xr:uid="{B2BAF546-63FC-4638-8CC6-839EBBAA3622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 3" xfId="5223" xr:uid="{4B9ECC53-A930-4CE0-962C-49D8B4F3811A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 3" xfId="5224" xr:uid="{E19BFAB6-2A1C-4C22-918D-07363B5891E4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3 2" xfId="5225" xr:uid="{4A4DF74E-3F5E-4B52-AB5C-11BFCF6CC1BD}"/>
    <cellStyle name="Normal 14 4" xfId="1567" xr:uid="{00000000-0005-0000-0000-000020060000}"/>
    <cellStyle name="Normal 14 4 2" xfId="5226" xr:uid="{0E3617CE-D58D-4E84-8EBC-C5894DF6C236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6 2" xfId="5227" xr:uid="{5CABD5E7-725F-4A46-BA04-54609B21C19D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 4" xfId="5228" xr:uid="{5901D36A-E4B6-4FFA-9F35-9DCB92170D1B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5230" xr:uid="{35E9FBB4-DE42-428F-9419-410FF1045FB6}"/>
    <cellStyle name="Normal 2 108 3" xfId="5229" xr:uid="{A8BA821B-FBDD-4C1A-89A7-4D2F63459671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4 2" xfId="5231" xr:uid="{C1149848-F188-4DEA-A5E9-1EAB3FF504B1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2 2" xfId="5233" xr:uid="{25146CFB-9E4D-4026-AEF5-3DF6142B50FD}"/>
    <cellStyle name="Normal 2 2 2 2 3 3" xfId="1652" xr:uid="{00000000-0005-0000-0000-000075060000}"/>
    <cellStyle name="Normal 2 2 2 2 3 3 2" xfId="1653" xr:uid="{00000000-0005-0000-0000-000076060000}"/>
    <cellStyle name="Normal 2 2 2 2 3 3 2 2" xfId="5235" xr:uid="{3F0DAD3E-1648-4A9F-BE38-B2BD6966BF55}"/>
    <cellStyle name="Normal 2 2 2 2 3 3 3" xfId="5234" xr:uid="{BA3025E3-EBF4-4655-8834-27D8C120AB8D}"/>
    <cellStyle name="Normal 2 2 2 2 3 4" xfId="5232" xr:uid="{45A083B0-CFD2-4DCC-B6DF-58007BB1090F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3 4" xfId="5236" xr:uid="{1983993A-236D-4C65-9233-1E5176D7F9AE}"/>
    <cellStyle name="Normal 2 2 3 5" xfId="5146" xr:uid="{3D92C99A-C850-4C54-995A-9E86A3D9762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4 2" xfId="5237" xr:uid="{D8371D7F-30B5-4DB1-9AE3-F4D94342AFB4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2 2" xfId="5238" xr:uid="{532A1ABE-AFEE-41BF-8AC8-407836CAE94E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4 2" xfId="5239" xr:uid="{E9CA6D15-22D0-4E37-BF8F-23AAEF2E0B94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8 2" xfId="5240" xr:uid="{1E86D4EC-8FAF-42C0-B21F-FA158A265C9D}"/>
    <cellStyle name="Normal 2 39" xfId="1725" xr:uid="{00000000-0005-0000-0000-0000BE060000}"/>
    <cellStyle name="Normal 2 39 2" xfId="5241" xr:uid="{FC51490B-A2D1-42CF-B204-E028E608CA9F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0 2" xfId="5242" xr:uid="{930B129E-26AD-45F4-9AD9-EDCE953AD90D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5245" xr:uid="{E79C3DED-A39C-4322-9BE0-B9815DC3E052}"/>
    <cellStyle name="Normal 2 5 2 3" xfId="4191" xr:uid="{7483AA81-4B29-4340-A0A1-E2651EF652A4}"/>
    <cellStyle name="Normal 2 5 2 4" xfId="5244" xr:uid="{1D684A06-E062-4293-9FE5-BB921064F3C7}"/>
    <cellStyle name="Normal 2 5 3" xfId="1754" xr:uid="{00000000-0005-0000-0000-0000DB060000}"/>
    <cellStyle name="Normal 2 5 3 2" xfId="4193" xr:uid="{1CE67BCA-536C-47FA-BD4B-0C4A2C506E65}"/>
    <cellStyle name="Normal 2 5 3 3" xfId="5246" xr:uid="{30DE06B0-EA67-4868-A5AB-3BDD43434734}"/>
    <cellStyle name="Normal 2 5 4" xfId="2694" xr:uid="{B37BEAAF-FB27-40B1-9038-FD4B8C20F131}"/>
    <cellStyle name="Normal 2 5 4 2" xfId="5510" xr:uid="{5227E4C5-DF19-499E-AAAE-70AB5EA81192}"/>
    <cellStyle name="Normal 2 5 5" xfId="3406" xr:uid="{79E66656-12F0-419C-A978-76137FA94346}"/>
    <cellStyle name="Normal 2 5 6" xfId="4190" xr:uid="{82D5E6B5-4B26-4E93-BD74-6A7C2979205E}"/>
    <cellStyle name="Normal 2 5 7" xfId="4424" xr:uid="{B250C60C-6616-4BF2-98C8-8790CC3D9729}"/>
    <cellStyle name="Normal 2 5 8" xfId="5243" xr:uid="{5DFF58FA-D4C1-4197-98F8-30ECB3AC74F8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6 2" xfId="5248" xr:uid="{9FF7AB7A-439A-4DFD-816F-A37FA09FD8F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 3" xfId="5249" xr:uid="{601A8A12-61E2-4275-9687-33EA8C28D66F}"/>
    <cellStyle name="Normal 28_Book2" xfId="1900" xr:uid="{00000000-0005-0000-0000-00006D070000}"/>
    <cellStyle name="Normal 29" xfId="1901" xr:uid="{00000000-0005-0000-0000-00006E070000}"/>
    <cellStyle name="Normal 29 2" xfId="5250" xr:uid="{A816AA81-958A-46D1-B70F-15B37A35D3FA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5 2 2" xfId="5252" xr:uid="{D52758D9-D15A-4C0E-B602-BB96ABB38EDE}"/>
    <cellStyle name="Normal 3 5 3" xfId="5251" xr:uid="{27B54EFD-33AE-4B7D-AC42-382912085763}"/>
    <cellStyle name="Normal 3 6" xfId="1915" xr:uid="{00000000-0005-0000-0000-00007C070000}"/>
    <cellStyle name="Normal 3 6 2" xfId="5253" xr:uid="{1AC8C493-ED49-4D0D-88CB-6E0F090C7F12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3 2" xfId="5254" xr:uid="{44BA0A23-F092-4870-A1CE-67C084178D66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3 2" xfId="5256" xr:uid="{8AE68BAA-4ABD-4003-A175-D9258DA6BFF8}"/>
    <cellStyle name="Normal 4 4" xfId="1941" xr:uid="{00000000-0005-0000-0000-000096070000}"/>
    <cellStyle name="Normal 4 4 2" xfId="4196" xr:uid="{AF78E5B6-4C95-4B1A-95DA-EEF10A6D79CD}"/>
    <cellStyle name="Normal 4 4 3" xfId="5257" xr:uid="{83424D5D-7D49-4351-ABB0-C27E07516AE1}"/>
    <cellStyle name="Normal 4 5" xfId="2692" xr:uid="{44F62430-6188-47B9-AE7F-EB79CCC4D478}"/>
    <cellStyle name="Normal 4 5 2" xfId="5508" xr:uid="{7F49C27E-13CA-4772-A019-475203682285}"/>
    <cellStyle name="Normal 4 6" xfId="3405" xr:uid="{E0DDBDEB-79E2-47FA-8FDD-D0033FDC05C4}"/>
    <cellStyle name="Normal 4 7" xfId="4195" xr:uid="{A6000FDF-C8D3-4E15-AF9E-8FEBFAC6A9BE}"/>
    <cellStyle name="Normal 4 8" xfId="4421" xr:uid="{EBDC478B-5819-4280-9B54-C23384BEAE79}"/>
    <cellStyle name="Normal 4 9" xfId="5255" xr:uid="{1A5BB7BE-FFFB-463C-AB7D-EE39F3CF9C6E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3 2" xfId="5258" xr:uid="{C9588E9B-690A-40D0-A894-DF0840F83145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3 2" xfId="5259" xr:uid="{4674AFA9-2DD4-4362-B350-4BD44B435018}"/>
    <cellStyle name="Normal 5 4" xfId="1966" xr:uid="{00000000-0005-0000-0000-0000AF070000}"/>
    <cellStyle name="Normal 5 4 2" xfId="5260" xr:uid="{19BFBFB2-DE86-410A-81B9-83192B4AC40B}"/>
    <cellStyle name="Normal 5 5" xfId="1967" xr:uid="{00000000-0005-0000-0000-0000B0070000}"/>
    <cellStyle name="Normal 5 5 2" xfId="5261" xr:uid="{3D342BD2-93F0-4FED-BF7C-EBE864048E9D}"/>
    <cellStyle name="Normal 5 6" xfId="1968" xr:uid="{00000000-0005-0000-0000-0000B1070000}"/>
    <cellStyle name="Normal 5 6 2" xfId="5262" xr:uid="{68189073-8228-4DFB-B2B2-4767AF96EB31}"/>
    <cellStyle name="Normal 5 7" xfId="1969" xr:uid="{00000000-0005-0000-0000-0000B2070000}"/>
    <cellStyle name="Normal 5 7 2" xfId="5263" xr:uid="{28B7EC61-ECE4-4BCB-B0F4-B295DF072445}"/>
    <cellStyle name="Normal 5 8" xfId="1970" xr:uid="{00000000-0005-0000-0000-0000B3070000}"/>
    <cellStyle name="Normal 5 8 2" xfId="5264" xr:uid="{5812576D-FE3F-4280-BDA4-EA77E812A11C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1 2" xfId="5265" xr:uid="{81494A44-2BD4-4FCC-A0CE-831FB2427474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5 2" xfId="5266" xr:uid="{56C26EA5-3321-4CBE-84AA-117C9F97A0BD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7 2" xfId="5267" xr:uid="{EFCF94EB-9325-424F-A1AF-95815BF48DD2}"/>
    <cellStyle name="Normal 58" xfId="1986" xr:uid="{00000000-0005-0000-0000-0000C3070000}"/>
    <cellStyle name="Normal 58 2" xfId="5268" xr:uid="{721C6FFD-FE0D-4C7E-A187-FC44E31E5587}"/>
    <cellStyle name="Normal 59" xfId="1987" xr:uid="{00000000-0005-0000-0000-0000C4070000}"/>
    <cellStyle name="Normal 59 2" xfId="5269" xr:uid="{1AEBBEEE-AE00-4619-97C7-6E1326B0CA0A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0 2" xfId="5270" xr:uid="{4E03DDEC-4FAC-4896-B206-3E869D0408D5}"/>
    <cellStyle name="Normal 61" xfId="1996" xr:uid="{00000000-0005-0000-0000-0000CD070000}"/>
    <cellStyle name="Normal 61 2" xfId="5271" xr:uid="{0B9AE855-AC27-422D-ABF1-816E62E7C082}"/>
    <cellStyle name="Normal 62" xfId="1997" xr:uid="{00000000-0005-0000-0000-0000CE070000}"/>
    <cellStyle name="Normal 62 2" xfId="5272" xr:uid="{B1C0F56C-3370-4553-969D-5B8B5DAC8C67}"/>
    <cellStyle name="Normal 63" xfId="1998" xr:uid="{00000000-0005-0000-0000-0000CF070000}"/>
    <cellStyle name="Normal 63 2" xfId="5273" xr:uid="{3EFF5E79-25C2-4FDB-AD25-A1334F066316}"/>
    <cellStyle name="Normal 64" xfId="1999" xr:uid="{00000000-0005-0000-0000-0000D0070000}"/>
    <cellStyle name="Normal 64 2" xfId="5274" xr:uid="{0A12D1CB-B38E-4594-847A-B26C41978420}"/>
    <cellStyle name="Normal 65" xfId="2000" xr:uid="{00000000-0005-0000-0000-0000D1070000}"/>
    <cellStyle name="Normal 65 2" xfId="5275" xr:uid="{11BB90B8-807D-4F3C-9936-A1A5E2ECFDF8}"/>
    <cellStyle name="Normal 66" xfId="2001" xr:uid="{00000000-0005-0000-0000-0000D2070000}"/>
    <cellStyle name="Normal 66 2" xfId="5276" xr:uid="{90E05B99-BEC8-47C1-8F50-EAA5434ED63E}"/>
    <cellStyle name="Normal 67" xfId="2002" xr:uid="{00000000-0005-0000-0000-0000D3070000}"/>
    <cellStyle name="Normal 67 2" xfId="5277" xr:uid="{AC90287E-4EFF-4822-876D-420AD20A472A}"/>
    <cellStyle name="Normal 68" xfId="2003" xr:uid="{00000000-0005-0000-0000-0000D4070000}"/>
    <cellStyle name="Normal 68 2" xfId="5278" xr:uid="{06A086FB-0AC0-41FE-A4B6-586479284118}"/>
    <cellStyle name="Normal 69" xfId="2004" xr:uid="{00000000-0005-0000-0000-0000D5070000}"/>
    <cellStyle name="Normal 69 2" xfId="5279" xr:uid="{08A031DD-C4E7-4E8D-B796-CB34DA57B807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0 2" xfId="5280" xr:uid="{C057A02D-35AE-4CF5-9C82-02AE4C28BD79}"/>
    <cellStyle name="Normal 71" xfId="2013" xr:uid="{00000000-0005-0000-0000-0000DE070000}"/>
    <cellStyle name="Normal 71 2" xfId="5281" xr:uid="{AFAD949F-4710-4CFA-8A12-AB108138DEB0}"/>
    <cellStyle name="Normal 72" xfId="2014" xr:uid="{00000000-0005-0000-0000-0000DF070000}"/>
    <cellStyle name="Normal 72 2" xfId="5282" xr:uid="{4C2BA3F5-D04F-4719-995B-229CAE0A71D3}"/>
    <cellStyle name="Normal 73" xfId="2015" xr:uid="{00000000-0005-0000-0000-0000E0070000}"/>
    <cellStyle name="Normal 73 2" xfId="5283" xr:uid="{8B83A658-2587-4892-88AE-E0C8A4C0F899}"/>
    <cellStyle name="Normal 74" xfId="2016" xr:uid="{00000000-0005-0000-0000-0000E1070000}"/>
    <cellStyle name="Normal 74 2" xfId="5284" xr:uid="{EC68F3CC-2FCD-4C25-B060-975436A67491}"/>
    <cellStyle name="Normal 75" xfId="2017" xr:uid="{00000000-0005-0000-0000-0000E2070000}"/>
    <cellStyle name="Normal 75 2" xfId="5285" xr:uid="{A3C52272-1518-44F6-A60B-AE1BCF7A03B8}"/>
    <cellStyle name="Normal 76" xfId="2018" xr:uid="{00000000-0005-0000-0000-0000E3070000}"/>
    <cellStyle name="Normal 76 2" xfId="5286" xr:uid="{75ED2385-8D61-40D3-9406-073D608C7E07}"/>
    <cellStyle name="Normal 77" xfId="2019" xr:uid="{00000000-0005-0000-0000-0000E4070000}"/>
    <cellStyle name="Normal 77 2" xfId="5287" xr:uid="{56D8E0B0-7356-4C58-BA86-E8296497F279}"/>
    <cellStyle name="Normal 78" xfId="2020" xr:uid="{00000000-0005-0000-0000-0000E5070000}"/>
    <cellStyle name="Normal 78 2" xfId="5288" xr:uid="{F07F612B-4514-442B-9501-53467942A339}"/>
    <cellStyle name="Normal 79" xfId="2021" xr:uid="{00000000-0005-0000-0000-0000E6070000}"/>
    <cellStyle name="Normal 79 2" xfId="5289" xr:uid="{EA2DD294-CD8B-4CDC-9484-0B9814CFFF2A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5291" xr:uid="{2321C2BA-578B-4890-84D5-A34838C38C0E}"/>
    <cellStyle name="Normal 8 4" xfId="3260" xr:uid="{E2C51F0A-73AE-43E6-AC62-98B10C0EB78F}"/>
    <cellStyle name="Normal 8 4 2" xfId="5836" xr:uid="{447670FF-2829-468A-AA8F-733F2B402042}"/>
    <cellStyle name="Normal 8 5" xfId="3683" xr:uid="{D1D65389-C0C4-4759-9BF2-6A84FCB29791}"/>
    <cellStyle name="Normal 8 6" xfId="4197" xr:uid="{499C5B68-F04B-4F2D-BF68-3535E679AD48}"/>
    <cellStyle name="Normal 8 7" xfId="4729" xr:uid="{7C84B1D0-C581-47DD-A8B9-9F8FE1FC0BCF}"/>
    <cellStyle name="Normal 8 8" xfId="5290" xr:uid="{CA5FCCA5-18FB-4BB6-A1E4-EF476D1ACE8C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0 2" xfId="5292" xr:uid="{CEA45313-E744-4755-AACA-78EFD77EAC91}"/>
    <cellStyle name="Normal 81" xfId="2027" xr:uid="{00000000-0005-0000-0000-0000EC070000}"/>
    <cellStyle name="Normal 81 2" xfId="5293" xr:uid="{193959C0-3138-4382-BB85-9380AFDD9B13}"/>
    <cellStyle name="Normal 82" xfId="2028" xr:uid="{00000000-0005-0000-0000-0000ED070000}"/>
    <cellStyle name="Normal 82 2" xfId="5294" xr:uid="{2EE4D13D-4FC6-4A02-BA32-61F31B8B7043}"/>
    <cellStyle name="Normal 83" xfId="2029" xr:uid="{00000000-0005-0000-0000-0000EE070000}"/>
    <cellStyle name="Normal 83 2" xfId="5295" xr:uid="{BA463622-E901-47EF-ACD3-3093E8331FCA}"/>
    <cellStyle name="Normal 84" xfId="2030" xr:uid="{00000000-0005-0000-0000-0000EF070000}"/>
    <cellStyle name="Normal 84 2" xfId="5296" xr:uid="{2A03EB2A-1FAB-40C4-A805-E11B6EF71F4B}"/>
    <cellStyle name="Normal 85" xfId="2031" xr:uid="{00000000-0005-0000-0000-0000F0070000}"/>
    <cellStyle name="Normal 85 2" xfId="5297" xr:uid="{88551BF7-E4B2-407D-A30A-966489E216D7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730" xr:uid="{1D9809AA-26B2-45CC-BB31-645C846E217B}"/>
    <cellStyle name="Normal 9 13" xfId="5298" xr:uid="{E577FC19-E016-4C59-9E70-DA59AA89B7A8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5299" xr:uid="{0B862E65-7C4F-4119-9DAF-E57ECCC007E0}"/>
    <cellStyle name="Normal 9 8" xfId="3262" xr:uid="{7D930580-CBA0-45C0-962B-5257BAEA215B}"/>
    <cellStyle name="Normal 9 8 2" xfId="5837" xr:uid="{13FC942E-BF9F-4B03-A9F5-1DA3EF521AA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2 2" xfId="5300" xr:uid="{7A4A8F4C-83AF-476A-8297-28D7B619F2E4}"/>
    <cellStyle name="Normal 93" xfId="2083" xr:uid="{00000000-0005-0000-0000-000024080000}"/>
    <cellStyle name="Normal 93 2" xfId="5301" xr:uid="{28CED76B-42C8-4A3A-83C9-B6DC18066A7D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5 2" xfId="5302" xr:uid="{77F59279-3CB3-46F9-96DF-6C01D553B6D6}"/>
    <cellStyle name="Normal 96" xfId="2087" xr:uid="{00000000-0005-0000-0000-000028080000}"/>
    <cellStyle name="Normal 96 2" xfId="5303" xr:uid="{6A54D6C8-BF6A-4FFC-AE7A-28AEEAAB1965}"/>
    <cellStyle name="Normal 97" xfId="2088" xr:uid="{00000000-0005-0000-0000-000029080000}"/>
    <cellStyle name="Normal 97 2" xfId="5304" xr:uid="{5E8A6B96-3985-4F21-B3CB-5F6FB3E50613}"/>
    <cellStyle name="Normal 98" xfId="2089" xr:uid="{00000000-0005-0000-0000-00002A080000}"/>
    <cellStyle name="Normal 98 2" xfId="5305" xr:uid="{517E6CE2-7769-406F-AFCA-16C62CCF3088}"/>
    <cellStyle name="Normal 99" xfId="2090" xr:uid="{00000000-0005-0000-0000-00002B080000}"/>
    <cellStyle name="Normal 99 2" xfId="5306" xr:uid="{AA11B766-B579-41A8-AF64-F13CA4F1A094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5307" xr:uid="{CDD2DC97-9BF9-4848-A4F4-6AC3A060707A}"/>
    <cellStyle name="Note 10 2 3" xfId="3568" xr:uid="{F4DC7545-2D0B-4172-A83F-68B4145E4283}"/>
    <cellStyle name="Note 10 2 4" xfId="3686" xr:uid="{883B94DA-CCD6-467F-A2F5-24CFE9B9983B}"/>
    <cellStyle name="Note 10 2 5" xfId="4583" xr:uid="{6CB30158-98D8-4AB7-97B8-ED40A9DDE2F0}"/>
    <cellStyle name="Note 10 2 6" xfId="4732" xr:uid="{8402A842-A59A-42A5-B13C-77E446F6AE0C}"/>
    <cellStyle name="Note 10 2 7" xfId="4414" xr:uid="{541BD929-8638-40BB-A88C-50F9DC1FEAE8}"/>
    <cellStyle name="Note 10 3" xfId="2095" xr:uid="{00000000-0005-0000-0000-000030080000}"/>
    <cellStyle name="Note 10 3 2" xfId="4202" xr:uid="{BB6C598A-C5A0-4842-9849-4F18EB2CAF94}"/>
    <cellStyle name="Note 10 3 3" xfId="5308" xr:uid="{44B37ACF-5F88-4593-B7C9-1ED2BF90184D}"/>
    <cellStyle name="Note 10 4" xfId="3569" xr:uid="{B439B9D0-F086-4B53-91B8-11A5FC5F90FF}"/>
    <cellStyle name="Note 10 5" xfId="3685" xr:uid="{6293D730-4D22-49CC-BB57-F88E7FA179DE}"/>
    <cellStyle name="Note 10 6" xfId="4584" xr:uid="{E152793B-EEF3-4EC6-B8FC-F898A527C180}"/>
    <cellStyle name="Note 10 7" xfId="4731" xr:uid="{86E1DCC1-ED00-4C7D-A19B-93BBC59B2B59}"/>
    <cellStyle name="Note 10 8" xfId="4600" xr:uid="{C0AA2095-E6F0-4497-8739-F29423DF7CB7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5309" xr:uid="{CEA273F3-9B19-4357-9B47-01EF5EF57A91}"/>
    <cellStyle name="Note 11 2 3" xfId="3566" xr:uid="{205537AD-27B3-484A-A046-DAA93A7CF763}"/>
    <cellStyle name="Note 11 2 4" xfId="3688" xr:uid="{4833ED3F-0E1B-4AEB-A5DF-FC4412C1EB10}"/>
    <cellStyle name="Note 11 2 5" xfId="4581" xr:uid="{71579580-A704-4FB4-8CB6-D947F0F4B3AD}"/>
    <cellStyle name="Note 11 2 6" xfId="4734" xr:uid="{46697CB2-5C8B-46D8-8D20-DE98BD684A9A}"/>
    <cellStyle name="Note 11 2 7" xfId="4598" xr:uid="{6C1F0060-F04E-4EBE-ACC1-300ED37EEF1E}"/>
    <cellStyle name="Note 11 3" xfId="2100" xr:uid="{00000000-0005-0000-0000-000035080000}"/>
    <cellStyle name="Note 11 3 2" xfId="4204" xr:uid="{375D8658-2A86-4325-A911-F0F5BBE50C7B}"/>
    <cellStyle name="Note 11 3 3" xfId="5310" xr:uid="{49017F4B-96B7-44AB-8564-2A2FE8FCDE51}"/>
    <cellStyle name="Note 11 4" xfId="3567" xr:uid="{6EC65E93-1522-4D17-A0BE-8C74BA668353}"/>
    <cellStyle name="Note 11 5" xfId="3687" xr:uid="{0832E0D7-7CAD-4B0F-90DF-A0D7306941D7}"/>
    <cellStyle name="Note 11 6" xfId="4582" xr:uid="{13DB3CF3-EE3E-4E0A-8D55-831DD19ABED0}"/>
    <cellStyle name="Note 11 7" xfId="4733" xr:uid="{BEB685A2-A2C3-415F-9681-850DB2E7DC16}"/>
    <cellStyle name="Note 11 8" xfId="4599" xr:uid="{BEC4788E-CD99-4C5E-B242-0368973AFC39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5311" xr:uid="{00F167E3-DC9B-4418-9232-8DCE5EBA4BCC}"/>
    <cellStyle name="Note 12 2 3" xfId="3564" xr:uid="{C2E4B143-D2DB-43DB-AD30-3BF1A160D0B8}"/>
    <cellStyle name="Note 12 2 4" xfId="3690" xr:uid="{7F821820-206D-4443-96F3-FDA9A59379E6}"/>
    <cellStyle name="Note 12 2 5" xfId="4579" xr:uid="{D7030845-C100-42AA-B03E-78469D94970B}"/>
    <cellStyle name="Note 12 2 6" xfId="4736" xr:uid="{5B06F2A1-8D71-4A43-BB2F-6F19B574F546}"/>
    <cellStyle name="Note 12 2 7" xfId="4596" xr:uid="{77328B3E-C34D-4287-9480-73CB6915B893}"/>
    <cellStyle name="Note 12 3" xfId="2105" xr:uid="{00000000-0005-0000-0000-00003A080000}"/>
    <cellStyle name="Note 12 3 2" xfId="4206" xr:uid="{4FCF11F5-C6E2-445B-AEA4-C7147B878D67}"/>
    <cellStyle name="Note 12 3 3" xfId="5312" xr:uid="{F3F0E627-9663-4376-87A3-4B40CBFC7819}"/>
    <cellStyle name="Note 12 4" xfId="3565" xr:uid="{54D1241D-4B9E-43E4-B705-DED4A75B40A9}"/>
    <cellStyle name="Note 12 5" xfId="3689" xr:uid="{20710B06-7FE9-4204-B70D-C518434FACCD}"/>
    <cellStyle name="Note 12 6" xfId="4580" xr:uid="{BF3F876D-361F-4DFF-B2AD-39AF4C2F8298}"/>
    <cellStyle name="Note 12 7" xfId="4735" xr:uid="{5B43658C-97F5-449D-93A5-75451BF9F9F2}"/>
    <cellStyle name="Note 12 8" xfId="4597" xr:uid="{D73470BC-20BB-4BBD-BD5B-724E5E429BC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5313" xr:uid="{6C6AB67C-1B6A-402A-BE4B-C66B30610669}"/>
    <cellStyle name="Note 13 2 3" xfId="3562" xr:uid="{6B7EC394-05B1-4CF9-BB00-1B2249B65C05}"/>
    <cellStyle name="Note 13 2 4" xfId="3718" xr:uid="{6E07A05C-E655-4DA1-B9DE-51AB15309B02}"/>
    <cellStyle name="Note 13 2 5" xfId="4577" xr:uid="{E0325616-C277-404A-8C1B-1A375F280642}"/>
    <cellStyle name="Note 13 2 6" xfId="4738" xr:uid="{196BAF13-656C-4271-A207-B5348BE8E434}"/>
    <cellStyle name="Note 13 2 7" xfId="4594" xr:uid="{0ADA18C6-22DD-498F-9E39-42398F16485E}"/>
    <cellStyle name="Note 13 3" xfId="2110" xr:uid="{00000000-0005-0000-0000-00003F080000}"/>
    <cellStyle name="Note 13 3 2" xfId="4208" xr:uid="{E9E8115D-AB8A-4E55-898A-10BCD331385B}"/>
    <cellStyle name="Note 13 3 3" xfId="5314" xr:uid="{8EEC2269-E144-4600-B323-39DD3F369526}"/>
    <cellStyle name="Note 13 4" xfId="3563" xr:uid="{DEAB9482-F2A6-4667-98AD-D865AC7A7C4A}"/>
    <cellStyle name="Note 13 5" xfId="3691" xr:uid="{79DC5C88-2516-41B6-8BAF-E481DA7D299B}"/>
    <cellStyle name="Note 13 6" xfId="4578" xr:uid="{F39833BA-D244-432B-B36F-51075B39B523}"/>
    <cellStyle name="Note 13 7" xfId="4737" xr:uid="{86717D47-DA90-41C3-8D88-B8B47EACDCC2}"/>
    <cellStyle name="Note 13 8" xfId="4595" xr:uid="{B3A4FC92-867C-4136-B940-7BEC15D56147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5315" xr:uid="{930A78EB-8293-4548-8588-7A2C77B0EA2C}"/>
    <cellStyle name="Note 14 2 3" xfId="3560" xr:uid="{E9D19252-62D7-4A88-9759-D4CB01E33F55}"/>
    <cellStyle name="Note 14 2 4" xfId="3693" xr:uid="{913FE86A-0461-403F-85F3-61759EF0D4FA}"/>
    <cellStyle name="Note 14 2 5" xfId="4413" xr:uid="{D94E2752-7A0B-4E19-B2F9-7CFB28D8B1FF}"/>
    <cellStyle name="Note 14 2 6" xfId="4739" xr:uid="{FF84EE1B-4245-4A8D-BE6F-8B01AEC8BBD4}"/>
    <cellStyle name="Note 14 2 7" xfId="4592" xr:uid="{A5E8B55C-3A14-4EAE-8927-9173BA9C4AD9}"/>
    <cellStyle name="Note 14 3" xfId="2115" xr:uid="{00000000-0005-0000-0000-000044080000}"/>
    <cellStyle name="Note 14 3 2" xfId="4210" xr:uid="{3E257BB3-1D59-4451-98DB-54286E3A95EC}"/>
    <cellStyle name="Note 14 3 3" xfId="5316" xr:uid="{2D006814-713B-43AB-ACA8-D2D35ED34C92}"/>
    <cellStyle name="Note 14 4" xfId="3561" xr:uid="{94C40CC5-C516-4102-B3F6-0B528B912C45}"/>
    <cellStyle name="Note 14 5" xfId="3692" xr:uid="{644D3D78-77FE-45D3-B1B2-EFB80893F6A0}"/>
    <cellStyle name="Note 14 6" xfId="4576" xr:uid="{3496BA29-A038-4F30-8C19-C8529DE51DCD}"/>
    <cellStyle name="Note 14 7" xfId="4425" xr:uid="{CB0AE8D7-61C7-4EDB-8F06-F410C3952E1C}"/>
    <cellStyle name="Note 14 8" xfId="4593" xr:uid="{8721C5B5-5CC2-4F9B-87AF-578D9951C4CC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5317" xr:uid="{E0FA7837-8EDB-4E32-BCE5-E851FD73F719}"/>
    <cellStyle name="Note 15 2 3" xfId="3401" xr:uid="{447E2A41-6D55-47E4-AC0F-15081734DEB9}"/>
    <cellStyle name="Note 15 2 4" xfId="3695" xr:uid="{2E1C3EAF-DB06-455B-908F-9DD84D3675CB}"/>
    <cellStyle name="Note 15 2 5" xfId="4574" xr:uid="{F3746F94-646E-457C-8326-2E6979DC5E7D}"/>
    <cellStyle name="Note 15 2 6" xfId="4741" xr:uid="{3322096B-0B7A-4657-8550-987144112B33}"/>
    <cellStyle name="Note 15 2 7" xfId="4590" xr:uid="{A67BF0BE-D9F4-46F5-B6B3-F318928501F1}"/>
    <cellStyle name="Note 15 3" xfId="2120" xr:uid="{00000000-0005-0000-0000-000049080000}"/>
    <cellStyle name="Note 15 3 2" xfId="4212" xr:uid="{5558113D-A2A5-47E7-A070-7F009B62CE88}"/>
    <cellStyle name="Note 15 3 3" xfId="5318" xr:uid="{0B1F97F2-5A0B-48D8-8728-D16FBB5D5C32}"/>
    <cellStyle name="Note 15 4" xfId="3559" xr:uid="{4F2BF2D7-D209-4E6A-8177-198508ED28F3}"/>
    <cellStyle name="Note 15 5" xfId="3694" xr:uid="{7A902CF9-2214-4517-BAED-BA31A4621FDA}"/>
    <cellStyle name="Note 15 6" xfId="4575" xr:uid="{D8F80B83-5973-4D09-8AD0-3A48B143419C}"/>
    <cellStyle name="Note 15 7" xfId="4740" xr:uid="{8F2127FC-C2F6-42B9-8713-DE3E597B5E4D}"/>
    <cellStyle name="Note 15 8" xfId="4591" xr:uid="{B44084B6-4D7B-48D4-BC59-7A64B7C82A8A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5319" xr:uid="{CF429188-7510-47D5-9DC2-424DCD364AD9}"/>
    <cellStyle name="Note 16 2 3" xfId="3557" xr:uid="{00555360-C7B7-4F2B-8FDB-216071916004}"/>
    <cellStyle name="Note 16 2 4" xfId="3697" xr:uid="{1089D358-C93D-4D17-8D7B-1B44BB8C5277}"/>
    <cellStyle name="Note 16 2 5" xfId="4572" xr:uid="{3BE458F5-2A20-4D93-A855-FC86640139FC}"/>
    <cellStyle name="Note 16 2 6" xfId="4743" xr:uid="{AA4BC0DF-CB4B-4C0D-85C2-2AD2C02A28EB}"/>
    <cellStyle name="Note 16 2 7" xfId="4588" xr:uid="{04CF136C-2A7C-4107-8B86-6C36F22D3A10}"/>
    <cellStyle name="Note 16 3" xfId="2125" xr:uid="{00000000-0005-0000-0000-00004E080000}"/>
    <cellStyle name="Note 16 3 2" xfId="4214" xr:uid="{F2ADE3C5-F46A-4DA1-82F8-BF93C4ACAEB9}"/>
    <cellStyle name="Note 16 3 3" xfId="5320" xr:uid="{D5AA3E4A-A94E-4293-A799-69D8321DDFA0}"/>
    <cellStyle name="Note 16 4" xfId="3291" xr:uid="{635301BC-F383-4E63-BF06-A50CA37FCD63}"/>
    <cellStyle name="Note 16 4 2" xfId="5838" xr:uid="{A873CC2C-AA68-4F71-9355-A9982948C9DE}"/>
    <cellStyle name="Note 16 5" xfId="3558" xr:uid="{C5834A73-E95D-4D86-A1C1-C6ADB68018D3}"/>
    <cellStyle name="Note 16 6" xfId="3696" xr:uid="{F4D5F38B-9CB5-436C-B8D5-B54507AA0FC4}"/>
    <cellStyle name="Note 16 7" xfId="4573" xr:uid="{2963888E-3900-41C4-8D72-55B4595C4D0D}"/>
    <cellStyle name="Note 16 8" xfId="4742" xr:uid="{0CE96C8F-9C90-4D63-A3EB-E76A640FB020}"/>
    <cellStyle name="Note 16 9" xfId="4589" xr:uid="{577ABBFD-3A0C-46D0-A672-A5E64037E3AD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5321" xr:uid="{78492739-FCD3-4BA3-B083-883DE2D51FC3}"/>
    <cellStyle name="Note 17 2 3" xfId="3555" xr:uid="{45B1441D-AE6D-46C5-AEC2-85594A12D1EB}"/>
    <cellStyle name="Note 17 2 4" xfId="3699" xr:uid="{26C49427-3E30-4F16-8A5E-92413AC99FBD}"/>
    <cellStyle name="Note 17 2 5" xfId="4570" xr:uid="{86E45E0B-8E31-44FE-BE07-33F5B560180B}"/>
    <cellStyle name="Note 17 2 6" xfId="4745" xr:uid="{916B7967-98D3-4A17-9457-0CD2A6C5359E}"/>
    <cellStyle name="Note 17 2 7" xfId="4586" xr:uid="{314856C7-99F9-4DD7-AE6E-0058D78114C4}"/>
    <cellStyle name="Note 17 3" xfId="2130" xr:uid="{00000000-0005-0000-0000-000053080000}"/>
    <cellStyle name="Note 17 3 2" xfId="4216" xr:uid="{8A9752AD-F527-462C-84EF-40B9E0AFA12D}"/>
    <cellStyle name="Note 17 3 3" xfId="5322" xr:uid="{A696C17B-317B-425C-8ADB-51B3136B6B98}"/>
    <cellStyle name="Note 17 4" xfId="3292" xr:uid="{FC7A31D4-D0D5-4DC0-9A7C-2D437D486A01}"/>
    <cellStyle name="Note 17 4 2" xfId="5839" xr:uid="{CDCB8AE8-DF03-45BF-921E-84820C6C4EC7}"/>
    <cellStyle name="Note 17 5" xfId="3556" xr:uid="{BEAD261E-C2B7-4164-BCD9-98FE5A0C8B22}"/>
    <cellStyle name="Note 17 6" xfId="3698" xr:uid="{6AC9560E-8768-4D0F-8221-9AC876206E6F}"/>
    <cellStyle name="Note 17 7" xfId="4571" xr:uid="{4AF55B2C-D3F0-4AFF-BDD0-F114749B90D8}"/>
    <cellStyle name="Note 17 8" xfId="4744" xr:uid="{55CE2BBA-489A-41E1-B2AF-1703CE79DF61}"/>
    <cellStyle name="Note 17 9" xfId="4587" xr:uid="{67C05016-EA25-4F38-A1A2-49AF70F9530A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5323" xr:uid="{1BC2AD12-1481-47BC-B2A2-AD223CB0F6F9}"/>
    <cellStyle name="Note 18 2 3" xfId="3553" xr:uid="{F03978FA-E04F-4277-95E6-FAD1D49926EA}"/>
    <cellStyle name="Note 18 2 4" xfId="3701" xr:uid="{3DEB7904-A9E8-4143-A7CB-224D7C13D7B7}"/>
    <cellStyle name="Note 18 2 5" xfId="4568" xr:uid="{CAE65E0C-BA0A-4E80-AB2F-5496CF8DA21C}"/>
    <cellStyle name="Note 18 2 6" xfId="4747" xr:uid="{AD276BBD-17A1-482A-9899-43E7689B47CE}"/>
    <cellStyle name="Note 18 2 7" xfId="4808" xr:uid="{00B03EDF-0719-4E7E-ADE1-4138E9F99BFF}"/>
    <cellStyle name="Note 18 3" xfId="2135" xr:uid="{00000000-0005-0000-0000-000058080000}"/>
    <cellStyle name="Note 18 3 2" xfId="4218" xr:uid="{90B64A7F-2EE5-46FD-8C3C-7824034AA583}"/>
    <cellStyle name="Note 18 3 3" xfId="5324" xr:uid="{E832AA4B-C336-47A3-9A21-C002F26CD428}"/>
    <cellStyle name="Note 18 4" xfId="3293" xr:uid="{D50CF4AC-B985-4C69-81E1-3BDA35AF95F0}"/>
    <cellStyle name="Note 18 4 2" xfId="5840" xr:uid="{C7AFF8E6-B3B9-49CE-ACAD-3DB1A1B818AC}"/>
    <cellStyle name="Note 18 5" xfId="3554" xr:uid="{D9534C0E-227A-4657-B1E1-8081BC9433AF}"/>
    <cellStyle name="Note 18 6" xfId="3700" xr:uid="{08B3C1C7-05C9-4582-8C4D-4603668DC15E}"/>
    <cellStyle name="Note 18 7" xfId="4569" xr:uid="{F475F2CC-DF79-4FCD-885D-8CAED08C1C2F}"/>
    <cellStyle name="Note 18 8" xfId="4746" xr:uid="{E483E081-BDF5-455E-BB5F-2654266A740B}"/>
    <cellStyle name="Note 18 9" xfId="4585" xr:uid="{CB45C0EB-9FC2-4537-8595-AC4529B8F20B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5325" xr:uid="{24165630-52B2-40FA-A19A-A65855F97CC5}"/>
    <cellStyle name="Note 19 2 3" xfId="3551" xr:uid="{C96B48D4-B188-4884-96F9-E2D0CACA5517}"/>
    <cellStyle name="Note 19 2 4" xfId="3719" xr:uid="{E75B1DB0-0CA9-4661-A19A-010B48AA39CC}"/>
    <cellStyle name="Note 19 2 5" xfId="4566" xr:uid="{3ADDA5AD-523B-4978-A77D-A72AF705DEE1}"/>
    <cellStyle name="Note 19 2 6" xfId="4749" xr:uid="{3D6D0553-F847-4F92-BFA3-5AD01DC3B379}"/>
    <cellStyle name="Note 19 2 7" xfId="4772" xr:uid="{94358A84-7D30-4D7C-B478-C1506CE9B6FA}"/>
    <cellStyle name="Note 19 3" xfId="2140" xr:uid="{00000000-0005-0000-0000-00005D080000}"/>
    <cellStyle name="Note 19 3 2" xfId="4220" xr:uid="{54453589-ACBD-4C08-A31D-75F0330236F6}"/>
    <cellStyle name="Note 19 3 3" xfId="5326" xr:uid="{177398F3-4E4B-4B6D-90D2-169AE92097BC}"/>
    <cellStyle name="Note 19 4" xfId="3294" xr:uid="{1F04B7CF-6F4D-4E5C-B9E3-2932436C5F49}"/>
    <cellStyle name="Note 19 4 2" xfId="5841" xr:uid="{84C3EF78-D6E8-4AF2-A461-FE221685D23F}"/>
    <cellStyle name="Note 19 5" xfId="3552" xr:uid="{7599710E-99C9-4DFB-AF61-153A8930D4A0}"/>
    <cellStyle name="Note 19 6" xfId="3702" xr:uid="{02794AEE-49EA-400A-9247-3B3040EE11D9}"/>
    <cellStyle name="Note 19 7" xfId="4567" xr:uid="{932C5AC9-700A-4A0A-9C39-A8E5257D151A}"/>
    <cellStyle name="Note 19 8" xfId="4748" xr:uid="{1AAACEB3-247B-41F4-8BDD-D7694CAC4CD0}"/>
    <cellStyle name="Note 19 9" xfId="4771" xr:uid="{A04E9A7C-F930-44C5-B995-2D483799C55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5327" xr:uid="{6EDB1DE4-9889-4CCA-9983-6F0B3F4C8048}"/>
    <cellStyle name="Note 2 2 3" xfId="3549" xr:uid="{4C5C129E-6515-4E3E-BA25-EE6FC155D27F}"/>
    <cellStyle name="Note 2 2 4" xfId="3704" xr:uid="{622DD6A0-44B6-43A0-AE22-841D7BB90D71}"/>
    <cellStyle name="Note 2 2 5" xfId="4412" xr:uid="{5C0D1188-26ED-4315-AC98-FD615BC829E2}"/>
    <cellStyle name="Note 2 2 6" xfId="4751" xr:uid="{4909EA66-786F-47B5-9075-CD018BFB2F1E}"/>
    <cellStyle name="Note 2 2 7" xfId="4773" xr:uid="{821136B8-8136-46E8-B50A-B49F2F00122D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5328" xr:uid="{7F01E645-0B1A-4D4F-948D-7EA25CC84533}"/>
    <cellStyle name="Note 2 3 3" xfId="3548" xr:uid="{8B3106CF-C714-414A-921D-022027D197E0}"/>
    <cellStyle name="Note 2 3 4" xfId="3705" xr:uid="{E4917F34-FFD0-47DE-BFE0-7FCD8BBE59C2}"/>
    <cellStyle name="Note 2 3 5" xfId="4564" xr:uid="{49313522-E253-4EE5-838A-F126BEB9F517}"/>
    <cellStyle name="Note 2 3 6" xfId="4752" xr:uid="{10670500-2C5F-4262-A7FB-EF3FCDE68E07}"/>
    <cellStyle name="Note 2 3 7" xfId="4774" xr:uid="{F7C7FF04-D148-46C9-B89E-851B694C61A4}"/>
    <cellStyle name="Note 2 4" xfId="2147" xr:uid="{00000000-0005-0000-0000-000064080000}"/>
    <cellStyle name="Note 2 4 2" xfId="4223" xr:uid="{CF993074-28D4-4EFA-8B29-D8B4566879E8}"/>
    <cellStyle name="Note 2 4 3" xfId="5329" xr:uid="{C5505F06-721C-4BEF-B093-A778EF0CE6E9}"/>
    <cellStyle name="Note 2 5" xfId="3550" xr:uid="{6CB81A76-ED24-4ED7-AF59-789FF31C7B8C}"/>
    <cellStyle name="Note 2 6" xfId="3703" xr:uid="{BE8C92E8-DF4D-4D27-9C15-4DB8A578E71D}"/>
    <cellStyle name="Note 2 7" xfId="4565" xr:uid="{BF616559-45A9-4FC3-A2FA-8CB8E8D5D024}"/>
    <cellStyle name="Note 2 8" xfId="4750" xr:uid="{4B7569EF-6DCF-4B88-B08D-A8099917490B}"/>
    <cellStyle name="Note 2 9" xfId="4761" xr:uid="{479E596B-FA89-45FE-AFB4-7DF8BA86B52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5330" xr:uid="{34F4CBDB-F46E-45ED-BD95-B46B216C66ED}"/>
    <cellStyle name="Note 20 2 3" xfId="3547" xr:uid="{930B3C45-3A81-41A1-B8A5-73EEBA6EC07F}"/>
    <cellStyle name="Note 20 2 4" xfId="3721" xr:uid="{70C3C946-639A-4258-9087-BA63F1E17274}"/>
    <cellStyle name="Note 20 2 5" xfId="4562" xr:uid="{995E3CC3-962B-4513-9295-7925804C5463}"/>
    <cellStyle name="Note 20 2 6" xfId="4754" xr:uid="{613E28A1-13F9-4F83-B49C-DF2C8F31B58D}"/>
    <cellStyle name="Note 20 2 7" xfId="4776" xr:uid="{7378FDD3-A469-4B90-BFA8-B1B06CE7336B}"/>
    <cellStyle name="Note 20 3" xfId="2152" xr:uid="{00000000-0005-0000-0000-000069080000}"/>
    <cellStyle name="Note 20 3 2" xfId="4225" xr:uid="{55A64992-24DB-4154-8716-DCA37E939110}"/>
    <cellStyle name="Note 20 3 3" xfId="5331" xr:uid="{4668FB5D-2C83-4B62-8A92-33BA49545A54}"/>
    <cellStyle name="Note 20 4" xfId="3295" xr:uid="{5C632049-1586-4B5A-9123-1A05AFD9A020}"/>
    <cellStyle name="Note 20 4 2" xfId="5842" xr:uid="{EF11E599-A944-43E2-A09B-239AFB2C209B}"/>
    <cellStyle name="Note 20 5" xfId="3400" xr:uid="{A7F42A36-404A-455C-85DC-750F9CE5B55A}"/>
    <cellStyle name="Note 20 6" xfId="3706" xr:uid="{70517FA5-B868-4A0C-9931-F94684B800A7}"/>
    <cellStyle name="Note 20 7" xfId="4563" xr:uid="{9DFFB273-877D-407A-8C42-8D8884D09C04}"/>
    <cellStyle name="Note 20 8" xfId="4753" xr:uid="{37626BBE-6132-4ACC-AB39-98AD70D02E30}"/>
    <cellStyle name="Note 20 9" xfId="4775" xr:uid="{B655E519-09B8-44E2-AB6D-D3B31298E0F8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5332" xr:uid="{989F1BF8-AA1A-40CC-B6DC-FD3D03E47796}"/>
    <cellStyle name="Note 21 2 3" xfId="3545" xr:uid="{8D750221-DD71-476A-8DCA-C80DBE0AB000}"/>
    <cellStyle name="Note 21 2 4" xfId="3708" xr:uid="{28794C6B-8DA4-4A24-A3B9-8784156A8684}"/>
    <cellStyle name="Note 21 2 5" xfId="4560" xr:uid="{53C29D60-0461-4E1D-951F-4FFAFED9DBAC}"/>
    <cellStyle name="Note 21 2 6" xfId="4770" xr:uid="{80D17D88-3221-471D-B742-3A88B9BF09BB}"/>
    <cellStyle name="Note 21 2 7" xfId="4778" xr:uid="{9CC22D9B-0A06-4276-BDDC-1D1541D71564}"/>
    <cellStyle name="Note 21 3" xfId="2157" xr:uid="{00000000-0005-0000-0000-00006E080000}"/>
    <cellStyle name="Note 21 3 2" xfId="4227" xr:uid="{1695CEED-7A67-4CBD-8172-F3416C52D9E4}"/>
    <cellStyle name="Note 21 3 3" xfId="5333" xr:uid="{2C65417A-04A8-47E0-B053-EB3527864A6A}"/>
    <cellStyle name="Note 21 4" xfId="3296" xr:uid="{E3B5CF06-C930-4B74-A8B7-984186458630}"/>
    <cellStyle name="Note 21 4 2" xfId="5843" xr:uid="{F5D60C3E-892C-499D-8764-0FEB2DFBEBBF}"/>
    <cellStyle name="Note 21 5" xfId="3546" xr:uid="{34C64376-2CBF-42FD-8887-D3BA6FA22AA9}"/>
    <cellStyle name="Note 21 6" xfId="3707" xr:uid="{86041CA0-5C1B-4794-B8CE-44801FF358A8}"/>
    <cellStyle name="Note 21 7" xfId="4561" xr:uid="{107447EA-1C13-43F4-8258-239E55BB4E7D}"/>
    <cellStyle name="Note 21 8" xfId="4755" xr:uid="{785EA104-DD3E-454B-BCFB-739317055B6C}"/>
    <cellStyle name="Note 21 9" xfId="4777" xr:uid="{58639361-6516-4F39-AAA4-8E1802C1D447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5334" xr:uid="{BEF91D60-EEEC-4219-9AB4-2400AE8D073E}"/>
    <cellStyle name="Note 22 2 3" xfId="3543" xr:uid="{F4122DED-C15E-433F-8235-0605043DA0A5}"/>
    <cellStyle name="Note 22 2 4" xfId="3710" xr:uid="{C03BD515-6290-4DE6-A29F-B927056F3845}"/>
    <cellStyle name="Note 22 2 5" xfId="4558" xr:uid="{3464642E-335C-43F7-B66B-234E832B43C4}"/>
    <cellStyle name="Note 22 2 6" xfId="4757" xr:uid="{D3320648-2452-4809-9CD6-DA8801384EEE}"/>
    <cellStyle name="Note 22 2 7" xfId="4780" xr:uid="{98BABCCA-0B85-4639-9A62-E7C4BBFD8647}"/>
    <cellStyle name="Note 22 3" xfId="2162" xr:uid="{00000000-0005-0000-0000-000073080000}"/>
    <cellStyle name="Note 22 3 2" xfId="4229" xr:uid="{586A5625-5431-4667-A4E8-AE0306045E73}"/>
    <cellStyle name="Note 22 3 3" xfId="5335" xr:uid="{5194DFD9-220A-4880-92D0-468B7BE09C52}"/>
    <cellStyle name="Note 22 4" xfId="3297" xr:uid="{B289E0C4-5219-4328-AC08-6E5162768C21}"/>
    <cellStyle name="Note 22 4 2" xfId="5844" xr:uid="{FC5B9A7C-6BDE-4D0C-A9B2-B0E60266C1CF}"/>
    <cellStyle name="Note 22 5" xfId="3544" xr:uid="{4B76D9B0-3DC5-4992-83C3-677033929DA2}"/>
    <cellStyle name="Note 22 6" xfId="3709" xr:uid="{BBC69C0B-8B8B-48D3-895C-B0F79A6F866D}"/>
    <cellStyle name="Note 22 7" xfId="4559" xr:uid="{0F759F48-C961-43F0-81F9-335082BA761B}"/>
    <cellStyle name="Note 22 8" xfId="4756" xr:uid="{2F65B75E-4D9E-45A2-929C-BF502D4EA386}"/>
    <cellStyle name="Note 22 9" xfId="4779" xr:uid="{7E27E4E4-1D13-46B0-932B-3AF38D3B0279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5336" xr:uid="{E0EB0B1A-710D-46A4-AE85-50C3DF16B379}"/>
    <cellStyle name="Note 23 2 3" xfId="3541" xr:uid="{C07071DF-20A7-4DAC-BAC2-D5F383FE4C26}"/>
    <cellStyle name="Note 23 2 4" xfId="3712" xr:uid="{0BC56C7D-0C8B-4EE5-AEA3-EBD910803355}"/>
    <cellStyle name="Note 23 2 5" xfId="4556" xr:uid="{C062EF10-8DBF-45C0-9A2D-875A0D948EF3}"/>
    <cellStyle name="Note 23 2 6" xfId="4759" xr:uid="{7A71175F-3124-47A8-BB12-B80B7AD1CB63}"/>
    <cellStyle name="Note 23 2 7" xfId="4782" xr:uid="{84D3CABB-A34D-4419-AAC0-5E6AFCC0A769}"/>
    <cellStyle name="Note 23 3" xfId="2167" xr:uid="{00000000-0005-0000-0000-000078080000}"/>
    <cellStyle name="Note 23 3 2" xfId="4231" xr:uid="{433AF0D3-E22D-4AF4-8457-C5F08AD45A14}"/>
    <cellStyle name="Note 23 3 3" xfId="5337" xr:uid="{768FD081-0192-435B-9A2A-EFB52B40C3D1}"/>
    <cellStyle name="Note 23 4" xfId="3298" xr:uid="{A022EFBD-0457-43FE-93A2-9680FCED381E}"/>
    <cellStyle name="Note 23 4 2" xfId="5845" xr:uid="{8ACCD5D7-7F9E-4B81-939E-8CD9D97AC78C}"/>
    <cellStyle name="Note 23 5" xfId="3542" xr:uid="{7B6864DC-671E-4FAF-8E9E-48C89B33F29A}"/>
    <cellStyle name="Note 23 6" xfId="3711" xr:uid="{0D59DE99-E807-439A-950F-CC0326DC00E9}"/>
    <cellStyle name="Note 23 7" xfId="4557" xr:uid="{CE5B4913-896D-40D3-A96E-46859DC5DE54}"/>
    <cellStyle name="Note 23 8" xfId="4758" xr:uid="{91C2144A-8AA5-481B-A29A-6661F1811815}"/>
    <cellStyle name="Note 23 9" xfId="4781" xr:uid="{4DD3F178-ADE1-448B-A596-3207ECE2FB6A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5338" xr:uid="{95BD2087-E2CE-40ED-AD27-519AC92482CC}"/>
    <cellStyle name="Note 24 2 3" xfId="3539" xr:uid="{751B2724-C6F2-4E10-A967-21E90778C690}"/>
    <cellStyle name="Note 24 2 4" xfId="3713" xr:uid="{54E7B742-676B-4F32-9572-1FAD2580515C}"/>
    <cellStyle name="Note 24 2 5" xfId="4554" xr:uid="{30725F86-295B-4F95-B94B-5CE3D1ADA3A6}"/>
    <cellStyle name="Note 24 2 6" xfId="4769" xr:uid="{226BAD06-AF14-4986-8716-2A1C54E7E94C}"/>
    <cellStyle name="Note 24 2 7" xfId="4807" xr:uid="{397B579A-4E83-4874-97B2-8509BE9AC88C}"/>
    <cellStyle name="Note 24 3" xfId="2172" xr:uid="{00000000-0005-0000-0000-00007D080000}"/>
    <cellStyle name="Note 24 3 2" xfId="4233" xr:uid="{7E15C6FA-822D-46DD-85AC-5DDC59AEC434}"/>
    <cellStyle name="Note 24 3 3" xfId="5339" xr:uid="{609D5319-088A-46C4-8E62-F417FCA74D79}"/>
    <cellStyle name="Note 24 4" xfId="3299" xr:uid="{20B1DF31-EE27-4BF4-9C5F-CB505333A17B}"/>
    <cellStyle name="Note 24 4 2" xfId="5846" xr:uid="{01E47984-0600-4F57-AD60-0F6582BA6C81}"/>
    <cellStyle name="Note 24 5" xfId="3540" xr:uid="{E7299643-5DFC-4113-9546-DE8BD05775A3}"/>
    <cellStyle name="Note 24 6" xfId="3720" xr:uid="{AAF9CC7A-2B01-495F-89E8-0E8FAEC01987}"/>
    <cellStyle name="Note 24 7" xfId="4555" xr:uid="{CF5739E9-AEE7-4F98-B1D1-D7A652C1F280}"/>
    <cellStyle name="Note 24 8" xfId="4760" xr:uid="{2972AF57-D3CE-463C-9CED-68B8357BD05C}"/>
    <cellStyle name="Note 24 9" xfId="4783" xr:uid="{EC279071-E1CB-4D94-8D61-17DB4868BADD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5340" xr:uid="{E0DAFC7F-40E1-4984-8C60-6F5A937682C0}"/>
    <cellStyle name="Note 25 2 3" xfId="3537" xr:uid="{B82FEACA-FACC-4EA2-AEA3-71925ED3E03E}"/>
    <cellStyle name="Note 25 2 4" xfId="3742" xr:uid="{2BD86FE1-1D57-4CDA-9D49-41D8E5087A3B}"/>
    <cellStyle name="Note 25 2 5" xfId="4553" xr:uid="{7E8A6283-8A49-41A2-8CE2-928940729897}"/>
    <cellStyle name="Note 25 2 6" xfId="4810" xr:uid="{1C2D3D53-EF7E-4107-A92E-DBA0910AF702}"/>
    <cellStyle name="Note 25 2 7" xfId="4972" xr:uid="{7D2E73FE-2B42-405A-B998-9B0E37FDE3E0}"/>
    <cellStyle name="Note 25 3" xfId="2177" xr:uid="{00000000-0005-0000-0000-000082080000}"/>
    <cellStyle name="Note 25 3 2" xfId="4235" xr:uid="{71FE6C71-2557-47A0-9A52-EAECC4684D96}"/>
    <cellStyle name="Note 25 3 3" xfId="5341" xr:uid="{2A3431FD-E2A1-4FDD-A7AD-640A9437C02F}"/>
    <cellStyle name="Note 25 4" xfId="3300" xr:uid="{7D5523E1-E51F-43FA-9C11-61AE1ECCD06A}"/>
    <cellStyle name="Note 25 4 2" xfId="5847" xr:uid="{57BF24D7-CE3D-4B91-B6D2-9F482A36E6BE}"/>
    <cellStyle name="Note 25 5" xfId="3538" xr:uid="{43ACAC25-B730-4778-822A-276C61917C33}"/>
    <cellStyle name="Note 25 6" xfId="3741" xr:uid="{6433827F-FECA-4D0A-A429-A95B6BE4AEEE}"/>
    <cellStyle name="Note 25 7" xfId="4411" xr:uid="{5E18E8B7-3F09-4F83-94BE-6232095C2A63}"/>
    <cellStyle name="Note 25 8" xfId="4809" xr:uid="{01C93E16-0144-43DC-993F-B9700434A832}"/>
    <cellStyle name="Note 25 9" xfId="4971" xr:uid="{8650DA2B-6D79-4923-8C55-A4435D62D1F6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5342" xr:uid="{00AA2F00-9BC7-4CD7-A546-080AF6DB105F}"/>
    <cellStyle name="Note 26 2 3" xfId="3536" xr:uid="{2D1E6C0F-D5B7-420F-AD46-77217C05859B}"/>
    <cellStyle name="Note 26 2 4" xfId="3744" xr:uid="{88E6EB8A-E2C4-4593-8399-44BC4BE46C4B}"/>
    <cellStyle name="Note 26 2 5" xfId="4551" xr:uid="{8B23EC91-0DCB-4B05-B675-36BC9DEBDCE6}"/>
    <cellStyle name="Note 26 2 6" xfId="4812" xr:uid="{ACEE3944-3BF5-48F6-95E3-51EF895C0646}"/>
    <cellStyle name="Note 26 2 7" xfId="4974" xr:uid="{E84EC69C-9779-42B5-B2EC-DA86F35A46EA}"/>
    <cellStyle name="Note 26 3" xfId="2182" xr:uid="{00000000-0005-0000-0000-000087080000}"/>
    <cellStyle name="Note 26 3 2" xfId="4237" xr:uid="{BBA52B4C-FDD3-4088-B3BE-17870A775A60}"/>
    <cellStyle name="Note 26 3 3" xfId="5343" xr:uid="{0CE66952-75C9-42AF-94F2-472FEAE48E90}"/>
    <cellStyle name="Note 26 4" xfId="3301" xr:uid="{DF392157-20FB-4C10-AC87-00CA2B72942E}"/>
    <cellStyle name="Note 26 4 2" xfId="5848" xr:uid="{53C85728-D26A-4721-A501-3944EB586B08}"/>
    <cellStyle name="Note 26 5" xfId="3399" xr:uid="{100A1DB2-73A1-4091-891B-9A32788EAA99}"/>
    <cellStyle name="Note 26 6" xfId="3743" xr:uid="{9474155C-7EC9-427E-A358-9BBE75DE882E}"/>
    <cellStyle name="Note 26 7" xfId="4552" xr:uid="{1028B002-F86A-4ED9-B241-BCF24606DB27}"/>
    <cellStyle name="Note 26 8" xfId="4811" xr:uid="{B7D5CA45-E516-4436-8B35-7FD91E615220}"/>
    <cellStyle name="Note 26 9" xfId="4973" xr:uid="{71564FE1-5D26-40CA-80EA-68AF98C7550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5344" xr:uid="{7CFE864A-CDD0-435A-AD80-4A2447153B97}"/>
    <cellStyle name="Note 27 2 3" xfId="3534" xr:uid="{5AC444B5-8157-4CFA-814A-AB0DC5DF1653}"/>
    <cellStyle name="Note 27 2 4" xfId="3746" xr:uid="{D6A73D59-906B-4324-960C-C7FDBA7FFB59}"/>
    <cellStyle name="Note 27 2 5" xfId="4549" xr:uid="{AACCE0FF-5B62-467F-A219-A7FD530FFF5A}"/>
    <cellStyle name="Note 27 2 6" xfId="4814" xr:uid="{C23DCD43-E934-452B-9CFB-5941187AE07B}"/>
    <cellStyle name="Note 27 2 7" xfId="4976" xr:uid="{AB24FB75-1CCF-4795-90C9-7816A8EAD1CD}"/>
    <cellStyle name="Note 27 3" xfId="2187" xr:uid="{00000000-0005-0000-0000-00008C080000}"/>
    <cellStyle name="Note 27 3 2" xfId="4239" xr:uid="{CD793FF9-0369-4705-BE07-56B8AC4A50BF}"/>
    <cellStyle name="Note 27 3 3" xfId="5345" xr:uid="{75A85D49-672C-404C-9AC8-9DAE128A83BE}"/>
    <cellStyle name="Note 27 4" xfId="3302" xr:uid="{2DE4B2FC-83A0-42D7-94B8-94B0547F0684}"/>
    <cellStyle name="Note 27 4 2" xfId="5849" xr:uid="{A5690BA7-20E0-4EF6-9EC5-2CD504812DAA}"/>
    <cellStyle name="Note 27 5" xfId="3535" xr:uid="{1A2B4CB8-9D4B-48EE-AB93-18E9490C37DC}"/>
    <cellStyle name="Note 27 6" xfId="3745" xr:uid="{C97DDC59-48F2-4083-8A8D-BC191A6FB719}"/>
    <cellStyle name="Note 27 7" xfId="4550" xr:uid="{9A99E4E0-1711-4406-9BF3-59084C4CD0AB}"/>
    <cellStyle name="Note 27 8" xfId="4813" xr:uid="{C1D9EA7F-3D3B-4592-826B-62E5929FC56D}"/>
    <cellStyle name="Note 27 9" xfId="4975" xr:uid="{6E3BE5DB-E794-49BF-B00F-8B0DB98BE0A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5346" xr:uid="{951D698F-87BC-4C94-8AD6-8C2AE45E1625}"/>
    <cellStyle name="Note 28 2 3" xfId="3532" xr:uid="{2C4F44AD-B425-4181-B767-C02C4FBC57BD}"/>
    <cellStyle name="Note 28 2 4" xfId="3748" xr:uid="{EB9D02EE-F031-4000-9657-0DD3D4952E06}"/>
    <cellStyle name="Note 28 2 5" xfId="4547" xr:uid="{C91DA8D5-C920-4D01-B5BB-32F5EB317608}"/>
    <cellStyle name="Note 28 2 6" xfId="4816" xr:uid="{2F526C26-53A8-4FB0-90F2-7BA09B9EAD39}"/>
    <cellStyle name="Note 28 2 7" xfId="4978" xr:uid="{FE29A206-0220-45FF-A183-B3FAAA0AE1A5}"/>
    <cellStyle name="Note 28 3" xfId="2192" xr:uid="{00000000-0005-0000-0000-000091080000}"/>
    <cellStyle name="Note 28 3 2" xfId="4241" xr:uid="{12195C52-9C7C-4203-B1CF-B7EA9CF0A572}"/>
    <cellStyle name="Note 28 3 3" xfId="5347" xr:uid="{E6A6D018-BFF5-4353-9DB5-9270FA5ED58C}"/>
    <cellStyle name="Note 28 4" xfId="3303" xr:uid="{54DE021C-7E40-4199-BB26-9C931E4F2FEC}"/>
    <cellStyle name="Note 28 4 2" xfId="5850" xr:uid="{3C045DDF-EEF0-4FED-BC05-8BCE953FBDE0}"/>
    <cellStyle name="Note 28 5" xfId="3533" xr:uid="{58B48796-E648-4C1B-A505-088B84024711}"/>
    <cellStyle name="Note 28 6" xfId="3747" xr:uid="{C83E596A-CD64-4B0D-8573-289127D6023F}"/>
    <cellStyle name="Note 28 7" xfId="4548" xr:uid="{303BF288-B408-4510-BD63-E92C2593D8CB}"/>
    <cellStyle name="Note 28 8" xfId="4815" xr:uid="{F24538C4-FF3F-4F75-B189-F30F228DFB72}"/>
    <cellStyle name="Note 28 9" xfId="4977" xr:uid="{CE5B236E-55A0-45DF-964C-2C404C5C05E7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5348" xr:uid="{6DFE81AC-7081-457C-9774-F992CEFF4FD3}"/>
    <cellStyle name="Note 29 2 3" xfId="3530" xr:uid="{377B2BED-7111-468A-B6CA-7EE79B391CB4}"/>
    <cellStyle name="Note 29 2 4" xfId="3750" xr:uid="{46F3840F-B656-4617-BC84-A6872CE404D0}"/>
    <cellStyle name="Note 29 2 5" xfId="4545" xr:uid="{AD28B131-1595-4819-B559-937A622C263D}"/>
    <cellStyle name="Note 29 2 6" xfId="4818" xr:uid="{2C916198-9295-47D1-A4A3-4DADE7495906}"/>
    <cellStyle name="Note 29 2 7" xfId="4980" xr:uid="{5C30E481-1185-4D09-A8E6-08FD3B9EE9DE}"/>
    <cellStyle name="Note 29 3" xfId="2197" xr:uid="{00000000-0005-0000-0000-000096080000}"/>
    <cellStyle name="Note 29 3 2" xfId="4243" xr:uid="{5CD5AEB7-654B-4592-AF90-5E66DEBCCA6A}"/>
    <cellStyle name="Note 29 3 3" xfId="5349" xr:uid="{73AF4C15-0AFC-4570-8780-5099A6CC5ED3}"/>
    <cellStyle name="Note 29 4" xfId="3304" xr:uid="{89E1DADF-8075-420F-8FEA-FA29055B5505}"/>
    <cellStyle name="Note 29 4 2" xfId="5851" xr:uid="{FE3248CE-D12C-48AE-9D9C-167A5D48E9C6}"/>
    <cellStyle name="Note 29 5" xfId="3531" xr:uid="{30FC268C-4A8A-416A-92A3-CB11767465A8}"/>
    <cellStyle name="Note 29 6" xfId="3749" xr:uid="{5DD1095C-C6FA-49B6-B622-AEFED5B54F85}"/>
    <cellStyle name="Note 29 7" xfId="4546" xr:uid="{B9E7406D-2188-4AF8-87AB-63415BA12919}"/>
    <cellStyle name="Note 29 8" xfId="4817" xr:uid="{3FC9C54F-07F2-4A63-9B9D-562DDDB3F13A}"/>
    <cellStyle name="Note 29 9" xfId="4979" xr:uid="{3CA8C685-E0E2-4045-B847-6FFE0ADAAA0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5350" xr:uid="{6F417586-F6B2-42F9-BF79-64AEE18BAAF3}"/>
    <cellStyle name="Note 3 2 3" xfId="3528" xr:uid="{F87C0EF9-6694-49CD-AFB4-7215E914DA68}"/>
    <cellStyle name="Note 3 2 4" xfId="3752" xr:uid="{3BBBAED1-DCCF-47A6-94C4-91ED39175C7A}"/>
    <cellStyle name="Note 3 2 5" xfId="4543" xr:uid="{00CDF141-EB00-4EB7-B105-3ACF4C6B8EAA}"/>
    <cellStyle name="Note 3 2 6" xfId="4820" xr:uid="{C95DAB9E-0E21-4B17-BC58-205025F1B928}"/>
    <cellStyle name="Note 3 2 7" xfId="4982" xr:uid="{F8D6F9D5-EEED-4417-99D6-9745E11F27B9}"/>
    <cellStyle name="Note 3 3" xfId="2202" xr:uid="{00000000-0005-0000-0000-00009B080000}"/>
    <cellStyle name="Note 3 3 2" xfId="4245" xr:uid="{33F01C1A-0A4B-4C5F-8519-0DAF82933C24}"/>
    <cellStyle name="Note 3 3 3" xfId="5351" xr:uid="{4A631D5D-EC0A-4E8E-BA56-5A3D23669FDD}"/>
    <cellStyle name="Note 3 4" xfId="3529" xr:uid="{9DD402F4-2AC4-413C-A7CA-D26262E3B4C4}"/>
    <cellStyle name="Note 3 5" xfId="3751" xr:uid="{EB4E66E2-8410-4190-8F4B-D466415C7E4B}"/>
    <cellStyle name="Note 3 6" xfId="4544" xr:uid="{DE17F7B9-F09C-4D31-93B7-65849905BE78}"/>
    <cellStyle name="Note 3 7" xfId="4819" xr:uid="{DC4C8C49-CD8C-482C-9607-7167FFD653B3}"/>
    <cellStyle name="Note 3 8" xfId="4981" xr:uid="{68D6CFD3-2B14-4F0F-B6A8-162DFC7107F9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5352" xr:uid="{EA358833-0D0E-4357-9AE3-A05E32C60134}"/>
    <cellStyle name="Note 30 2 3" xfId="3526" xr:uid="{718712D2-91DD-49F6-9EE3-C39EB3367EB3}"/>
    <cellStyle name="Note 30 2 4" xfId="3754" xr:uid="{98D3EBE0-74B2-491A-AE5B-9FDE3DCE7711}"/>
    <cellStyle name="Note 30 2 5" xfId="4542" xr:uid="{3E6DAE11-CE41-4D14-944F-7C56D7714897}"/>
    <cellStyle name="Note 30 2 6" xfId="4822" xr:uid="{BE115283-3539-464F-B6E0-118636A88BF5}"/>
    <cellStyle name="Note 30 2 7" xfId="4984" xr:uid="{B2C3C1AF-89AD-46D6-A81B-1022027C1120}"/>
    <cellStyle name="Note 30 3" xfId="2207" xr:uid="{00000000-0005-0000-0000-0000A0080000}"/>
    <cellStyle name="Note 30 3 2" xfId="4247" xr:uid="{19B937F8-065E-4D59-B487-26DA9E4F1004}"/>
    <cellStyle name="Note 30 3 3" xfId="5353" xr:uid="{E4BFF3AD-B9E9-4D48-A06A-2251BEDABA80}"/>
    <cellStyle name="Note 30 4" xfId="3305" xr:uid="{8505BD6A-B679-47FB-A836-85B46333D10C}"/>
    <cellStyle name="Note 30 4 2" xfId="5852" xr:uid="{1A7B1BFB-3DA6-4319-A444-025003894F9F}"/>
    <cellStyle name="Note 30 5" xfId="3527" xr:uid="{E1B0FA2C-1362-4FD1-922E-80BB53EDA35C}"/>
    <cellStyle name="Note 30 6" xfId="3753" xr:uid="{AC83842D-CB40-4DE3-8C31-326B1F1D25CC}"/>
    <cellStyle name="Note 30 7" xfId="4410" xr:uid="{A90C8031-E529-4E9C-B77A-C2714A8B342F}"/>
    <cellStyle name="Note 30 8" xfId="4821" xr:uid="{37A5C495-D681-45C0-A8E3-2E53C97964C9}"/>
    <cellStyle name="Note 30 9" xfId="4983" xr:uid="{8E075703-853B-412A-9A25-75199FDE40A5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5354" xr:uid="{89D38E67-4C3E-4A8E-A769-95A2D8C8A745}"/>
    <cellStyle name="Note 31 2 3" xfId="3525" xr:uid="{08AD6890-C3A9-40DC-B5CB-311C816D66EC}"/>
    <cellStyle name="Note 31 2 4" xfId="3756" xr:uid="{D4AD5B84-24D8-4074-88EC-3DFE55A21D76}"/>
    <cellStyle name="Note 31 2 5" xfId="4540" xr:uid="{409FD7FA-C143-4097-BD08-2835C25187CE}"/>
    <cellStyle name="Note 31 2 6" xfId="4824" xr:uid="{8D403FF5-5336-4617-B332-F32FEC20F01A}"/>
    <cellStyle name="Note 31 2 7" xfId="4986" xr:uid="{DE62D089-2466-45B0-B83E-38E3419203CF}"/>
    <cellStyle name="Note 31 3" xfId="2212" xr:uid="{00000000-0005-0000-0000-0000A5080000}"/>
    <cellStyle name="Note 31 3 2" xfId="4249" xr:uid="{15F3E935-1C17-45D4-BDEF-831FB181ECB1}"/>
    <cellStyle name="Note 31 3 3" xfId="5355" xr:uid="{2914F21C-FEFC-4E89-AD07-BF0D8C7F5B33}"/>
    <cellStyle name="Note 31 4" xfId="3306" xr:uid="{F2AAE5A1-C9B7-46F7-A1D2-A6FA25CC02E5}"/>
    <cellStyle name="Note 31 4 2" xfId="5853" xr:uid="{4FE748BF-6181-4727-A37C-4FF245E32DDD}"/>
    <cellStyle name="Note 31 5" xfId="3398" xr:uid="{6FA7B44C-F183-4592-9B65-87E53A95AF2A}"/>
    <cellStyle name="Note 31 6" xfId="3755" xr:uid="{1CF89008-2700-4534-9CAF-D835D212FCA8}"/>
    <cellStyle name="Note 31 7" xfId="4541" xr:uid="{71551DFB-6BF5-4A46-A848-6CF16D0D27D0}"/>
    <cellStyle name="Note 31 8" xfId="4823" xr:uid="{DA5D395D-32D0-41A4-9AE6-87EAE7D30BEA}"/>
    <cellStyle name="Note 31 9" xfId="4985" xr:uid="{9BCD7589-8817-4E47-AF4A-05A6A6CD4E2F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5356" xr:uid="{704AFC6A-0AB9-439E-B68A-8D086BEE8617}"/>
    <cellStyle name="Note 32 2 3" xfId="3523" xr:uid="{72F5AAFB-3102-4217-9DAF-0E34128A8B23}"/>
    <cellStyle name="Note 32 2 4" xfId="3758" xr:uid="{9FA7BD7E-6913-4B05-AC48-AA4DBDFACDB3}"/>
    <cellStyle name="Note 32 2 5" xfId="4538" xr:uid="{93812D1B-09A4-4774-88B2-118C8AC9FC4D}"/>
    <cellStyle name="Note 32 2 6" xfId="4826" xr:uid="{AFAA5648-836D-4266-A37A-13CBA1225E27}"/>
    <cellStyle name="Note 32 2 7" xfId="4988" xr:uid="{CA60546E-0B2E-4649-9869-4CE8F1D5C529}"/>
    <cellStyle name="Note 32 3" xfId="2217" xr:uid="{00000000-0005-0000-0000-0000AA080000}"/>
    <cellStyle name="Note 32 3 2" xfId="4251" xr:uid="{DC33180E-E310-489C-8DE9-3A11C211E9D9}"/>
    <cellStyle name="Note 32 3 3" xfId="5357" xr:uid="{68B8CDA3-F46E-47A7-B5E3-F77D3914DB82}"/>
    <cellStyle name="Note 32 4" xfId="3307" xr:uid="{9B262350-0361-47E3-B23D-C3EFDD4AFE3F}"/>
    <cellStyle name="Note 32 4 2" xfId="5854" xr:uid="{84B6BE98-4F0F-4BE4-93C7-0CE1574F53ED}"/>
    <cellStyle name="Note 32 5" xfId="3524" xr:uid="{BEA39A75-6B7F-41D5-8BBF-29D1A72ED910}"/>
    <cellStyle name="Note 32 6" xfId="3757" xr:uid="{0149828D-06B8-495F-88F3-EF7C4B2CC1AB}"/>
    <cellStyle name="Note 32 7" xfId="4539" xr:uid="{2C77E94F-3E90-4D65-973D-4FEC7266C8D3}"/>
    <cellStyle name="Note 32 8" xfId="4825" xr:uid="{299100B5-71D2-4D8E-89CB-227024B4C992}"/>
    <cellStyle name="Note 32 9" xfId="4987" xr:uid="{A45BE76E-3EAA-4525-9303-4829FCE663A1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5358" xr:uid="{1C993640-1D15-43D2-839E-D634B0FCC407}"/>
    <cellStyle name="Note 33 2 3" xfId="3521" xr:uid="{CFB16BBE-FA6B-40C1-A198-48497A19FD0F}"/>
    <cellStyle name="Note 33 2 4" xfId="3760" xr:uid="{D73BDA2A-D5BF-480A-8C9B-ACB24E23CDA4}"/>
    <cellStyle name="Note 33 2 5" xfId="4536" xr:uid="{23674475-BA62-4D40-B368-4C08D5E16115}"/>
    <cellStyle name="Note 33 2 6" xfId="4828" xr:uid="{8B385C4D-A244-4512-9075-DF71FDCA3FE8}"/>
    <cellStyle name="Note 33 2 7" xfId="4990" xr:uid="{1B56A04E-F16D-44DF-9974-9352F25CFC87}"/>
    <cellStyle name="Note 33 3" xfId="2222" xr:uid="{00000000-0005-0000-0000-0000AF080000}"/>
    <cellStyle name="Note 33 3 2" xfId="4253" xr:uid="{DDC2A0C4-388F-4284-93A1-2320EBE5817C}"/>
    <cellStyle name="Note 33 3 3" xfId="5359" xr:uid="{049E04D1-C558-4904-8C94-32E1AAA6A368}"/>
    <cellStyle name="Note 33 4" xfId="3308" xr:uid="{F8AA5604-C2D9-4BE0-B93D-9A34B1900D2B}"/>
    <cellStyle name="Note 33 4 2" xfId="5855" xr:uid="{32DF3ECA-A3E8-4776-B541-AF7537ECD3FA}"/>
    <cellStyle name="Note 33 5" xfId="3522" xr:uid="{EB5A71AC-C820-4E54-8438-A5968E78A3FD}"/>
    <cellStyle name="Note 33 6" xfId="3759" xr:uid="{28D18545-504F-40DC-908B-D02B6B0834E3}"/>
    <cellStyle name="Note 33 7" xfId="4537" xr:uid="{DAD9284B-5D34-4400-A050-A8EBEB345101}"/>
    <cellStyle name="Note 33 8" xfId="4827" xr:uid="{B39A903D-C722-43D2-BF3A-FAAB6C20E453}"/>
    <cellStyle name="Note 33 9" xfId="4989" xr:uid="{DD7A7019-8372-4D5B-9AFD-FDC947C31A5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5360" xr:uid="{35705FAD-FD3F-420C-99F1-B679C5E271F3}"/>
    <cellStyle name="Note 34 2 3" xfId="3519" xr:uid="{FB6E9F83-C002-4018-A05E-601C25724F0A}"/>
    <cellStyle name="Note 34 2 4" xfId="3762" xr:uid="{BA99EB05-11E5-496B-A8CF-28B89785D76A}"/>
    <cellStyle name="Note 34 2 5" xfId="4534" xr:uid="{635E09DC-4FFA-4B32-BC11-1464EB97B68E}"/>
    <cellStyle name="Note 34 2 6" xfId="4830" xr:uid="{7426AC24-F5CD-4D16-BFD2-CD6A44FAB03C}"/>
    <cellStyle name="Note 34 2 7" xfId="4992" xr:uid="{28AA8319-4267-4B43-899D-F27358078FE0}"/>
    <cellStyle name="Note 34 3" xfId="2227" xr:uid="{00000000-0005-0000-0000-0000B4080000}"/>
    <cellStyle name="Note 34 3 2" xfId="4255" xr:uid="{7ECCCEDE-9404-4387-BB42-63924A351DA9}"/>
    <cellStyle name="Note 34 3 3" xfId="5361" xr:uid="{B02EDD09-F865-490A-8286-11D2D0E0F6D1}"/>
    <cellStyle name="Note 34 4" xfId="3309" xr:uid="{B5ACD420-A955-4AF6-9320-2EF6F5AD10C9}"/>
    <cellStyle name="Note 34 4 2" xfId="5856" xr:uid="{C7779C02-0F9B-41C6-8441-BB66416A4EF2}"/>
    <cellStyle name="Note 34 5" xfId="3520" xr:uid="{98BFBBFD-C8A6-4290-AD91-3E0A70888634}"/>
    <cellStyle name="Note 34 6" xfId="3761" xr:uid="{04E3675D-0180-40CF-8CC2-5965960BACA2}"/>
    <cellStyle name="Note 34 7" xfId="4535" xr:uid="{561A5409-E85B-4564-84B6-3C89C3BCD57B}"/>
    <cellStyle name="Note 34 8" xfId="4829" xr:uid="{1CB8430A-1834-4C4C-A10B-FC21569B117E}"/>
    <cellStyle name="Note 34 9" xfId="4991" xr:uid="{3A34E516-EF50-4FA9-A606-00F2669B8638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362" xr:uid="{9B59BBE1-5C3C-4908-B4BA-0F78F3493AAD}"/>
    <cellStyle name="Note 35 2 3" xfId="3517" xr:uid="{2E613429-9D30-4F72-97F0-E4E74B9F3B7B}"/>
    <cellStyle name="Note 35 2 4" xfId="3764" xr:uid="{68C3A4C9-0C10-40F9-AA64-615FBE1086B4}"/>
    <cellStyle name="Note 35 2 5" xfId="4532" xr:uid="{49FE348B-E44C-497D-A09B-C6D120F62AF7}"/>
    <cellStyle name="Note 35 2 6" xfId="4832" xr:uid="{82F5F8B7-EA7F-42EB-AF82-94070E4473BD}"/>
    <cellStyle name="Note 35 2 7" xfId="4994" xr:uid="{D12FFFFB-B625-468A-A43E-D4E8E1B8E084}"/>
    <cellStyle name="Note 35 3" xfId="2232" xr:uid="{00000000-0005-0000-0000-0000B9080000}"/>
    <cellStyle name="Note 35 3 2" xfId="4257" xr:uid="{5D59B7C8-558D-495C-A7FD-05D724A644FE}"/>
    <cellStyle name="Note 35 3 3" xfId="5363" xr:uid="{DFA4E0AC-ADA3-41EF-BC90-54BED7B96916}"/>
    <cellStyle name="Note 35 4" xfId="3310" xr:uid="{61BF7309-909A-4ECA-B0AE-E074E4D3769C}"/>
    <cellStyle name="Note 35 4 2" xfId="5857" xr:uid="{FC13D4AA-7228-4129-A3FB-9384F8A6D0F0}"/>
    <cellStyle name="Note 35 5" xfId="3518" xr:uid="{7B4A5492-0ACF-4791-A243-A123C7B2EA00}"/>
    <cellStyle name="Note 35 6" xfId="3763" xr:uid="{ADBAA483-770E-46F0-93B0-AF7B1B63BFB2}"/>
    <cellStyle name="Note 35 7" xfId="4533" xr:uid="{E6C23D00-363A-40FE-88DB-C47468F6496F}"/>
    <cellStyle name="Note 35 8" xfId="4831" xr:uid="{43E993B4-684D-4F75-BB2D-D8443B5DFD40}"/>
    <cellStyle name="Note 35 9" xfId="4993" xr:uid="{C3580256-0433-43E0-ACFA-D18D0DA20E82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364" xr:uid="{946718BE-9147-493A-9CB4-9A2CD43A7491}"/>
    <cellStyle name="Note 36 2 3" xfId="3515" xr:uid="{885BC555-C792-429E-A840-B5D521D8B7BE}"/>
    <cellStyle name="Note 36 2 4" xfId="3766" xr:uid="{6EAEBF62-AD97-436C-B9C1-405D98BFED16}"/>
    <cellStyle name="Note 36 2 5" xfId="4531" xr:uid="{F1869AD5-CC09-4385-81B5-7D4391A12B14}"/>
    <cellStyle name="Note 36 2 6" xfId="4834" xr:uid="{A13ABC80-CD97-4A41-A49A-36F9B4BDEB5B}"/>
    <cellStyle name="Note 36 2 7" xfId="4996" xr:uid="{712E1EF2-2160-474F-B0CD-EC9B044B6452}"/>
    <cellStyle name="Note 36 3" xfId="2237" xr:uid="{00000000-0005-0000-0000-0000BE080000}"/>
    <cellStyle name="Note 36 3 2" xfId="4259" xr:uid="{AA83D08B-3118-41DD-A581-36020A543A48}"/>
    <cellStyle name="Note 36 3 3" xfId="5365" xr:uid="{865FAC4E-1037-4A26-93BB-11AD4C03E75F}"/>
    <cellStyle name="Note 36 4" xfId="3311" xr:uid="{7093E9B6-ED01-45E0-BEC8-A2F2498F82EA}"/>
    <cellStyle name="Note 36 4 2" xfId="5858" xr:uid="{16C9EE77-54A1-4426-BAF4-AB3F0E27600E}"/>
    <cellStyle name="Note 36 5" xfId="3516" xr:uid="{996DE23E-5365-42BA-BF11-4BB634946E1F}"/>
    <cellStyle name="Note 36 6" xfId="3765" xr:uid="{AD4DC5DF-3F9F-4FC2-BE5F-0DA07056F7FE}"/>
    <cellStyle name="Note 36 7" xfId="4409" xr:uid="{C3221E6A-6826-4D59-A8C2-C70B2E1AC6C1}"/>
    <cellStyle name="Note 36 8" xfId="4833" xr:uid="{22789CD3-1D7C-4F37-8A45-86D0A6D32A40}"/>
    <cellStyle name="Note 36 9" xfId="4995" xr:uid="{EDD57B63-FA07-42B0-9412-C48C667295B8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366" xr:uid="{E5D6184F-8B27-437D-A9F0-A3BC24AA89FF}"/>
    <cellStyle name="Note 37 2 3" xfId="3514" xr:uid="{4C906F2A-FA0C-4CAE-9F4A-99F52A1C8590}"/>
    <cellStyle name="Note 37 2 4" xfId="3768" xr:uid="{ED70CF91-976A-41DC-AB01-FD1D7ADEA733}"/>
    <cellStyle name="Note 37 2 5" xfId="4529" xr:uid="{A52D4B67-A03A-461C-8794-6AEE706022AC}"/>
    <cellStyle name="Note 37 2 6" xfId="4836" xr:uid="{8E05DFAF-F982-40A4-89A9-BD51C1C54D47}"/>
    <cellStyle name="Note 37 2 7" xfId="4998" xr:uid="{AFC9BAD5-B9CF-429B-BC63-01B2F82BD6F7}"/>
    <cellStyle name="Note 37 3" xfId="2242" xr:uid="{00000000-0005-0000-0000-0000C3080000}"/>
    <cellStyle name="Note 37 3 2" xfId="4261" xr:uid="{1AE502C8-EC5E-400C-917C-618F4497FCA2}"/>
    <cellStyle name="Note 37 3 3" xfId="5367" xr:uid="{FAA5BD32-AA43-4629-A146-CDFB11D44554}"/>
    <cellStyle name="Note 37 4" xfId="3312" xr:uid="{4A7AED1F-3FC2-4C72-B973-8AF1D1B8ACDA}"/>
    <cellStyle name="Note 37 4 2" xfId="5859" xr:uid="{72C9C94A-D54F-4B30-B205-060FB3CCC64A}"/>
    <cellStyle name="Note 37 5" xfId="3397" xr:uid="{4C97BBA9-E644-429A-8019-75C0C5050068}"/>
    <cellStyle name="Note 37 6" xfId="3767" xr:uid="{674996BE-0583-456B-9F9C-7A0E58A1E82F}"/>
    <cellStyle name="Note 37 7" xfId="4530" xr:uid="{B79C1253-07AB-4647-BF80-11DB00A8D224}"/>
    <cellStyle name="Note 37 8" xfId="4835" xr:uid="{B6AC5E4E-115A-48DF-B459-BFFDDE200D75}"/>
    <cellStyle name="Note 37 9" xfId="4997" xr:uid="{633E095D-EBBA-4552-AB09-65F42C9CC8B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368" xr:uid="{A28AE1A2-F2B9-4711-A9CB-B1F012D7F37C}"/>
    <cellStyle name="Note 38 2 3" xfId="3512" xr:uid="{D16D38EA-B665-40B5-BC2E-2C6B6FE66526}"/>
    <cellStyle name="Note 38 2 4" xfId="3770" xr:uid="{33D4E884-4EA2-4C83-B185-E013031A2735}"/>
    <cellStyle name="Note 38 2 5" xfId="4527" xr:uid="{A5C862E5-3B06-4AF8-8EC6-01D7615D9818}"/>
    <cellStyle name="Note 38 2 6" xfId="4838" xr:uid="{A4195D40-82D1-4784-BB0D-A623D37FBAD3}"/>
    <cellStyle name="Note 38 2 7" xfId="5000" xr:uid="{16C93368-DAEE-470F-AD7F-F2DCD50D52D9}"/>
    <cellStyle name="Note 38 3" xfId="2247" xr:uid="{00000000-0005-0000-0000-0000C8080000}"/>
    <cellStyle name="Note 38 3 2" xfId="4263" xr:uid="{550D9A76-9C4E-4BF0-A859-ED30C1F490C0}"/>
    <cellStyle name="Note 38 3 3" xfId="5369" xr:uid="{DF18ABC7-F55B-4B92-B848-0B3BF447E9D6}"/>
    <cellStyle name="Note 38 4" xfId="3313" xr:uid="{24DB31D7-9DB4-467D-B95E-F0141D29C108}"/>
    <cellStyle name="Note 38 4 2" xfId="5860" xr:uid="{1790D1E7-6CA5-4446-8AC9-56BD102E80CC}"/>
    <cellStyle name="Note 38 5" xfId="3513" xr:uid="{B6F225A3-D649-4258-8224-CBA676B65B9F}"/>
    <cellStyle name="Note 38 6" xfId="3769" xr:uid="{3DC91596-EC0E-4D99-B7F0-7A4688B5FF44}"/>
    <cellStyle name="Note 38 7" xfId="4528" xr:uid="{F4DAAE18-996B-40AE-86BE-A5CDEDF64058}"/>
    <cellStyle name="Note 38 8" xfId="4837" xr:uid="{D0AAF178-89EF-429F-99C4-E711FD47D430}"/>
    <cellStyle name="Note 38 9" xfId="4999" xr:uid="{1F19FE96-2AA9-4784-940C-83E59EFB1E6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370" xr:uid="{55EA2376-AC00-4FC0-8AE6-8E0FE592CC42}"/>
    <cellStyle name="Note 39 2 3" xfId="3510" xr:uid="{B794D999-C943-4C52-8CCA-5BE2BE143E4B}"/>
    <cellStyle name="Note 39 2 4" xfId="3772" xr:uid="{8A9B16EE-F3BC-4E1C-AC90-E53BDB02490E}"/>
    <cellStyle name="Note 39 2 5" xfId="4525" xr:uid="{E290BBD4-634E-455E-BEF7-232673DC510B}"/>
    <cellStyle name="Note 39 2 6" xfId="4840" xr:uid="{4C52EFDD-9871-40D4-88A0-4AA250D2CC7D}"/>
    <cellStyle name="Note 39 2 7" xfId="5002" xr:uid="{43E5BC2E-11CA-4259-95D5-954E7B46C071}"/>
    <cellStyle name="Note 39 3" xfId="2252" xr:uid="{00000000-0005-0000-0000-0000CD080000}"/>
    <cellStyle name="Note 39 3 2" xfId="4265" xr:uid="{EDF1E44B-1C90-47AD-AB1D-9F0A7B93E4BA}"/>
    <cellStyle name="Note 39 3 3" xfId="5371" xr:uid="{5FA74DA3-6007-441A-90AA-027426691545}"/>
    <cellStyle name="Note 39 4" xfId="3314" xr:uid="{D59BE19E-0575-4AF6-842F-E0BFB23AB60A}"/>
    <cellStyle name="Note 39 4 2" xfId="5861" xr:uid="{F72AD4E4-80CA-4C92-9D2F-70A9C66AD3B8}"/>
    <cellStyle name="Note 39 5" xfId="3511" xr:uid="{21FF78AD-2D7A-4FEB-AA1B-2997C236803A}"/>
    <cellStyle name="Note 39 6" xfId="3771" xr:uid="{47AB6FF1-CC99-4F14-AC8E-E5B2E81ECC0B}"/>
    <cellStyle name="Note 39 7" xfId="4526" xr:uid="{4FF66139-F767-45E1-8BEF-4CF1C3AB80D4}"/>
    <cellStyle name="Note 39 8" xfId="4839" xr:uid="{8C7BF723-6C39-4CAD-A1DF-0D41E6755AFA}"/>
    <cellStyle name="Note 39 9" xfId="5001" xr:uid="{C892699C-FD39-4F89-8193-F04BAD3B0A1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372" xr:uid="{5ADCFA87-4F38-4C81-A3E6-5AB89D583123}"/>
    <cellStyle name="Note 4 2 3" xfId="3508" xr:uid="{3D876ED0-A5C3-4C14-9E3B-2BCFB76F5D4A}"/>
    <cellStyle name="Note 4 2 4" xfId="3774" xr:uid="{7FE38EE5-769B-413C-85C5-CD7DD8474CDF}"/>
    <cellStyle name="Note 4 2 5" xfId="4523" xr:uid="{33E383D3-2E08-4DFB-84F3-666C8DE8CE29}"/>
    <cellStyle name="Note 4 2 6" xfId="4842" xr:uid="{F259232A-7482-475C-8CD4-120AFB2A7175}"/>
    <cellStyle name="Note 4 2 7" xfId="5004" xr:uid="{9EB273E8-45B8-45C9-BAFE-97A857198CB3}"/>
    <cellStyle name="Note 4 3" xfId="2257" xr:uid="{00000000-0005-0000-0000-0000D2080000}"/>
    <cellStyle name="Note 4 3 2" xfId="4267" xr:uid="{1F830F20-8B1B-49E9-93AA-9545BCB1F08F}"/>
    <cellStyle name="Note 4 3 3" xfId="5373" xr:uid="{F5A6BE65-A0D8-455B-B707-D233B72B5F32}"/>
    <cellStyle name="Note 4 4" xfId="3509" xr:uid="{089A340B-7B90-4355-96E5-8BC71AF0B48E}"/>
    <cellStyle name="Note 4 5" xfId="3773" xr:uid="{AD92EDDE-3208-4F5A-A0E5-07C972F54460}"/>
    <cellStyle name="Note 4 6" xfId="4524" xr:uid="{20459BB8-7CA8-403A-852B-87C9E20AA6E1}"/>
    <cellStyle name="Note 4 7" xfId="4841" xr:uid="{E3E1EFD0-E5F1-46EC-8101-AC5F1BCCA279}"/>
    <cellStyle name="Note 4 8" xfId="5003" xr:uid="{234ACD1E-1AFF-4A9A-ABBC-2031472FFAAF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374" xr:uid="{FD5D9681-34C5-40A5-A9D4-8290F9C91AC0}"/>
    <cellStyle name="Note 40 2 3" xfId="3506" xr:uid="{F933FB09-42B9-4507-8916-50ABABF60FD7}"/>
    <cellStyle name="Note 40 2 4" xfId="3776" xr:uid="{1972F074-87A6-405E-A1D8-A8C2498F5FCB}"/>
    <cellStyle name="Note 40 2 5" xfId="4521" xr:uid="{C4ACFF7D-9605-432D-97E4-5260CEE39657}"/>
    <cellStyle name="Note 40 2 6" xfId="4844" xr:uid="{A7CEE4A3-3805-443B-982B-52E32B49DB8B}"/>
    <cellStyle name="Note 40 2 7" xfId="5006" xr:uid="{30F37D9A-C708-4F10-9CCB-CCA634A9EBEE}"/>
    <cellStyle name="Note 40 3" xfId="2262" xr:uid="{00000000-0005-0000-0000-0000D7080000}"/>
    <cellStyle name="Note 40 3 2" xfId="4269" xr:uid="{5369A669-E140-44C9-8387-881CD7C47053}"/>
    <cellStyle name="Note 40 3 3" xfId="5375" xr:uid="{B567D640-1D03-4980-B3C8-5FE7EFCA9FC5}"/>
    <cellStyle name="Note 40 4" xfId="3315" xr:uid="{9EBB00CF-22C4-430E-B2A9-891E8141BA22}"/>
    <cellStyle name="Note 40 4 2" xfId="5862" xr:uid="{FB286CB9-B997-4D3B-AD40-46882345834A}"/>
    <cellStyle name="Note 40 5" xfId="3507" xr:uid="{4DA4C67D-2CFD-41B5-9509-CB2584491573}"/>
    <cellStyle name="Note 40 6" xfId="3775" xr:uid="{9AA414AD-6EB5-40D9-B667-CD29CE456859}"/>
    <cellStyle name="Note 40 7" xfId="4522" xr:uid="{B2437A06-40F3-46E3-9826-750D7151E598}"/>
    <cellStyle name="Note 40 8" xfId="4843" xr:uid="{3089A5F5-170D-4BD5-9D39-8FBD40FA2AE9}"/>
    <cellStyle name="Note 40 9" xfId="5005" xr:uid="{7DDB4E08-31AD-4D7A-BA8D-42345D849C39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376" xr:uid="{68253D57-EE2D-4D65-900F-7B83273845F4}"/>
    <cellStyle name="Note 41 2 3" xfId="3504" xr:uid="{1D9CC0D4-8FA2-47C7-A3A3-ABEBFF6CF84B}"/>
    <cellStyle name="Note 41 2 4" xfId="3778" xr:uid="{8448DE82-F038-4EB3-B3AA-D767D2CFA26A}"/>
    <cellStyle name="Note 41 2 5" xfId="4520" xr:uid="{8436193D-3B47-4F2B-A09C-0A16BAB86788}"/>
    <cellStyle name="Note 41 2 6" xfId="4846" xr:uid="{37736407-BD43-4A49-8C14-18D981235E5D}"/>
    <cellStyle name="Note 41 2 7" xfId="5008" xr:uid="{0EC68A6B-05E5-4044-86F4-4A30B46E5128}"/>
    <cellStyle name="Note 41 3" xfId="2267" xr:uid="{00000000-0005-0000-0000-0000DC080000}"/>
    <cellStyle name="Note 41 3 2" xfId="4271" xr:uid="{8FE21F3D-34BF-4D31-BC5C-1ABFE58DE5A8}"/>
    <cellStyle name="Note 41 3 3" xfId="5377" xr:uid="{75503BDE-EB52-4FB8-AD7D-368FC9B5716C}"/>
    <cellStyle name="Note 41 4" xfId="3316" xr:uid="{5E8F4200-D52D-4291-BDA0-96B2B0949589}"/>
    <cellStyle name="Note 41 4 2" xfId="5863" xr:uid="{CEF48E79-E78C-43D7-AD12-4331D6089368}"/>
    <cellStyle name="Note 41 5" xfId="3505" xr:uid="{24BCA7C7-F20D-4FB3-A0C5-D124FC0CAFD0}"/>
    <cellStyle name="Note 41 6" xfId="3777" xr:uid="{AA4E0C70-8DB2-4D24-AF99-E404255C7617}"/>
    <cellStyle name="Note 41 7" xfId="4408" xr:uid="{23CB5786-F6D0-4413-8E6F-A5C0ABAB9975}"/>
    <cellStyle name="Note 41 8" xfId="4845" xr:uid="{9BEB81EF-3839-4073-A1CE-8C02FAFF5333}"/>
    <cellStyle name="Note 41 9" xfId="5007" xr:uid="{AA3A7DCE-42DE-40D7-B099-B0A968FE08FB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378" xr:uid="{40E51F9F-6E5E-4938-A1B3-71F508E6FA1E}"/>
    <cellStyle name="Note 42 2 3" xfId="3503" xr:uid="{153B1233-EC62-442B-89A0-41FB8C806F7F}"/>
    <cellStyle name="Note 42 2 4" xfId="3780" xr:uid="{167E6E77-9CAE-49CD-8183-F95E5913593F}"/>
    <cellStyle name="Note 42 2 5" xfId="4518" xr:uid="{AA5B4568-B0D7-4D98-9DA9-A7E8413C89E7}"/>
    <cellStyle name="Note 42 2 6" xfId="4848" xr:uid="{FE867AE8-C7CC-46B9-80B9-6BF833EC5EAE}"/>
    <cellStyle name="Note 42 2 7" xfId="5010" xr:uid="{789CA22A-5BDC-47EA-B40A-11F431C58D61}"/>
    <cellStyle name="Note 42 3" xfId="2272" xr:uid="{00000000-0005-0000-0000-0000E1080000}"/>
    <cellStyle name="Note 42 3 2" xfId="4273" xr:uid="{6480D832-2D3D-43A3-94C5-34A459B9D83F}"/>
    <cellStyle name="Note 42 3 3" xfId="5379" xr:uid="{6236B64F-C3CF-42D4-B9AB-E6D058917123}"/>
    <cellStyle name="Note 42 4" xfId="3317" xr:uid="{44B22F36-8559-4FBC-8FC5-88C3AEB460F1}"/>
    <cellStyle name="Note 42 4 2" xfId="5864" xr:uid="{3F311CEE-686E-493A-B70D-196100C655B1}"/>
    <cellStyle name="Note 42 5" xfId="3396" xr:uid="{27068AC5-AF62-4B34-8391-DED538C4AF59}"/>
    <cellStyle name="Note 42 6" xfId="3779" xr:uid="{12100ECF-3EFD-4F6C-A13B-55D74D49DBB7}"/>
    <cellStyle name="Note 42 7" xfId="4519" xr:uid="{5F78D502-599A-48D6-AE49-A261229165CA}"/>
    <cellStyle name="Note 42 8" xfId="4847" xr:uid="{1FFC3FA8-CF4A-4BE5-8B5D-3313A80198B2}"/>
    <cellStyle name="Note 42 9" xfId="5009" xr:uid="{8E375321-6C05-4A97-8A81-B27D9B536F58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380" xr:uid="{C500EC8F-0E32-4E10-AFAC-CFCF8E28A5A3}"/>
    <cellStyle name="Note 43 2 3" xfId="3501" xr:uid="{4E76DD36-63D5-42EC-92B0-2D4F57F351EA}"/>
    <cellStyle name="Note 43 2 4" xfId="3782" xr:uid="{F310EF74-1721-4F8C-BA94-F44EC629855B}"/>
    <cellStyle name="Note 43 2 5" xfId="4516" xr:uid="{8FCF301B-ABD7-4463-8991-4B5E5BBA9173}"/>
    <cellStyle name="Note 43 2 6" xfId="4850" xr:uid="{825E71C3-0308-45FD-AAAB-163A22463A5E}"/>
    <cellStyle name="Note 43 2 7" xfId="5012" xr:uid="{7037A15B-9D49-4653-95CD-21D732844512}"/>
    <cellStyle name="Note 43 3" xfId="2277" xr:uid="{00000000-0005-0000-0000-0000E6080000}"/>
    <cellStyle name="Note 43 3 2" xfId="4275" xr:uid="{90127FC5-1028-466F-800A-B15ABCAE5952}"/>
    <cellStyle name="Note 43 3 3" xfId="5381" xr:uid="{5743E68F-E591-4D0B-BE53-77FF34BC2085}"/>
    <cellStyle name="Note 43 4" xfId="3318" xr:uid="{DCD141E3-E3B2-4EB9-8A62-746BE733B7B1}"/>
    <cellStyle name="Note 43 4 2" xfId="5865" xr:uid="{6E81D870-6C98-4D4A-89FF-D3122C2D2BA3}"/>
    <cellStyle name="Note 43 5" xfId="3502" xr:uid="{A895C57D-6510-4575-982A-F95E073B5AE8}"/>
    <cellStyle name="Note 43 6" xfId="3781" xr:uid="{9A904040-7D00-4B81-BABE-41126B4D1C3C}"/>
    <cellStyle name="Note 43 7" xfId="4517" xr:uid="{08619BC2-1E33-45DC-ACA1-3EC3384BB885}"/>
    <cellStyle name="Note 43 8" xfId="4849" xr:uid="{52FD3A8E-972E-48B1-885A-ED4A2B160CCA}"/>
    <cellStyle name="Note 43 9" xfId="5011" xr:uid="{F4699F6A-3EC1-4957-B86F-8CCF516D5C2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382" xr:uid="{D8D09F31-D6A1-49EE-AE92-89540E7FB530}"/>
    <cellStyle name="Note 44 2 3" xfId="3499" xr:uid="{23BAAFA5-0C22-4091-81C4-F2A5746E5773}"/>
    <cellStyle name="Note 44 2 4" xfId="3784" xr:uid="{C7575516-FCE6-4E85-84F8-93A188CE90F2}"/>
    <cellStyle name="Note 44 2 5" xfId="4514" xr:uid="{37C5DD99-BFCB-44CB-A5E8-9E9EFAD01675}"/>
    <cellStyle name="Note 44 2 6" xfId="4852" xr:uid="{9352EAB2-1492-4030-81D8-A188BF3F08C7}"/>
    <cellStyle name="Note 44 2 7" xfId="5014" xr:uid="{1F7DBF39-5257-4898-8160-4AA71886C23B}"/>
    <cellStyle name="Note 44 3" xfId="2282" xr:uid="{00000000-0005-0000-0000-0000EB080000}"/>
    <cellStyle name="Note 44 3 2" xfId="4277" xr:uid="{A68C1B42-7829-47B9-AB84-DF2186C9EC16}"/>
    <cellStyle name="Note 44 3 3" xfId="5383" xr:uid="{6C613FAC-E82A-4916-B872-34837C23A5B3}"/>
    <cellStyle name="Note 44 4" xfId="3319" xr:uid="{2AB9B911-8824-40B6-B1FF-1885532D25C7}"/>
    <cellStyle name="Note 44 4 2" xfId="5866" xr:uid="{B764C109-B3C9-4C51-A788-1F26942D9253}"/>
    <cellStyle name="Note 44 5" xfId="3500" xr:uid="{025A9ABF-5C6A-48B0-B60F-1DD2B41D59B7}"/>
    <cellStyle name="Note 44 6" xfId="3783" xr:uid="{060BC2FD-53B0-465A-97B2-572818E8BA5E}"/>
    <cellStyle name="Note 44 7" xfId="4515" xr:uid="{6E9FFF68-446A-42A8-B9DE-7275769FCEC5}"/>
    <cellStyle name="Note 44 8" xfId="4851" xr:uid="{07BBDE4B-1899-4C55-9BBF-FB95E696EFCE}"/>
    <cellStyle name="Note 44 9" xfId="5013" xr:uid="{15B9F798-F7C7-4AE0-9C32-F0D9E6615639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384" xr:uid="{9DABFAAC-6CC6-40C6-9DF3-E98A4C5738AF}"/>
    <cellStyle name="Note 45 2 3" xfId="3497" xr:uid="{6F2283C3-44BB-44DA-9A03-5E56A4E1B4C8}"/>
    <cellStyle name="Note 45 2 4" xfId="3786" xr:uid="{DD14E96D-1CA3-4A9A-9187-0033578CECCE}"/>
    <cellStyle name="Note 45 2 5" xfId="4512" xr:uid="{06D02D26-42FC-4241-BDAC-C6D3CF7AEDBB}"/>
    <cellStyle name="Note 45 2 6" xfId="4854" xr:uid="{19C48703-FDED-4CB0-B88B-8813760C7C8A}"/>
    <cellStyle name="Note 45 2 7" xfId="5016" xr:uid="{D83401B3-4D60-4851-97A4-7F6F8CAB340C}"/>
    <cellStyle name="Note 45 3" xfId="2287" xr:uid="{00000000-0005-0000-0000-0000F0080000}"/>
    <cellStyle name="Note 45 3 2" xfId="4279" xr:uid="{4B5B1A4F-F59E-4D44-A925-105DA55BD835}"/>
    <cellStyle name="Note 45 3 3" xfId="5385" xr:uid="{DA55718F-8E19-4F53-AEA8-6A996367EA13}"/>
    <cellStyle name="Note 45 4" xfId="3320" xr:uid="{8DA3D6C4-A746-4F96-A1BC-AF4943EAEA31}"/>
    <cellStyle name="Note 45 4 2" xfId="5867" xr:uid="{F91F8D57-5F8A-4E93-94A0-158689A732A1}"/>
    <cellStyle name="Note 45 5" xfId="3498" xr:uid="{5AD429A2-408E-4219-9A03-8632BE456BBC}"/>
    <cellStyle name="Note 45 6" xfId="3785" xr:uid="{FF298A6C-D474-4052-89D1-EF48DAFDD9D9}"/>
    <cellStyle name="Note 45 7" xfId="4513" xr:uid="{E2997375-CAAE-43C0-AB18-F7441CAD3DB2}"/>
    <cellStyle name="Note 45 8" xfId="4853" xr:uid="{B86CEED3-27A5-4F68-A66F-C4CBE3D13FE5}"/>
    <cellStyle name="Note 45 9" xfId="5015" xr:uid="{B04CB354-13C7-44DF-8100-FD12C298EF94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386" xr:uid="{5AA57451-FA19-4496-A7DE-989CD0DFBC69}"/>
    <cellStyle name="Note 46 2 3" xfId="3495" xr:uid="{B7F6E97F-9E98-4336-8F74-E517BE17BC83}"/>
    <cellStyle name="Note 46 2 4" xfId="3788" xr:uid="{9A30BB75-68FD-4E72-9C11-8F0A3D55B8FF}"/>
    <cellStyle name="Note 46 2 5" xfId="4510" xr:uid="{E59EE96B-569F-4DE5-A19C-68BEB860953D}"/>
    <cellStyle name="Note 46 2 6" xfId="4856" xr:uid="{78F4B5FF-67B2-4333-9512-272C0628277A}"/>
    <cellStyle name="Note 46 2 7" xfId="5018" xr:uid="{2C4DC5A7-42FD-48E9-925E-0070387F45C0}"/>
    <cellStyle name="Note 46 3" xfId="2292" xr:uid="{00000000-0005-0000-0000-0000F5080000}"/>
    <cellStyle name="Note 46 3 2" xfId="4281" xr:uid="{6642C4A8-B747-44A2-B952-B9792C265E36}"/>
    <cellStyle name="Note 46 3 3" xfId="5387" xr:uid="{358732B9-626B-4053-9DE6-574CAB2CDD78}"/>
    <cellStyle name="Note 46 4" xfId="3321" xr:uid="{C898CEFB-A1A9-4083-879D-94769BB17A0F}"/>
    <cellStyle name="Note 46 4 2" xfId="5868" xr:uid="{F164A0F3-9426-44AC-814F-BE34F4778780}"/>
    <cellStyle name="Note 46 5" xfId="3496" xr:uid="{A6C1E8C8-E9DF-4CB2-A804-D7CCAF0213BF}"/>
    <cellStyle name="Note 46 6" xfId="3787" xr:uid="{1F66B6A5-31B0-4454-A1EC-D3531461E859}"/>
    <cellStyle name="Note 46 7" xfId="4511" xr:uid="{6EBE3224-BA44-4325-91AE-4DCBFA1E517A}"/>
    <cellStyle name="Note 46 8" xfId="4855" xr:uid="{4AE2E2E5-6904-47CE-9FEF-E5D5A91DAACB}"/>
    <cellStyle name="Note 46 9" xfId="5017" xr:uid="{F781CC40-79B7-4495-9DA9-F94BF9EF3CED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388" xr:uid="{D55EE37A-3817-4954-8293-3B3D96724FA3}"/>
    <cellStyle name="Note 47 2 3" xfId="3493" xr:uid="{35C366E7-8088-44EC-B0AF-2617F0606FA1}"/>
    <cellStyle name="Note 47 2 4" xfId="3790" xr:uid="{470AF73F-416E-4A36-90AA-836FDF5CA7CE}"/>
    <cellStyle name="Note 47 2 5" xfId="4509" xr:uid="{5B589F3B-4C52-4FCA-9EF2-20434265CA96}"/>
    <cellStyle name="Note 47 2 6" xfId="4858" xr:uid="{EB96D890-68E6-48D5-98C2-30F63EB10155}"/>
    <cellStyle name="Note 47 2 7" xfId="5020" xr:uid="{F85DC290-1E41-4434-AE86-04A39DA9CDBD}"/>
    <cellStyle name="Note 47 3" xfId="2297" xr:uid="{00000000-0005-0000-0000-0000FA080000}"/>
    <cellStyle name="Note 47 3 2" xfId="4283" xr:uid="{E0662DBC-2C97-49D7-86C9-79FFDFD275D0}"/>
    <cellStyle name="Note 47 3 3" xfId="5389" xr:uid="{4494F79C-ED1F-4296-9F7F-4F3235E713F8}"/>
    <cellStyle name="Note 47 4" xfId="3322" xr:uid="{919DCAFD-BA45-4718-8F96-8AEF4E0E0177}"/>
    <cellStyle name="Note 47 4 2" xfId="5869" xr:uid="{6B3A7A96-73B4-4E7A-AD3D-8D9EE26653CB}"/>
    <cellStyle name="Note 47 5" xfId="3494" xr:uid="{2C88FBA2-C23F-4D9B-A8FD-C3064C9EC764}"/>
    <cellStyle name="Note 47 6" xfId="3789" xr:uid="{5E4515BB-6965-4FA2-B3E3-E22CC1861B0E}"/>
    <cellStyle name="Note 47 7" xfId="4407" xr:uid="{C03234C8-8365-4309-9051-C3FDA88977E6}"/>
    <cellStyle name="Note 47 8" xfId="4857" xr:uid="{A66D2312-6919-41E2-B871-BDCD54E827B6}"/>
    <cellStyle name="Note 47 9" xfId="5019" xr:uid="{39541415-7BE8-4BA7-AF7C-06DEF48A36BF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390" xr:uid="{893863CD-1B15-4E69-9487-61BD29C82C5B}"/>
    <cellStyle name="Note 48 2 3" xfId="3492" xr:uid="{7CE198DC-0115-464E-A1C4-223E0AAE90AC}"/>
    <cellStyle name="Note 48 2 4" xfId="3792" xr:uid="{89D609BA-3BA0-4D96-A1E1-974508AFE610}"/>
    <cellStyle name="Note 48 2 5" xfId="4507" xr:uid="{86870A46-BBF9-47A8-9E8F-8FAFEE7C0991}"/>
    <cellStyle name="Note 48 2 6" xfId="4860" xr:uid="{E3C054BD-5E4F-4DCA-91B7-6C6E50A9187C}"/>
    <cellStyle name="Note 48 2 7" xfId="5022" xr:uid="{EC697BDC-0569-4A37-8680-19F25519B0BF}"/>
    <cellStyle name="Note 48 3" xfId="2302" xr:uid="{00000000-0005-0000-0000-0000FF080000}"/>
    <cellStyle name="Note 48 3 2" xfId="4285" xr:uid="{B5F49436-7E02-4FAE-ACAC-8495D6C49FC8}"/>
    <cellStyle name="Note 48 3 3" xfId="5391" xr:uid="{47C16B63-75CA-4474-8EF6-7A667A58CE16}"/>
    <cellStyle name="Note 48 4" xfId="3323" xr:uid="{22A8AD11-F50E-42E3-867A-1EF75F3B0F6C}"/>
    <cellStyle name="Note 48 4 2" xfId="5870" xr:uid="{0D45B990-AB63-4074-A2EE-1D79203D5EC4}"/>
    <cellStyle name="Note 48 5" xfId="3395" xr:uid="{02335D83-FC15-4E0D-B148-00FDDCA55E2F}"/>
    <cellStyle name="Note 48 6" xfId="3791" xr:uid="{7D4C0CCB-6A90-46B4-A479-62FFD9FDBC3C}"/>
    <cellStyle name="Note 48 7" xfId="4508" xr:uid="{F597A476-222F-4934-90EA-CE8554DC4FF3}"/>
    <cellStyle name="Note 48 8" xfId="4859" xr:uid="{83D7E5AF-CC3C-48BF-8D01-232DDF40A8B0}"/>
    <cellStyle name="Note 48 9" xfId="5021" xr:uid="{D2793D0F-A782-42F8-91BC-207BA2CC7A06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392" xr:uid="{69B8BFDA-8C46-47A2-91F8-AF0667F3AE4B}"/>
    <cellStyle name="Note 49 2 3" xfId="3490" xr:uid="{1B7EAA1F-7834-456F-B2E5-EE0408F86FFA}"/>
    <cellStyle name="Note 49 2 4" xfId="3794" xr:uid="{DFCDA04A-EB78-496B-AAEF-2D24EC7007F1}"/>
    <cellStyle name="Note 49 2 5" xfId="4505" xr:uid="{C2DF706E-63A3-43FF-AAA0-2149A4D5F157}"/>
    <cellStyle name="Note 49 2 6" xfId="4862" xr:uid="{FE003D2E-B2B9-4B7E-993B-044216B1905E}"/>
    <cellStyle name="Note 49 2 7" xfId="5024" xr:uid="{7600D9C1-808B-4104-8B4B-579C5955BEEE}"/>
    <cellStyle name="Note 49 3" xfId="2307" xr:uid="{00000000-0005-0000-0000-000004090000}"/>
    <cellStyle name="Note 49 3 2" xfId="4287" xr:uid="{2F219C8E-4C01-4C0A-BD43-C31D60DD3768}"/>
    <cellStyle name="Note 49 3 3" xfId="5393" xr:uid="{6CA2C2AE-259C-4F0C-B030-F8768BFE8EF5}"/>
    <cellStyle name="Note 49 4" xfId="3324" xr:uid="{37ADA00E-43B3-4467-9C41-A2D09F2A8622}"/>
    <cellStyle name="Note 49 4 2" xfId="5871" xr:uid="{392E3AF8-924B-4324-B2EF-965CCB625CF2}"/>
    <cellStyle name="Note 49 5" xfId="3491" xr:uid="{D43BEC63-2FDD-463E-BD95-AA2295D27108}"/>
    <cellStyle name="Note 49 6" xfId="3793" xr:uid="{EC973A13-462A-4DA7-B311-3039FCB5A460}"/>
    <cellStyle name="Note 49 7" xfId="4506" xr:uid="{E9184B4A-3389-4F9B-8495-7E4431719118}"/>
    <cellStyle name="Note 49 8" xfId="4861" xr:uid="{D4CB1662-B8EF-497B-BD00-F54382F1BF37}"/>
    <cellStyle name="Note 49 9" xfId="5023" xr:uid="{0BAB9AEB-EDD8-43E8-8B73-86A6BF05620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394" xr:uid="{66732F2C-A041-4362-A351-10A0BE639EEA}"/>
    <cellStyle name="Note 5 2 3" xfId="3488" xr:uid="{D0A6A90D-61E6-421D-B78E-AE8B4EEA32A7}"/>
    <cellStyle name="Note 5 2 4" xfId="3796" xr:uid="{5C7B7C29-E063-4758-9FF4-3FC3B0C8E24E}"/>
    <cellStyle name="Note 5 2 5" xfId="4503" xr:uid="{F9CA49DC-5B85-469D-8AB3-3FB2ABCDC66B}"/>
    <cellStyle name="Note 5 2 6" xfId="4864" xr:uid="{BE1577BA-FB2D-4F10-A175-15F1C81814CD}"/>
    <cellStyle name="Note 5 2 7" xfId="5026" xr:uid="{68427A2E-21C1-4987-B31A-7823097D7592}"/>
    <cellStyle name="Note 5 3" xfId="2312" xr:uid="{00000000-0005-0000-0000-000009090000}"/>
    <cellStyle name="Note 5 3 2" xfId="4289" xr:uid="{51389C68-ADDB-4005-BA82-6F3AE5EB93AA}"/>
    <cellStyle name="Note 5 3 3" xfId="5395" xr:uid="{07E3C430-EE07-4C07-9810-3F901862ACDD}"/>
    <cellStyle name="Note 5 4" xfId="3489" xr:uid="{995A962C-CC91-4EF5-A0F3-9CAC9EF2A8CA}"/>
    <cellStyle name="Note 5 5" xfId="3795" xr:uid="{795858D3-D92B-439C-9FED-D5B29D5BFF83}"/>
    <cellStyle name="Note 5 6" xfId="4504" xr:uid="{0AC53120-CAFA-4B82-AC46-BF95E87AD141}"/>
    <cellStyle name="Note 5 7" xfId="4863" xr:uid="{4CD32D64-D16D-44DA-8450-FFEE0A479FBE}"/>
    <cellStyle name="Note 5 8" xfId="5025" xr:uid="{03D0EA0C-C317-4AD4-A5B8-FAFF02040A36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396" xr:uid="{B067C3C4-B407-4331-B410-4893E1DD26C6}"/>
    <cellStyle name="Note 50 2 3" xfId="3486" xr:uid="{3C9DD515-0C38-4E24-B822-8F706051D6A5}"/>
    <cellStyle name="Note 50 2 4" xfId="3798" xr:uid="{CD1C446A-618F-425E-85D4-F95D0A78DD20}"/>
    <cellStyle name="Note 50 2 5" xfId="4501" xr:uid="{7028EABE-5ED9-4CED-A6C2-79B7542ECB4D}"/>
    <cellStyle name="Note 50 2 6" xfId="4866" xr:uid="{79F1D02F-749B-4F74-986C-F3E6B0954279}"/>
    <cellStyle name="Note 50 2 7" xfId="5028" xr:uid="{B4F5D766-9F45-4417-A125-39C27A07D7E2}"/>
    <cellStyle name="Note 50 3" xfId="2317" xr:uid="{00000000-0005-0000-0000-00000E090000}"/>
    <cellStyle name="Note 50 3 2" xfId="4291" xr:uid="{D05CEEF8-6E1A-4CCC-A0F1-7B034F7FEDC6}"/>
    <cellStyle name="Note 50 3 3" xfId="5397" xr:uid="{712F74E7-17CC-4827-9432-64B967161333}"/>
    <cellStyle name="Note 50 4" xfId="3325" xr:uid="{7CEDF028-2CCC-4D96-B89C-27E3600BD081}"/>
    <cellStyle name="Note 50 4 2" xfId="5872" xr:uid="{73A77ABB-FB11-4FCA-8FCC-EE838830CAE4}"/>
    <cellStyle name="Note 50 5" xfId="3487" xr:uid="{3EDD41F9-73D1-4F77-A52B-B2EF59ECCE06}"/>
    <cellStyle name="Note 50 6" xfId="3797" xr:uid="{23952EF6-8F5E-4232-BE08-1BB326C1BE87}"/>
    <cellStyle name="Note 50 7" xfId="4502" xr:uid="{8A3E25FC-62C3-46A9-BC58-FFCCC9BE5E0C}"/>
    <cellStyle name="Note 50 8" xfId="4865" xr:uid="{D38D120F-46F3-48AD-9FB5-8B3991BF0613}"/>
    <cellStyle name="Note 50 9" xfId="5027" xr:uid="{7CD1ADC0-A5A9-4E79-A892-3EA8286D59BA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398" xr:uid="{7B685F75-81AF-448D-9B12-42C8C56F35E1}"/>
    <cellStyle name="Note 51 2 3" xfId="3484" xr:uid="{D2F38DBA-96C5-4508-8348-11CD1E2879B9}"/>
    <cellStyle name="Note 51 2 4" xfId="3800" xr:uid="{062DEFCE-F557-432B-BEEB-74BFA5FB3049}"/>
    <cellStyle name="Note 51 2 5" xfId="4499" xr:uid="{CBB25F91-B37F-4E02-8113-561EBEE94966}"/>
    <cellStyle name="Note 51 2 6" xfId="4868" xr:uid="{A70B4C5E-EB3C-4F43-90C4-AC86988F98DE}"/>
    <cellStyle name="Note 51 2 7" xfId="5030" xr:uid="{F12E72B1-EFD5-4F4B-A4B9-C3C1F4D8E8E1}"/>
    <cellStyle name="Note 51 3" xfId="2322" xr:uid="{00000000-0005-0000-0000-000013090000}"/>
    <cellStyle name="Note 51 3 2" xfId="4293" xr:uid="{10C3C32C-824E-412D-80F1-1BE7EAE1DC30}"/>
    <cellStyle name="Note 51 3 3" xfId="5399" xr:uid="{E6F227C4-9EA8-4EA5-AAF8-838E78907C69}"/>
    <cellStyle name="Note 51 4" xfId="3326" xr:uid="{71D3340D-4E70-4BF5-8C08-A8151F7FB7D3}"/>
    <cellStyle name="Note 51 4 2" xfId="5873" xr:uid="{6A15D27E-39C3-4962-AD26-F60F47A29272}"/>
    <cellStyle name="Note 51 5" xfId="3485" xr:uid="{E9C49DFE-F272-4EDC-BDB1-BE71750FE775}"/>
    <cellStyle name="Note 51 6" xfId="3799" xr:uid="{98667972-1E9E-40C2-9FF7-4652C69DBCE3}"/>
    <cellStyle name="Note 51 7" xfId="4500" xr:uid="{725714B5-B7B0-4F9B-A0CA-BCA7BB25966C}"/>
    <cellStyle name="Note 51 8" xfId="4867" xr:uid="{CF105813-6998-45AD-8847-4554C8D0B98D}"/>
    <cellStyle name="Note 51 9" xfId="5029" xr:uid="{5E9DDACD-0999-4945-9CBC-723C32BDF83E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400" xr:uid="{69B021DB-0669-4E7A-942C-EBC1931E92BA}"/>
    <cellStyle name="Note 52 2 3" xfId="3482" xr:uid="{1ECF9EF7-5CDC-4842-8EED-7A7158C36454}"/>
    <cellStyle name="Note 52 2 4" xfId="3802" xr:uid="{7FB1FDD6-88C6-438D-9D1A-22DFACA65859}"/>
    <cellStyle name="Note 52 2 5" xfId="4498" xr:uid="{69F19AF2-C403-4010-9DAD-6652F08D9BF1}"/>
    <cellStyle name="Note 52 2 6" xfId="4870" xr:uid="{893FD86E-0BDD-4AD2-83A7-E0F084A1A85F}"/>
    <cellStyle name="Note 52 2 7" xfId="5032" xr:uid="{1FBD1833-CA62-40BA-84E0-19EACA5FC1D1}"/>
    <cellStyle name="Note 52 3" xfId="2327" xr:uid="{00000000-0005-0000-0000-000018090000}"/>
    <cellStyle name="Note 52 3 2" xfId="4295" xr:uid="{6233BD20-EA3B-4CA6-A00A-F33C928563BD}"/>
    <cellStyle name="Note 52 3 3" xfId="5401" xr:uid="{3467DA48-6DEE-4CC5-8B25-0A6F00959B32}"/>
    <cellStyle name="Note 52 4" xfId="3327" xr:uid="{626AA525-C2FF-4DC6-9BE0-104D273D2CCA}"/>
    <cellStyle name="Note 52 4 2" xfId="5874" xr:uid="{B30E6A71-818E-40F2-9294-5F1131126084}"/>
    <cellStyle name="Note 52 5" xfId="3483" xr:uid="{60C2D556-2F8C-41F3-8C56-44C6A3F8EA16}"/>
    <cellStyle name="Note 52 6" xfId="3801" xr:uid="{398DD5E9-B5F5-4CD7-A944-F8135896D7B3}"/>
    <cellStyle name="Note 52 7" xfId="4406" xr:uid="{9CBE4824-8CEE-498F-9172-156AA7FA8B07}"/>
    <cellStyle name="Note 52 8" xfId="4869" xr:uid="{5D22D713-89D6-4C02-82BE-F07C03052D1D}"/>
    <cellStyle name="Note 52 9" xfId="5031" xr:uid="{42AE32D9-3795-4313-98B2-5711778C69B4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402" xr:uid="{59D10034-2FCB-4532-B23F-A8EED3B6697F}"/>
    <cellStyle name="Note 53 2 3" xfId="3481" xr:uid="{E4FD0A0F-AEA7-40CE-B594-83368061886E}"/>
    <cellStyle name="Note 53 2 4" xfId="3804" xr:uid="{9720FAE0-5104-49B6-82D6-C7E06045B1AB}"/>
    <cellStyle name="Note 53 2 5" xfId="4496" xr:uid="{E30141B2-8910-4AF2-B5ED-C9E05DD42EB6}"/>
    <cellStyle name="Note 53 2 6" xfId="4872" xr:uid="{0EFC0669-E4BF-4587-A993-282003A30C71}"/>
    <cellStyle name="Note 53 2 7" xfId="5034" xr:uid="{8344D00C-3A5F-44C1-A2F7-219C950BA752}"/>
    <cellStyle name="Note 53 3" xfId="2332" xr:uid="{00000000-0005-0000-0000-00001D090000}"/>
    <cellStyle name="Note 53 3 2" xfId="4297" xr:uid="{A2AA1E76-5504-414A-92A8-88AA1EE21618}"/>
    <cellStyle name="Note 53 3 3" xfId="5403" xr:uid="{2C56BCC6-AF8C-4B18-B4C3-9339D3911B53}"/>
    <cellStyle name="Note 53 4" xfId="3328" xr:uid="{E79AC231-CFB8-4D87-B05C-317D4419DA07}"/>
    <cellStyle name="Note 53 4 2" xfId="5875" xr:uid="{B302B6DB-87C3-4825-BBA6-8E3DBB3C472C}"/>
    <cellStyle name="Note 53 5" xfId="3394" xr:uid="{9FBC9FAA-E0ED-4865-A20D-54682241B6C3}"/>
    <cellStyle name="Note 53 6" xfId="3803" xr:uid="{D8D5BEDF-EFA0-44F3-BC4E-B763D538957A}"/>
    <cellStyle name="Note 53 7" xfId="4497" xr:uid="{F335BBF0-72CE-49D0-9D6A-FC20B6D3C4A4}"/>
    <cellStyle name="Note 53 8" xfId="4871" xr:uid="{FB8F36E5-A5E6-4CBF-8966-088258F6E912}"/>
    <cellStyle name="Note 53 9" xfId="5033" xr:uid="{E46E470D-ADC1-485B-929B-54D3C86FF5CF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404" xr:uid="{0F5A2043-4A01-4738-ACCA-F887FF65347D}"/>
    <cellStyle name="Note 54 2 3" xfId="3479" xr:uid="{990101D9-287F-48E8-A556-C06EE6895E55}"/>
    <cellStyle name="Note 54 2 4" xfId="3806" xr:uid="{DDFAA899-5C3A-4D12-AD4D-75ADF149E9B2}"/>
    <cellStyle name="Note 54 2 5" xfId="4494" xr:uid="{B8DFDBD2-B93E-40A3-8F7B-EA01C87FC3B6}"/>
    <cellStyle name="Note 54 2 6" xfId="4874" xr:uid="{C0945450-80CF-452D-BC06-7857AC223CB8}"/>
    <cellStyle name="Note 54 2 7" xfId="5036" xr:uid="{5CBAE7FE-C260-4939-8B8C-BE61378ED999}"/>
    <cellStyle name="Note 54 3" xfId="2337" xr:uid="{00000000-0005-0000-0000-000022090000}"/>
    <cellStyle name="Note 54 3 2" xfId="4299" xr:uid="{64C3C11D-BC72-43CE-BD7B-C33027DB89D0}"/>
    <cellStyle name="Note 54 3 3" xfId="5405" xr:uid="{29F7C63F-AC90-4018-A1C2-828070E3B874}"/>
    <cellStyle name="Note 54 4" xfId="3329" xr:uid="{C592B71B-8874-41FC-9CE1-95C9B48FCA3E}"/>
    <cellStyle name="Note 54 4 2" xfId="5876" xr:uid="{C1C0E056-9FD6-4D71-9460-72BA350B90BC}"/>
    <cellStyle name="Note 54 5" xfId="3480" xr:uid="{8F5C4671-A803-4A60-BFC3-522EE258B1A0}"/>
    <cellStyle name="Note 54 6" xfId="3805" xr:uid="{0136DA5B-324A-47B6-81FA-92F1A04C1F5C}"/>
    <cellStyle name="Note 54 7" xfId="4495" xr:uid="{0B3A9E97-BD17-4026-8FAA-4CEDAEE5DEEA}"/>
    <cellStyle name="Note 54 8" xfId="4873" xr:uid="{F9295102-E44D-4A89-BB91-6000DEA85652}"/>
    <cellStyle name="Note 54 9" xfId="5035" xr:uid="{EF15EE79-D58E-4632-8F5A-EC69AFCB58D6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406" xr:uid="{CBD9E61C-FF94-4018-86CB-0C729D714ED6}"/>
    <cellStyle name="Note 55 2 3" xfId="3477" xr:uid="{E90D818D-A7FA-4CC4-A9F3-6EBCFF1E604A}"/>
    <cellStyle name="Note 55 2 4" xfId="3808" xr:uid="{1E3255EC-C1C4-4C0B-BB27-614AB08AAA2F}"/>
    <cellStyle name="Note 55 2 5" xfId="4492" xr:uid="{6B32CAF6-041E-482C-ABCB-C79CA548E217}"/>
    <cellStyle name="Note 55 2 6" xfId="4876" xr:uid="{90480E07-56A2-4820-BA90-363597142941}"/>
    <cellStyle name="Note 55 2 7" xfId="5038" xr:uid="{C998727B-1E80-4623-8DE1-8D124E5E0D1E}"/>
    <cellStyle name="Note 55 3" xfId="2342" xr:uid="{00000000-0005-0000-0000-000027090000}"/>
    <cellStyle name="Note 55 3 2" xfId="4301" xr:uid="{A31E4B4D-F777-40BB-A1D9-6C98B803EC61}"/>
    <cellStyle name="Note 55 3 3" xfId="5407" xr:uid="{3110B368-E736-4A88-89AE-5892E120B91F}"/>
    <cellStyle name="Note 55 4" xfId="3330" xr:uid="{BB0ABEC9-B454-4F77-834C-6D611339CF04}"/>
    <cellStyle name="Note 55 4 2" xfId="5877" xr:uid="{A253373B-F7BD-4EED-91EC-D6F55524EA11}"/>
    <cellStyle name="Note 55 5" xfId="3478" xr:uid="{11D559F9-B4A9-4F37-9FC6-8D8C510E390C}"/>
    <cellStyle name="Note 55 6" xfId="3807" xr:uid="{BEF54888-FB9E-420C-ADE5-CD8B5F35C7B0}"/>
    <cellStyle name="Note 55 7" xfId="4493" xr:uid="{A660F03B-3D3F-4535-B4A1-CBC71492B5A3}"/>
    <cellStyle name="Note 55 8" xfId="4875" xr:uid="{276F7833-745C-4209-9288-6F5CBB53A10E}"/>
    <cellStyle name="Note 55 9" xfId="5037" xr:uid="{85DD5733-A3FF-4E9B-8048-6A566C03DFC1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408" xr:uid="{E513183F-6456-420F-AB13-D2F983BBE874}"/>
    <cellStyle name="Note 56 2 3" xfId="3475" xr:uid="{AAF47213-36DC-46F2-B03F-A50480979786}"/>
    <cellStyle name="Note 56 2 4" xfId="3810" xr:uid="{329BAC08-0649-4D00-9FDF-DF6523AA9E5B}"/>
    <cellStyle name="Note 56 2 5" xfId="4490" xr:uid="{BFDB74DE-4A28-4D23-BEDF-310ABF30B4C5}"/>
    <cellStyle name="Note 56 2 6" xfId="4878" xr:uid="{F08B3DEF-E7A2-49BF-9981-1A2F400EBECF}"/>
    <cellStyle name="Note 56 2 7" xfId="5040" xr:uid="{027C86B7-0D4E-4585-8B39-BC97E16E54AD}"/>
    <cellStyle name="Note 56 3" xfId="2347" xr:uid="{00000000-0005-0000-0000-00002C090000}"/>
    <cellStyle name="Note 56 3 2" xfId="4303" xr:uid="{EB9704C6-1EF3-4C0D-A64E-949189FEF90C}"/>
    <cellStyle name="Note 56 3 3" xfId="5409" xr:uid="{B9F45C34-49F7-4468-91DA-306F9774A147}"/>
    <cellStyle name="Note 56 4" xfId="3331" xr:uid="{71C853B7-736D-4801-B9FD-393232A7E1E2}"/>
    <cellStyle name="Note 56 4 2" xfId="5878" xr:uid="{5344691C-C39B-49FF-A130-EA99CA066B6A}"/>
    <cellStyle name="Note 56 5" xfId="3476" xr:uid="{1D07EA67-EA6A-408D-8BAF-46D092EDA221}"/>
    <cellStyle name="Note 56 6" xfId="3809" xr:uid="{023A374C-FB74-401B-B8B5-580DD95BC493}"/>
    <cellStyle name="Note 56 7" xfId="4491" xr:uid="{AB993D80-8D72-4DB5-923F-4F8F12D3D39D}"/>
    <cellStyle name="Note 56 8" xfId="4877" xr:uid="{30E80195-977D-4641-830D-EFF8AB886F01}"/>
    <cellStyle name="Note 56 9" xfId="5039" xr:uid="{440D4CE6-B35C-41B2-ACE2-15102A9880E5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410" xr:uid="{71B827EF-6BF2-4A79-9EA5-77077083CB14}"/>
    <cellStyle name="Note 57 2 3" xfId="3473" xr:uid="{89D3CF2D-DC43-4D24-9CD4-B7275832E265}"/>
    <cellStyle name="Note 57 2 4" xfId="3812" xr:uid="{EAD1D9D9-99AD-40FB-93F3-4A3B33853E08}"/>
    <cellStyle name="Note 57 2 5" xfId="4488" xr:uid="{06FF2326-7C4B-4407-B7E3-CED4E8C63BC5}"/>
    <cellStyle name="Note 57 2 6" xfId="4880" xr:uid="{AC89FE17-F331-4D7D-B675-21954DD29268}"/>
    <cellStyle name="Note 57 2 7" xfId="5042" xr:uid="{DF588B2C-6C3B-473C-ACC5-3BA7103175E8}"/>
    <cellStyle name="Note 57 3" xfId="2352" xr:uid="{00000000-0005-0000-0000-000031090000}"/>
    <cellStyle name="Note 57 3 2" xfId="4305" xr:uid="{4C6F131D-69AD-4362-B698-96565E7AC33A}"/>
    <cellStyle name="Note 57 3 3" xfId="5411" xr:uid="{C9A2758E-E5E0-4743-B4B5-5BE087490FD4}"/>
    <cellStyle name="Note 57 4" xfId="3332" xr:uid="{4A540369-4FAD-42A7-9CF0-8DE0EB3AB369}"/>
    <cellStyle name="Note 57 4 2" xfId="5879" xr:uid="{47FDFCE9-F602-495A-A533-DCB4D4746587}"/>
    <cellStyle name="Note 57 5" xfId="3474" xr:uid="{82306FC1-0703-4ADF-B83C-7DAE4EE56BB4}"/>
    <cellStyle name="Note 57 6" xfId="3811" xr:uid="{B1388A4F-9075-4772-86A0-0F9D534D1181}"/>
    <cellStyle name="Note 57 7" xfId="4489" xr:uid="{5B011AA6-0A74-49FF-A527-A6AE34B1695F}"/>
    <cellStyle name="Note 57 8" xfId="4879" xr:uid="{711D16DD-6D82-455E-994C-2C125699CA57}"/>
    <cellStyle name="Note 57 9" xfId="5041" xr:uid="{2EABFED8-440B-4223-99DA-D931912AFFDE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412" xr:uid="{CA694CCF-37C0-409D-B34F-46927F5631BB}"/>
    <cellStyle name="Note 58 2 3" xfId="3471" xr:uid="{3C78692E-5082-40E6-B7C3-C43F58BCCAC2}"/>
    <cellStyle name="Note 58 2 4" xfId="3814" xr:uid="{912DA850-2B74-4B59-BECC-BF680D65EF3A}"/>
    <cellStyle name="Note 58 2 5" xfId="4487" xr:uid="{F4406496-2221-43E8-A471-034031492FB9}"/>
    <cellStyle name="Note 58 2 6" xfId="4882" xr:uid="{CD67CA82-A397-4075-A440-810B45DD2268}"/>
    <cellStyle name="Note 58 2 7" xfId="5044" xr:uid="{F474FA25-D61A-409F-99E5-C58438A48FB0}"/>
    <cellStyle name="Note 58 3" xfId="2357" xr:uid="{00000000-0005-0000-0000-000036090000}"/>
    <cellStyle name="Note 58 3 2" xfId="4307" xr:uid="{821BCF80-CC47-4476-A87F-CD8C6A9AFD72}"/>
    <cellStyle name="Note 58 3 3" xfId="5413" xr:uid="{D065FF5F-A63A-46E1-88A9-5E10F769CB42}"/>
    <cellStyle name="Note 58 4" xfId="3333" xr:uid="{9CF2F042-3B53-40BB-9D37-89DA46C9BAAC}"/>
    <cellStyle name="Note 58 4 2" xfId="5880" xr:uid="{22A7AE4E-9D48-4A4F-8F22-668F535DC5F6}"/>
    <cellStyle name="Note 58 5" xfId="3472" xr:uid="{2A2A9490-1F54-4575-90DF-188408E8AEEB}"/>
    <cellStyle name="Note 58 6" xfId="3813" xr:uid="{5391D0DE-A78B-4981-9F44-C02B1CFA3550}"/>
    <cellStyle name="Note 58 7" xfId="4405" xr:uid="{17285AB0-7FB3-4FD9-989B-8C6695F4B470}"/>
    <cellStyle name="Note 58 8" xfId="4881" xr:uid="{24A5415B-23D3-4ADA-A30B-A8F826EEEE5D}"/>
    <cellStyle name="Note 58 9" xfId="5043" xr:uid="{3A50DA00-F6CC-42C9-B41F-B0021848D2C7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414" xr:uid="{AB556322-B462-4A85-94FF-2B12AB848C45}"/>
    <cellStyle name="Note 59 2 3" xfId="3470" xr:uid="{2B8C3AA4-8A17-4CB0-8C48-8DFBE13BD1F0}"/>
    <cellStyle name="Note 59 2 4" xfId="3816" xr:uid="{D73B4D2D-2E63-4A5C-BEAC-89108EDD6216}"/>
    <cellStyle name="Note 59 2 5" xfId="4485" xr:uid="{637E9888-DB5A-431B-ACC0-C6C50FB625DB}"/>
    <cellStyle name="Note 59 2 6" xfId="4884" xr:uid="{1170F1A0-07D6-4CB6-8B84-F1C67E6F20C0}"/>
    <cellStyle name="Note 59 2 7" xfId="5046" xr:uid="{35D60A2C-D9D2-4D01-91DB-5674C199C446}"/>
    <cellStyle name="Note 59 3" xfId="2362" xr:uid="{00000000-0005-0000-0000-00003B090000}"/>
    <cellStyle name="Note 59 3 2" xfId="4309" xr:uid="{3FB6D7A1-F8BA-448A-A99D-ED10F832C376}"/>
    <cellStyle name="Note 59 3 3" xfId="5415" xr:uid="{E235BCA2-CC63-43A1-BC3A-CA7D7D2AA40F}"/>
    <cellStyle name="Note 59 4" xfId="3334" xr:uid="{16808FD0-904B-4EF0-AE2E-96D0A166EB70}"/>
    <cellStyle name="Note 59 4 2" xfId="5881" xr:uid="{28B5A59B-6CA9-485F-997F-8F3A91E4841B}"/>
    <cellStyle name="Note 59 5" xfId="3393" xr:uid="{64D82AD9-A675-4B38-9E4B-CD2C5134517B}"/>
    <cellStyle name="Note 59 6" xfId="3815" xr:uid="{31D11D6C-E1FD-4009-A391-2401F09FF18C}"/>
    <cellStyle name="Note 59 7" xfId="4486" xr:uid="{C8DC304C-D399-441D-B5E7-6A6A36BA0275}"/>
    <cellStyle name="Note 59 8" xfId="4883" xr:uid="{38B902EA-7757-4261-A2B1-A9FD824B1911}"/>
    <cellStyle name="Note 59 9" xfId="5045" xr:uid="{B4A610C0-F360-4607-8837-3149902B239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416" xr:uid="{17DE7F10-55AF-45FA-BC0B-C468C8B19AB6}"/>
    <cellStyle name="Note 6 2 3" xfId="3468" xr:uid="{97EC34DB-90D0-40F0-8583-4477EFC3B95C}"/>
    <cellStyle name="Note 6 2 4" xfId="3818" xr:uid="{92300398-3963-49A4-8915-9C5B5AB884F5}"/>
    <cellStyle name="Note 6 2 5" xfId="4483" xr:uid="{35A82F2A-CE06-455E-9C1E-4827187759FB}"/>
    <cellStyle name="Note 6 2 6" xfId="4886" xr:uid="{F6F98A90-25F1-490C-9DB4-D51667788E06}"/>
    <cellStyle name="Note 6 2 7" xfId="5048" xr:uid="{E479B30C-B067-425B-A220-C6C97F4F0006}"/>
    <cellStyle name="Note 6 3" xfId="2367" xr:uid="{00000000-0005-0000-0000-000040090000}"/>
    <cellStyle name="Note 6 3 2" xfId="4311" xr:uid="{1B3D2CA9-244E-4774-A872-B6C94509CC24}"/>
    <cellStyle name="Note 6 3 3" xfId="5417" xr:uid="{4ECAEFE1-DFDE-4F1C-B9E1-417789776C31}"/>
    <cellStyle name="Note 6 4" xfId="3469" xr:uid="{B4B897CE-54BF-4873-B498-E92023131A54}"/>
    <cellStyle name="Note 6 5" xfId="3817" xr:uid="{BC032CB4-A068-4FC7-8B5C-389A088A1642}"/>
    <cellStyle name="Note 6 6" xfId="4484" xr:uid="{5D6A226C-AEF2-441F-937A-312AF66293D9}"/>
    <cellStyle name="Note 6 7" xfId="4885" xr:uid="{CEDE5ABB-2C0B-4F5F-8DA0-2C51A1FA3DF0}"/>
    <cellStyle name="Note 6 8" xfId="5047" xr:uid="{1AE68ED6-0B5D-4121-8C13-98863A079B64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418" xr:uid="{3963485B-BED1-464E-81DA-4DEB9D250C03}"/>
    <cellStyle name="Note 60 2 3" xfId="3466" xr:uid="{4AA7F023-836A-40A8-806A-A4F62DC226CA}"/>
    <cellStyle name="Note 60 2 4" xfId="3820" xr:uid="{AF4EC94C-CD3C-4971-8C78-1017E88ABA13}"/>
    <cellStyle name="Note 60 2 5" xfId="4481" xr:uid="{C0FDAEC1-EA4C-4BCE-BB72-8CA56D756411}"/>
    <cellStyle name="Note 60 2 6" xfId="4888" xr:uid="{508E5AD0-CA67-4B33-94D6-61B4EE048B66}"/>
    <cellStyle name="Note 60 2 7" xfId="5050" xr:uid="{45F93384-1440-4B7B-9352-B701424DA3A2}"/>
    <cellStyle name="Note 60 3" xfId="2372" xr:uid="{00000000-0005-0000-0000-000045090000}"/>
    <cellStyle name="Note 60 3 2" xfId="4313" xr:uid="{CBA1D702-BB9E-49FA-8B6E-DD03FF78A3BC}"/>
    <cellStyle name="Note 60 3 3" xfId="5419" xr:uid="{25810AE6-F010-4D62-A8DE-65D042E1BEA2}"/>
    <cellStyle name="Note 60 4" xfId="3335" xr:uid="{96678D52-40D5-4321-A6B8-177DED92CCE3}"/>
    <cellStyle name="Note 60 4 2" xfId="5882" xr:uid="{FF6C284B-358F-45E5-8241-3C12213C57A2}"/>
    <cellStyle name="Note 60 5" xfId="3467" xr:uid="{F535990F-0574-4B63-AB98-F1D88A64D7DD}"/>
    <cellStyle name="Note 60 6" xfId="3819" xr:uid="{7FDD56E9-A22A-43B5-A567-52AD1DE2661C}"/>
    <cellStyle name="Note 60 7" xfId="4482" xr:uid="{2D7CDD94-DCDB-4356-B399-4DF137F88FCF}"/>
    <cellStyle name="Note 60 8" xfId="4887" xr:uid="{75557338-F4DA-4271-869F-6790A153A173}"/>
    <cellStyle name="Note 60 9" xfId="5049" xr:uid="{8CA22591-7544-4A52-9EAC-472E403C7FDA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420" xr:uid="{CD8521D3-2485-4F97-867C-5EA41BE5F89C}"/>
    <cellStyle name="Note 61 2 3" xfId="3464" xr:uid="{DDDE5100-46D0-486E-80CF-D7BD87181EE7}"/>
    <cellStyle name="Note 61 2 4" xfId="3822" xr:uid="{66EBCC7F-DAB8-45A0-B165-E680D51691D2}"/>
    <cellStyle name="Note 61 2 5" xfId="4479" xr:uid="{6D840B75-66A2-4F37-9FED-281F3F9107E9}"/>
    <cellStyle name="Note 61 2 6" xfId="4890" xr:uid="{459394A3-A781-40EC-AB20-0F2F07D8ECC4}"/>
    <cellStyle name="Note 61 2 7" xfId="5052" xr:uid="{39522CDC-BE4F-4005-B080-74C38A98D749}"/>
    <cellStyle name="Note 61 3" xfId="2377" xr:uid="{00000000-0005-0000-0000-00004A090000}"/>
    <cellStyle name="Note 61 3 2" xfId="4315" xr:uid="{1E2A9E4C-C662-4001-9452-B22D6C80C5AD}"/>
    <cellStyle name="Note 61 3 3" xfId="5421" xr:uid="{F17F3063-B0DE-4784-8A84-F51A4F5989FA}"/>
    <cellStyle name="Note 61 4" xfId="3336" xr:uid="{7B758A73-490D-4951-94FD-64039D089986}"/>
    <cellStyle name="Note 61 4 2" xfId="5883" xr:uid="{ABD27D08-3D85-41E2-9DE7-43F9C8CE1ECD}"/>
    <cellStyle name="Note 61 5" xfId="3465" xr:uid="{690A406E-BFBB-4745-9DD1-4C56ED1DD053}"/>
    <cellStyle name="Note 61 6" xfId="3821" xr:uid="{88FFC393-030F-4216-9128-D2AA9536DD4F}"/>
    <cellStyle name="Note 61 7" xfId="4480" xr:uid="{45BA7352-7A33-48C3-B7A4-9FF16CC46BA4}"/>
    <cellStyle name="Note 61 8" xfId="4889" xr:uid="{E8278E10-5F66-41F9-8A30-0D693987EC89}"/>
    <cellStyle name="Note 61 9" xfId="5051" xr:uid="{A28343AD-D231-4D3D-9BC7-320E1D553DA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422" xr:uid="{113001A7-CA59-4608-AB19-BE4BA91B4C08}"/>
    <cellStyle name="Note 62 2 3" xfId="3462" xr:uid="{1258BD25-7A58-4C7F-986D-5AAAE1D66947}"/>
    <cellStyle name="Note 62 2 4" xfId="3824" xr:uid="{C0394381-856B-4E2A-856C-2B85FD9E3C78}"/>
    <cellStyle name="Note 62 2 5" xfId="4477" xr:uid="{3385D6CE-76E4-445E-81A0-A090A92164BD}"/>
    <cellStyle name="Note 62 2 6" xfId="4892" xr:uid="{A93DF843-E3D2-46D0-A986-D035E1D319A0}"/>
    <cellStyle name="Note 62 2 7" xfId="5054" xr:uid="{E06B228A-C299-4B83-864B-4484B7B2F495}"/>
    <cellStyle name="Note 62 3" xfId="2382" xr:uid="{00000000-0005-0000-0000-00004F090000}"/>
    <cellStyle name="Note 62 3 2" xfId="4317" xr:uid="{9BF7B899-E718-49BD-AEA5-7A9FA040C3D6}"/>
    <cellStyle name="Note 62 3 3" xfId="5423" xr:uid="{B59D14FA-A07A-4AB4-A84C-7846314F535B}"/>
    <cellStyle name="Note 62 4" xfId="3337" xr:uid="{B6470EC2-4A3D-4F01-AF60-F61B55ACB861}"/>
    <cellStyle name="Note 62 4 2" xfId="5884" xr:uid="{8DBDAFB5-9030-4620-8D41-3905CB1D2B5E}"/>
    <cellStyle name="Note 62 5" xfId="3463" xr:uid="{2F11BF05-595C-4706-BB1D-3893FB93A963}"/>
    <cellStyle name="Note 62 6" xfId="3823" xr:uid="{D5E3EBE7-8A56-44E2-A7FB-DDA33B8482FB}"/>
    <cellStyle name="Note 62 7" xfId="4478" xr:uid="{7990AEDE-C946-4EF5-850E-D13365D8FCF1}"/>
    <cellStyle name="Note 62 8" xfId="4891" xr:uid="{AE9FB2AB-7EE4-4536-B59C-4D2C97C1494A}"/>
    <cellStyle name="Note 62 9" xfId="5053" xr:uid="{8FB7DFC9-3418-4DFA-92E0-638D4F6E7F9A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424" xr:uid="{2E6EAA72-A33A-4615-83DB-759B51F7363E}"/>
    <cellStyle name="Note 63 2 3" xfId="3460" xr:uid="{F029531F-8344-4B58-810E-3D5203E21624}"/>
    <cellStyle name="Note 63 2 4" xfId="3826" xr:uid="{1FB6AD51-60BF-47B0-BA1C-83CDA1B030DD}"/>
    <cellStyle name="Note 63 2 5" xfId="4476" xr:uid="{4657B740-50CD-425B-A19A-90360C3B62F4}"/>
    <cellStyle name="Note 63 2 6" xfId="4894" xr:uid="{BC722987-5B6E-4BB5-9799-E1977E21D715}"/>
    <cellStyle name="Note 63 2 7" xfId="5056" xr:uid="{FFD6C80E-BE1A-495F-A2D8-08F42E1F9FDF}"/>
    <cellStyle name="Note 63 3" xfId="2387" xr:uid="{00000000-0005-0000-0000-000054090000}"/>
    <cellStyle name="Note 63 3 2" xfId="4319" xr:uid="{9C388A64-83D9-40B3-95CE-E1F790973C2D}"/>
    <cellStyle name="Note 63 3 3" xfId="5425" xr:uid="{A481C8C0-7D30-4A1E-860C-67EB4F86D267}"/>
    <cellStyle name="Note 63 4" xfId="3338" xr:uid="{171EA315-9363-46C1-B053-286CD271FCA4}"/>
    <cellStyle name="Note 63 4 2" xfId="5885" xr:uid="{B0E42246-BE45-4B0F-9E8F-1386BC2273F6}"/>
    <cellStyle name="Note 63 5" xfId="3461" xr:uid="{1B84C320-DF0A-40EE-982D-AE54E741206B}"/>
    <cellStyle name="Note 63 6" xfId="3825" xr:uid="{E075383F-90DA-4637-920C-EF63C2205059}"/>
    <cellStyle name="Note 63 7" xfId="4404" xr:uid="{A31712D3-BFDA-4D9C-BDDC-1467C5884FA0}"/>
    <cellStyle name="Note 63 8" xfId="4893" xr:uid="{91012FBA-8FDB-419C-B13A-B922D540B6C5}"/>
    <cellStyle name="Note 63 9" xfId="5055" xr:uid="{85E76F7C-50AC-46FB-944A-F8DB554AAC8D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426" xr:uid="{4543E703-3161-441F-A7BA-AFFAFF576418}"/>
    <cellStyle name="Note 64 2 3" xfId="3459" xr:uid="{40E0B932-C626-4C4F-9C61-75395C08E8DF}"/>
    <cellStyle name="Note 64 2 4" xfId="3828" xr:uid="{43D7102F-D88C-46F6-89C7-B939854C8691}"/>
    <cellStyle name="Note 64 2 5" xfId="4474" xr:uid="{FC701B23-E32F-4481-B09C-66899BE5FD73}"/>
    <cellStyle name="Note 64 2 6" xfId="4896" xr:uid="{D98E169C-C5AF-4AE5-9EF6-FA5B99131BDF}"/>
    <cellStyle name="Note 64 2 7" xfId="5058" xr:uid="{496213AA-FA9C-4D53-BC31-E3496AC387C3}"/>
    <cellStyle name="Note 64 3" xfId="2392" xr:uid="{00000000-0005-0000-0000-000059090000}"/>
    <cellStyle name="Note 64 3 2" xfId="4321" xr:uid="{6067FB56-D178-467B-B7AE-2AD726F7B3AC}"/>
    <cellStyle name="Note 64 3 3" xfId="5427" xr:uid="{7F2CD61F-ED39-4935-B351-79C936D856AE}"/>
    <cellStyle name="Note 64 4" xfId="3339" xr:uid="{FC1FFDCA-E227-471E-AC42-2CC6A6D58D84}"/>
    <cellStyle name="Note 64 4 2" xfId="5886" xr:uid="{B75AEB07-33D3-4E79-8874-1D0AACBBABC4}"/>
    <cellStyle name="Note 64 5" xfId="3392" xr:uid="{A7E9546A-6862-4523-8EA2-72FE9A2B781E}"/>
    <cellStyle name="Note 64 6" xfId="3827" xr:uid="{03C8FEF6-1928-4026-B06C-6BAB5022AFA1}"/>
    <cellStyle name="Note 64 7" xfId="4475" xr:uid="{63DB243A-81DE-41F8-A9F0-06F1F08DAA7C}"/>
    <cellStyle name="Note 64 8" xfId="4895" xr:uid="{03D7D054-2A56-4D5E-B168-FCE6C49DB88E}"/>
    <cellStyle name="Note 64 9" xfId="5057" xr:uid="{8C88CFB1-B31B-400E-A079-03856DB6A5D5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428" xr:uid="{C45498FC-D1FB-44B4-8940-01B388D78A2D}"/>
    <cellStyle name="Note 65 2 3" xfId="3457" xr:uid="{CA92A2EF-0D7A-49C5-8FC6-ACFD0EAED52D}"/>
    <cellStyle name="Note 65 2 4" xfId="3830" xr:uid="{11BF8F55-4D06-414D-8391-1246CBE5827F}"/>
    <cellStyle name="Note 65 2 5" xfId="4472" xr:uid="{E4AC2817-44BE-4051-BF03-45CEE5CCF852}"/>
    <cellStyle name="Note 65 2 6" xfId="4898" xr:uid="{1D9EEE31-B12B-4757-8D65-A64EE63AA68F}"/>
    <cellStyle name="Note 65 2 7" xfId="5060" xr:uid="{6ADE31C5-FA31-448C-BB09-03407E444342}"/>
    <cellStyle name="Note 65 3" xfId="2397" xr:uid="{00000000-0005-0000-0000-00005E090000}"/>
    <cellStyle name="Note 65 3 2" xfId="4323" xr:uid="{582672B0-0B36-45C8-865E-85B5315411ED}"/>
    <cellStyle name="Note 65 3 3" xfId="5429" xr:uid="{0A945CCE-55FA-42B7-9A1E-F56CE955F65A}"/>
    <cellStyle name="Note 65 4" xfId="3340" xr:uid="{BA2B0224-85F1-4C99-8702-2F088FFF9A85}"/>
    <cellStyle name="Note 65 4 2" xfId="5887" xr:uid="{A5FF86E7-EBF2-435D-BAE6-930701CDF894}"/>
    <cellStyle name="Note 65 5" xfId="3458" xr:uid="{DDDCB3BA-1FDF-4CB5-A10A-8D5AB44E68B9}"/>
    <cellStyle name="Note 65 6" xfId="3829" xr:uid="{42BD5F55-D6B4-4A39-A658-2064F49D69D1}"/>
    <cellStyle name="Note 65 7" xfId="4473" xr:uid="{F1BB3192-2589-4439-9A70-BD3151E6DCC1}"/>
    <cellStyle name="Note 65 8" xfId="4897" xr:uid="{FBA119A0-A9CD-4389-8780-A0EAD142F20A}"/>
    <cellStyle name="Note 65 9" xfId="5059" xr:uid="{095067DB-F824-4692-9949-E65A0E10753B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430" xr:uid="{E4596340-0B7C-45AB-BCD9-C6DD089F4BC8}"/>
    <cellStyle name="Note 66 2 3" xfId="3455" xr:uid="{081B59F1-515D-435D-A288-DE6361961218}"/>
    <cellStyle name="Note 66 2 4" xfId="3832" xr:uid="{037AF8C6-EC11-48A2-AC8D-059B870460BB}"/>
    <cellStyle name="Note 66 2 5" xfId="4470" xr:uid="{F61EE57D-E977-42D3-A886-1E95AE21DB69}"/>
    <cellStyle name="Note 66 2 6" xfId="4900" xr:uid="{4B45C0CA-FED3-4684-8ACC-A3FFB84F7ED1}"/>
    <cellStyle name="Note 66 2 7" xfId="5062" xr:uid="{B62CB0F4-9A2C-4729-984D-414FAFD7DB4D}"/>
    <cellStyle name="Note 66 3" xfId="2402" xr:uid="{00000000-0005-0000-0000-000063090000}"/>
    <cellStyle name="Note 66 3 2" xfId="4325" xr:uid="{6EE4DFCF-3625-4927-86FE-B55FD9039EA7}"/>
    <cellStyle name="Note 66 3 3" xfId="5431" xr:uid="{DF3650F0-A2A7-43EC-8C57-4CEE0B1CEAED}"/>
    <cellStyle name="Note 66 4" xfId="3341" xr:uid="{01A20DE4-A345-447B-9688-84BD6B61BB48}"/>
    <cellStyle name="Note 66 4 2" xfId="5888" xr:uid="{A97523BB-349A-4747-9FDB-939497DA2D64}"/>
    <cellStyle name="Note 66 5" xfId="3456" xr:uid="{F1989541-4178-4677-BEFA-564EEF1BD133}"/>
    <cellStyle name="Note 66 6" xfId="3831" xr:uid="{DB04C6FE-82F2-44BF-A6BD-A21ACD011A1B}"/>
    <cellStyle name="Note 66 7" xfId="4471" xr:uid="{0D974AE4-69E3-494C-A647-DFA828FBC672}"/>
    <cellStyle name="Note 66 8" xfId="4899" xr:uid="{64A09B45-0CF8-4B63-BD67-7C7DB6A42071}"/>
    <cellStyle name="Note 66 9" xfId="5061" xr:uid="{74AA2EF7-D8BB-43F9-83D4-D6FF7257EB6C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432" xr:uid="{39A24280-33AC-4D61-8867-A3A99B6B15FD}"/>
    <cellStyle name="Note 67 2 3" xfId="3453" xr:uid="{C48223B8-8F65-4898-AE82-DE72A4859E49}"/>
    <cellStyle name="Note 67 2 4" xfId="3834" xr:uid="{84B26C43-B468-43D1-81DA-FD855E5E15A6}"/>
    <cellStyle name="Note 67 2 5" xfId="4468" xr:uid="{89428C14-7974-43AF-A2CB-7917E5F58CED}"/>
    <cellStyle name="Note 67 2 6" xfId="4902" xr:uid="{E295D9D4-D133-4EC9-AAD7-43CC6334AFCA}"/>
    <cellStyle name="Note 67 2 7" xfId="5064" xr:uid="{6F36BB38-7DD7-4DCC-94AF-BACFE44B63FA}"/>
    <cellStyle name="Note 67 3" xfId="2407" xr:uid="{00000000-0005-0000-0000-000068090000}"/>
    <cellStyle name="Note 67 3 2" xfId="4327" xr:uid="{4800A7B6-8E43-485D-9E3C-8A78BCA87D95}"/>
    <cellStyle name="Note 67 3 3" xfId="5433" xr:uid="{56C4037B-1CA9-42F7-8DD7-3FC368ADE484}"/>
    <cellStyle name="Note 67 4" xfId="3342" xr:uid="{0F6AAF5E-DBDE-4B3B-BE82-533A4842E6B1}"/>
    <cellStyle name="Note 67 4 2" xfId="5889" xr:uid="{85FFEB9C-347F-413B-82C1-EFF60116EFFF}"/>
    <cellStyle name="Note 67 5" xfId="3454" xr:uid="{696851F2-4068-4699-AD0A-31CFA49A6016}"/>
    <cellStyle name="Note 67 6" xfId="3833" xr:uid="{1712DF40-1AED-4427-AA4D-4034E4F26D78}"/>
    <cellStyle name="Note 67 7" xfId="4469" xr:uid="{4A21C0B0-ABF2-4983-9225-C86E332EFFBF}"/>
    <cellStyle name="Note 67 8" xfId="4901" xr:uid="{DFC0A35D-C7AB-4FB2-A7FD-5AD84FD0DBA8}"/>
    <cellStyle name="Note 67 9" xfId="5063" xr:uid="{5CD71A3A-8BBC-4D93-A6A3-5E29752A0D6C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434" xr:uid="{E1484B6C-524E-4928-9D7E-4289338C33A9}"/>
    <cellStyle name="Note 68 2 3" xfId="3451" xr:uid="{7608682C-D614-4A73-B7D8-6B9C9E2980FB}"/>
    <cellStyle name="Note 68 2 4" xfId="3836" xr:uid="{162450D7-F95E-4FAD-B544-3E51D8F7D45A}"/>
    <cellStyle name="Note 68 2 5" xfId="4466" xr:uid="{7F85A341-2D2A-4055-A874-710B68EFD5BD}"/>
    <cellStyle name="Note 68 2 6" xfId="4904" xr:uid="{198A242D-7C71-47B4-B2DA-C4A7ADABFFC8}"/>
    <cellStyle name="Note 68 2 7" xfId="5066" xr:uid="{CC5703DA-AD87-4AAB-BE9E-1685CAF99E73}"/>
    <cellStyle name="Note 68 3" xfId="2412" xr:uid="{00000000-0005-0000-0000-00006D090000}"/>
    <cellStyle name="Note 68 3 2" xfId="4329" xr:uid="{E13F8607-15AB-4201-9FF7-B0ADB4DB5F4F}"/>
    <cellStyle name="Note 68 3 3" xfId="5435" xr:uid="{10407529-FC9C-4A69-A35F-3FC61221766D}"/>
    <cellStyle name="Note 68 4" xfId="3343" xr:uid="{BFE5131E-F159-4CF4-AC7E-5B687C0D0158}"/>
    <cellStyle name="Note 68 4 2" xfId="5890" xr:uid="{E396903F-AB4D-408E-8AB5-4ECAAD6A1762}"/>
    <cellStyle name="Note 68 5" xfId="3452" xr:uid="{16FAA67A-F6A7-40A3-9ED8-E7AB801D4CC5}"/>
    <cellStyle name="Note 68 6" xfId="3835" xr:uid="{450B9826-D0C2-4FB1-B9C2-82C21F0F33B4}"/>
    <cellStyle name="Note 68 7" xfId="4467" xr:uid="{615DA755-4122-4A97-8EAE-CB90E3C191EA}"/>
    <cellStyle name="Note 68 8" xfId="4903" xr:uid="{1EDB1D8E-06CA-4A1B-BE82-D5BB788E7E20}"/>
    <cellStyle name="Note 68 9" xfId="5065" xr:uid="{FF71C22F-27D0-43DA-AE60-2CDEA13CD775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436" xr:uid="{52F8E6EF-9198-4CA6-8E3A-7BFA500903AD}"/>
    <cellStyle name="Note 69 2 3" xfId="3449" xr:uid="{FFCCD98F-4E39-4BBE-9F3A-7C01D55065D7}"/>
    <cellStyle name="Note 69 2 4" xfId="3838" xr:uid="{E89EACE2-33B6-47DE-935C-4A527E5C934F}"/>
    <cellStyle name="Note 69 2 5" xfId="4465" xr:uid="{171365C3-1482-45C4-A97E-71371C36E6E6}"/>
    <cellStyle name="Note 69 2 6" xfId="4906" xr:uid="{69636414-F700-4BD9-8279-46874BD1367A}"/>
    <cellStyle name="Note 69 2 7" xfId="5068" xr:uid="{8E2AC093-0E1C-4C77-BA47-DA2CE61F9A8D}"/>
    <cellStyle name="Note 69 3" xfId="2417" xr:uid="{00000000-0005-0000-0000-000072090000}"/>
    <cellStyle name="Note 69 3 2" xfId="4331" xr:uid="{D709B28B-EA5C-41E4-BF03-82ED3FFD0FBD}"/>
    <cellStyle name="Note 69 3 3" xfId="5437" xr:uid="{3330986D-D95B-47AD-98E7-F93F6B63586D}"/>
    <cellStyle name="Note 69 4" xfId="3344" xr:uid="{0939E711-E70E-44FC-8AF8-6EF4F68302DA}"/>
    <cellStyle name="Note 69 4 2" xfId="5891" xr:uid="{F4CE6EC1-0045-46AE-87FE-48664F8B3AE0}"/>
    <cellStyle name="Note 69 5" xfId="3450" xr:uid="{DC7103C6-F5AF-4441-BD29-2865952DEFFA}"/>
    <cellStyle name="Note 69 6" xfId="3837" xr:uid="{59D078DD-2752-40F8-A961-E0DE6A3C0D04}"/>
    <cellStyle name="Note 69 7" xfId="4403" xr:uid="{750C5BF6-78B3-4027-B184-242187028BEB}"/>
    <cellStyle name="Note 69 8" xfId="4905" xr:uid="{BADD62F9-A0FB-4B81-BF31-89B7623D27D7}"/>
    <cellStyle name="Note 69 9" xfId="5067" xr:uid="{73A07BA8-627C-4E26-A3E8-55574156B445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438" xr:uid="{362F852F-9A9C-49F2-A28C-F451D0B9F118}"/>
    <cellStyle name="Note 7 2 3" xfId="3448" xr:uid="{923C6867-DA69-4362-9B42-E45F8A03D181}"/>
    <cellStyle name="Note 7 2 4" xfId="3840" xr:uid="{A0D7EE96-6F9A-48DC-AB8C-6831A57B87A7}"/>
    <cellStyle name="Note 7 2 5" xfId="4463" xr:uid="{1CEF9B4F-4192-44C5-B070-6A427EC118B9}"/>
    <cellStyle name="Note 7 2 6" xfId="4908" xr:uid="{1BF86C60-73B7-41BD-A017-4EA1922EF934}"/>
    <cellStyle name="Note 7 2 7" xfId="5070" xr:uid="{C77B2A6C-9B4E-4DB9-B251-477FAEFBBF3C}"/>
    <cellStyle name="Note 7 3" xfId="2422" xr:uid="{00000000-0005-0000-0000-000077090000}"/>
    <cellStyle name="Note 7 3 2" xfId="4333" xr:uid="{C440E3D5-2D49-4664-BD0D-BF2B4AD127EA}"/>
    <cellStyle name="Note 7 3 3" xfId="5439" xr:uid="{3864B93E-93EA-423C-BCF8-4E00CAA70E68}"/>
    <cellStyle name="Note 7 4" xfId="3391" xr:uid="{ADAC95AB-0335-44D0-A3AE-7575F66058E7}"/>
    <cellStyle name="Note 7 5" xfId="3839" xr:uid="{0074306A-67FF-4F11-B876-3679BDFF4C5F}"/>
    <cellStyle name="Note 7 6" xfId="4464" xr:uid="{CB0F2697-67AA-4FD1-8646-47B52055BC2E}"/>
    <cellStyle name="Note 7 7" xfId="4907" xr:uid="{205CB4D3-DF85-4CEF-AE20-EE76730062AC}"/>
    <cellStyle name="Note 7 8" xfId="5069" xr:uid="{B9190A60-908C-44CB-B13C-792D8A98F74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440" xr:uid="{60DF75D0-DF7B-4E77-8F8D-343A8337C88D}"/>
    <cellStyle name="Note 70 2 3" xfId="3446" xr:uid="{417A6E39-FE34-4312-9F58-6F02602995FE}"/>
    <cellStyle name="Note 70 2 4" xfId="3842" xr:uid="{FA4A274E-6C9A-47C9-9947-4587FBC73319}"/>
    <cellStyle name="Note 70 2 5" xfId="4461" xr:uid="{3626D80F-307E-48CE-83CA-0854C617C22E}"/>
    <cellStyle name="Note 70 2 6" xfId="4910" xr:uid="{E5C5EC25-13FA-4785-B5ED-CEE658A6811E}"/>
    <cellStyle name="Note 70 2 7" xfId="5072" xr:uid="{AE06DDAC-51A7-4180-970A-2AF16A234378}"/>
    <cellStyle name="Note 70 3" xfId="2427" xr:uid="{00000000-0005-0000-0000-00007C090000}"/>
    <cellStyle name="Note 70 3 2" xfId="4335" xr:uid="{7FF1A8AB-50C4-4AC5-8720-75844785699A}"/>
    <cellStyle name="Note 70 3 3" xfId="5441" xr:uid="{6B4569FF-45AD-45E6-8FE3-2F2D94C697E5}"/>
    <cellStyle name="Note 70 4" xfId="3345" xr:uid="{CA6ECB73-DBF2-4037-9B0E-9DC3B2279B9C}"/>
    <cellStyle name="Note 70 4 2" xfId="5892" xr:uid="{74236469-CD08-4074-8A3D-2BE35EC6B9B0}"/>
    <cellStyle name="Note 70 5" xfId="3447" xr:uid="{D25D08D6-B570-4CE4-BD29-C84278E16BF4}"/>
    <cellStyle name="Note 70 6" xfId="3841" xr:uid="{D9E47EDB-BC9F-46F8-9AA5-E91F47075C36}"/>
    <cellStyle name="Note 70 7" xfId="4462" xr:uid="{B3AC25E3-9066-47FA-B2FE-08ECB366E309}"/>
    <cellStyle name="Note 70 8" xfId="4909" xr:uid="{8A23A63F-406E-46FC-AE7B-FC9CB1CC4022}"/>
    <cellStyle name="Note 70 9" xfId="5071" xr:uid="{9640BC5A-A245-46FA-9CA5-38E61C2FD987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442" xr:uid="{33EDFE70-2F1B-4444-B941-E874647CBA26}"/>
    <cellStyle name="Note 71 2 3" xfId="3444" xr:uid="{7DD1238F-C7D2-417B-8478-7DA968FE23FF}"/>
    <cellStyle name="Note 71 2 4" xfId="3844" xr:uid="{EAD1318D-E4A7-4ACA-9E7E-FCB1EBC627CB}"/>
    <cellStyle name="Note 71 2 5" xfId="4459" xr:uid="{565111F1-10A8-449C-A8D5-D7E463C52425}"/>
    <cellStyle name="Note 71 2 6" xfId="4912" xr:uid="{CC5B3BCB-E358-4CCB-8DE1-90683C43CA8D}"/>
    <cellStyle name="Note 71 2 7" xfId="5074" xr:uid="{01230B20-38BA-4C4D-A121-6D13B6174649}"/>
    <cellStyle name="Note 71 3" xfId="2432" xr:uid="{00000000-0005-0000-0000-000081090000}"/>
    <cellStyle name="Note 71 3 2" xfId="4337" xr:uid="{D1F9FB63-33B9-4A8C-9C67-46383462AE67}"/>
    <cellStyle name="Note 71 3 3" xfId="5443" xr:uid="{84B1909D-E107-4349-B1D0-46738EF2AA65}"/>
    <cellStyle name="Note 71 4" xfId="3346" xr:uid="{9117C561-A2A7-463B-8EB7-96CB7B3F2EB0}"/>
    <cellStyle name="Note 71 4 2" xfId="5893" xr:uid="{1D230519-C8C5-4DBA-BF7E-799D30A9C8F8}"/>
    <cellStyle name="Note 71 5" xfId="3445" xr:uid="{8BB86E47-BD84-451B-B990-8EFDC5F03045}"/>
    <cellStyle name="Note 71 6" xfId="3843" xr:uid="{216B4D68-1757-4DCE-BFEE-D91DC09B9588}"/>
    <cellStyle name="Note 71 7" xfId="4460" xr:uid="{0519ADF5-F032-4607-AC30-14CFBF481AAF}"/>
    <cellStyle name="Note 71 8" xfId="4911" xr:uid="{F802AD71-AE51-4AE7-9FB4-C1808F9D4576}"/>
    <cellStyle name="Note 71 9" xfId="5073" xr:uid="{EF6C4B3C-3539-4DF8-B0DC-6E85A8DF9652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444" xr:uid="{9729564D-6AC8-487F-B433-1298D204D7DC}"/>
    <cellStyle name="Note 72 2 3" xfId="3442" xr:uid="{AA1E0486-FDEF-46DE-99BE-362FF04E9F90}"/>
    <cellStyle name="Note 72 2 4" xfId="3846" xr:uid="{AA31320A-46C1-40AD-BB49-16F9AEC066F5}"/>
    <cellStyle name="Note 72 2 5" xfId="4457" xr:uid="{78069E4E-2CA8-4E6C-8018-6582A98D4714}"/>
    <cellStyle name="Note 72 2 6" xfId="4914" xr:uid="{3C87F68C-3E1D-4A20-811B-FCA2C0095AD3}"/>
    <cellStyle name="Note 72 2 7" xfId="5076" xr:uid="{1DC02177-0360-4640-8DB4-BB3B3661497B}"/>
    <cellStyle name="Note 72 3" xfId="2437" xr:uid="{00000000-0005-0000-0000-000086090000}"/>
    <cellStyle name="Note 72 3 2" xfId="4339" xr:uid="{A6F6DAC5-284B-4343-B305-1807A6267590}"/>
    <cellStyle name="Note 72 3 3" xfId="5445" xr:uid="{A951912D-9530-4311-A6BF-D319D502FF88}"/>
    <cellStyle name="Note 72 4" xfId="3347" xr:uid="{18B86224-717E-4BE5-AEF4-219EE9E90F24}"/>
    <cellStyle name="Note 72 4 2" xfId="5894" xr:uid="{223C49AE-203A-401B-B884-47995DE0E381}"/>
    <cellStyle name="Note 72 5" xfId="3443" xr:uid="{7C6FB10D-A3C4-40A8-98EF-029EB96A7CFE}"/>
    <cellStyle name="Note 72 6" xfId="3845" xr:uid="{8491DCAF-4DF1-40E9-A322-5339CF8381BD}"/>
    <cellStyle name="Note 72 7" xfId="4458" xr:uid="{D22E99BF-4951-4415-ABB4-C5455E3C3AA6}"/>
    <cellStyle name="Note 72 8" xfId="4913" xr:uid="{707CAFBE-79A2-4716-B9E8-85F4884ED641}"/>
    <cellStyle name="Note 72 9" xfId="5075" xr:uid="{8C65A647-5CB6-487A-93E7-6AB996AD20A2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446" xr:uid="{40F3C0EA-4EC9-4C3E-8B3A-8AB4CF53A2B1}"/>
    <cellStyle name="Note 73 2 3" xfId="3440" xr:uid="{24B1816B-CE50-40B1-B466-4A7CD878D5AF}"/>
    <cellStyle name="Note 73 2 4" xfId="3848" xr:uid="{1075EE02-CD5E-4D84-9C53-318421321385}"/>
    <cellStyle name="Note 73 2 5" xfId="4455" xr:uid="{39A7BDC1-AAAB-435A-A7E6-706BF3A454D1}"/>
    <cellStyle name="Note 73 2 6" xfId="4916" xr:uid="{DD55211E-DC69-4132-A219-33831E3276B0}"/>
    <cellStyle name="Note 73 2 7" xfId="5078" xr:uid="{7229316C-CB85-456F-A61F-2184D94529F8}"/>
    <cellStyle name="Note 73 3" xfId="2442" xr:uid="{00000000-0005-0000-0000-00008B090000}"/>
    <cellStyle name="Note 73 3 2" xfId="4341" xr:uid="{8A849F18-9A0E-4B7B-A696-2F4E0D23DCA9}"/>
    <cellStyle name="Note 73 3 3" xfId="5447" xr:uid="{EF3DFADA-BC15-4E75-BD89-B09E2008B850}"/>
    <cellStyle name="Note 73 4" xfId="3348" xr:uid="{FAA7F6CE-FB6F-4C49-82DB-30E61BFFB3D5}"/>
    <cellStyle name="Note 73 4 2" xfId="5895" xr:uid="{1CEDC6FD-78C5-484E-B2A3-BBA1BC5B1A21}"/>
    <cellStyle name="Note 73 5" xfId="3441" xr:uid="{6BC9D87B-B63C-40B3-9BB3-5F30D06EE3D3}"/>
    <cellStyle name="Note 73 6" xfId="3847" xr:uid="{C9ADFF03-C6DC-486F-90AB-4CCBD5D44FAD}"/>
    <cellStyle name="Note 73 7" xfId="4456" xr:uid="{9D0A5974-63B7-4228-B9BE-E2435085CA26}"/>
    <cellStyle name="Note 73 8" xfId="4915" xr:uid="{4A4D3C57-1F80-4850-95A1-DD3944CEBD56}"/>
    <cellStyle name="Note 73 9" xfId="5077" xr:uid="{797075C8-EFC7-4A28-BE40-79EC773778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448" xr:uid="{46095BF4-C008-41E3-9BCC-90F9872B1FE9}"/>
    <cellStyle name="Note 74 2 3" xfId="3438" xr:uid="{2C949DF1-50AA-4345-9438-D65C5564374F}"/>
    <cellStyle name="Note 74 2 4" xfId="3850" xr:uid="{2D90E540-5BCE-4728-8C71-6949D0940C7A}"/>
    <cellStyle name="Note 74 2 5" xfId="4454" xr:uid="{E95E71D5-569B-4D98-B935-42DC80CA1A2B}"/>
    <cellStyle name="Note 74 2 6" xfId="4918" xr:uid="{C9D6B34C-29CA-4D49-BBBB-D01AC1E94825}"/>
    <cellStyle name="Note 74 2 7" xfId="5080" xr:uid="{90EB5E43-38E2-402A-B06B-91D43AF11EE4}"/>
    <cellStyle name="Note 74 3" xfId="2447" xr:uid="{00000000-0005-0000-0000-000090090000}"/>
    <cellStyle name="Note 74 3 2" xfId="4343" xr:uid="{FF881A97-22AD-47BE-85DE-E477D1F0C133}"/>
    <cellStyle name="Note 74 3 3" xfId="5449" xr:uid="{B0D08CDA-2659-43AA-821E-E0E3888C9280}"/>
    <cellStyle name="Note 74 4" xfId="3349" xr:uid="{CE352438-E17A-43B1-B0DA-37B3E816F236}"/>
    <cellStyle name="Note 74 4 2" xfId="5896" xr:uid="{A511DCFF-D896-4BC5-ADC5-AC3BDEF22822}"/>
    <cellStyle name="Note 74 5" xfId="3439" xr:uid="{3D2857EE-4014-495D-8C83-304F275D079E}"/>
    <cellStyle name="Note 74 6" xfId="3849" xr:uid="{6E6DC408-100D-4F4E-A53F-E86D02A9D073}"/>
    <cellStyle name="Note 74 7" xfId="4402" xr:uid="{BE0E43CC-12BC-4113-B37E-9811BF894A09}"/>
    <cellStyle name="Note 74 8" xfId="4917" xr:uid="{D516EB86-E214-44C1-9BF3-A07D476778A3}"/>
    <cellStyle name="Note 74 9" xfId="5079" xr:uid="{709643FA-5E72-4E2B-8BB0-D9DE582BACDD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450" xr:uid="{180D7C55-FD0B-4FA2-9947-086A4962D807}"/>
    <cellStyle name="Note 75 2 3" xfId="3437" xr:uid="{14B96D1B-7F2E-4588-A3C6-DD8DE823F93F}"/>
    <cellStyle name="Note 75 2 4" xfId="3852" xr:uid="{4BFF4153-CFB2-4FCB-A428-BDAA4852C4B0}"/>
    <cellStyle name="Note 75 2 5" xfId="4452" xr:uid="{E5C09B4C-BBEC-473F-9D2C-4FFC54A50E1C}"/>
    <cellStyle name="Note 75 2 6" xfId="4920" xr:uid="{CCE4E0E9-2B64-49D7-B5AA-A74D5AAD18DD}"/>
    <cellStyle name="Note 75 2 7" xfId="5082" xr:uid="{05526087-CD06-4BC7-9BD1-C5A7E2A6113A}"/>
    <cellStyle name="Note 75 3" xfId="2452" xr:uid="{00000000-0005-0000-0000-000095090000}"/>
    <cellStyle name="Note 75 3 2" xfId="4345" xr:uid="{0D5D9FC0-ADE7-4221-A385-212A05DFDCC7}"/>
    <cellStyle name="Note 75 3 3" xfId="5451" xr:uid="{5A0626E0-B2C2-4C19-A9CF-4F45E243BD5A}"/>
    <cellStyle name="Note 75 4" xfId="3350" xr:uid="{62463FE0-83C0-4B86-8705-E4B5A1ED376C}"/>
    <cellStyle name="Note 75 4 2" xfId="5897" xr:uid="{B486678C-72EE-4470-A77C-50E8D14344FD}"/>
    <cellStyle name="Note 75 5" xfId="3390" xr:uid="{840329A8-833D-43E3-9617-09EB61AB8D8C}"/>
    <cellStyle name="Note 75 6" xfId="3851" xr:uid="{D14C6F25-7088-4FB8-98BA-0F0852D0483D}"/>
    <cellStyle name="Note 75 7" xfId="4453" xr:uid="{0B621896-0037-4A50-BDD6-590865902EB4}"/>
    <cellStyle name="Note 75 8" xfId="4919" xr:uid="{4DC6E324-9C47-4640-B3A2-F214EF531E0A}"/>
    <cellStyle name="Note 75 9" xfId="5081" xr:uid="{F2965AA3-7EC4-42A4-902E-DBF2251642C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452" xr:uid="{4BE7AD53-2ADD-4C5C-9127-B84007BC5D0F}"/>
    <cellStyle name="Note 76 2 3" xfId="3435" xr:uid="{8E43AD71-6F7D-4403-9C05-05DC9E0C9B47}"/>
    <cellStyle name="Note 76 2 4" xfId="3854" xr:uid="{47BFCD3F-AC23-4157-B93C-E5BB2D0E38CF}"/>
    <cellStyle name="Note 76 2 5" xfId="4450" xr:uid="{BB0AD707-EAA5-4AFA-B8C8-98ECF40B4C15}"/>
    <cellStyle name="Note 76 2 6" xfId="4922" xr:uid="{7BFCB69C-3A18-4C19-8933-FC39C481F33C}"/>
    <cellStyle name="Note 76 2 7" xfId="5084" xr:uid="{B4C67BBC-8D5E-4F1D-ACEA-18FCA2B6A572}"/>
    <cellStyle name="Note 76 3" xfId="2457" xr:uid="{00000000-0005-0000-0000-00009A090000}"/>
    <cellStyle name="Note 76 3 2" xfId="4347" xr:uid="{7DC4257C-805D-4915-8007-89CBEC2C7677}"/>
    <cellStyle name="Note 76 3 3" xfId="5453" xr:uid="{B476AD89-2E1E-4B1C-BAF9-3AF2B89CC2CD}"/>
    <cellStyle name="Note 76 4" xfId="3351" xr:uid="{5326EB08-B7DB-4850-86AA-689A98FA75AE}"/>
    <cellStyle name="Note 76 4 2" xfId="5898" xr:uid="{668554B8-A784-472B-8941-EA1B9668DD81}"/>
    <cellStyle name="Note 76 5" xfId="3436" xr:uid="{592B2660-0C3C-46D0-A493-D10C05FE6637}"/>
    <cellStyle name="Note 76 6" xfId="3853" xr:uid="{04A7BB50-D294-4FD1-A332-021B5F18645E}"/>
    <cellStyle name="Note 76 7" xfId="4451" xr:uid="{9A520C02-165E-47D2-B9E4-20E9CB4ABA12}"/>
    <cellStyle name="Note 76 8" xfId="4921" xr:uid="{BBE54A73-0893-4725-9515-D9BE4266B919}"/>
    <cellStyle name="Note 76 9" xfId="5083" xr:uid="{3C0A1655-AF47-467B-AFFA-4CE7C225525D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454" xr:uid="{7DDD238B-052F-409C-8314-7C9EF7F5254A}"/>
    <cellStyle name="Note 77 2 3" xfId="3433" xr:uid="{0940FEDE-0766-4A11-A202-D085A79BDE95}"/>
    <cellStyle name="Note 77 2 4" xfId="3856" xr:uid="{C26E0A07-6029-44DF-8DFF-4195E532FFE4}"/>
    <cellStyle name="Note 77 2 5" xfId="4448" xr:uid="{B96FDBAB-04EA-4EBC-ADA8-E6A35A8D1D34}"/>
    <cellStyle name="Note 77 2 6" xfId="4924" xr:uid="{D56CC7A0-5BFB-43CA-A7C1-47091BAD897B}"/>
    <cellStyle name="Note 77 2 7" xfId="5086" xr:uid="{879F4E05-8683-41FC-B0A6-95EDAF801A67}"/>
    <cellStyle name="Note 77 3" xfId="2462" xr:uid="{00000000-0005-0000-0000-00009F090000}"/>
    <cellStyle name="Note 77 3 2" xfId="4349" xr:uid="{899CE4EC-FC74-4A43-B638-0E53695CE3B4}"/>
    <cellStyle name="Note 77 3 3" xfId="5455" xr:uid="{3CC7CB8B-426D-4407-929C-D3ACD56EADF3}"/>
    <cellStyle name="Note 77 4" xfId="3352" xr:uid="{D9FA8E9A-0515-48DB-97FE-65AEB04846EB}"/>
    <cellStyle name="Note 77 4 2" xfId="5899" xr:uid="{3881CE16-7A16-424C-921A-805415FA3BF1}"/>
    <cellStyle name="Note 77 5" xfId="3434" xr:uid="{54602F2D-F6B2-4587-BFF2-4382E3D661A0}"/>
    <cellStyle name="Note 77 6" xfId="3855" xr:uid="{A3B20F7B-4669-4691-A37B-034587F56D84}"/>
    <cellStyle name="Note 77 7" xfId="4449" xr:uid="{00339830-7CE7-40A1-8626-B76A2365A683}"/>
    <cellStyle name="Note 77 8" xfId="4923" xr:uid="{7EDC7755-970A-4627-AC74-37DC0ED901A7}"/>
    <cellStyle name="Note 77 9" xfId="5085" xr:uid="{04190895-2955-4C39-969D-CBF2180AFAD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456" xr:uid="{4FA27714-CD3D-4D5F-B3F9-FE1BC35637BE}"/>
    <cellStyle name="Note 78 2 3" xfId="3431" xr:uid="{83FB903F-87B4-407A-AAD7-B191B3C7BEEE}"/>
    <cellStyle name="Note 78 2 4" xfId="3858" xr:uid="{599DEC17-F1CE-44A6-A138-67D2C384B154}"/>
    <cellStyle name="Note 78 2 5" xfId="4446" xr:uid="{70579B74-5366-42F2-AF57-73739F294D0B}"/>
    <cellStyle name="Note 78 2 6" xfId="4926" xr:uid="{8337A898-E294-43B2-AB07-DC3890943E97}"/>
    <cellStyle name="Note 78 2 7" xfId="5088" xr:uid="{F81CA5AE-C00A-4D4B-895D-D56C847F9A0D}"/>
    <cellStyle name="Note 78 3" xfId="2467" xr:uid="{00000000-0005-0000-0000-0000A4090000}"/>
    <cellStyle name="Note 78 3 2" xfId="4351" xr:uid="{0BC94406-FE77-4B9C-8F4F-13C8F0975A34}"/>
    <cellStyle name="Note 78 3 3" xfId="5457" xr:uid="{F4E98469-532D-4231-8105-36AAEDAEF361}"/>
    <cellStyle name="Note 78 4" xfId="3353" xr:uid="{262FA922-FC5B-49C6-85F9-FDB3DFD4364C}"/>
    <cellStyle name="Note 78 4 2" xfId="5900" xr:uid="{470CBA6C-B263-499F-B65F-E7C2CE25C1AC}"/>
    <cellStyle name="Note 78 5" xfId="3432" xr:uid="{3601523A-0A6A-428B-9742-0206B9331CF0}"/>
    <cellStyle name="Note 78 6" xfId="3857" xr:uid="{86237C0D-B08C-4F92-B51B-AC0690CEF2D1}"/>
    <cellStyle name="Note 78 7" xfId="4447" xr:uid="{633CAF21-9499-407C-A2D5-362D1A6798C4}"/>
    <cellStyle name="Note 78 8" xfId="4925" xr:uid="{05F7BB45-0B28-4CFD-B7F8-35255EC041CF}"/>
    <cellStyle name="Note 78 9" xfId="5087" xr:uid="{BF46A466-28D6-4897-B1B4-59361346CEF9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458" xr:uid="{177DA42C-CE02-41EA-B970-CC99C1707BD8}"/>
    <cellStyle name="Note 8 2 3" xfId="3429" xr:uid="{F0A438FA-079E-4EF0-8A2C-8E256FCE634C}"/>
    <cellStyle name="Note 8 2 4" xfId="3860" xr:uid="{2BA832EF-8763-4C69-A9D1-1F3C8ADFC82C}"/>
    <cellStyle name="Note 8 2 5" xfId="4444" xr:uid="{98C0E2F9-0DF6-40EB-B59D-6FACCCAC8D6B}"/>
    <cellStyle name="Note 8 2 6" xfId="4928" xr:uid="{7506CC83-9429-4B8A-9765-F38819BBE0F6}"/>
    <cellStyle name="Note 8 2 7" xfId="5090" xr:uid="{E421BFFE-A299-4E1E-9EA9-300470768C80}"/>
    <cellStyle name="Note 8 3" xfId="2472" xr:uid="{00000000-0005-0000-0000-0000A9090000}"/>
    <cellStyle name="Note 8 3 2" xfId="4354" xr:uid="{189A8479-6083-44FA-AA1C-6A050CF664FB}"/>
    <cellStyle name="Note 8 3 3" xfId="5459" xr:uid="{20B7F97F-F1C3-46FF-9E32-35ACF63DB3FD}"/>
    <cellStyle name="Note 8 4" xfId="3430" xr:uid="{442B1ED4-E270-45F6-B5BE-1D37D8BF2CAF}"/>
    <cellStyle name="Note 8 5" xfId="3859" xr:uid="{9E67279A-3CCB-4525-ACD7-9AD7E6C144BA}"/>
    <cellStyle name="Note 8 6" xfId="4445" xr:uid="{F93A1C42-6796-4B3C-8024-B4C03220830E}"/>
    <cellStyle name="Note 8 7" xfId="4927" xr:uid="{F112864A-6F07-41FC-8114-37804C68F54E}"/>
    <cellStyle name="Note 8 8" xfId="5089" xr:uid="{6C452AEF-4931-419F-8968-E1D068CD71BA}"/>
    <cellStyle name="Note 8_TRAFO" xfId="2473" xr:uid="{00000000-0005-0000-0000-0000AA090000}"/>
    <cellStyle name="Note 80" xfId="3408" xr:uid="{4C3C4D5C-8407-419D-B626-BCFFB7297398}"/>
    <cellStyle name="Note 81" xfId="4765" xr:uid="{54110480-A861-47ED-80E8-2CB0DB5B2BBC}"/>
    <cellStyle name="Note 82" xfId="4786" xr:uid="{815E9C4E-8BF2-4E66-B319-CD178115B052}"/>
    <cellStyle name="Note 83" xfId="4950" xr:uid="{1FD1E3BA-9D31-4061-AD6F-B024AC53021E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460" xr:uid="{451D007E-5A3D-46B1-B612-86AE61FED3E9}"/>
    <cellStyle name="Note 9 2 3" xfId="3427" xr:uid="{9B3E35A4-5265-4515-AB2E-2DD548422D3D}"/>
    <cellStyle name="Note 9 2 4" xfId="3862" xr:uid="{EB9FB1A4-8DD5-4DC2-8456-04652E426818}"/>
    <cellStyle name="Note 9 2 5" xfId="4443" xr:uid="{A3A04E7F-49E5-4F22-87F8-0B5776D600AB}"/>
    <cellStyle name="Note 9 2 6" xfId="4930" xr:uid="{190AAC0E-7E35-42C8-BA8E-483FAF5AE41C}"/>
    <cellStyle name="Note 9 2 7" xfId="5092" xr:uid="{BDFD22B8-BF6C-47B3-9DDC-4EE0110AD42C}"/>
    <cellStyle name="Note 9 3" xfId="2477" xr:uid="{00000000-0005-0000-0000-0000AE090000}"/>
    <cellStyle name="Note 9 3 2" xfId="4356" xr:uid="{F6012477-C903-4383-86DF-63F91D33BD08}"/>
    <cellStyle name="Note 9 3 3" xfId="5461" xr:uid="{44557A2F-2BE3-45FC-84AD-67706B597E1B}"/>
    <cellStyle name="Note 9 4" xfId="3428" xr:uid="{8373F495-11D6-4841-8C75-7D85A5C0603C}"/>
    <cellStyle name="Note 9 5" xfId="3861" xr:uid="{9B20A953-5E2F-4CBE-8833-98B1E3BAF2A9}"/>
    <cellStyle name="Note 9 6" xfId="4401" xr:uid="{CABA496D-BB76-4D35-AED2-7B5318FEBCF3}"/>
    <cellStyle name="Note 9 7" xfId="4929" xr:uid="{A28655FE-83EF-4993-BD16-A56EADABC805}"/>
    <cellStyle name="Note 9 8" xfId="5091" xr:uid="{703DCAF5-B55E-4246-B5F1-9500D30DDF4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462" xr:uid="{C7ECD8F4-4BFB-4163-8F49-16EB936140A4}"/>
    <cellStyle name="Output 10 3" xfId="3389" xr:uid="{23C879BC-38B1-427B-8072-6D980818F706}"/>
    <cellStyle name="Output 10 4" xfId="3863" xr:uid="{949CC612-1249-44B6-8FC4-805AF5A5F829}"/>
    <cellStyle name="Output 10 5" xfId="4442" xr:uid="{3BDE9822-4C44-426E-86C0-51BE8EECC132}"/>
    <cellStyle name="Output 10 6" xfId="4931" xr:uid="{23E9D4E0-3A9A-486B-9B6B-9C37E5615F94}"/>
    <cellStyle name="Output 10 7" xfId="5093" xr:uid="{3D2FABCC-3E8F-4F29-A22E-4A5DA24DB849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463" xr:uid="{7E32D322-281E-4567-AE41-4ECEAD7CDB30}"/>
    <cellStyle name="Output 11 3" xfId="3426" xr:uid="{A020EEDD-4438-433A-8CB1-9F0735CDBA2A}"/>
    <cellStyle name="Output 11 4" xfId="3864" xr:uid="{5452D4DE-0056-4A80-9628-747F8C290C30}"/>
    <cellStyle name="Output 11 5" xfId="4441" xr:uid="{02DB17A8-101F-4682-B6D9-4C975B184A7E}"/>
    <cellStyle name="Output 11 6" xfId="4932" xr:uid="{DC8D31B3-1407-4C5C-B92A-99F6B9BA5718}"/>
    <cellStyle name="Output 11 7" xfId="5094" xr:uid="{87C57539-F931-45C7-900D-5CECD051BDB3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464" xr:uid="{D1081C80-0327-4873-ADE8-A7E0BC4B2E64}"/>
    <cellStyle name="Output 12 3" xfId="3425" xr:uid="{FA4F44FE-79C9-4B05-9A78-EB3E9019C4E3}"/>
    <cellStyle name="Output 12 4" xfId="3865" xr:uid="{C7F14499-D015-464F-B86B-CE81A39BEE9E}"/>
    <cellStyle name="Output 12 5" xfId="4440" xr:uid="{7EBB050A-D267-4DFD-9429-1A08C94C3A38}"/>
    <cellStyle name="Output 12 6" xfId="4933" xr:uid="{774DF8D2-D108-463F-BC7D-BC3E9CECE815}"/>
    <cellStyle name="Output 12 7" xfId="5095" xr:uid="{E59CC4BC-C2FE-40DC-8E88-B1B35248E19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465" xr:uid="{A91473FC-A804-46B3-9864-395BD1EDB07F}"/>
    <cellStyle name="Output 13 3" xfId="3424" xr:uid="{B868EE45-DE53-40D3-81B5-A7DADA0F053C}"/>
    <cellStyle name="Output 13 4" xfId="3866" xr:uid="{C351880F-000F-4E09-8986-90201E6E41A2}"/>
    <cellStyle name="Output 13 5" xfId="4439" xr:uid="{01DDF189-15C0-4D36-99EE-16153E50AF71}"/>
    <cellStyle name="Output 13 6" xfId="4934" xr:uid="{68D36A6E-9860-449D-BD14-4E048FCB4218}"/>
    <cellStyle name="Output 13 7" xfId="5096" xr:uid="{60FAC7E6-3C89-49ED-9935-334C31E46C3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466" xr:uid="{0CA9FF0F-D9E3-4E15-B478-80430A9A39E3}"/>
    <cellStyle name="Output 14 3" xfId="3423" xr:uid="{AE375810-D614-4DBD-9518-D9FC1010BE67}"/>
    <cellStyle name="Output 14 4" xfId="3867" xr:uid="{74263D2C-30DA-4A7A-99DB-E10AC6C3DEFD}"/>
    <cellStyle name="Output 14 5" xfId="4438" xr:uid="{3B987408-9993-49EC-8FA9-A1C6639E62FA}"/>
    <cellStyle name="Output 14 6" xfId="4935" xr:uid="{F6DD6B93-B01C-4C6A-B29A-F429BC8A7E8F}"/>
    <cellStyle name="Output 14 7" xfId="5097" xr:uid="{AE99CDDC-F555-4535-9DE3-20A389705D08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467" xr:uid="{96957008-A297-4A7C-A0BE-368A85BFAE9C}"/>
    <cellStyle name="Output 15 3" xfId="3422" xr:uid="{84F4FEC9-15A0-4724-8695-723B8FB7C74C}"/>
    <cellStyle name="Output 15 4" xfId="3868" xr:uid="{74BFF7CF-DB80-4826-8558-9A0BD75E32CE}"/>
    <cellStyle name="Output 15 5" xfId="4437" xr:uid="{9B74FBFA-3C44-4F88-A6EC-FD13168543A4}"/>
    <cellStyle name="Output 15 6" xfId="4936" xr:uid="{75A95F6A-6098-4F74-A051-D10E99F3D2FF}"/>
    <cellStyle name="Output 15 7" xfId="5098" xr:uid="{A0D5ED1B-7991-4BE9-832E-BF9E6671D5CF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468" xr:uid="{B65B80B7-6086-49B7-8AB0-5CF99D7D121F}"/>
    <cellStyle name="Output 16 3" xfId="3421" xr:uid="{A7D3010F-7882-40AE-A427-EB800A28CF7F}"/>
    <cellStyle name="Output 16 4" xfId="3869" xr:uid="{BAF3036D-E1DD-4A51-8BC9-3C0C19898099}"/>
    <cellStyle name="Output 16 5" xfId="4436" xr:uid="{4156CD8B-79F8-47F3-8A0D-311E293325B9}"/>
    <cellStyle name="Output 16 6" xfId="4937" xr:uid="{933B8875-0D8A-47A6-BE7B-24778E703D0C}"/>
    <cellStyle name="Output 16 7" xfId="5099" xr:uid="{BE87413D-A771-46FB-86A4-B55B6F251F29}"/>
    <cellStyle name="Output 17" xfId="3714" xr:uid="{404C3867-F973-4051-BDB4-B19AED654F7A}"/>
    <cellStyle name="Output 18" xfId="3409" xr:uid="{8CBAB434-9761-4EC3-93AB-7411350CCBB5}"/>
    <cellStyle name="Output 19" xfId="4764" xr:uid="{6D0319CF-7012-41B0-928A-F6295FDF595A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469" xr:uid="{87A14611-D675-4C8F-BD96-E3326EC6A5C4}"/>
    <cellStyle name="Output 2 2 3" xfId="3419" xr:uid="{33193668-AFFE-4918-AA05-18B28EF238A9}"/>
    <cellStyle name="Output 2 2 4" xfId="3871" xr:uid="{D38A73A0-B24C-4CF1-B146-363C66C012C5}"/>
    <cellStyle name="Output 2 2 5" xfId="4434" xr:uid="{E605382F-0E57-4FE3-A741-83FDDE31FD88}"/>
    <cellStyle name="Output 2 2 6" xfId="4939" xr:uid="{0219AE18-7160-4BF4-9DB5-2CF074517569}"/>
    <cellStyle name="Output 2 2 7" xfId="5101" xr:uid="{0FA21B6A-79B6-4901-B4B8-7434D454CA42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470" xr:uid="{6216F6EC-A138-4710-953A-DA169169C683}"/>
    <cellStyle name="Output 2 3 3" xfId="3418" xr:uid="{8858D5E1-9166-4003-B730-34FAEF09A2E2}"/>
    <cellStyle name="Output 2 3 4" xfId="3872" xr:uid="{8B54AC59-3240-4F56-B920-BF68BC9F1E19}"/>
    <cellStyle name="Output 2 3 5" xfId="4433" xr:uid="{C669C01E-E3BE-444B-9254-564EBFA94A51}"/>
    <cellStyle name="Output 2 3 6" xfId="4940" xr:uid="{6D531CF8-1FD9-422E-9A32-E41437B0AA11}"/>
    <cellStyle name="Output 2 3 7" xfId="5102" xr:uid="{F921FCFB-16AF-42E0-839C-878B07D677F4}"/>
    <cellStyle name="Output 2 4" xfId="2499" xr:uid="{00000000-0005-0000-0000-0000C4090000}"/>
    <cellStyle name="Output 2 4 2" xfId="4366" xr:uid="{30494121-3747-44E5-B18D-F7C3753A8EB6}"/>
    <cellStyle name="Output 2 4 3" xfId="5471" xr:uid="{EEF5E1FC-4B5D-4556-BC3A-211D6FAAF82C}"/>
    <cellStyle name="Output 2 5" xfId="3420" xr:uid="{2F42F3E0-371E-4E70-886A-882B28D3BE76}"/>
    <cellStyle name="Output 2 6" xfId="3870" xr:uid="{9378770E-67D6-44FC-BC4A-47CD2D9DDDBF}"/>
    <cellStyle name="Output 2 7" xfId="4435" xr:uid="{ED698882-D282-47FF-8D6B-29719D394B90}"/>
    <cellStyle name="Output 2 8" xfId="4938" xr:uid="{EE410291-9DF1-42C4-BD84-FD53571F7DCF}"/>
    <cellStyle name="Output 2 9" xfId="5100" xr:uid="{7BF65F00-B653-4522-8338-603A0FFFCAE1}"/>
    <cellStyle name="Output 20" xfId="4785" xr:uid="{98FD550E-846F-461D-AC54-BE678F163B54}"/>
    <cellStyle name="Output 21" xfId="4949" xr:uid="{20D765D5-8DC0-404E-B566-944B38309B69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472" xr:uid="{225B47F1-0F7C-417B-84EA-2E22EDD37EAC}"/>
    <cellStyle name="Output 3 3" xfId="3417" xr:uid="{1A6B0C71-374D-4F4D-B326-2162AC375306}"/>
    <cellStyle name="Output 3 4" xfId="3873" xr:uid="{F4617A6D-2393-497B-8C6B-DD8A005DF71D}"/>
    <cellStyle name="Output 3 5" xfId="4432" xr:uid="{725A1BEA-5FEA-435E-A0E6-1411A03DF455}"/>
    <cellStyle name="Output 3 6" xfId="4941" xr:uid="{AA9CD835-D716-4FE4-A84A-2715929DDBF3}"/>
    <cellStyle name="Output 3 7" xfId="5103" xr:uid="{491F6005-C993-43FD-BCA9-447B6357FD20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473" xr:uid="{59714735-AFB5-4EC3-8ACF-6290064398C7}"/>
    <cellStyle name="Output 4 3" xfId="3416" xr:uid="{CE34D8EC-40C0-432D-8B08-AB0B13CE84A2}"/>
    <cellStyle name="Output 4 4" xfId="3874" xr:uid="{7472B21D-2279-42C8-893D-EE22032A765D}"/>
    <cellStyle name="Output 4 5" xfId="4431" xr:uid="{50A1BA4E-C746-49EF-9ADD-4E692315B587}"/>
    <cellStyle name="Output 4 6" xfId="4942" xr:uid="{A4C157BC-4536-4604-9CE9-FA7D55FA51D7}"/>
    <cellStyle name="Output 4 7" xfId="5104" xr:uid="{D2B73AC5-42A5-4366-A7B7-1884D60D3377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474" xr:uid="{049D7299-ADC3-4CFA-8593-3064EF2EBF3F}"/>
    <cellStyle name="Output 5 3" xfId="3415" xr:uid="{367A79ED-81E1-4820-AFE9-BD9D2F9779FA}"/>
    <cellStyle name="Output 5 4" xfId="3875" xr:uid="{FA247623-8A70-4589-A77C-EF0B4FB7D0F6}"/>
    <cellStyle name="Output 5 5" xfId="4430" xr:uid="{CA1E03F6-9424-42E7-9C39-B4615ED9D6E9}"/>
    <cellStyle name="Output 5 6" xfId="4943" xr:uid="{4B6A88B9-FFC8-4CDF-BB92-9680D50FF076}"/>
    <cellStyle name="Output 5 7" xfId="5105" xr:uid="{9465E8C9-C5BD-432A-8BD0-A9570E7CB761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475" xr:uid="{2A7E42F6-120E-4602-A3AC-9E727915BAA0}"/>
    <cellStyle name="Output 6 3" xfId="3414" xr:uid="{5592B122-96F2-41B4-9F83-873BEAD05476}"/>
    <cellStyle name="Output 6 4" xfId="3876" xr:uid="{613CAC58-BEB1-4191-9793-7610CEE44845}"/>
    <cellStyle name="Output 6 5" xfId="4429" xr:uid="{C2D93F14-CC9D-4836-9890-EE6FB203AAF2}"/>
    <cellStyle name="Output 6 6" xfId="4944" xr:uid="{40AD1F62-C147-4CAA-8AEB-B5A95DB3F287}"/>
    <cellStyle name="Output 6 7" xfId="5106" xr:uid="{8A925E7A-555A-41E2-B953-C402D35C8105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476" xr:uid="{36F0086A-5367-4043-976E-D6F7D9CA283B}"/>
    <cellStyle name="Output 7 3" xfId="3413" xr:uid="{AE3389DF-2464-4099-8BB8-158966213727}"/>
    <cellStyle name="Output 7 4" xfId="3877" xr:uid="{10391603-483F-4F78-8174-C0DE624A62FF}"/>
    <cellStyle name="Output 7 5" xfId="4428" xr:uid="{734D0CAE-EB02-49B9-84C8-2471C6694C5C}"/>
    <cellStyle name="Output 7 6" xfId="4945" xr:uid="{597383E5-399D-4D94-82A0-33F3B3064252}"/>
    <cellStyle name="Output 7 7" xfId="5107" xr:uid="{75269231-E11C-40E9-8A54-176A33F2D1CA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477" xr:uid="{B30ABBB2-CD55-4831-9C09-1EF2693B149D}"/>
    <cellStyle name="Output 8 3" xfId="3412" xr:uid="{F99A4484-96DF-4229-9991-F87C65C67450}"/>
    <cellStyle name="Output 8 4" xfId="3878" xr:uid="{526C98A9-F1E0-4442-BC65-7DD604074A72}"/>
    <cellStyle name="Output 8 5" xfId="4400" xr:uid="{7425AF2B-0571-4A89-991A-98B38625A407}"/>
    <cellStyle name="Output 8 6" xfId="4946" xr:uid="{D093A350-D779-491C-8350-E0432DBF4455}"/>
    <cellStyle name="Output 8 7" xfId="5108" xr:uid="{EA158FD7-277F-4D7E-928D-D5C9F1DD73EF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478" xr:uid="{79F11FB2-57DC-47D2-A0AE-9E14B34152BA}"/>
    <cellStyle name="Output 9 3" xfId="3411" xr:uid="{23C653BE-F4A1-4F1B-9333-25D34FA1192E}"/>
    <cellStyle name="Output 9 4" xfId="3879" xr:uid="{C4F4F3AA-ACF9-40CF-86BA-D553AFCC6248}"/>
    <cellStyle name="Output 9 5" xfId="4427" xr:uid="{2162F85F-B52A-4927-AED4-7AC202389C27}"/>
    <cellStyle name="Output 9 6" xfId="4947" xr:uid="{F2C6FB3F-6621-4B53-B790-E68F18EA3D69}"/>
    <cellStyle name="Output 9 7" xfId="5109" xr:uid="{D02D6FE3-AC89-4A3B-B0B1-16AB874EE6E9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504" xr:uid="{5FCAFFB4-06AA-4B87-94FF-F9F7B484997B}"/>
    <cellStyle name="Percent 16" xfId="5905" xr:uid="{D83CE09A-C42C-4FD7-BF35-9F3A5F54F372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2 2" xfId="5901" xr:uid="{4CC9FC5B-3CDD-475F-A2E9-75547F36DE96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5110" xr:uid="{6F58A75F-A8AD-41A4-A5F6-F1DA7B8C9F65}"/>
    <cellStyle name="sbt2 11" xfId="5479" xr:uid="{C717051F-34D7-4D0F-BBD9-13A8AD589C68}"/>
    <cellStyle name="sbt2 2" xfId="2588" xr:uid="{00000000-0005-0000-0000-00001E0A0000}"/>
    <cellStyle name="sbt2 2 2" xfId="4377" xr:uid="{A8CDBA88-9486-4BA7-9EA9-9283205D6774}"/>
    <cellStyle name="sbt2 2 3" xfId="5480" xr:uid="{4AA8F5E7-F21D-4C9C-8584-A60783226B0C}"/>
    <cellStyle name="sbt2 3" xfId="3386" xr:uid="{C388C377-9D31-4001-8867-7FA674D891F0}"/>
    <cellStyle name="sbt2 3 2" xfId="5902" xr:uid="{F67CAA09-B4A8-48C8-AA4E-B657A07C8B53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62" xr:uid="{AABBC7CE-B546-46EE-9997-3189CE8CB0EF}"/>
    <cellStyle name="sbt2 8" xfId="4787" xr:uid="{C746AEFC-779A-4E43-984B-393BD6A02367}"/>
    <cellStyle name="sbt2 9" xfId="4951" xr:uid="{D842ADC5-80AF-4B21-8932-4D67ABCD0185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2 3" xfId="5482" xr:uid="{B560BB81-ADCA-45D7-9BF3-2CB167B45615}"/>
    <cellStyle name="subt1 3" xfId="3387" xr:uid="{465694C6-D059-4306-8695-F4759D8BF803}"/>
    <cellStyle name="subt1 3 2" xfId="5903" xr:uid="{6975CBA6-502A-4566-956A-0F0246FD6466}"/>
    <cellStyle name="subt1 3 3" xfId="5906" xr:uid="{ED5FC74D-0115-48AD-961A-FD4AA5E88E56}"/>
    <cellStyle name="subt1 4" xfId="4378" xr:uid="{15D5D86A-483C-4B72-91A2-5CF6B23B59E5}"/>
    <cellStyle name="subt1 5" xfId="4763" xr:uid="{38F338B5-4FFE-4EE8-949F-66DB2CBED407}"/>
    <cellStyle name="subt1 6" xfId="5481" xr:uid="{65D316C8-650E-49F1-B5D0-831C8BC60CF1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483" xr:uid="{7F80F25D-5F63-404E-AA4E-7D3A907ED1CD}"/>
    <cellStyle name="Total 10 3" xfId="3724" xr:uid="{86E145AE-4552-483F-9E81-C255B03648C9}"/>
    <cellStyle name="Total 10 4" xfId="3882" xr:uid="{47D89516-8FC2-466D-BA5A-5C86D29C9526}"/>
    <cellStyle name="Total 10 5" xfId="4790" xr:uid="{DE991C11-1724-4B88-917D-77D16D6FDCB8}"/>
    <cellStyle name="Total 10 6" xfId="4954" xr:uid="{1018CF61-4F00-41AC-836D-835706FD3C49}"/>
    <cellStyle name="Total 10 7" xfId="5111" xr:uid="{C27CE0C5-57D6-4E08-8711-2B96EFD78A78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484" xr:uid="{CD82E342-FA2C-41E2-BE42-409014B07087}"/>
    <cellStyle name="Total 11 3" xfId="3725" xr:uid="{13848CE4-A845-48E4-9104-64104333B927}"/>
    <cellStyle name="Total 11 4" xfId="3883" xr:uid="{1C26165E-8C75-4309-ADB3-A0440765934C}"/>
    <cellStyle name="Total 11 5" xfId="4791" xr:uid="{7F3C3494-92DF-468C-AB50-014F417B416F}"/>
    <cellStyle name="Total 11 6" xfId="4955" xr:uid="{C6E209AD-2CB9-4711-853B-8F352A50A82A}"/>
    <cellStyle name="Total 11 7" xfId="5112" xr:uid="{D2980002-4DE2-4C2A-8880-48B76DBC609E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485" xr:uid="{F613CE4C-A5F7-4D04-B154-FDF903AA0083}"/>
    <cellStyle name="Total 12 3" xfId="3726" xr:uid="{CBD45986-39E9-44A1-B75F-FB781600BF4D}"/>
    <cellStyle name="Total 12 4" xfId="3884" xr:uid="{E6D2A310-C98B-4C22-9965-F07450C3CACD}"/>
    <cellStyle name="Total 12 5" xfId="4792" xr:uid="{85F15A61-47FF-45E2-BEE4-DE6CC15864A8}"/>
    <cellStyle name="Total 12 6" xfId="4956" xr:uid="{DCC82CF7-C790-4C7F-B803-8213B824F215}"/>
    <cellStyle name="Total 12 7" xfId="5113" xr:uid="{0F0FB956-AFCA-4943-901B-A882BA691139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486" xr:uid="{BD23CDA8-D593-451F-8907-A9A762C9CCCF}"/>
    <cellStyle name="Total 13 3" xfId="3727" xr:uid="{D4A0B537-429B-4AA2-AAB4-9096E2FBFE18}"/>
    <cellStyle name="Total 13 4" xfId="3885" xr:uid="{54465F3A-9643-49F2-B909-C356D31B87CC}"/>
    <cellStyle name="Total 13 5" xfId="4793" xr:uid="{7358C83A-A752-4414-85C5-969F472CB709}"/>
    <cellStyle name="Total 13 6" xfId="4957" xr:uid="{5AB28AF1-C116-49A2-8850-B105FCD88CC8}"/>
    <cellStyle name="Total 13 7" xfId="5114" xr:uid="{8A1E0F1D-114F-48AA-A54D-FA9D6B5E02A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487" xr:uid="{F7949DCC-C958-4F8F-B90D-27480BA18A6F}"/>
    <cellStyle name="Total 14 3" xfId="3728" xr:uid="{F172138A-309D-45C5-8619-65549C71FD94}"/>
    <cellStyle name="Total 14 4" xfId="3886" xr:uid="{F6C4AE91-A886-4693-ACDB-D7D2EABD659E}"/>
    <cellStyle name="Total 14 5" xfId="4794" xr:uid="{C3F13717-D580-4B86-89E8-65C477AADF1D}"/>
    <cellStyle name="Total 14 6" xfId="4958" xr:uid="{9B304D3C-0EE3-46A9-9ABB-2176697335FE}"/>
    <cellStyle name="Total 14 7" xfId="5115" xr:uid="{1BC1900F-79AF-4B31-9876-B223788FDB90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488" xr:uid="{3AFB7493-598F-4377-8F23-5581D7F4E954}"/>
    <cellStyle name="Total 15 3" xfId="3729" xr:uid="{8F513A61-49F1-42B1-9005-E596941EBDCD}"/>
    <cellStyle name="Total 15 4" xfId="3887" xr:uid="{841FA0FC-A8FB-4A81-A9A2-6D1E9547489B}"/>
    <cellStyle name="Total 15 5" xfId="4795" xr:uid="{EDB35455-C49F-4C95-8795-38CE74B63DD4}"/>
    <cellStyle name="Total 15 6" xfId="4959" xr:uid="{C8C51162-2EF1-4764-AC23-C07A01AC1803}"/>
    <cellStyle name="Total 15 7" xfId="5116" xr:uid="{439A9F07-0A06-4760-8186-0776E39E0EB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489" xr:uid="{2859A852-6A52-4120-B8D4-FE89681C8543}"/>
    <cellStyle name="Total 16 3" xfId="3730" xr:uid="{BAD29367-B061-41D9-B868-4B176FD2C766}"/>
    <cellStyle name="Total 16 4" xfId="3888" xr:uid="{0BBE37B0-847D-43BE-ACB2-D576B2B11AC1}"/>
    <cellStyle name="Total 16 5" xfId="4796" xr:uid="{D1F8D950-5805-405A-BAB9-7407C326FBD5}"/>
    <cellStyle name="Total 16 6" xfId="4960" xr:uid="{428B1997-4107-4C7E-ACF8-C3A2C8FAD528}"/>
    <cellStyle name="Total 16 7" xfId="5117" xr:uid="{045D14C1-AD50-480F-9614-E080F44944DD}"/>
    <cellStyle name="Total 17" xfId="3404" xr:uid="{DFF4C364-18BE-4071-BB53-D1CDA624EC41}"/>
    <cellStyle name="Total 18" xfId="3410" xr:uid="{B9AC091C-9B6F-4475-B592-F1A1B28B63DB}"/>
    <cellStyle name="Total 19" xfId="4420" xr:uid="{3F709CDB-7D6B-4F7F-9FC9-E347CED38B8E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490" xr:uid="{0422CFC8-8EB2-45EE-B432-1A62EB41F55D}"/>
    <cellStyle name="Total 2 2 3" xfId="3732" xr:uid="{87B8E481-9F0D-49CC-9011-3BA0104C3285}"/>
    <cellStyle name="Total 2 2 4" xfId="3890" xr:uid="{4D9D757D-0ECD-465B-AAC0-70CE798DCD55}"/>
    <cellStyle name="Total 2 2 5" xfId="4798" xr:uid="{5BA02A83-EA62-4B62-B12D-02923E70CBAD}"/>
    <cellStyle name="Total 2 2 6" xfId="4962" xr:uid="{07EC16D5-EDCB-4C43-9C2B-268982DCD54C}"/>
    <cellStyle name="Total 2 2 7" xfId="5119" xr:uid="{D67EB373-F52E-4926-BC6A-EBDCB7955053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491" xr:uid="{32502124-A3D1-461C-B50E-4032502609AA}"/>
    <cellStyle name="Total 2 3 3" xfId="3733" xr:uid="{8D5F63D0-937F-4AF0-921D-855A2464779B}"/>
    <cellStyle name="Total 2 3 4" xfId="3891" xr:uid="{D2870CC4-1BFE-42E5-85D9-456A83543970}"/>
    <cellStyle name="Total 2 3 5" xfId="4799" xr:uid="{C69B7CE2-852F-4668-A8D1-2AC0C1632685}"/>
    <cellStyle name="Total 2 3 6" xfId="4963" xr:uid="{7283AFAC-562A-4792-8720-42317B2E5035}"/>
    <cellStyle name="Total 2 3 7" xfId="5120" xr:uid="{326380D5-36EB-4E2D-9490-1AE3956EED5C}"/>
    <cellStyle name="Total 2 4" xfId="2636" xr:uid="{00000000-0005-0000-0000-00004E0A0000}"/>
    <cellStyle name="Total 2 4 2" xfId="4389" xr:uid="{846496AC-DB50-4AC7-B661-A83A011FF9E8}"/>
    <cellStyle name="Total 2 4 3" xfId="5492" xr:uid="{90DEAEA8-6A06-4A37-8A63-DECC03CF13F8}"/>
    <cellStyle name="Total 2 5" xfId="3731" xr:uid="{1C2B8D53-325D-4991-9936-4BCEF4AD4213}"/>
    <cellStyle name="Total 2 6" xfId="3889" xr:uid="{07E61543-3F01-446D-A797-705F4854D11C}"/>
    <cellStyle name="Total 2 7" xfId="4797" xr:uid="{A53D71D9-6897-484B-9BF1-FEA8C12C23DD}"/>
    <cellStyle name="Total 2 8" xfId="4961" xr:uid="{1FB2DB8B-F527-4D8D-8F49-5A7D093BEEE9}"/>
    <cellStyle name="Total 2 9" xfId="5118" xr:uid="{A9C7B6FB-2057-4C54-A799-F1CCC8238E63}"/>
    <cellStyle name="Total 20" xfId="4784" xr:uid="{7D1E646C-483B-4245-90D1-BEDAD18372E9}"/>
    <cellStyle name="Total 21" xfId="4948" xr:uid="{91C7A899-679C-47C8-8265-485C8DFCD114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493" xr:uid="{EA0C9665-F2F1-4B19-AF9F-EAF81D1BC989}"/>
    <cellStyle name="Total 3 3" xfId="3734" xr:uid="{8CA0F4EE-DB20-45AA-84B7-DBBB1EA56B3C}"/>
    <cellStyle name="Total 3 4" xfId="3892" xr:uid="{14BAE761-CB6F-47AC-AAC8-D819EC5893E7}"/>
    <cellStyle name="Total 3 5" xfId="4800" xr:uid="{F9B7769E-699C-4404-B178-932DED9BF6EA}"/>
    <cellStyle name="Total 3 6" xfId="4964" xr:uid="{E709B130-329B-4D9D-A3EB-633741A4F495}"/>
    <cellStyle name="Total 3 7" xfId="5121" xr:uid="{82291E71-8267-4800-968E-2026EA48A5E1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494" xr:uid="{1FF73250-83FF-4AFF-94C9-122B8FE791F7}"/>
    <cellStyle name="Total 4 3" xfId="3735" xr:uid="{50748572-3DE8-41E8-8F72-7DA26F91126C}"/>
    <cellStyle name="Total 4 4" xfId="3893" xr:uid="{0003443C-CABE-404B-8D62-01AC10135B4F}"/>
    <cellStyle name="Total 4 5" xfId="4801" xr:uid="{1B204291-D6D7-4AC8-88C7-BC9F3929219B}"/>
    <cellStyle name="Total 4 6" xfId="4965" xr:uid="{8721E7F4-2E76-4CB8-A235-E7E3ED1F9D72}"/>
    <cellStyle name="Total 4 7" xfId="5122" xr:uid="{D3CFCA8D-9EBB-4FB6-8CD8-5BFC5CCEF865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495" xr:uid="{4AF9BAEB-EE55-4A0A-8C6E-3413FCEB8A68}"/>
    <cellStyle name="Total 5 3" xfId="3736" xr:uid="{E925D102-EA0B-4B4E-A617-4B1090109F0F}"/>
    <cellStyle name="Total 5 4" xfId="3894" xr:uid="{05C4FE2C-8570-4A4D-B084-A5F2B6C86664}"/>
    <cellStyle name="Total 5 5" xfId="4802" xr:uid="{143CFEB7-C43F-4BBD-80BA-6BA5069D0596}"/>
    <cellStyle name="Total 5 6" xfId="4966" xr:uid="{DD9BB4E8-5B30-46B7-92BA-F89A07382D5A}"/>
    <cellStyle name="Total 5 7" xfId="5123" xr:uid="{53798DAF-82B3-41B9-BE06-42427C221B76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496" xr:uid="{53B405F5-70C0-4257-8ABD-5140C258A593}"/>
    <cellStyle name="Total 6 3" xfId="3737" xr:uid="{796C814F-B916-4EB5-8115-19365CAB7E9C}"/>
    <cellStyle name="Total 6 4" xfId="3895" xr:uid="{2B213A10-8D50-4457-AA2C-CE5D122BEB4D}"/>
    <cellStyle name="Total 6 5" xfId="4803" xr:uid="{18592AC1-A314-4421-881A-1FE3BD28B9E3}"/>
    <cellStyle name="Total 6 6" xfId="4967" xr:uid="{7308AF57-67B6-421E-888E-3C3C013C8F9C}"/>
    <cellStyle name="Total 6 7" xfId="5124" xr:uid="{34FB98D9-1987-48E1-8B2C-E6B548F0C178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497" xr:uid="{E4EB1090-C03F-4B91-B3D7-B064EE738BAF}"/>
    <cellStyle name="Total 7 3" xfId="3738" xr:uid="{B62579A2-E5C3-4BB9-A18E-94E3ABBB0EA8}"/>
    <cellStyle name="Total 7 4" xfId="3896" xr:uid="{628A1F94-96DC-4085-B6E7-22E7E8E7A51F}"/>
    <cellStyle name="Total 7 5" xfId="4804" xr:uid="{5DEDCB0D-BE8C-4EEF-B1DE-8F4C2176BF23}"/>
    <cellStyle name="Total 7 6" xfId="4968" xr:uid="{2FB5402E-8DA1-40B0-BF04-034E3AA8AAB2}"/>
    <cellStyle name="Total 7 7" xfId="5125" xr:uid="{6AF0C8DD-DCBA-4E9F-AE41-561761082BDB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498" xr:uid="{4E164934-7608-4BAA-A36F-A92BA7E109DE}"/>
    <cellStyle name="Total 8 3" xfId="3739" xr:uid="{ED68500C-8A82-4E70-AE8E-686FB3784AFE}"/>
    <cellStyle name="Total 8 4" xfId="3897" xr:uid="{99FFA9EE-BE8C-4CF1-BF11-6A6E5D172AD7}"/>
    <cellStyle name="Total 8 5" xfId="4805" xr:uid="{C7C77F48-B2C6-451D-BFB8-D06119BEC3F3}"/>
    <cellStyle name="Total 8 6" xfId="4969" xr:uid="{8EE7D81B-0D55-4F3E-9FEF-1EA38D8A07AD}"/>
    <cellStyle name="Total 8 7" xfId="5126" xr:uid="{DC4E7739-F55A-40C5-9C04-D0C46C4AB6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499" xr:uid="{48428828-2144-4E7F-B26C-D69190F588AD}"/>
    <cellStyle name="Total 9 3" xfId="3740" xr:uid="{01213A58-782F-4F90-8277-00B067E72030}"/>
    <cellStyle name="Total 9 4" xfId="3898" xr:uid="{7D06D3A8-4D09-48E9-AB05-EDD12017DCA7}"/>
    <cellStyle name="Total 9 5" xfId="4806" xr:uid="{979D345E-D127-4E96-9AE5-0C958269F05D}"/>
    <cellStyle name="Total 9 6" xfId="4970" xr:uid="{0B477CC3-AC8B-4AE4-A7C0-BCF3C4340D8E}"/>
    <cellStyle name="Total 9 7" xfId="5127" xr:uid="{FD9CBEB0-4C37-42B9-8777-CD008FF406F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0.65817930687617321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8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8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234208</xdr:colOff>
      <xdr:row>28</xdr:row>
      <xdr:rowOff>104406</xdr:rowOff>
    </xdr:from>
    <xdr:to>
      <xdr:col>13</xdr:col>
      <xdr:colOff>196108</xdr:colOff>
      <xdr:row>28</xdr:row>
      <xdr:rowOff>113931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FD7CF556-DB04-4781-9AA5-936A3E04B755}"/>
            </a:ext>
          </a:extLst>
        </xdr:cNvPr>
        <xdr:cNvCxnSpPr/>
      </xdr:nvCxnSpPr>
      <xdr:spPr>
        <a:xfrm flipH="1">
          <a:off x="3587008" y="4400181"/>
          <a:ext cx="1104900" cy="95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14654</xdr:colOff>
      <xdr:row>12</xdr:row>
      <xdr:rowOff>13918</xdr:rowOff>
    </xdr:from>
    <xdr:to>
      <xdr:col>12</xdr:col>
      <xdr:colOff>29421</xdr:colOff>
      <xdr:row>34</xdr:row>
      <xdr:rowOff>21981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83E87199-FDB0-4C47-9252-A8A010A3D44E}"/>
            </a:ext>
          </a:extLst>
        </xdr:cNvPr>
        <xdr:cNvCxnSpPr/>
      </xdr:nvCxnSpPr>
      <xdr:spPr>
        <a:xfrm flipV="1">
          <a:off x="4132385" y="1874956"/>
          <a:ext cx="14767" cy="339310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228600</xdr:colOff>
      <xdr:row>13</xdr:row>
      <xdr:rowOff>50206</xdr:rowOff>
    </xdr:from>
    <xdr:to>
      <xdr:col>12</xdr:col>
      <xdr:colOff>229446</xdr:colOff>
      <xdr:row>34</xdr:row>
      <xdr:rowOff>57150</xdr:rowOff>
    </xdr:to>
    <xdr:cxnSp macro="">
      <xdr:nvCxnSpPr>
        <xdr:cNvPr id="161" name="Straight Connector 160">
          <a:extLst>
            <a:ext uri="{FF2B5EF4-FFF2-40B4-BE49-F238E27FC236}">
              <a16:creationId xmlns:a16="http://schemas.microsoft.com/office/drawing/2014/main" id="{3463FE1F-4D09-483A-A98A-D3D838C52D26}"/>
            </a:ext>
          </a:extLst>
        </xdr:cNvPr>
        <xdr:cNvCxnSpPr>
          <a:cxnSpLocks/>
          <a:stCxn id="262" idx="2"/>
        </xdr:cNvCxnSpPr>
      </xdr:nvCxnSpPr>
      <xdr:spPr>
        <a:xfrm flipH="1">
          <a:off x="4346331" y="2072437"/>
          <a:ext cx="846" cy="32307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281347</xdr:colOff>
      <xdr:row>1</xdr:row>
      <xdr:rowOff>123825</xdr:rowOff>
    </xdr:from>
    <xdr:to>
      <xdr:col>21</xdr:col>
      <xdr:colOff>374182</xdr:colOff>
      <xdr:row>5</xdr:row>
      <xdr:rowOff>127660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E972C20-8FDD-4263-8096-525F1FF4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063147" y="285750"/>
          <a:ext cx="854835" cy="622960"/>
        </a:xfrm>
        <a:prstGeom prst="rect">
          <a:avLst/>
        </a:prstGeom>
      </xdr:spPr>
    </xdr:pic>
    <xdr:clientData/>
  </xdr:twoCellAnchor>
  <xdr:twoCellAnchor>
    <xdr:from>
      <xdr:col>26</xdr:col>
      <xdr:colOff>174656</xdr:colOff>
      <xdr:row>5</xdr:row>
      <xdr:rowOff>9213</xdr:rowOff>
    </xdr:from>
    <xdr:to>
      <xdr:col>29</xdr:col>
      <xdr:colOff>355820</xdr:colOff>
      <xdr:row>16</xdr:row>
      <xdr:rowOff>138441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5E731289-1988-4DFB-B8D2-C47B10A53DF9}"/>
            </a:ext>
          </a:extLst>
        </xdr:cNvPr>
        <xdr:cNvGrpSpPr/>
      </xdr:nvGrpSpPr>
      <xdr:grpSpPr>
        <a:xfrm>
          <a:off x="9663021" y="793194"/>
          <a:ext cx="1382780" cy="1829074"/>
          <a:chOff x="9713886" y="808452"/>
          <a:chExt cx="1342558" cy="1766630"/>
        </a:xfrm>
      </xdr:grpSpPr>
      <xdr:grpSp>
        <xdr:nvGrpSpPr>
          <xdr:cNvPr id="166" name="Group 13">
            <a:extLst>
              <a:ext uri="{FF2B5EF4-FFF2-40B4-BE49-F238E27FC236}">
                <a16:creationId xmlns:a16="http://schemas.microsoft.com/office/drawing/2014/main" id="{4F3377FC-FA9D-426E-8CBB-D7FE8C735AD4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55" name="Oval 1">
              <a:extLst>
                <a:ext uri="{FF2B5EF4-FFF2-40B4-BE49-F238E27FC236}">
                  <a16:creationId xmlns:a16="http://schemas.microsoft.com/office/drawing/2014/main" id="{7BEB20EB-E55A-4E2A-886F-A968699C313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56" name="Straight Connector 3">
              <a:extLst>
                <a:ext uri="{FF2B5EF4-FFF2-40B4-BE49-F238E27FC236}">
                  <a16:creationId xmlns:a16="http://schemas.microsoft.com/office/drawing/2014/main" id="{7D66BB01-C530-4249-9D4B-898514BB6A88}"/>
                </a:ext>
              </a:extLst>
            </xdr:cNvPr>
            <xdr:cNvCxnSpPr>
              <a:stCxn id="190" idx="1"/>
              <a:endCxn id="1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7">
              <a:extLst>
                <a:ext uri="{FF2B5EF4-FFF2-40B4-BE49-F238E27FC236}">
                  <a16:creationId xmlns:a16="http://schemas.microsoft.com/office/drawing/2014/main" id="{32E30CB5-1E7B-4B95-959B-B98D9012881B}"/>
                </a:ext>
              </a:extLst>
            </xdr:cNvPr>
            <xdr:cNvCxnSpPr>
              <a:stCxn id="190" idx="3"/>
              <a:endCxn id="1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67" name="Oval 166">
            <a:extLst>
              <a:ext uri="{FF2B5EF4-FFF2-40B4-BE49-F238E27FC236}">
                <a16:creationId xmlns:a16="http://schemas.microsoft.com/office/drawing/2014/main" id="{A8F03797-89DA-4A36-A02C-8C3DA95723F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8" name="Group 14">
            <a:extLst>
              <a:ext uri="{FF2B5EF4-FFF2-40B4-BE49-F238E27FC236}">
                <a16:creationId xmlns:a16="http://schemas.microsoft.com/office/drawing/2014/main" id="{4E92D9EC-5282-4D97-95EB-C2339079180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52" name="Oval 251">
              <a:extLst>
                <a:ext uri="{FF2B5EF4-FFF2-40B4-BE49-F238E27FC236}">
                  <a16:creationId xmlns:a16="http://schemas.microsoft.com/office/drawing/2014/main" id="{0D25F0ED-F2B2-4DE9-B042-7103B965CB0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CE9C6D43-CEF0-4C5F-A319-436D4497BEE3}"/>
                </a:ext>
              </a:extLst>
            </xdr:cNvPr>
            <xdr:cNvCxnSpPr>
              <a:stCxn id="252" idx="1"/>
              <a:endCxn id="25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Straight Connector 253">
              <a:extLst>
                <a:ext uri="{FF2B5EF4-FFF2-40B4-BE49-F238E27FC236}">
                  <a16:creationId xmlns:a16="http://schemas.microsoft.com/office/drawing/2014/main" id="{2D744C44-969F-410F-A69E-72D75CFA9698}"/>
                </a:ext>
              </a:extLst>
            </xdr:cNvPr>
            <xdr:cNvCxnSpPr>
              <a:stCxn id="252" idx="3"/>
              <a:endCxn id="25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9069FE5D-C619-4CB8-9CC3-85A71329B84C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F81A6F90-DA76-43C7-8602-E2C63F66B15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2722011D-5CAD-4A77-82E9-2ABC22C62DF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3052B645-D714-4509-B5B3-718BA817C33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89CA1776-764C-4A36-BCBA-1BD97798AD1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7FF68DF7-4DFD-4E00-8632-F9E456B502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75746B15-AAC4-4E7D-B808-DF99A7F7ACE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7B095ABA-8F4D-41F0-B0AB-8C7D501FFBCD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094A8851-0985-4578-91F6-2D88EFAA7A7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7905501-57B7-4B5B-A578-87F274435F8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4986D063-B0DD-4C70-9084-B015E39C4B3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CB327821-24F6-43AF-9550-CFE74CDF72EE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56D8AFEC-AF03-4A9D-A130-1EBB847CF23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50">
            <a:extLst>
              <a:ext uri="{FF2B5EF4-FFF2-40B4-BE49-F238E27FC236}">
                <a16:creationId xmlns:a16="http://schemas.microsoft.com/office/drawing/2014/main" id="{ECBCB31C-8F44-4B6F-AB8A-37116DA9E84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2E41E633-4930-4E8D-9CE4-4EAF394AE4F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52">
            <a:extLst>
              <a:ext uri="{FF2B5EF4-FFF2-40B4-BE49-F238E27FC236}">
                <a16:creationId xmlns:a16="http://schemas.microsoft.com/office/drawing/2014/main" id="{3F4A18A2-33A5-4983-B9EA-176181E1BA9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3AD1B7A8-B15D-4419-8FD6-BE00D46C9DA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17BAB73-C5CE-4619-A9AD-C0B966BEE94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C482453E-C084-4D39-85B1-16DB9FB023B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996D8F11-8BA2-463B-A527-C409663112DF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DD219CF3-47EA-466A-A9C1-9B00647B901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E85BCD02-A5E6-43B2-A5F8-9923B0737F9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67404F49-3CF2-42CA-AB41-2DBD6ECB3D67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Isosceles Triangle 221">
            <a:extLst>
              <a:ext uri="{FF2B5EF4-FFF2-40B4-BE49-F238E27FC236}">
                <a16:creationId xmlns:a16="http://schemas.microsoft.com/office/drawing/2014/main" id="{BEEEF883-03B2-4372-B787-4DEBB45BC28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3" name="Isosceles Triangle 222">
            <a:extLst>
              <a:ext uri="{FF2B5EF4-FFF2-40B4-BE49-F238E27FC236}">
                <a16:creationId xmlns:a16="http://schemas.microsoft.com/office/drawing/2014/main" id="{ECB65BFE-5399-4765-8EE5-8C6450AEB247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24" name="Group 73">
            <a:extLst>
              <a:ext uri="{FF2B5EF4-FFF2-40B4-BE49-F238E27FC236}">
                <a16:creationId xmlns:a16="http://schemas.microsoft.com/office/drawing/2014/main" id="{5CA5581A-F5BE-4F5A-9D67-E318D11FF960}"/>
              </a:ext>
            </a:extLst>
          </xdr:cNvPr>
          <xdr:cNvGrpSpPr/>
        </xdr:nvGrpSpPr>
        <xdr:grpSpPr>
          <a:xfrm>
            <a:off x="9893935" y="2006659"/>
            <a:ext cx="197304" cy="125136"/>
            <a:chOff x="9849712" y="2062724"/>
            <a:chExt cx="197304" cy="128441"/>
          </a:xfrm>
        </xdr:grpSpPr>
        <xdr:sp macro="" textlink="">
          <xdr:nvSpPr>
            <xdr:cNvPr id="250" name="TextBox 249">
              <a:extLst>
                <a:ext uri="{FF2B5EF4-FFF2-40B4-BE49-F238E27FC236}">
                  <a16:creationId xmlns:a16="http://schemas.microsoft.com/office/drawing/2014/main" id="{4D56A19F-ADAF-421C-8BF6-7FAC6D9A37EC}"/>
                </a:ext>
              </a:extLst>
            </xdr:cNvPr>
            <xdr:cNvSpPr txBox="1"/>
          </xdr:nvSpPr>
          <xdr:spPr>
            <a:xfrm>
              <a:off x="9849712" y="2078906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51" name="Straight Connector 250">
              <a:extLst>
                <a:ext uri="{FF2B5EF4-FFF2-40B4-BE49-F238E27FC236}">
                  <a16:creationId xmlns:a16="http://schemas.microsoft.com/office/drawing/2014/main" id="{E0E31722-31A9-4FDD-B751-C6760F5CC8B0}"/>
                </a:ext>
              </a:extLst>
            </xdr:cNvPr>
            <xdr:cNvCxnSpPr/>
          </xdr:nvCxnSpPr>
          <xdr:spPr>
            <a:xfrm rot="5400000" flipH="1" flipV="1">
              <a:off x="9890169" y="2101844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5" name="Group 74">
            <a:extLst>
              <a:ext uri="{FF2B5EF4-FFF2-40B4-BE49-F238E27FC236}">
                <a16:creationId xmlns:a16="http://schemas.microsoft.com/office/drawing/2014/main" id="{A8FFD95C-9CDD-4797-B6D8-26909F4F96E2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48" name="TextBox 247">
              <a:extLst>
                <a:ext uri="{FF2B5EF4-FFF2-40B4-BE49-F238E27FC236}">
                  <a16:creationId xmlns:a16="http://schemas.microsoft.com/office/drawing/2014/main" id="{AA9BC250-5498-4C54-939D-AC5282E6B81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6649A66A-10E8-4686-B4AC-6532CAA069E4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6" name="Group 89">
            <a:extLst>
              <a:ext uri="{FF2B5EF4-FFF2-40B4-BE49-F238E27FC236}">
                <a16:creationId xmlns:a16="http://schemas.microsoft.com/office/drawing/2014/main" id="{F06B2A0F-D028-4E0E-ACA2-28BA04B5071C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4" name="Straight Connector 243">
              <a:extLst>
                <a:ext uri="{FF2B5EF4-FFF2-40B4-BE49-F238E27FC236}">
                  <a16:creationId xmlns:a16="http://schemas.microsoft.com/office/drawing/2014/main" id="{63115335-846B-493E-A64F-2EE0C72999F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5" name="Straight Connector 79">
              <a:extLst>
                <a:ext uri="{FF2B5EF4-FFF2-40B4-BE49-F238E27FC236}">
                  <a16:creationId xmlns:a16="http://schemas.microsoft.com/office/drawing/2014/main" id="{8C1CC1D4-6E87-4FDD-AB99-31394CB9BD4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" name="Straight Connector 80">
              <a:extLst>
                <a:ext uri="{FF2B5EF4-FFF2-40B4-BE49-F238E27FC236}">
                  <a16:creationId xmlns:a16="http://schemas.microsoft.com/office/drawing/2014/main" id="{9EA60A9C-2DBE-4FE7-A009-DF8B845AAC3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7" name="Straight Connector 88">
              <a:extLst>
                <a:ext uri="{FF2B5EF4-FFF2-40B4-BE49-F238E27FC236}">
                  <a16:creationId xmlns:a16="http://schemas.microsoft.com/office/drawing/2014/main" id="{B2F5F942-24A3-43D0-AAD2-88A50252DB8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7" name="Group 90">
            <a:extLst>
              <a:ext uri="{FF2B5EF4-FFF2-40B4-BE49-F238E27FC236}">
                <a16:creationId xmlns:a16="http://schemas.microsoft.com/office/drawing/2014/main" id="{9A940029-6F27-4292-AC74-5493827CFC1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0" name="Straight Connector 239">
              <a:extLst>
                <a:ext uri="{FF2B5EF4-FFF2-40B4-BE49-F238E27FC236}">
                  <a16:creationId xmlns:a16="http://schemas.microsoft.com/office/drawing/2014/main" id="{4C1D099C-8778-44E6-8C78-AD1F1ACFBA2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Connector 240">
              <a:extLst>
                <a:ext uri="{FF2B5EF4-FFF2-40B4-BE49-F238E27FC236}">
                  <a16:creationId xmlns:a16="http://schemas.microsoft.com/office/drawing/2014/main" id="{AAC63722-7A30-478A-B45B-1456BC3186D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" name="Straight Connector 241">
              <a:extLst>
                <a:ext uri="{FF2B5EF4-FFF2-40B4-BE49-F238E27FC236}">
                  <a16:creationId xmlns:a16="http://schemas.microsoft.com/office/drawing/2014/main" id="{BA871B35-647A-4B04-84EF-62437BAEAAC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" name="Straight Connector 242">
              <a:extLst>
                <a:ext uri="{FF2B5EF4-FFF2-40B4-BE49-F238E27FC236}">
                  <a16:creationId xmlns:a16="http://schemas.microsoft.com/office/drawing/2014/main" id="{3B69B550-9AC2-4A06-906D-E7FC5B3B3A8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BE05D94F-E64A-4796-8C18-B4EFEE59EC1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D52D68DA-EFE2-4F68-8B6B-B0B529B3478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Arrow Connector 229">
            <a:extLst>
              <a:ext uri="{FF2B5EF4-FFF2-40B4-BE49-F238E27FC236}">
                <a16:creationId xmlns:a16="http://schemas.microsoft.com/office/drawing/2014/main" id="{C9561D79-2A25-4C9F-BAEA-1D366E03733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Arrow Connector 230">
            <a:extLst>
              <a:ext uri="{FF2B5EF4-FFF2-40B4-BE49-F238E27FC236}">
                <a16:creationId xmlns:a16="http://schemas.microsoft.com/office/drawing/2014/main" id="{35AA41E8-4430-489F-9F06-FB6D35D7131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2" name="Group 155">
            <a:extLst>
              <a:ext uri="{FF2B5EF4-FFF2-40B4-BE49-F238E27FC236}">
                <a16:creationId xmlns:a16="http://schemas.microsoft.com/office/drawing/2014/main" id="{9439C3AB-5D49-487E-9796-2644555C31CB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37" name="Isosceles Triangle 236">
              <a:extLst>
                <a:ext uri="{FF2B5EF4-FFF2-40B4-BE49-F238E27FC236}">
                  <a16:creationId xmlns:a16="http://schemas.microsoft.com/office/drawing/2014/main" id="{9B3E1F75-4082-4486-A1F6-2046542209F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8" name="Isosceles Triangle 237">
              <a:extLst>
                <a:ext uri="{FF2B5EF4-FFF2-40B4-BE49-F238E27FC236}">
                  <a16:creationId xmlns:a16="http://schemas.microsoft.com/office/drawing/2014/main" id="{FBA7ED6F-8FD4-430B-86C6-A53FE094FC5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9" name="Isosceles Triangle 238">
              <a:extLst>
                <a:ext uri="{FF2B5EF4-FFF2-40B4-BE49-F238E27FC236}">
                  <a16:creationId xmlns:a16="http://schemas.microsoft.com/office/drawing/2014/main" id="{3E22FE06-8CC4-4700-904A-12589EB89B97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33" name="Group 134">
            <a:extLst>
              <a:ext uri="{FF2B5EF4-FFF2-40B4-BE49-F238E27FC236}">
                <a16:creationId xmlns:a16="http://schemas.microsoft.com/office/drawing/2014/main" id="{59F5C9D3-5859-48BC-B0F5-DDBC90AF3D6D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34" name="Isosceles Triangle 233">
              <a:extLst>
                <a:ext uri="{FF2B5EF4-FFF2-40B4-BE49-F238E27FC236}">
                  <a16:creationId xmlns:a16="http://schemas.microsoft.com/office/drawing/2014/main" id="{055142A3-77EB-4381-94EA-9528092CC8F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5" name="Isosceles Triangle 234">
              <a:extLst>
                <a:ext uri="{FF2B5EF4-FFF2-40B4-BE49-F238E27FC236}">
                  <a16:creationId xmlns:a16="http://schemas.microsoft.com/office/drawing/2014/main" id="{DED9E11E-E33A-43A8-B3DE-6197448799D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6" name="Isosceles Triangle 235">
              <a:extLst>
                <a:ext uri="{FF2B5EF4-FFF2-40B4-BE49-F238E27FC236}">
                  <a16:creationId xmlns:a16="http://schemas.microsoft.com/office/drawing/2014/main" id="{965E7F4E-B675-4F45-AB05-4D7669E1A37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82494</xdr:colOff>
      <xdr:row>24</xdr:row>
      <xdr:rowOff>51288</xdr:rowOff>
    </xdr:from>
    <xdr:to>
      <xdr:col>15</xdr:col>
      <xdr:colOff>241788</xdr:colOff>
      <xdr:row>26</xdr:row>
      <xdr:rowOff>117230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28523898-5BC0-47F5-B7AC-4F8A1E298D93}"/>
            </a:ext>
          </a:extLst>
        </xdr:cNvPr>
        <xdr:cNvSpPr txBox="1"/>
      </xdr:nvSpPr>
      <xdr:spPr>
        <a:xfrm>
          <a:off x="4581225" y="3766038"/>
          <a:ext cx="921294" cy="373673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BBRI SEDO</a:t>
          </a:r>
          <a:endParaRPr lang="id-ID" sz="6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229446</xdr:colOff>
      <xdr:row>12</xdr:row>
      <xdr:rowOff>147269</xdr:rowOff>
    </xdr:from>
    <xdr:to>
      <xdr:col>12</xdr:col>
      <xdr:colOff>359274</xdr:colOff>
      <xdr:row>13</xdr:row>
      <xdr:rowOff>114336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7E986C52-BAC2-4905-AD38-EFFCFBFB2F17}"/>
            </a:ext>
          </a:extLst>
        </xdr:cNvPr>
        <xdr:cNvGrpSpPr/>
      </xdr:nvGrpSpPr>
      <xdr:grpSpPr>
        <a:xfrm>
          <a:off x="4347177" y="2008307"/>
          <a:ext cx="129828" cy="1282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2" name="Oval 261">
            <a:extLst>
              <a:ext uri="{FF2B5EF4-FFF2-40B4-BE49-F238E27FC236}">
                <a16:creationId xmlns:a16="http://schemas.microsoft.com/office/drawing/2014/main" id="{A7D3CB6F-4370-4852-924C-43F4B314F65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4101C48D-EA05-40DD-BFFD-0077746852B7}"/>
              </a:ext>
            </a:extLst>
          </xdr:cNvPr>
          <xdr:cNvCxnSpPr>
            <a:stCxn id="262" idx="1"/>
            <a:endCxn id="2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58E1978F-8984-4E31-8B88-B0FE7CDBDFC3}"/>
              </a:ext>
            </a:extLst>
          </xdr:cNvPr>
          <xdr:cNvCxnSpPr>
            <a:stCxn id="262" idx="3"/>
            <a:endCxn id="2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36305</xdr:colOff>
      <xdr:row>21</xdr:row>
      <xdr:rowOff>137747</xdr:rowOff>
    </xdr:from>
    <xdr:to>
      <xdr:col>13</xdr:col>
      <xdr:colOff>190500</xdr:colOff>
      <xdr:row>22</xdr:row>
      <xdr:rowOff>146538</xdr:rowOff>
    </xdr:to>
    <xdr:sp macro="" textlink="">
      <xdr:nvSpPr>
        <xdr:cNvPr id="265" name="Isosceles Triangle 264">
          <a:extLst>
            <a:ext uri="{FF2B5EF4-FFF2-40B4-BE49-F238E27FC236}">
              <a16:creationId xmlns:a16="http://schemas.microsoft.com/office/drawing/2014/main" id="{57CA85B2-D3F0-4A96-8E9D-C71F46D34E4D}"/>
            </a:ext>
          </a:extLst>
        </xdr:cNvPr>
        <xdr:cNvSpPr/>
      </xdr:nvSpPr>
      <xdr:spPr>
        <a:xfrm>
          <a:off x="4535036" y="3390901"/>
          <a:ext cx="154195" cy="162656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120458</xdr:colOff>
      <xdr:row>14</xdr:row>
      <xdr:rowOff>93581</xdr:rowOff>
    </xdr:from>
    <xdr:to>
      <xdr:col>15</xdr:col>
      <xdr:colOff>1396</xdr:colOff>
      <xdr:row>20</xdr:row>
      <xdr:rowOff>146538</xdr:rowOff>
    </xdr:to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532567C5-25E6-4758-9AF8-3596CCBAB51C}"/>
            </a:ext>
          </a:extLst>
        </xdr:cNvPr>
        <xdr:cNvSpPr txBox="1"/>
      </xdr:nvSpPr>
      <xdr:spPr>
        <a:xfrm>
          <a:off x="4619189" y="2269677"/>
          <a:ext cx="642938" cy="9761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pPr algn="l"/>
          <a:r>
            <a:rPr lang="en-US" sz="700" b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700" b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700" b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M8-01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12</xdr:col>
      <xdr:colOff>349750</xdr:colOff>
      <xdr:row>22</xdr:row>
      <xdr:rowOff>80796</xdr:rowOff>
    </xdr:from>
    <xdr:to>
      <xdr:col>12</xdr:col>
      <xdr:colOff>366417</xdr:colOff>
      <xdr:row>27</xdr:row>
      <xdr:rowOff>30058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D33D4C96-4B6A-41AD-B910-56FD791C57B6}"/>
            </a:ext>
          </a:extLst>
        </xdr:cNvPr>
        <xdr:cNvCxnSpPr>
          <a:stCxn id="288" idx="6"/>
          <a:endCxn id="292" idx="6"/>
        </xdr:cNvCxnSpPr>
      </xdr:nvCxnSpPr>
      <xdr:spPr>
        <a:xfrm flipH="1">
          <a:off x="4467481" y="3487815"/>
          <a:ext cx="16667" cy="71858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236589</xdr:colOff>
      <xdr:row>22</xdr:row>
      <xdr:rowOff>16300</xdr:rowOff>
    </xdr:from>
    <xdr:to>
      <xdr:col>12</xdr:col>
      <xdr:colOff>366417</xdr:colOff>
      <xdr:row>22</xdr:row>
      <xdr:rowOff>145291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CF2938BE-77AE-46D1-A42D-F4A33F7D689A}"/>
            </a:ext>
          </a:extLst>
        </xdr:cNvPr>
        <xdr:cNvGrpSpPr/>
      </xdr:nvGrpSpPr>
      <xdr:grpSpPr>
        <a:xfrm>
          <a:off x="4354320" y="3423319"/>
          <a:ext cx="129828" cy="12899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C51DCC7E-B402-4A22-8D1D-F4B2F495070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82F80E12-9C2D-4536-92B5-85B898F81C86}"/>
              </a:ext>
            </a:extLst>
          </xdr:cNvPr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1746BF69-E962-4328-B24A-C917B5573826}"/>
              </a:ext>
            </a:extLst>
          </xdr:cNvPr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219922</xdr:colOff>
      <xdr:row>26</xdr:row>
      <xdr:rowOff>118694</xdr:rowOff>
    </xdr:from>
    <xdr:to>
      <xdr:col>12</xdr:col>
      <xdr:colOff>349750</xdr:colOff>
      <xdr:row>27</xdr:row>
      <xdr:rowOff>95286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F672FE5F-BE13-4C4C-9B1E-03679D513C41}"/>
            </a:ext>
          </a:extLst>
        </xdr:cNvPr>
        <xdr:cNvGrpSpPr/>
      </xdr:nvGrpSpPr>
      <xdr:grpSpPr>
        <a:xfrm>
          <a:off x="4337653" y="4141175"/>
          <a:ext cx="129828" cy="1304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2" name="Oval 291">
            <a:extLst>
              <a:ext uri="{FF2B5EF4-FFF2-40B4-BE49-F238E27FC236}">
                <a16:creationId xmlns:a16="http://schemas.microsoft.com/office/drawing/2014/main" id="{0A18B114-AA5A-4801-86B7-884D87388D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C169E6DA-12DF-4922-BA7A-29AEE4484776}"/>
              </a:ext>
            </a:extLst>
          </xdr:cNvPr>
          <xdr:cNvCxnSpPr>
            <a:stCxn id="292" idx="1"/>
            <a:endCxn id="2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7779DE6C-5BED-4BAF-AFA7-580DBE7A6708}"/>
              </a:ext>
            </a:extLst>
          </xdr:cNvPr>
          <xdr:cNvCxnSpPr>
            <a:stCxn id="292" idx="3"/>
            <a:endCxn id="2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219921</xdr:colOff>
      <xdr:row>32</xdr:row>
      <xdr:rowOff>140125</xdr:rowOff>
    </xdr:from>
    <xdr:to>
      <xdr:col>12</xdr:col>
      <xdr:colOff>349749</xdr:colOff>
      <xdr:row>33</xdr:row>
      <xdr:rowOff>119098</xdr:rowOff>
    </xdr:to>
    <xdr:grpSp>
      <xdr:nvGrpSpPr>
        <xdr:cNvPr id="295" name="Group 294">
          <a:extLst>
            <a:ext uri="{FF2B5EF4-FFF2-40B4-BE49-F238E27FC236}">
              <a16:creationId xmlns:a16="http://schemas.microsoft.com/office/drawing/2014/main" id="{51A72448-8A67-4974-8447-4C7D2A328A9E}"/>
            </a:ext>
          </a:extLst>
        </xdr:cNvPr>
        <xdr:cNvGrpSpPr/>
      </xdr:nvGrpSpPr>
      <xdr:grpSpPr>
        <a:xfrm>
          <a:off x="4337652" y="5078471"/>
          <a:ext cx="129828" cy="1328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6" name="Oval 295">
            <a:extLst>
              <a:ext uri="{FF2B5EF4-FFF2-40B4-BE49-F238E27FC236}">
                <a16:creationId xmlns:a16="http://schemas.microsoft.com/office/drawing/2014/main" id="{F19CB8A1-F400-4876-8EB1-FE793403507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044791FF-8475-41F6-896C-25C88F80EBB7}"/>
              </a:ext>
            </a:extLst>
          </xdr:cNvPr>
          <xdr:cNvCxnSpPr>
            <a:stCxn id="296" idx="1"/>
            <a:endCxn id="2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C2EC88BE-FB7F-4861-9DE2-8E32BC983C63}"/>
              </a:ext>
            </a:extLst>
          </xdr:cNvPr>
          <xdr:cNvCxnSpPr>
            <a:stCxn id="296" idx="3"/>
            <a:endCxn id="2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231827</xdr:colOff>
      <xdr:row>17</xdr:row>
      <xdr:rowOff>47256</xdr:rowOff>
    </xdr:from>
    <xdr:to>
      <xdr:col>12</xdr:col>
      <xdr:colOff>361655</xdr:colOff>
      <xdr:row>18</xdr:row>
      <xdr:rowOff>26229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5F54434A-2C03-4B29-9E57-BB07F6EC9301}"/>
            </a:ext>
          </a:extLst>
        </xdr:cNvPr>
        <xdr:cNvGrpSpPr/>
      </xdr:nvGrpSpPr>
      <xdr:grpSpPr>
        <a:xfrm>
          <a:off x="4349558" y="2684948"/>
          <a:ext cx="129828" cy="1328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301F38AC-5D39-48F6-AA84-377AA7FE0EA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8F681E0C-20CB-4535-B45A-60E0ACF7E60E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8A7E0CCE-E65B-43A5-976C-ECA64BE8BA34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361950</xdr:colOff>
      <xdr:row>12</xdr:row>
      <xdr:rowOff>76200</xdr:rowOff>
    </xdr:from>
    <xdr:to>
      <xdr:col>12</xdr:col>
      <xdr:colOff>366417</xdr:colOff>
      <xdr:row>22</xdr:row>
      <xdr:rowOff>80796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EB2FA797-490E-4E39-852C-A84C52F75964}"/>
            </a:ext>
          </a:extLst>
        </xdr:cNvPr>
        <xdr:cNvCxnSpPr>
          <a:endCxn id="288" idx="6"/>
        </xdr:cNvCxnSpPr>
      </xdr:nvCxnSpPr>
      <xdr:spPr>
        <a:xfrm>
          <a:off x="4479681" y="1937238"/>
          <a:ext cx="4467" cy="155057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321209</xdr:colOff>
      <xdr:row>24</xdr:row>
      <xdr:rowOff>64134</xdr:rowOff>
    </xdr:from>
    <xdr:to>
      <xdr:col>13</xdr:col>
      <xdr:colOff>22476</xdr:colOff>
      <xdr:row>25</xdr:row>
      <xdr:rowOff>29980</xdr:rowOff>
    </xdr:to>
    <xdr:grpSp>
      <xdr:nvGrpSpPr>
        <xdr:cNvPr id="364" name="Group 363">
          <a:extLst>
            <a:ext uri="{FF2B5EF4-FFF2-40B4-BE49-F238E27FC236}">
              <a16:creationId xmlns:a16="http://schemas.microsoft.com/office/drawing/2014/main" id="{EE9AAE41-5B5E-4EA1-A275-7250FB9F2AB2}"/>
            </a:ext>
          </a:extLst>
        </xdr:cNvPr>
        <xdr:cNvGrpSpPr/>
      </xdr:nvGrpSpPr>
      <xdr:grpSpPr>
        <a:xfrm rot="246143">
          <a:off x="4438940" y="3778884"/>
          <a:ext cx="82267" cy="119711"/>
          <a:chOff x="4078687" y="2907502"/>
          <a:chExt cx="80544" cy="128391"/>
        </a:xfrm>
      </xdr:grpSpPr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94FCC8D6-5B91-4F10-8577-29F2FEA459D8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22E7D67C-CE16-47A7-A125-842FBF0E20ED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Connector 50">
            <a:extLst>
              <a:ext uri="{FF2B5EF4-FFF2-40B4-BE49-F238E27FC236}">
                <a16:creationId xmlns:a16="http://schemas.microsoft.com/office/drawing/2014/main" id="{0A118247-F161-4A57-A713-BF65628855E9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Connector 367">
            <a:extLst>
              <a:ext uri="{FF2B5EF4-FFF2-40B4-BE49-F238E27FC236}">
                <a16:creationId xmlns:a16="http://schemas.microsoft.com/office/drawing/2014/main" id="{ADB4FB53-7E4B-470A-AAFD-12D04E780338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286414</xdr:colOff>
      <xdr:row>21</xdr:row>
      <xdr:rowOff>98361</xdr:rowOff>
    </xdr:from>
    <xdr:to>
      <xdr:col>12</xdr:col>
      <xdr:colOff>152199</xdr:colOff>
      <xdr:row>24</xdr:row>
      <xdr:rowOff>140792</xdr:rowOff>
    </xdr:to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EE12D25D-ACD2-420C-9BA0-F5672558D19F}"/>
            </a:ext>
          </a:extLst>
        </xdr:cNvPr>
        <xdr:cNvSpPr txBox="1"/>
      </xdr:nvSpPr>
      <xdr:spPr>
        <a:xfrm>
          <a:off x="3642145" y="3351515"/>
          <a:ext cx="627785" cy="50402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10</xdr:col>
      <xdr:colOff>293740</xdr:colOff>
      <xdr:row>26</xdr:row>
      <xdr:rowOff>17033</xdr:rowOff>
    </xdr:from>
    <xdr:to>
      <xdr:col>12</xdr:col>
      <xdr:colOff>159525</xdr:colOff>
      <xdr:row>29</xdr:row>
      <xdr:rowOff>59463</xdr:rowOff>
    </xdr:to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B73F495-1564-4E52-B6D1-E1F85565B5BB}"/>
            </a:ext>
          </a:extLst>
        </xdr:cNvPr>
        <xdr:cNvSpPr txBox="1"/>
      </xdr:nvSpPr>
      <xdr:spPr>
        <a:xfrm>
          <a:off x="3649471" y="4039514"/>
          <a:ext cx="627785" cy="50402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10</xdr:col>
      <xdr:colOff>249116</xdr:colOff>
      <xdr:row>12</xdr:row>
      <xdr:rowOff>153865</xdr:rowOff>
    </xdr:from>
    <xdr:to>
      <xdr:col>10</xdr:col>
      <xdr:colOff>378944</xdr:colOff>
      <xdr:row>13</xdr:row>
      <xdr:rowOff>120932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41F6CC72-DAD9-4927-B8BD-4F22F7B3F37C}"/>
            </a:ext>
          </a:extLst>
        </xdr:cNvPr>
        <xdr:cNvGrpSpPr/>
      </xdr:nvGrpSpPr>
      <xdr:grpSpPr>
        <a:xfrm>
          <a:off x="3604847" y="2014903"/>
          <a:ext cx="129828" cy="1282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B0C044E8-01D8-4861-FB20-99F01F8722F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F8781174-D27A-1040-1F73-E3888AB0E66A}"/>
              </a:ext>
            </a:extLst>
          </xdr:cNvPr>
          <xdr:cNvCxnSpPr>
            <a:stCxn id="14" idx="1"/>
            <a:endCxn id="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3905DAD1-48BB-64DD-E662-1848250BDAFC}"/>
              </a:ext>
            </a:extLst>
          </xdr:cNvPr>
          <xdr:cNvCxnSpPr>
            <a:stCxn id="14" idx="3"/>
            <a:endCxn id="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314030</xdr:colOff>
      <xdr:row>12</xdr:row>
      <xdr:rowOff>153865</xdr:rowOff>
    </xdr:from>
    <xdr:to>
      <xdr:col>12</xdr:col>
      <xdr:colOff>248459</xdr:colOff>
      <xdr:row>13</xdr:row>
      <xdr:rowOff>4859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E2C6EA6-6405-4C8B-AF24-F522487BFD19}"/>
            </a:ext>
          </a:extLst>
        </xdr:cNvPr>
        <xdr:cNvCxnSpPr>
          <a:stCxn id="262" idx="1"/>
          <a:endCxn id="14" idx="0"/>
        </xdr:cNvCxnSpPr>
      </xdr:nvCxnSpPr>
      <xdr:spPr>
        <a:xfrm flipH="1" flipV="1">
          <a:off x="3669761" y="2014903"/>
          <a:ext cx="696429" cy="121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274356</xdr:colOff>
      <xdr:row>12</xdr:row>
      <xdr:rowOff>121299</xdr:rowOff>
    </xdr:from>
    <xdr:to>
      <xdr:col>12</xdr:col>
      <xdr:colOff>13067</xdr:colOff>
      <xdr:row>13</xdr:row>
      <xdr:rowOff>42373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D592678-0D0A-41D7-8B19-4E13E6AFE354}"/>
            </a:ext>
          </a:extLst>
        </xdr:cNvPr>
        <xdr:cNvGrpSpPr/>
      </xdr:nvGrpSpPr>
      <xdr:grpSpPr>
        <a:xfrm rot="4511118">
          <a:off x="4029809" y="1963615"/>
          <a:ext cx="82267" cy="119711"/>
          <a:chOff x="4078687" y="2907502"/>
          <a:chExt cx="80544" cy="128391"/>
        </a:xfrm>
      </xdr:grpSpPr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4C7339D6-5D04-838B-2437-106A0C6C57FD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FA401865-DD0E-CCB4-C8A8-939310037493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50">
            <a:extLst>
              <a:ext uri="{FF2B5EF4-FFF2-40B4-BE49-F238E27FC236}">
                <a16:creationId xmlns:a16="http://schemas.microsoft.com/office/drawing/2014/main" id="{E6574F9A-2FAF-0B12-17B1-5501532C044B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B49F625E-FF8A-8BB8-36B4-336B9BE5A2DE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21981</xdr:colOff>
      <xdr:row>11</xdr:row>
      <xdr:rowOff>36635</xdr:rowOff>
    </xdr:from>
    <xdr:to>
      <xdr:col>10</xdr:col>
      <xdr:colOff>181275</xdr:colOff>
      <xdr:row>13</xdr:row>
      <xdr:rowOff>95250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303A274-DFB3-4F2B-A4C1-4D27B8B7198E}"/>
            </a:ext>
          </a:extLst>
        </xdr:cNvPr>
        <xdr:cNvSpPr txBox="1"/>
      </xdr:nvSpPr>
      <xdr:spPr>
        <a:xfrm>
          <a:off x="2615712" y="1743808"/>
          <a:ext cx="921294" cy="373673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FORMULA ONE</a:t>
          </a:r>
          <a:endParaRPr lang="id-ID" sz="6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259775</xdr:colOff>
      <xdr:row>8</xdr:row>
      <xdr:rowOff>34636</xdr:rowOff>
    </xdr:from>
    <xdr:to>
      <xdr:col>17</xdr:col>
      <xdr:colOff>467592</xdr:colOff>
      <xdr:row>48</xdr:row>
      <xdr:rowOff>52782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B2394A-A496-E92D-EFAB-6573C4973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2" y="1437409"/>
          <a:ext cx="7481454" cy="62526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3" t="s">
        <v>1134</v>
      </c>
      <c r="C4" s="513"/>
      <c r="D4" s="513"/>
      <c r="E4" s="513"/>
      <c r="F4" s="513"/>
      <c r="G4" s="513"/>
      <c r="H4" s="51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4" t="s">
        <v>0</v>
      </c>
      <c r="C7" s="514" t="s">
        <v>1</v>
      </c>
      <c r="D7" s="515" t="s">
        <v>42</v>
      </c>
      <c r="E7" s="515" t="s">
        <v>43</v>
      </c>
      <c r="F7" s="515" t="s">
        <v>1135</v>
      </c>
      <c r="G7" s="516" t="s">
        <v>41</v>
      </c>
      <c r="H7" s="512" t="s">
        <v>1042</v>
      </c>
      <c r="I7" s="512" t="s">
        <v>1137</v>
      </c>
      <c r="J7" s="512" t="s">
        <v>1026</v>
      </c>
      <c r="K7" s="506" t="s">
        <v>1024</v>
      </c>
      <c r="L7" s="507"/>
    </row>
    <row r="8" spans="1:12" ht="15" customHeight="1">
      <c r="B8" s="514"/>
      <c r="C8" s="514"/>
      <c r="D8" s="515"/>
      <c r="E8" s="515"/>
      <c r="F8" s="515"/>
      <c r="G8" s="516"/>
      <c r="H8" s="512"/>
      <c r="I8" s="512"/>
      <c r="J8" s="512"/>
      <c r="K8" s="508"/>
      <c r="L8" s="509"/>
    </row>
    <row r="9" spans="1:12" ht="15" customHeight="1">
      <c r="B9" s="514"/>
      <c r="C9" s="514"/>
      <c r="D9" s="515"/>
      <c r="E9" s="515"/>
      <c r="F9" s="515"/>
      <c r="G9" s="516"/>
      <c r="H9" s="512"/>
      <c r="I9" s="512"/>
      <c r="J9" s="512"/>
      <c r="K9" s="510"/>
      <c r="L9" s="51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LVCB 2 Jurusan 250 A LBS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9994500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20</v>
      </c>
      <c r="G15" s="41">
        <f ca="1">IF(ISERROR(OFFSET('HARGA SATUAN'!$I$6,MATCH(C15,'HARGA SATUAN'!$C$7:$C$1492,0),0)),"",OFFSET('HARGA SATUAN'!$I$6,MATCH(C15,'HARGA SATUAN'!$C$7:$C$1492,0),0))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4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20</v>
      </c>
      <c r="G16" s="41">
        <f ca="1">IF(ISERROR(OFFSET('HARGA SATUAN'!$I$6,MATCH(C16,'HARGA SATUAN'!$C$7:$C$1492,0),0)),"",OFFSET('HARGA SATUAN'!$I$6,MATCH(C16,'HARGA SATUAN'!$C$7:$C$1492,0),0))</f>
        <v>13500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SUMIFS(RAB!$F$14:$F$83,RAB!$C$14:$C$83,C714)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SUMIFS(RAB!$F$14:$F$83,RAB!$C$14:$C$83,C715)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SUMIFS(RAB!$F$14:$F$83,RAB!$C$14:$C$83,C716)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SUMIFS(RAB!$F$14:$F$83,RAB!$C$14:$C$83,C717)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SUMIFS(RAB!$F$14:$F$83,RAB!$C$14:$C$83,C718)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SUMIFS(RAB!$F$14:$F$83,RAB!$C$14:$C$83,C719)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SUMIFS(RAB!$F$14:$F$83,RAB!$C$14:$C$83,C720)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SUMIFS(RAB!$F$14:$F$83,RAB!$C$14:$C$83,C721)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SUMIFS(RAB!$F$14:$F$83,RAB!$C$14:$C$83,C722)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SUMIFS(RAB!$F$14:$F$83,RAB!$C$14:$C$83,C723)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SUMIFS(RAB!$F$14:$F$83,RAB!$C$14:$C$83,C724)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SUMIFS(RAB!$F$14:$F$83,RAB!$C$14:$C$83,C725)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SUMIFS(RAB!$F$14:$F$83,RAB!$C$14:$C$83,C726)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SUMIFS(RAB!$F$14:$F$83,RAB!$C$14:$C$83,C727)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SUMIFS(RAB!$F$14:$F$83,RAB!$C$14:$C$83,C728)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SUMIFS(RAB!$F$14:$F$83,RAB!$C$14:$C$83,C729)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SUMIFS(RAB!$F$14:$F$83,RAB!$C$14:$C$83,C730)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SUMIFS(RAB!$F$14:$F$83,RAB!$C$14:$C$83,C731)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SUMIFS(RAB!$F$14:$F$83,RAB!$C$14:$C$83,C732)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SUMIFS(RAB!$F$14:$F$83,RAB!$C$14:$C$83,C733)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SUMIFS(RAB!$F$14:$F$83,RAB!$C$14:$C$83,C734)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SUMIFS(RAB!$F$14:$F$83,RAB!$C$14:$C$83,C735)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SUMIFS(RAB!$F$14:$F$83,RAB!$C$14:$C$83,C736)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SUMIFS(RAB!$F$14:$F$83,RAB!$C$14:$C$83,C737)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SUMIFS(RAB!$F$14:$F$83,RAB!$C$14:$C$83,C738)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SUMIFS(RAB!$F$14:$F$83,RAB!$C$14:$C$83,C739)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SUMIFS(RAB!$F$14:$F$83,RAB!$C$14:$C$83,C740)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SUMIFS(RAB!$F$14:$F$83,RAB!$C$14:$C$83,C741)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SUMIFS(RAB!$F$14:$F$83,RAB!$C$14:$C$83,C742)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SUMIFS(RAB!$F$14:$F$83,RAB!$C$14:$C$83,C743)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SUMIFS(RAB!$F$14:$F$83,RAB!$C$14:$C$83,C744)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SUMIFS(RAB!$F$14:$F$83,RAB!$C$14:$C$83,C745)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SUMIFS(RAB!$F$14:$F$83,RAB!$C$14:$C$83,C746)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SUMIFS(RAB!$F$14:$F$83,RAB!$C$14:$C$83,C747)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SUMIFS(RAB!$F$14:$F$83,RAB!$C$14:$C$83,C748)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SUMIFS(RAB!$F$14:$F$83,RAB!$C$14:$C$83,C749)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SUMIFS(RAB!$F$14:$F$83,RAB!$C$14:$C$83,C750)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SUMIFS(RAB!$F$14:$F$83,RAB!$C$14:$C$83,C751)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SUMIFS(RAB!$F$14:$F$83,RAB!$C$14:$C$83,C752)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SUMIFS(RAB!$F$14:$F$83,RAB!$C$14:$C$83,C753)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SUMIFS(RAB!$F$14:$F$83,RAB!$C$14:$C$83,C754)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SUMIFS(RAB!$F$14:$F$83,RAB!$C$14:$C$83,C755)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SUMIFS(RAB!$F$14:$F$83,RAB!$C$14:$C$83,C756)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SUMIFS(RAB!$F$14:$F$83,RAB!$C$14:$C$83,C757)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SUMIFS(RAB!$F$14:$F$83,RAB!$C$14:$C$83,C758)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SUMIFS(RAB!$F$14:$F$83,RAB!$C$14:$C$83,C759)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SUMIFS(RAB!$F$14:$F$83,RAB!$C$14:$C$83,C760)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SUMIFS(RAB!$F$14:$F$83,RAB!$C$14:$C$83,C761)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SUMIFS(RAB!$F$14:$F$83,RAB!$C$14:$C$83,C762)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SUMIFS(RAB!$F$14:$F$83,RAB!$C$14:$C$83,C763)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SUMIFS(RAB!$F$14:$F$83,RAB!$C$14:$C$83,C764)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SUMIFS(RAB!$F$14:$F$83,RAB!$C$14:$C$83,C765)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SUMIFS(RAB!$F$14:$F$83,RAB!$C$14:$C$83,C766)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SUMIFS(RAB!$F$14:$F$83,RAB!$C$14:$C$83,C767)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SUMIFS(RAB!$F$14:$F$83,RAB!$C$14:$C$83,C768)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SUMIFS(RAB!$F$14:$F$83,RAB!$C$14:$C$83,C769)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SUMIFS(RAB!$F$14:$F$83,RAB!$C$14:$C$83,C770)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SUMIFS(RAB!$F$14:$F$83,RAB!$C$14:$C$83,C771)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SUMIFS(RAB!$F$14:$F$83,RAB!$C$14:$C$83,C772)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SUMIFS(RAB!$F$14:$F$83,RAB!$C$14:$C$83,C773)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SUMIFS(RAB!$F$14:$F$83,RAB!$C$14:$C$83,C774)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SUMIFS(RAB!$F$14:$F$83,RAB!$C$14:$C$83,C775)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SUMIFS(RAB!$F$14:$F$83,RAB!$C$14:$C$83,C776)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SUMIFS(RAB!$F$14:$F$83,RAB!$C$14:$C$83,C777)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SUMIFS(RAB!$F$14:$F$83,RAB!$C$14:$C$83,C778)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SUMIFS(RAB!$F$14:$F$83,RAB!$C$14:$C$83,C779)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SUMIFS(RAB!$F$14:$F$83,RAB!$C$14:$C$83,C780)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SUMIFS(RAB!$F$14:$F$83,RAB!$C$14:$C$83,C781)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SUMIFS(RAB!$F$14:$F$83,RAB!$C$14:$C$83,C782)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SUMIFS(RAB!$F$14:$F$83,RAB!$C$14:$C$83,C783)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SUMIFS(RAB!$F$14:$F$83,RAB!$C$14:$C$83,C784)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SUMIFS(RAB!$F$14:$F$83,RAB!$C$14:$C$83,C785)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SUMIFS(RAB!$F$14:$F$83,RAB!$C$14:$C$83,C786)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SUMIFS(RAB!$F$14:$F$83,RAB!$C$14:$C$83,C787)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SUMIFS(RAB!$F$14:$F$83,RAB!$C$14:$C$83,C788)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SUMIFS(RAB!$F$14:$F$83,RAB!$C$14:$C$83,C789)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SUMIFS(RAB!$F$14:$F$83,RAB!$C$14:$C$83,C790)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SUMIFS(RAB!$F$14:$F$83,RAB!$C$14:$C$83,C791)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SUMIFS(RAB!$F$14:$F$83,RAB!$C$14:$C$83,C792)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SUMIFS(RAB!$F$14:$F$83,RAB!$C$14:$C$83,C793)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SUMIFS(RAB!$F$14:$F$83,RAB!$C$14:$C$83,C794)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SUMIFS(RAB!$F$14:$F$83,RAB!$C$14:$C$83,C795)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SUMIFS(RAB!$F$14:$F$83,RAB!$C$14:$C$83,C796)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SUMIFS(RAB!$F$14:$F$83,RAB!$C$14:$C$83,C797)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SUMIFS(RAB!$F$14:$F$83,RAB!$C$14:$C$83,C798)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SUMIFS(RAB!$F$14:$F$83,RAB!$C$14:$C$83,C799)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SUMIFS(RAB!$F$14:$F$83,RAB!$C$14:$C$83,C800)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SUMIFS(RAB!$F$14:$F$83,RAB!$C$14:$C$83,C801)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SUMIFS(RAB!$F$14:$F$83,RAB!$C$14:$C$83,C802)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SUMIFS(RAB!$F$14:$F$83,RAB!$C$14:$C$83,C803)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SUMIFS(RAB!$F$14:$F$83,RAB!$C$14:$C$83,C804)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SUMIFS(RAB!$F$14:$F$83,RAB!$C$14:$C$83,C805)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SUMIFS(RAB!$F$14:$F$83,RAB!$C$14:$C$83,C806)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SUMIFS(RAB!$F$14:$F$83,RAB!$C$14:$C$83,C807)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SUMIFS(RAB!$F$14:$F$83,RAB!$C$14:$C$83,C808)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SUMIFS(RAB!$F$14:$F$83,RAB!$C$14:$C$83,C809)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SUMIFS(RAB!$F$14:$F$83,RAB!$C$14:$C$83,C810)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SUMIFS(RAB!$F$14:$F$83,RAB!$C$14:$C$83,C811)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SUMIFS(RAB!$F$14:$F$83,RAB!$C$14:$C$83,C812)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SUMIFS(RAB!$F$14:$F$83,RAB!$C$14:$C$83,C813)</f>
        <v>1</v>
      </c>
      <c r="E813" s="26">
        <f t="shared" ca="1" si="34"/>
        <v>1</v>
      </c>
      <c r="F813" s="26">
        <f ca="1">IF(D813=0,0,SUM($E$713:E813))</f>
        <v>3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SUMIFS(RAB!$F$14:$F$83,RAB!$C$14:$C$83,C814)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SUMIFS(RAB!$F$14:$F$83,RAB!$C$14:$C$83,C815)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SUMIFS(RAB!$F$14:$F$83,RAB!$C$14:$C$83,C816)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SUMIFS(RAB!$F$14:$F$83,RAB!$C$14:$C$83,C817)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SUMIFS(RAB!$F$14:$F$83,RAB!$C$14:$C$83,C818)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SUMIFS(RAB!$F$14:$F$83,RAB!$C$14:$C$83,C819)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SUMIFS(RAB!$F$14:$F$83,RAB!$C$14:$C$83,C820)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SUMIFS(RAB!$F$14:$F$83,RAB!$C$14:$C$83,C821)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SUMIFS(RAB!$F$14:$F$83,RAB!$C$14:$C$83,C822)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SUMIFS(RAB!$F$14:$F$83,RAB!$C$14:$C$83,C823)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SUMIFS(RAB!$F$14:$F$83,RAB!$C$14:$C$83,C824)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SUMIFS(RAB!$F$14:$F$83,RAB!$C$14:$C$83,C825)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SUMIFS(RAB!$F$14:$F$83,RAB!$C$14:$C$83,C826)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SUMIFS(RAB!$F$14:$F$83,RAB!$C$14:$C$83,C827)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SUMIFS(RAB!$F$14:$F$83,RAB!$C$14:$C$83,C828)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SUMIFS(RAB!$F$14:$F$83,RAB!$C$14:$C$83,C829)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SUMIFS(RAB!$F$14:$F$83,RAB!$C$14:$C$83,C830)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SUMIFS(RAB!$F$14:$F$83,RAB!$C$14:$C$83,C831)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SUMIFS(RAB!$F$14:$F$83,RAB!$C$14:$C$83,C832)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SUMIFS(RAB!$F$14:$F$83,RAB!$C$14:$C$83,C833)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SUMIFS(RAB!$F$14:$F$83,RAB!$C$14:$C$83,C834)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SUMIFS(RAB!$F$14:$F$83,RAB!$C$14:$C$83,C835)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SUMIFS(RAB!$F$14:$F$83,RAB!$C$14:$C$83,C836)</f>
        <v>20</v>
      </c>
      <c r="E836" s="26">
        <f t="shared" ca="1" si="34"/>
        <v>1</v>
      </c>
      <c r="F836" s="26">
        <f ca="1">IF(D836=0,0,SUM($E$713:E836))</f>
        <v>4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SUMIFS(RAB!$F$14:$F$83,RAB!$C$14:$C$83,C837)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SUMIFS(RAB!$F$14:$F$83,RAB!$C$14:$C$83,C838)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SUMIFS(RAB!$F$14:$F$83,RAB!$C$14:$C$83,C839)</f>
        <v>20</v>
      </c>
      <c r="E839" s="26">
        <f t="shared" ca="1" si="34"/>
        <v>1</v>
      </c>
      <c r="F839" s="26">
        <f ca="1">IF(D839=0,0,SUM($E$713:E839))</f>
        <v>5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SUMIFS(RAB!$F$14:$F$83,RAB!$C$14:$C$83,C840)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SUMIFS(RAB!$F$14:$F$83,RAB!$C$14:$C$83,C841)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SUMIFS(RAB!$F$14:$F$83,RAB!$C$14:$C$83,C842)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SUMIFS(RAB!$F$14:$F$83,RAB!$C$14:$C$83,C843)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SUMIFS(RAB!$F$14:$F$83,RAB!$C$14:$C$83,C844)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SUMIFS(RAB!$F$14:$F$83,RAB!$C$14:$C$83,C845)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SUMIFS(RAB!$F$14:$F$83,RAB!$C$14:$C$83,C846)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SUMIFS(RAB!$F$14:$F$83,RAB!$C$14:$C$83,C847)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SUMIFS(RAB!$F$14:$F$83,RAB!$C$14:$C$83,C848)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SUMIFS(RAB!$F$14:$F$83,RAB!$C$14:$C$83,C849)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SUMIFS(RAB!$F$14:$F$83,RAB!$C$14:$C$83,C850)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SUMIFS(RAB!$F$14:$F$83,RAB!$C$14:$C$83,C851)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SUMIFS(RAB!$F$14:$F$83,RAB!$C$14:$C$83,C852)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SUMIFS(RAB!$F$14:$F$83,RAB!$C$14:$C$83,C853)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SUMIFS(RAB!$F$14:$F$83,RAB!$C$14:$C$83,C854)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SUMIFS(RAB!$F$14:$F$83,RAB!$C$14:$C$83,C855)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SUMIFS(RAB!$F$14:$F$83,RAB!$C$14:$C$83,C856)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SUMIFS(RAB!$F$14:$F$83,RAB!$C$14:$C$83,C857)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SUMIFS(RAB!$F$14:$F$83,RAB!$C$14:$C$83,C858)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SUMIFS(RAB!$F$14:$F$83,RAB!$C$14:$C$83,C859)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SUMIFS(RAB!$F$14:$F$83,RAB!$C$14:$C$83,C860)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SUMIFS(RAB!$F$14:$F$83,RAB!$C$14:$C$83,C861)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SUMIFS(RAB!$F$14:$F$83,RAB!$C$14:$C$83,C862)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SUMIFS(RAB!$F$14:$F$83,RAB!$C$14:$C$83,C863)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SUMIFS(RAB!$F$14:$F$83,RAB!$C$14:$C$83,C864)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SUMIFS(RAB!$F$14:$F$83,RAB!$C$14:$C$83,C865)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SUMIFS(RAB!$F$14:$F$83,RAB!$C$14:$C$83,C866)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SUMIFS(RAB!$F$14:$F$83,RAB!$C$14:$C$83,C867)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SUMIFS(RAB!$F$14:$F$83,RAB!$C$14:$C$83,C868)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SUMIFS(RAB!$F$14:$F$83,RAB!$C$14:$C$83,C869)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SUMIFS(RAB!$F$14:$F$83,RAB!$C$14:$C$83,C870)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SUMIFS(RAB!$F$14:$F$83,RAB!$C$14:$C$83,C871)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SUMIFS(RAB!$F$14:$F$83,RAB!$C$14:$C$83,C872)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SUMIFS(RAB!$F$14:$F$83,RAB!$C$14:$C$83,C873)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SUMIFS(RAB!$F$14:$F$83,RAB!$C$14:$C$83,C874)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SUMIFS(RAB!$F$14:$F$83,RAB!$C$14:$C$83,C875)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SUMIFS(RAB!$F$14:$F$83,RAB!$C$14:$C$83,C876)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SUMIFS(RAB!$F$14:$F$83,RAB!$C$14:$C$83,C877)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SUMIFS(RAB!$F$14:$F$83,RAB!$C$14:$C$83,C878)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SUMIFS(RAB!$F$14:$F$83,RAB!$C$14:$C$83,C879)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SUMIFS(RAB!$F$14:$F$83,RAB!$C$14:$C$83,C880)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SUMIFS(RAB!$F$14:$F$83,RAB!$C$14:$C$83,C881)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SUMIFS(RAB!$F$14:$F$83,RAB!$C$14:$C$83,C882)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SUMIFS(RAB!$F$14:$F$83,RAB!$C$14:$C$83,C883)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SUMIFS(RAB!$F$14:$F$83,RAB!$C$14:$C$83,C884)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SUMIFS(RAB!$F$14:$F$83,RAB!$C$14:$C$83,C885)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SUMIFS(RAB!$F$14:$F$83,RAB!$C$14:$C$83,C886)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SUMIFS(RAB!$F$14:$F$83,RAB!$C$14:$C$83,C887)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SUMIFS(RAB!$F$14:$F$83,RAB!$C$14:$C$83,C888)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SUMIFS(RAB!$F$14:$F$83,RAB!$C$14:$C$83,C889)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SUMIFS(RAB!$F$14:$F$83,RAB!$C$14:$C$83,C890)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SUMIFS(RAB!$F$14:$F$83,RAB!$C$14:$C$83,C891)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SUMIFS(RAB!$F$14:$F$83,RAB!$C$14:$C$83,C892)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SUMIFS(RAB!$F$14:$F$83,RAB!$C$14:$C$83,C893)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SUMIFS(RAB!$F$14:$F$83,RAB!$C$14:$C$83,C894)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SUMIFS(RAB!$F$14:$F$83,RAB!$C$14:$C$83,C895)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SUMIFS(RAB!$F$14:$F$83,RAB!$C$14:$C$83,C896)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SUMIFS(RAB!$F$14:$F$83,RAB!$C$14:$C$83,C897)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SUMIFS(RAB!$F$14:$F$83,RAB!$C$14:$C$83,C898)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SUMIFS(RAB!$F$14:$F$83,RAB!$C$14:$C$83,C899)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SUMIFS(RAB!$F$14:$F$83,RAB!$C$14:$C$83,C900)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SUMIFS(RAB!$F$14:$F$83,RAB!$C$14:$C$83,C901)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SUMIFS(RAB!$F$14:$F$83,RAB!$C$14:$C$83,C902)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SUMIFS(RAB!$F$14:$F$83,RAB!$C$14:$C$83,C903)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SUMIFS(RAB!$F$14:$F$83,RAB!$C$14:$C$83,C904)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SUMIFS(RAB!$F$14:$F$83,RAB!$C$14:$C$83,C905)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SUMIFS(RAB!$F$14:$F$83,RAB!$C$14:$C$83,C906)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SUMIFS(RAB!$F$14:$F$83,RAB!$C$14:$C$83,C907)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SUMIFS(RAB!$F$14:$F$83,RAB!$C$14:$C$83,C908)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SUMIFS(RAB!$F$14:$F$83,RAB!$C$14:$C$83,C909)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SUMIFS(RAB!$F$14:$F$83,RAB!$C$14:$C$83,C910)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SUMIFS(RAB!$F$14:$F$83,RAB!$C$14:$C$83,C911)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SUMIFS(RAB!$F$14:$F$83,RAB!$C$14:$C$83,C912)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SUMIFS(RAB!$F$14:$F$83,RAB!$C$14:$C$83,C913)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SUMIFS(RAB!$F$14:$F$83,RAB!$C$14:$C$83,C914)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SUMIFS(RAB!$F$14:$F$83,RAB!$C$14:$C$83,C915)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SUMIFS(RAB!$F$14:$F$83,RAB!$C$14:$C$83,C916)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SUMIFS(RAB!$F$14:$F$83,RAB!$C$14:$C$83,C917)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SUMIFS(RAB!$F$14:$F$83,RAB!$C$14:$C$83,C918)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SUMIFS(RAB!$F$14:$F$83,RAB!$C$14:$C$83,C919)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SUMIFS(RAB!$F$14:$F$83,RAB!$C$14:$C$83,C920)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SUMIFS(RAB!$F$14:$F$83,RAB!$C$14:$C$83,C921)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SUMIFS(RAB!$F$14:$F$83,RAB!$C$14:$C$83,C922)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SUMIFS(RAB!$F$14:$F$83,RAB!$C$14:$C$83,C923)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SUMIFS(RAB!$F$14:$F$83,RAB!$C$14:$C$83,C924)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SUMIFS(RAB!$F$14:$F$83,RAB!$C$14:$C$83,C925)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SUMIFS(RAB!$F$14:$F$83,RAB!$C$14:$C$83,C926)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SUMIFS(RAB!$F$14:$F$83,RAB!$C$14:$C$83,C927)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SUMIFS(RAB!$F$14:$F$83,RAB!$C$14:$C$83,C928)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SUMIFS(RAB!$F$14:$F$83,RAB!$C$14:$C$83,C929)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SUMIFS(RAB!$F$14:$F$83,RAB!$C$14:$C$83,C930)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SUMIFS(RAB!$F$14:$F$83,RAB!$C$14:$C$83,C931)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SUMIFS(RAB!$F$14:$F$83,RAB!$C$14:$C$83,C932)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SUMIFS(RAB!$F$14:$F$83,RAB!$C$14:$C$83,C933)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SUMIFS(RAB!$F$14:$F$83,RAB!$C$14:$C$83,C934)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SUMIFS(RAB!$F$14:$F$83,RAB!$C$14:$C$83,C935)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SUMIFS(RAB!$F$14:$F$83,RAB!$C$14:$C$83,C936)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SUMIFS(RAB!$F$14:$F$83,RAB!$C$14:$C$83,C937)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SUMIFS(RAB!$F$14:$F$83,RAB!$C$14:$C$83,C938)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SUMIFS(RAB!$F$14:$F$83,RAB!$C$14:$C$83,C939)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SUMIFS(RAB!$F$14:$F$83,RAB!$C$14:$C$83,C940)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SUMIFS(RAB!$F$14:$F$83,RAB!$C$14:$C$83,C941)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SUMIFS(RAB!$F$14:$F$83,RAB!$C$14:$C$83,C942)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SUMIFS(RAB!$F$14:$F$83,RAB!$C$14:$C$83,C943)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SUMIFS(RAB!$F$14:$F$83,RAB!$C$14:$C$83,C944)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SUMIFS(RAB!$F$14:$F$83,RAB!$C$14:$C$83,C945)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SUMIFS(RAB!$F$14:$F$83,RAB!$C$14:$C$83,C946)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SUMIFS(RAB!$F$14:$F$83,RAB!$C$14:$C$83,C947)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SUMIFS(RAB!$F$14:$F$83,RAB!$C$14:$C$83,C948)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SUMIFS(RAB!$F$14:$F$83,RAB!$C$14:$C$83,C949)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SUMIFS(RAB!$F$14:$F$83,RAB!$C$14:$C$83,C950)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SUMIFS(RAB!$F$14:$F$83,RAB!$C$14:$C$83,C951)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SUMIFS(RAB!$F$14:$F$83,RAB!$C$14:$C$83,C952)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SUMIFS(RAB!$F$14:$F$83,RAB!$C$14:$C$83,C953)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SUMIFS(RAB!$F$14:$F$83,RAB!$C$14:$C$83,C954)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SUMIFS(RAB!$F$14:$F$83,RAB!$C$14:$C$83,C955)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SUMIFS(RAB!$F$14:$F$83,RAB!$C$14:$C$83,C956)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SUMIFS(RAB!$F$14:$F$83,RAB!$C$14:$C$83,C957)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SUMIFS(RAB!$F$14:$F$83,RAB!$C$14:$C$83,C958)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SUMIFS(RAB!$F$14:$F$83,RAB!$C$14:$C$83,C959)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SUMIFS(RAB!$F$14:$F$83,RAB!$C$14:$C$83,C960)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SUMIFS(RAB!$F$14:$F$83,RAB!$C$14:$C$83,C961)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SUMIFS(RAB!$F$14:$F$83,RAB!$C$14:$C$83,C962)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SUMIFS(RAB!$F$14:$F$83,RAB!$C$14:$C$83,C963)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SUMIFS(RAB!$F$14:$F$83,RAB!$C$14:$C$83,C964)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SUMIFS(RAB!$F$14:$F$83,RAB!$C$14:$C$83,C965)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SUMIFS(RAB!$F$14:$F$83,RAB!$C$14:$C$83,C966)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SUMIFS(RAB!$F$14:$F$83,RAB!$C$14:$C$83,C967)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SUMIFS(RAB!$F$14:$F$83,RAB!$C$14:$C$83,C968)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SUMIFS(RAB!$F$14:$F$83,RAB!$C$14:$C$83,C969)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SUMIFS(RAB!$F$14:$F$83,RAB!$C$14:$C$83,C970)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SUMIFS(RAB!$F$14:$F$83,RAB!$C$14:$C$83,C971)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SUMIFS(RAB!$F$14:$F$83,RAB!$C$14:$C$83,C972)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SUMIFS(RAB!$F$14:$F$83,RAB!$C$14:$C$83,C973)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SUMIFS(RAB!$F$14:$F$83,RAB!$C$14:$C$83,C974)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SUMIFS(RAB!$F$14:$F$83,RAB!$C$14:$C$83,C975)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SUMIFS(RAB!$F$14:$F$83,RAB!$C$14:$C$83,C976)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SUMIFS(RAB!$F$14:$F$83,RAB!$C$14:$C$83,C977)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SUMIFS(RAB!$F$14:$F$83,RAB!$C$14:$C$83,C978)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SUMIFS(RAB!$F$14:$F$83,RAB!$C$14:$C$83,C979)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SUMIFS(RAB!$F$14:$F$83,RAB!$C$14:$C$83,C980)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SUMIFS(RAB!$F$14:$F$83,RAB!$C$14:$C$83,C981)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SUMIFS(RAB!$F$14:$F$83,RAB!$C$14:$C$83,C982)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SUMIFS(RAB!$F$14:$F$83,RAB!$C$14:$C$83,C983)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SUMIFS(RAB!$F$14:$F$83,RAB!$C$14:$C$83,C984)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SUMIFS(RAB!$F$14:$F$83,RAB!$C$14:$C$83,C985)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SUMIFS(RAB!$F$14:$F$83,RAB!$C$14:$C$83,C986)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SUMIFS(RAB!$F$14:$F$83,RAB!$C$14:$C$83,C987)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SUMIFS(RAB!$F$14:$F$83,RAB!$C$14:$C$83,C988)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SUMIFS(RAB!$F$14:$F$83,RAB!$C$14:$C$83,C989)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SUMIFS(RAB!$F$14:$F$83,RAB!$C$14:$C$83,C990)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SUMIFS(RAB!$F$14:$F$83,RAB!$C$14:$C$83,C991)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SUMIFS(RAB!$F$14:$F$83,RAB!$C$14:$C$83,C992)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SUMIFS(RAB!$F$14:$F$83,RAB!$C$14:$C$83,C993)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SUMIFS(RAB!$F$14:$F$83,RAB!$C$14:$C$83,C994)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SUMIFS(RAB!$F$14:$F$83,RAB!$C$14:$C$83,C995)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SUMIFS(RAB!$F$14:$F$83,RAB!$C$14:$C$83,C996)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SUMIFS(RAB!$F$14:$F$83,RAB!$C$14:$C$83,C997)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SUMIFS(RAB!$F$14:$F$83,RAB!$C$14:$C$83,C998)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SUMIFS(RAB!$F$14:$F$83,RAB!$C$14:$C$83,C999)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SUMIFS(RAB!$F$14:$F$83,RAB!$C$14:$C$83,C1000)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SUMIFS(RAB!$F$14:$F$83,RAB!$C$14:$C$83,C1001)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SUMIFS(RAB!$F$14:$F$83,RAB!$C$14:$C$83,C1002)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SUMIFS(RAB!$F$14:$F$83,RAB!$C$14:$C$83,C1003)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SUMIFS(RAB!$F$14:$F$83,RAB!$C$14:$C$83,C1004)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SUMIFS(RAB!$F$14:$F$83,RAB!$C$14:$C$83,C1005)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SUMIFS(RAB!$F$14:$F$83,RAB!$C$14:$C$83,C1006)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SUMIFS(RAB!$F$14:$F$83,RAB!$C$14:$C$83,C1007)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SUMIFS(RAB!$F$14:$F$83,RAB!$C$14:$C$83,C1008)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SUMIFS(RAB!$F$14:$F$83,RAB!$C$14:$C$83,C1009)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SUMIFS(RAB!$F$14:$F$83,RAB!$C$14:$C$83,C1010)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SUMIFS(RAB!$F$14:$F$83,RAB!$C$14:$C$83,C1011)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SUMIFS(RAB!$F$14:$F$83,RAB!$C$14:$C$83,C1012)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SUMIFS(RAB!$F$14:$F$83,RAB!$C$14:$C$83,C1013)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SUMIFS(RAB!$F$14:$F$83,RAB!$C$14:$C$83,C1014)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SUMIFS(RAB!$F$14:$F$83,RAB!$C$14:$C$83,C1015)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SUMIFS(RAB!$F$14:$F$83,RAB!$C$14:$C$83,C1016)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SUMIFS(RAB!$F$14:$F$83,RAB!$C$14:$C$83,C1017)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SUMIFS(RAB!$F$14:$F$83,RAB!$C$14:$C$83,C1018)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SUMIFS(RAB!$F$14:$F$83,RAB!$C$14:$C$83,C1019)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SUMIFS(RAB!$F$14:$F$83,RAB!$C$14:$C$83,C1020)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SUMIFS(RAB!$F$14:$F$83,RAB!$C$14:$C$83,C1021)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SUMIFS(RAB!$F$14:$F$83,RAB!$C$14:$C$83,C1022)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SUMIFS(RAB!$F$14:$F$83,RAB!$C$14:$C$83,C1023)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SUMIFS(RAB!$F$14:$F$83,RAB!$C$14:$C$83,C1024)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SUMIFS(RAB!$F$14:$F$83,RAB!$C$14:$C$83,C1025)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SUMIFS(RAB!$F$14:$F$83,RAB!$C$14:$C$83,C1026)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SUMIFS(RAB!$F$14:$F$83,RAB!$C$14:$C$83,C1027)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SUMIFS(RAB!$F$14:$F$83,RAB!$C$14:$C$83,C1028)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SUMIFS(RAB!$F$14:$F$83,RAB!$C$14:$C$83,C1029)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SUMIFS(RAB!$F$14:$F$83,RAB!$C$14:$C$83,C1030)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SUMIFS(RAB!$F$14:$F$83,RAB!$C$14:$C$83,C1031)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SUMIFS(RAB!$F$14:$F$83,RAB!$C$14:$C$83,C1032)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SUMIFS(RAB!$F$14:$F$83,RAB!$C$14:$C$83,C1033)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SUMIFS(RAB!$F$14:$F$83,RAB!$C$14:$C$83,C1034)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SUMIFS(RAB!$F$14:$F$83,RAB!$C$14:$C$83,C1035)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SUMIFS(RAB!$F$14:$F$83,RAB!$C$14:$C$83,C1036)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SUMIFS(RAB!$F$14:$F$83,RAB!$C$14:$C$83,C1037)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SUMIFS(RAB!$F$14:$F$83,RAB!$C$14:$C$83,C1038)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SUMIFS(RAB!$F$14:$F$83,RAB!$C$14:$C$83,C1039)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SUMIFS(RAB!$F$14:$F$83,RAB!$C$14:$C$83,C1040)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SUMIFS(RAB!$F$14:$F$83,RAB!$C$14:$C$83,C1041)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SUMIFS(RAB!$F$14:$F$83,RAB!$C$14:$C$83,C1042)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SUMIFS(RAB!$F$14:$F$83,RAB!$C$14:$C$83,C1043)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SUMIFS(RAB!$F$14:$F$83,RAB!$C$14:$C$83,C1044)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SUMIFS(RAB!$F$14:$F$83,RAB!$C$14:$C$83,C1045)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SUMIFS(RAB!$F$14:$F$83,RAB!$C$14:$C$83,C1046)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SUMIFS(RAB!$F$14:$F$83,RAB!$C$14:$C$83,C1047)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SUMIFS(RAB!$F$14:$F$83,RAB!$C$14:$C$83,C1048)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SUMIFS(RAB!$F$14:$F$83,RAB!$C$14:$C$83,C1049)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SUMIFS(RAB!$F$14:$F$83,RAB!$C$14:$C$83,C1050)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SUMIFS(RAB!$F$14:$F$83,RAB!$C$14:$C$83,C1051)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SUMIFS(RAB!$F$14:$F$83,RAB!$C$14:$C$83,C1052)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SUMIFS(RAB!$F$14:$F$83,RAB!$C$14:$C$83,C1053)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SUMIFS(RAB!$F$14:$F$83,RAB!$C$14:$C$83,C1054)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SUMIFS(RAB!$F$14:$F$83,RAB!$C$14:$C$83,C1055)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SUMIFS(RAB!$F$14:$F$83,RAB!$C$14:$C$83,C1056)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SUMIFS(RAB!$F$14:$F$83,RAB!$C$14:$C$83,C1057)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SUMIFS(RAB!$F$14:$F$83,RAB!$C$14:$C$83,C1058)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SUMIFS(RAB!$F$14:$F$83,RAB!$C$14:$C$83,C1059)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SUMIFS(RAB!$F$14:$F$83,RAB!$C$14:$C$83,C1060)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SUMIFS(RAB!$F$14:$F$83,RAB!$C$14:$C$83,C1061)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SUMIFS(RAB!$F$14:$F$83,RAB!$C$14:$C$83,C1062)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SUMIFS(RAB!$F$14:$F$83,RAB!$C$14:$C$83,C1063)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SUMIFS(RAB!$F$14:$F$83,RAB!$C$14:$C$83,C1064)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SUMIFS(RAB!$F$14:$F$83,RAB!$C$14:$C$83,C1065)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SUMIFS(RAB!$F$14:$F$83,RAB!$C$14:$C$83,C1066)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SUMIFS(RAB!$F$14:$F$83,RAB!$C$14:$C$83,C1067)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SUMIFS(RAB!$F$14:$F$83,RAB!$C$14:$C$83,C1068)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SUMIFS(RAB!$F$14:$F$83,RAB!$C$14:$C$83,C1069)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SUMIFS(RAB!$F$14:$F$83,RAB!$C$14:$C$83,C1070)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SUMIFS(RAB!$F$14:$F$83,RAB!$C$14:$C$83,C1071)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SUMIFS(RAB!$F$14:$F$83,RAB!$C$14:$C$83,C1072)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SUMIFS(RAB!$F$14:$F$83,RAB!$C$14:$C$83,C1073)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SUMIFS(RAB!$F$14:$F$83,RAB!$C$14:$C$83,C1074)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SUMIFS(RAB!$F$14:$F$83,RAB!$C$14:$C$83,C1075)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SUMIFS(RAB!$F$14:$F$83,RAB!$C$14:$C$83,C1076)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SUMIFS(RAB!$F$14:$F$83,RAB!$C$14:$C$83,C1077)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SUMIFS(RAB!$F$14:$F$83,RAB!$C$14:$C$83,C1078)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SUMIFS(RAB!$F$14:$F$83,RAB!$C$14:$C$83,C1079)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SUMIFS(RAB!$F$14:$F$83,RAB!$C$14:$C$83,C1080)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SUMIFS(RAB!$F$14:$F$83,RAB!$C$14:$C$83,C1081)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SUMIFS(RAB!$F$14:$F$83,RAB!$C$14:$C$83,C1082)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SUMIFS(RAB!$F$14:$F$83,RAB!$C$14:$C$83,C1083)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SUMIFS(RAB!$F$14:$F$83,RAB!$C$14:$C$83,C1084)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SUMIFS(RAB!$F$14:$F$83,RAB!$C$14:$C$83,C1085)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SUMIFS(RAB!$F$14:$F$83,RAB!$C$14:$C$83,C1086)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SUMIFS(RAB!$F$14:$F$83,RAB!$C$14:$C$83,C1087)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SUMIFS(RAB!$F$14:$F$83,RAB!$C$14:$C$83,C1088)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SUMIFS(RAB!$F$14:$F$83,RAB!$C$14:$C$83,C1089)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SUMIFS(RAB!$F$14:$F$83,RAB!$C$14:$C$83,C1090)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SUMIFS(RAB!$F$14:$F$83,RAB!$C$14:$C$83,C1091)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SUMIFS(RAB!$F$14:$F$83,RAB!$C$14:$C$83,C1092)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SUMIFS(RAB!$F$14:$F$83,RAB!$C$14:$C$83,C1093)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SUMIFS(RAB!$F$14:$F$83,RAB!$C$14:$C$83,C1094)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SUMIFS(RAB!$F$14:$F$83,RAB!$C$14:$C$83,C1095)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SUMIFS(RAB!$F$14:$F$83,RAB!$C$14:$C$83,C1096)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SUMIFS(RAB!$F$14:$F$83,RAB!$C$14:$C$83,C1097)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SUMIFS(RAB!$F$14:$F$83,RAB!$C$14:$C$83,C1098)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SUMIFS(RAB!$F$14:$F$83,RAB!$C$14:$C$83,C1099)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SUMIFS(RAB!$F$14:$F$83,RAB!$C$14:$C$83,C1100)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SUMIFS(RAB!$F$14:$F$83,RAB!$C$14:$C$83,C1101)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SUMIFS(RAB!$F$14:$F$83,RAB!$C$14:$C$83,C1102)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SUMIFS(RAB!$F$14:$F$83,RAB!$C$14:$C$83,C1103)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SUMIFS(RAB!$F$14:$F$83,RAB!$C$14:$C$83,C1104)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SUMIFS(RAB!$F$14:$F$83,RAB!$C$14:$C$83,C1105)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SUMIFS(RAB!$F$14:$F$83,RAB!$C$14:$C$83,C1106)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SUMIFS(RAB!$F$14:$F$83,RAB!$C$14:$C$83,C1107)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SUMIFS(RAB!$F$14:$F$83,RAB!$C$14:$C$83,C1108)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SUMIFS(RAB!$F$14:$F$83,RAB!$C$14:$C$83,C1109)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SUMIFS(RAB!$F$14:$F$83,RAB!$C$14:$C$83,C1110)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SUMIFS(RAB!$F$14:$F$83,RAB!$C$14:$C$83,C1111)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SUMIFS(RAB!$F$14:$F$83,RAB!$C$14:$C$83,C1112)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SUMIFS(RAB!$F$14:$F$83,RAB!$C$14:$C$83,C1113)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SUMIFS(RAB!$F$14:$F$83,RAB!$C$14:$C$83,C1114)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SUMIFS(RAB!$F$14:$F$83,RAB!$C$14:$C$83,C1115)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SUMIFS(RAB!$F$14:$F$83,RAB!$C$14:$C$83,C1116)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SUMIFS(RAB!$F$14:$F$83,RAB!$C$14:$C$83,C1117)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SUMIFS(RAB!$F$14:$F$83,RAB!$C$14:$C$83,C1118)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SUMIFS(RAB!$F$14:$F$83,RAB!$C$14:$C$83,C1119)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SUMIFS(RAB!$F$14:$F$83,RAB!$C$14:$C$83,C1120)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SUMIFS(RAB!$F$14:$F$83,RAB!$C$14:$C$83,C1121)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SUMIFS(RAB!$F$14:$F$83,RAB!$C$14:$C$83,C1122)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SUMIFS(RAB!$F$14:$F$83,RAB!$C$14:$C$83,C1123)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SUMIFS(RAB!$F$14:$F$83,RAB!$C$14:$C$83,C1124)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SUMIFS(RAB!$F$14:$F$83,RAB!$C$14:$C$83,C1125)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SUMIFS(RAB!$F$14:$F$83,RAB!$C$14:$C$83,C1126)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SUMIFS(RAB!$F$14:$F$83,RAB!$C$14:$C$83,C1127)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SUMIFS(RAB!$F$14:$F$83,RAB!$C$14:$C$83,C1128)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SUMIFS(RAB!$F$14:$F$83,RAB!$C$14:$C$83,C1129)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SUMIFS(RAB!$F$14:$F$83,RAB!$C$14:$C$83,C1130)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SUMIFS(RAB!$F$14:$F$83,RAB!$C$14:$C$83,C1131)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SUMIFS(RAB!$F$14:$F$83,RAB!$C$14:$C$83,C1132)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SUMIFS(RAB!$F$14:$F$83,RAB!$C$14:$C$83,C1133)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SUMIFS(RAB!$F$14:$F$83,RAB!$C$14:$C$83,C1134)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SUMIFS(RAB!$F$14:$F$83,RAB!$C$14:$C$83,C1135)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SUMIFS(RAB!$F$14:$F$83,RAB!$C$14:$C$83,C1136)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SUMIFS(RAB!$F$14:$F$83,RAB!$C$14:$C$83,C1137)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SUMIFS(RAB!$F$14:$F$83,RAB!$C$14:$C$83,C1138)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SUMIFS(RAB!$F$14:$F$83,RAB!$C$14:$C$83,C1139)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SUMIFS(RAB!$F$14:$F$83,RAB!$C$14:$C$83,C1140)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SUMIFS(RAB!$F$14:$F$83,RAB!$C$14:$C$83,C1141)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SUMIFS(RAB!$F$14:$F$83,RAB!$C$14:$C$83,C1142)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SUMIFS(RAB!$F$14:$F$83,RAB!$C$14:$C$83,C1143)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SUMIFS(RAB!$F$14:$F$83,RAB!$C$14:$C$83,C1144)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SUMIFS(RAB!$F$14:$F$83,RAB!$C$14:$C$83,C1145)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SUMIFS(RAB!$F$14:$F$83,RAB!$C$14:$C$83,C1146)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SUMIFS(RAB!$F$14:$F$83,RAB!$C$14:$C$83,C1147)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SUMIFS(RAB!$F$14:$F$83,RAB!$C$14:$C$83,C1148)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SUMIFS(RAB!$F$14:$F$83,RAB!$C$14:$C$83,C1149)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SUMIFS(RAB!$F$14:$F$83,RAB!$C$14:$C$83,C1150)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SUMIFS(RAB!$F$14:$F$83,RAB!$C$14:$C$83,C1151)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SUMIFS(RAB!$F$14:$F$83,RAB!$C$14:$C$83,C1152)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SUMIFS(RAB!$F$14:$F$83,RAB!$C$14:$C$83,C1153)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SUMIFS(RAB!$F$14:$F$83,RAB!$C$14:$C$83,C1154)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SUMIFS(RAB!$F$14:$F$83,RAB!$C$14:$C$83,C1155)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SUMIFS(RAB!$F$14:$F$83,RAB!$C$14:$C$83,C1156)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SUMIFS(RAB!$F$14:$F$83,RAB!$C$14:$C$83,C1157)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SUMIFS(RAB!$F$14:$F$83,RAB!$C$14:$C$83,C1158)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SUMIFS(RAB!$F$14:$F$83,RAB!$C$14:$C$83,C1159)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SUMIFS(RAB!$F$14:$F$83,RAB!$C$14:$C$83,C1160)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SUMIFS(RAB!$F$14:$F$83,RAB!$C$14:$C$83,C1161)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SUMIFS(RAB!$F$14:$F$83,RAB!$C$14:$C$83,C1162)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SUMIFS(RAB!$F$14:$F$83,RAB!$C$14:$C$83,C1163)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SUMIFS(RAB!$F$14:$F$83,RAB!$C$14:$C$83,C1164)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SUMIFS(RAB!$F$14:$F$83,RAB!$C$14:$C$83,C1165)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SUMIFS(RAB!$F$14:$F$83,RAB!$C$14:$C$83,C1166)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SUMIFS(RAB!$F$14:$F$83,RAB!$C$14:$C$83,C1167)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SUMIFS(RAB!$F$14:$F$83,RAB!$C$14:$C$83,C1168)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SUMIFS(RAB!$F$14:$F$83,RAB!$C$14:$C$83,C1169)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SUMIFS(RAB!$F$14:$F$83,RAB!$C$14:$C$83,C1170)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SUMIFS(RAB!$F$14:$F$83,RAB!$C$14:$C$83,C1171)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SUMIFS(RAB!$F$14:$F$83,RAB!$C$14:$C$83,C1172)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SUMIFS(RAB!$F$14:$F$83,RAB!$C$14:$C$83,C1173)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SUMIFS(RAB!$F$14:$F$83,RAB!$C$14:$C$83,C1174)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SUMIFS(RAB!$F$14:$F$83,RAB!$C$14:$C$83,C1175)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SUMIFS(RAB!$F$14:$F$83,RAB!$C$14:$C$83,C1176)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SUMIFS(RAB!$F$14:$F$83,RAB!$C$14:$C$83,C1177)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SUMIFS(RAB!$F$14:$F$83,RAB!$C$14:$C$83,C1178)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SUMIFS(RAB!$F$14:$F$83,RAB!$C$14:$C$83,C1179)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SUMIFS(RAB!$F$14:$F$83,RAB!$C$14:$C$83,C1180)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SUMIFS(RAB!$F$14:$F$83,RAB!$C$14:$C$83,C1181)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SUMIFS(RAB!$F$14:$F$83,RAB!$C$14:$C$83,C1182)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SUMIFS(RAB!$F$14:$F$83,RAB!$C$14:$C$83,C1183)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SUMIFS(RAB!$F$14:$F$83,RAB!$C$14:$C$83,C1184)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SUMIFS(RAB!$F$14:$F$83,RAB!$C$14:$C$83,C1185)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SUMIFS(RAB!$F$14:$F$83,RAB!$C$14:$C$83,C1186)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SUMIFS(RAB!$F$14:$F$83,RAB!$C$14:$C$83,C1187)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SUMIFS(RAB!$F$14:$F$83,RAB!$C$14:$C$83,C1188)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SUMIFS(RAB!$F$14:$F$83,RAB!$C$14:$C$83,C1189)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SUMIFS(RAB!$F$14:$F$83,RAB!$C$14:$C$83,C1190)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SUMIFS(RAB!$F$14:$F$83,RAB!$C$14:$C$83,C1191)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SUMIFS(RAB!$F$14:$F$83,RAB!$C$14:$C$83,C1192)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SUMIFS(RAB!$F$14:$F$83,RAB!$C$14:$C$83,C1193)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SUMIFS(RAB!$F$14:$F$83,RAB!$C$14:$C$83,C1194)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SUMIFS(RAB!$F$14:$F$83,RAB!$C$14:$C$83,C1195)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SUMIFS(RAB!$F$14:$F$83,RAB!$C$14:$C$83,C1196)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SUMIFS(RAB!$F$14:$F$83,RAB!$C$14:$C$83,C1197)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SUMIFS(RAB!$F$14:$F$83,RAB!$C$14:$C$83,C1198)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SUMIFS(RAB!$F$14:$F$83,RAB!$C$14:$C$83,C1199)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SUMIFS(RAB!$F$14:$F$83,RAB!$C$14:$C$83,C1200)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SUMIFS(RAB!$F$14:$F$83,RAB!$C$14:$C$83,C1201)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SUMIFS(RAB!$F$14:$F$83,RAB!$C$14:$C$83,C1202)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SUMIFS(RAB!$F$14:$F$83,RAB!$C$14:$C$83,C1203)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SUMIFS(RAB!$F$14:$F$83,RAB!$C$14:$C$83,C1204)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SUMIFS(RAB!$F$14:$F$83,RAB!$C$14:$C$83,C1205)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SUMIFS(RAB!$F$14:$F$83,RAB!$C$14:$C$83,C1206)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SUMIFS(RAB!$F$14:$F$83,RAB!$C$14:$C$83,C1207)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SUMIFS(RAB!$F$14:$F$83,RAB!$C$14:$C$83,C1208)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SUMIFS(RAB!$F$14:$F$83,RAB!$C$14:$C$83,C1209)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SUMIFS(RAB!$F$14:$F$83,RAB!$C$14:$C$83,C1210)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SUMIFS(RAB!$F$14:$F$83,RAB!$C$14:$C$83,C1211)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SUMIFS(RAB!$F$14:$F$83,RAB!$C$14:$C$83,C1212)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SUMIFS(RAB!$F$14:$F$83,RAB!$C$14:$C$83,C1213)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SUMIFS(RAB!$F$14:$F$83,RAB!$C$14:$C$83,C1214)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SUMIFS(RAB!$F$14:$F$83,RAB!$C$14:$C$83,C1215)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SUMIFS(RAB!$F$14:$F$83,RAB!$C$14:$C$83,C1216)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SUMIFS(RAB!$F$14:$F$83,RAB!$C$14:$C$83,C1217)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SUMIFS(RAB!$F$14:$F$83,RAB!$C$14:$C$83,C1218)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SUMIFS(RAB!$F$14:$F$83,RAB!$C$14:$C$83,C1219)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SUMIFS(RAB!$F$14:$F$83,RAB!$C$14:$C$83,C1220)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SUMIFS(RAB!$F$14:$F$83,RAB!$C$14:$C$83,C1221)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SUMIFS(RAB!$F$14:$F$83,RAB!$C$14:$C$83,C1222)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SUMIFS(RAB!$F$14:$F$83,RAB!$C$14:$C$83,C1223)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SUMIFS(RAB!$F$14:$F$83,RAB!$C$14:$C$83,C1224)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SUMIFS(RAB!$F$14:$F$83,RAB!$C$14:$C$83,C1225)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SUMIFS(RAB!$F$14:$F$83,RAB!$C$14:$C$83,C1226)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SUMIFS(RAB!$F$14:$F$83,RAB!$C$14:$C$83,C1227)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SUMIFS(RAB!$F$14:$F$83,RAB!$C$14:$C$83,C1228)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SUMIFS(RAB!$F$14:$F$83,RAB!$C$14:$C$83,C1229)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SUMIFS(RAB!$F$14:$F$83,RAB!$C$14:$C$83,C1230)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SUMIFS(RAB!$F$14:$F$83,RAB!$C$14:$C$83,C1231)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SUMIFS(RAB!$F$14:$F$83,RAB!$C$14:$C$83,C1232)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SUMIFS(RAB!$F$14:$F$83,RAB!$C$14:$C$83,C1233)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SUMIFS(RAB!$F$14:$F$83,RAB!$C$14:$C$83,C1234)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SUMIFS(RAB!$F$14:$F$83,RAB!$C$14:$C$83,C1235)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SUMIFS(RAB!$F$14:$F$83,RAB!$C$14:$C$83,C1236)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SUMIFS(RAB!$F$14:$F$83,RAB!$C$14:$C$83,C1237)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SUMIFS(RAB!$F$14:$F$83,RAB!$C$14:$C$83,C1238)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SUMIFS(RAB!$F$14:$F$83,RAB!$C$14:$C$83,C1239)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SUMIFS(RAB!$F$14:$F$83,RAB!$C$14:$C$83,C1240)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SUMIFS(RAB!$F$14:$F$83,RAB!$C$14:$C$83,C1241)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SUMIFS(RAB!$F$14:$F$83,RAB!$C$14:$C$83,C1242)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SUMIFS(RAB!$F$14:$F$83,RAB!$C$14:$C$83,C1243)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SUMIFS(RAB!$F$14:$F$83,RAB!$C$14:$C$83,C1244)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SUMIFS(RAB!$F$14:$F$83,RAB!$C$14:$C$83,C1245)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SUMIFS(RAB!$F$14:$F$83,RAB!$C$14:$C$83,C1246)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SUMIFS(RAB!$F$14:$F$83,RAB!$C$14:$C$83,C1247)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SUMIFS(RAB!$F$14:$F$83,RAB!$C$14:$C$83,C1248)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SUMIFS(RAB!$F$14:$F$83,RAB!$C$14:$C$83,C1249)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SUMIFS(RAB!$F$14:$F$83,RAB!$C$14:$C$83,C1250)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SUMIFS(RAB!$F$14:$F$83,RAB!$C$14:$C$83,C1251)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SUMIFS(RAB!$F$14:$F$83,RAB!$C$14:$C$83,C1252)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SUMIFS(RAB!$F$14:$F$83,RAB!$C$14:$C$83,C1253)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SUMIFS(RAB!$F$14:$F$83,RAB!$C$14:$C$83,C1254)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SUMIFS(RAB!$F$14:$F$83,RAB!$C$14:$C$83,C1255)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SUMIFS(RAB!$F$14:$F$83,RAB!$C$14:$C$83,C1256)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SUMIFS(RAB!$F$14:$F$83,RAB!$C$14:$C$83,C1257)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SUMIFS(RAB!$F$14:$F$83,RAB!$C$14:$C$83,C1258)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SUMIFS(RAB!$F$14:$F$83,RAB!$C$14:$C$83,C1259)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SUMIFS(RAB!$F$14:$F$83,RAB!$C$14:$C$83,C1260)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SUMIFS(RAB!$F$14:$F$83,RAB!$C$14:$C$83,C1261)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SUMIFS(RAB!$F$14:$F$83,RAB!$C$14:$C$83,C1262)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SUMIFS(RAB!$F$14:$F$83,RAB!$C$14:$C$83,C1263)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SUMIFS(RAB!$F$14:$F$83,RAB!$C$14:$C$83,C1264)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SUMIFS(RAB!$F$14:$F$83,RAB!$C$14:$C$83,C1265)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SUMIFS(RAB!$F$14:$F$83,RAB!$C$14:$C$83,C1266)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SUMIFS(RAB!$F$14:$F$83,RAB!$C$14:$C$83,C1267)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SUMIFS(RAB!$F$14:$F$83,RAB!$C$14:$C$83,C1268)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SUMIFS(RAB!$F$14:$F$83,RAB!$C$14:$C$83,C1269)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SUMIFS(RAB!$F$14:$F$83,RAB!$C$14:$C$83,C1270)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SUMIFS(RAB!$F$14:$F$83,RAB!$C$14:$C$83,C1271)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SUMIFS(RAB!$F$14:$F$83,RAB!$C$14:$C$83,C1272)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SUMIFS(RAB!$F$14:$F$83,RAB!$C$14:$C$83,C1273)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SUMIFS(RAB!$F$14:$F$83,RAB!$C$14:$C$83,C1274)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SUMIFS(RAB!$F$14:$F$83,RAB!$C$14:$C$83,C1275)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SUMIFS(RAB!$F$14:$F$83,RAB!$C$14:$C$83,C1276)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SUMIFS(RAB!$F$14:$F$83,RAB!$C$14:$C$83,C1277)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SUMIFS(RAB!$F$14:$F$83,RAB!$C$14:$C$83,C1278)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SUMIFS(RAB!$F$14:$F$83,RAB!$C$14:$C$83,C1279)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SUMIFS(RAB!$F$14:$F$83,RAB!$C$14:$C$83,C1280)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SUMIFS(RAB!$F$14:$F$83,RAB!$C$14:$C$83,C1281)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SUMIFS(RAB!$F$14:$F$83,RAB!$C$14:$C$83,C1282)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SUMIFS(RAB!$F$14:$F$83,RAB!$C$14:$C$83,C1283)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SUMIFS(RAB!$F$14:$F$83,RAB!$C$14:$C$83,C1284)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SUMIFS(RAB!$F$14:$F$83,RAB!$C$14:$C$83,C1285)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SUMIFS(RAB!$F$14:$F$83,RAB!$C$14:$C$83,C1286)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SUMIFS(RAB!$F$14:$F$83,RAB!$C$14:$C$83,C1287)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SUMIFS(RAB!$F$14:$F$83,RAB!$C$14:$C$83,C1288)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SUMIFS(RAB!$F$14:$F$83,RAB!$C$14:$C$83,C1289)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SUMIFS(RAB!$F$14:$F$83,RAB!$C$14:$C$83,C1290)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SUMIFS(RAB!$F$14:$F$83,RAB!$C$14:$C$83,C1291)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SUMIFS(RAB!$F$14:$F$83,RAB!$C$14:$C$83,C1292)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SUMIFS(RAB!$F$14:$F$83,RAB!$C$14:$C$83,C1293)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SUMIFS(RAB!$F$14:$F$83,RAB!$C$14:$C$83,C1294)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SUMIFS(RAB!$F$14:$F$83,RAB!$C$14:$C$83,C1295)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SUMIFS(RAB!$F$14:$F$83,RAB!$C$14:$C$83,C1296)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SUMIFS(RAB!$F$14:$F$83,RAB!$C$14:$C$83,C1297)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SUMIFS(RAB!$F$14:$F$83,RAB!$C$14:$C$83,C1298)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SUMIFS(RAB!$F$14:$F$83,RAB!$C$14:$C$83,C1299)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SUMIFS(RAB!$F$14:$F$83,RAB!$C$14:$C$83,C1300)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SUMIFS(RAB!$F$14:$F$83,RAB!$C$14:$C$83,C1301)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SUMIFS(RAB!$F$14:$F$83,RAB!$C$14:$C$83,C1302)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SUMIFS(RAB!$F$14:$F$83,RAB!$C$14:$C$83,C1303)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SUMIFS(RAB!$F$14:$F$83,RAB!$C$14:$C$83,C1304)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SUMIFS(RAB!$F$14:$F$83,RAB!$C$14:$C$83,C1305)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SUMIFS(RAB!$F$14:$F$83,RAB!$C$14:$C$83,C1306)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SUMIFS(RAB!$F$14:$F$83,RAB!$C$14:$C$83,C1307)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SUMIFS(RAB!$F$14:$F$83,RAB!$C$14:$C$83,C1308)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SUMIFS(RAB!$F$14:$F$83,RAB!$C$14:$C$83,C1309)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SUMIFS(RAB!$F$14:$F$83,RAB!$C$14:$C$83,C1310)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SUMIFS(RAB!$F$14:$F$83,RAB!$C$14:$C$83,C1311)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SUMIFS(RAB!$F$14:$F$83,RAB!$C$14:$C$83,C1312)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SUMIFS(RAB!$F$14:$F$83,RAB!$C$14:$C$83,C1313)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SUMIFS(RAB!$F$14:$F$83,RAB!$C$14:$C$83,C1314)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SUMIFS(RAB!$F$14:$F$83,RAB!$C$14:$C$83,C1315)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SUMIFS(RAB!$F$14:$F$83,RAB!$C$14:$C$83,C1316)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SUMIFS(RAB!$F$14:$F$83,RAB!$C$14:$C$83,C1317)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SUMIFS(RAB!$F$14:$F$83,RAB!$C$14:$C$83,C1318)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SUMIFS(RAB!$F$14:$F$83,RAB!$C$14:$C$83,C1319)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SUMIFS(RAB!$F$14:$F$83,RAB!$C$14:$C$83,C1320)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7" t="s">
        <v>1127</v>
      </c>
      <c r="C4" s="517"/>
      <c r="D4" s="517"/>
      <c r="E4" s="517"/>
      <c r="F4" s="517"/>
      <c r="G4" s="517"/>
      <c r="H4" s="517"/>
      <c r="I4" s="517"/>
      <c r="J4" s="517"/>
      <c r="K4" s="51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BBRI PASAR SEDO (SYUKRON BIN PARSAN)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SEDO,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8" t="s">
        <v>0</v>
      </c>
      <c r="C11" s="520" t="s">
        <v>1</v>
      </c>
      <c r="D11" s="523" t="s">
        <v>42</v>
      </c>
      <c r="E11" s="523" t="s">
        <v>43</v>
      </c>
      <c r="F11" s="523" t="s">
        <v>2</v>
      </c>
      <c r="G11" s="525" t="s">
        <v>41</v>
      </c>
      <c r="H11" s="523" t="s">
        <v>3</v>
      </c>
      <c r="I11" s="523"/>
      <c r="J11" s="523"/>
      <c r="K11" s="528"/>
      <c r="M11" s="33"/>
      <c r="N11" s="33"/>
      <c r="O11" s="33"/>
      <c r="P11" s="33"/>
      <c r="R11" s="34"/>
      <c r="S11" s="74"/>
      <c r="T11" s="74"/>
    </row>
    <row r="12" spans="1:21" ht="15" customHeight="1">
      <c r="B12" s="519"/>
      <c r="C12" s="521"/>
      <c r="D12" s="524"/>
      <c r="E12" s="524"/>
      <c r="F12" s="524"/>
      <c r="G12" s="526"/>
      <c r="H12" s="532" t="s">
        <v>46</v>
      </c>
      <c r="I12" s="532" t="s">
        <v>5</v>
      </c>
      <c r="J12" s="524" t="s">
        <v>47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9"/>
      <c r="C13" s="522"/>
      <c r="D13" s="524"/>
      <c r="E13" s="524"/>
      <c r="F13" s="524"/>
      <c r="G13" s="527"/>
      <c r="H13" s="533"/>
      <c r="I13" s="533"/>
      <c r="J13" s="524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4" t="s">
        <v>463</v>
      </c>
      <c r="D40" s="534"/>
      <c r="E40" s="534"/>
      <c r="F40" s="53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SUMIFS(RAB!$F$14:$F$83,RAB!$C$14:$C$83,'REKAP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SUMIFS(RAB!$F$14:$F$83,RAB!$C$14:$C$83,'REKAP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SUMIFS(RAB!$F$14:$F$83,RAB!$C$14:$C$83,'REKAP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SUMIFS(RAB!$F$14:$F$83,RAB!$C$14:$C$83,'REKAP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SUMIFS(RAB!$F$14:$F$83,RAB!$C$14:$C$83,'REKAP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SUMIFS(RAB!$F$14:$F$83,RAB!$C$14:$C$83,'REKAP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SUMIFS(RAB!$F$14:$F$83,RAB!$C$14:$C$83,'REKAP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SUMIFS(RAB!$F$14:$F$83,RAB!$C$14:$C$83,'REKAP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SUMIFS(RAB!$F$14:$F$83,RAB!$C$14:$C$83,'REKAP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SUMIFS(RAB!$F$14:$F$83,RAB!$C$14:$C$83,'REKAP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SUMIFS(RAB!$F$14:$F$83,RAB!$C$14:$C$83,'REKAP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SUMIFS(RAB!$F$14:$F$83,RAB!$C$14:$C$83,'REKAP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SUMIFS(RAB!$F$14:$F$83,RAB!$C$14:$C$83,'REKAP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SUMIFS(RAB!$F$14:$F$83,RAB!$C$14:$C$83,'REKAP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SUMIFS(RAB!$F$14:$F$83,RAB!$C$14:$C$83,'REKAP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SUMIFS(RAB!$F$14:$F$83,RAB!$C$14:$C$83,'REKAP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SUMIFS(RAB!$F$14:$F$83,RAB!$C$14:$C$83,'REKAP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SUMIFS(RAB!$F$14:$F$83,RAB!$C$14:$C$83,'REKAP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SUMIFS(RAB!$F$14:$F$83,RAB!$C$14:$C$83,'REKAP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SUMIFS(RAB!$F$14:$F$83,RAB!$C$14:$C$83,'REKAP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16" sqref="C16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7" t="s">
        <v>1034</v>
      </c>
      <c r="C4" s="517"/>
      <c r="D4" s="517"/>
      <c r="E4" s="517"/>
      <c r="F4" s="517"/>
      <c r="G4" s="517"/>
      <c r="H4" s="517"/>
      <c r="I4" s="517"/>
      <c r="J4" s="517"/>
      <c r="K4" s="51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BBRI PASAR SEDO (SYUKRON BIN PARSAN)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SEDO,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8" t="s">
        <v>0</v>
      </c>
      <c r="C11" s="520" t="s">
        <v>1</v>
      </c>
      <c r="D11" s="523" t="s">
        <v>42</v>
      </c>
      <c r="E11" s="523" t="s">
        <v>43</v>
      </c>
      <c r="F11" s="523" t="s">
        <v>2</v>
      </c>
      <c r="G11" s="525" t="s">
        <v>41</v>
      </c>
      <c r="H11" s="523" t="s">
        <v>3</v>
      </c>
      <c r="I11" s="523"/>
      <c r="J11" s="523"/>
      <c r="K11" s="528"/>
      <c r="M11" s="33"/>
      <c r="N11" s="33"/>
      <c r="O11" s="33"/>
      <c r="P11" s="33"/>
      <c r="R11" s="34"/>
      <c r="S11" s="74"/>
      <c r="T11" s="74"/>
    </row>
    <row r="12" spans="1:21" ht="15" customHeight="1">
      <c r="B12" s="519"/>
      <c r="C12" s="521"/>
      <c r="D12" s="524"/>
      <c r="E12" s="524"/>
      <c r="F12" s="524"/>
      <c r="G12" s="526"/>
      <c r="H12" s="532" t="s">
        <v>46</v>
      </c>
      <c r="I12" s="532" t="s">
        <v>5</v>
      </c>
      <c r="J12" s="524" t="s">
        <v>47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9"/>
      <c r="C13" s="522"/>
      <c r="D13" s="524"/>
      <c r="E13" s="524"/>
      <c r="F13" s="524"/>
      <c r="G13" s="527"/>
      <c r="H13" s="533"/>
      <c r="I13" s="533"/>
      <c r="J13" s="524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LVCB 2 Jurusan 250 A LBS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9994500</v>
      </c>
      <c r="H18" s="42">
        <f t="shared" ca="1" si="1"/>
        <v>9994500</v>
      </c>
      <c r="I18" s="42">
        <f t="shared" ca="1" si="2"/>
        <v>0</v>
      </c>
      <c r="J18" s="42">
        <f t="shared" ca="1" si="3"/>
        <v>0</v>
      </c>
      <c r="K18" s="43">
        <f t="shared" ca="1" si="0"/>
        <v>9994500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20</v>
      </c>
      <c r="G19" s="41">
        <f ca="1">IF(ISERROR(OFFSET('HARGA SATUAN'!$I$6,MATCH(C19,'HARGA SATUAN'!$C$7:$C$1492,0),0)),"",OFFSET('HARGA SATUAN'!$I$6,MATCH(C19,'HARGA SATUAN'!$C$7:$C$1492,0),0))</f>
        <v>54500</v>
      </c>
      <c r="H19" s="42">
        <f t="shared" ca="1" si="1"/>
        <v>1090000</v>
      </c>
      <c r="I19" s="42">
        <f t="shared" ca="1" si="2"/>
        <v>0</v>
      </c>
      <c r="J19" s="42">
        <f t="shared" ca="1" si="3"/>
        <v>0</v>
      </c>
      <c r="K19" s="43">
        <f t="shared" ca="1" si="0"/>
        <v>1090000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4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20</v>
      </c>
      <c r="G20" s="41">
        <f ca="1">IF(ISERROR(OFFSET('HARGA SATUAN'!$I$6,MATCH(C20,'HARGA SATUAN'!$C$7:$C$1492,0),0)),"",OFFSET('HARGA SATUAN'!$I$6,MATCH(C20,'HARGA SATUAN'!$C$7:$C$1492,0),0))</f>
        <v>13500</v>
      </c>
      <c r="H20" s="42">
        <f t="shared" ca="1" si="1"/>
        <v>270000</v>
      </c>
      <c r="I20" s="42">
        <f t="shared" ca="1" si="2"/>
        <v>0</v>
      </c>
      <c r="J20" s="42">
        <f t="shared" ca="1" si="3"/>
        <v>0</v>
      </c>
      <c r="K20" s="43">
        <f t="shared" ca="1" si="0"/>
        <v>270000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16346800</v>
      </c>
      <c r="I168" s="55">
        <f ca="1">SUM(I14:I167)</f>
        <v>0</v>
      </c>
      <c r="J168" s="55">
        <f ca="1">SUM(J14:J167)</f>
        <v>0</v>
      </c>
      <c r="K168" s="55">
        <f ca="1">SUM(K14:K167)</f>
        <v>16346800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1634680</v>
      </c>
      <c r="I169" s="60">
        <f ca="1">I168*0.1</f>
        <v>0</v>
      </c>
      <c r="J169" s="60">
        <f ca="1">J168*0.1</f>
        <v>0</v>
      </c>
      <c r="K169" s="60">
        <f ca="1">K168*0.1</f>
        <v>1634680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4" t="s">
        <v>463</v>
      </c>
      <c r="D170" s="534"/>
      <c r="E170" s="534"/>
      <c r="F170" s="534"/>
      <c r="G170" s="61" t="s">
        <v>9</v>
      </c>
      <c r="H170" s="78">
        <f ca="1">SUM(H168:H169)</f>
        <v>17981480</v>
      </c>
      <c r="I170" s="78">
        <f ca="1">SUM(I168:I169)</f>
        <v>0</v>
      </c>
      <c r="J170" s="61">
        <f ca="1">SUM(J168:J169)</f>
        <v>0</v>
      </c>
      <c r="K170" s="61">
        <f ca="1">SUM(K168:K169)</f>
        <v>17981480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SUMIFS(RAB!$F$14:$F$83,RAB!$C$14:$C$83,C224)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SUMIFS(RAB!$F$14:$F$83,RAB!$C$14:$C$83,C225)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SUMIFS(RAB!$F$14:$F$83,RAB!$C$14:$C$83,C226)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SUMIFS(RAB!$F$14:$F$83,RAB!$C$14:$C$83,C227)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SUMIFS(RAB!$F$14:$F$83,RAB!$C$14:$C$83,C228)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SUMIFS(RAB!$F$14:$F$83,RAB!$C$14:$C$83,C229)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SUMIFS(RAB!$F$14:$F$83,RAB!$C$14:$C$83,C230)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SUMIFS(RAB!$F$14:$F$83,RAB!$C$14:$C$83,C231)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SUMIFS(RAB!$F$14:$F$83,RAB!$C$14:$C$83,C232)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SUMIFS(RAB!$F$14:$F$83,RAB!$C$14:$C$83,C233)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SUMIFS(RAB!$F$14:$F$83,RAB!$C$14:$C$83,C234)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SUMIFS(RAB!$F$14:$F$83,RAB!$C$14:$C$83,C235)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SUMIFS(RAB!$F$14:$F$83,RAB!$C$14:$C$83,C236)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SUMIFS(RAB!$F$14:$F$83,RAB!$C$14:$C$83,C237)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SUMIFS(RAB!$F$14:$F$83,RAB!$C$14:$C$83,C238)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SUMIFS(RAB!$F$14:$F$83,RAB!$C$14:$C$83,C239)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SUMIFS(RAB!$F$14:$F$83,RAB!$C$14:$C$83,C240)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SUMIFS(RAB!$F$14:$F$83,RAB!$C$14:$C$83,C241)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SUMIFS(RAB!$F$14:$F$83,RAB!$C$14:$C$83,C242)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SUMIFS(RAB!$F$14:$F$83,RAB!$C$14:$C$83,C243)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SUMIFS(RAB!$F$14:$F$83,RAB!$C$14:$C$83,C244)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SUMIFS(RAB!$F$14:$F$83,RAB!$C$14:$C$83,C245)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SUMIFS(RAB!$F$14:$F$83,RAB!$C$14:$C$83,C246)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SUMIFS(RAB!$F$14:$F$83,RAB!$C$14:$C$83,C247)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SUMIFS(RAB!$F$14:$F$83,RAB!$C$14:$C$83,C248)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SUMIFS(RAB!$F$14:$F$83,RAB!$C$14:$C$83,C249)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SUMIFS(RAB!$F$14:$F$83,RAB!$C$14:$C$83,C250)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SUMIFS(RAB!$F$14:$F$83,RAB!$C$14:$C$83,C251)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SUMIFS(RAB!$F$14:$F$83,RAB!$C$14:$C$83,C252)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SUMIFS(RAB!$F$14:$F$83,RAB!$C$14:$C$83,C253)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SUMIFS(RAB!$F$14:$F$83,RAB!$C$14:$C$83,C254)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SUMIFS(RAB!$F$14:$F$83,RAB!$C$14:$C$83,C255)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SUMIFS(RAB!$F$14:$F$83,RAB!$C$14:$C$83,C256)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SUMIFS(RAB!$F$14:$F$83,RAB!$C$14:$C$83,C257)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SUMIFS(RAB!$F$14:$F$83,RAB!$C$14:$C$83,C258)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SUMIFS(RAB!$F$14:$F$83,RAB!$C$14:$C$83,C259)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SUMIFS(RAB!$F$14:$F$83,RAB!$C$14:$C$83,C260)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SUMIFS(RAB!$F$14:$F$83,RAB!$C$14:$C$83,C261)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SUMIFS(RAB!$F$14:$F$83,RAB!$C$14:$C$83,C262)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SUMIFS(RAB!$F$14:$F$83,RAB!$C$14:$C$83,C263)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SUMIFS(RAB!$F$14:$F$83,RAB!$C$14:$C$83,C264)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SUMIFS(RAB!$F$14:$F$83,RAB!$C$14:$C$83,C265)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SUMIFS(RAB!$F$14:$F$83,RAB!$C$14:$C$83,C266)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SUMIFS(RAB!$F$14:$F$83,RAB!$C$14:$C$83,C267)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SUMIFS(RAB!$F$14:$F$83,RAB!$C$14:$C$83,C268)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SUMIFS(RAB!$F$14:$F$83,RAB!$C$14:$C$83,C269)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SUMIFS(RAB!$F$14:$F$83,RAB!$C$14:$C$83,C270)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SUMIFS(RAB!$F$14:$F$83,RAB!$C$14:$C$83,C271)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SUMIFS(RAB!$F$14:$F$83,RAB!$C$14:$C$83,C272)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SUMIFS(RAB!$F$14:$F$83,RAB!$C$14:$C$83,C273)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SUMIFS(RAB!$F$14:$F$83,RAB!$C$14:$C$83,C274)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SUMIFS(RAB!$F$14:$F$83,RAB!$C$14:$C$83,C275)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SUMIFS(RAB!$F$14:$F$83,RAB!$C$14:$C$83,C276)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SUMIFS(RAB!$F$14:$F$83,RAB!$C$14:$C$83,C277)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SUMIFS(RAB!$F$14:$F$83,RAB!$C$14:$C$83,C278)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SUMIFS(RAB!$F$14:$F$83,RAB!$C$14:$C$83,C279)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SUMIFS(RAB!$F$14:$F$83,RAB!$C$14:$C$83,C280)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SUMIFS(RAB!$F$14:$F$83,RAB!$C$14:$C$83,C281)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SUMIFS(RAB!$F$14:$F$83,RAB!$C$14:$C$83,C282)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SUMIFS(RAB!$F$14:$F$83,RAB!$C$14:$C$83,C283)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SUMIFS(RAB!$F$14:$F$83,RAB!$C$14:$C$83,C284)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SUMIFS(RAB!$F$14:$F$83,RAB!$C$14:$C$83,C285)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SUMIFS(RAB!$F$14:$F$83,RAB!$C$14:$C$83,C286)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SUMIFS(RAB!$F$14:$F$83,RAB!$C$14:$C$83,C287)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SUMIFS(RAB!$F$14:$F$83,RAB!$C$14:$C$83,C288)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SUMIFS(RAB!$F$14:$F$83,RAB!$C$14:$C$83,C289)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SUMIFS(RAB!$F$14:$F$83,RAB!$C$14:$C$83,C290)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SUMIFS(RAB!$F$14:$F$83,RAB!$C$14:$C$83,C291)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SUMIFS(RAB!$F$14:$F$83,RAB!$C$14:$C$83,C292)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SUMIFS(RAB!$F$14:$F$83,RAB!$C$14:$C$83,C293)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SUMIFS(RAB!$F$14:$F$83,RAB!$C$14:$C$83,C294)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SUMIFS(RAB!$F$14:$F$83,RAB!$C$14:$C$83,C295)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SUMIFS(RAB!$F$14:$F$83,RAB!$C$14:$C$83,C296)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SUMIFS(RAB!$F$14:$F$83,RAB!$C$14:$C$83,C297)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SUMIFS(RAB!$F$14:$F$83,RAB!$C$14:$C$83,C298)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SUMIFS(RAB!$F$14:$F$83,RAB!$C$14:$C$83,C299)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SUMIFS(RAB!$F$14:$F$83,RAB!$C$14:$C$83,C300)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SUMIFS(RAB!$F$14:$F$83,RAB!$C$14:$C$83,C301)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SUMIFS(RAB!$F$14:$F$83,RAB!$C$14:$C$83,C302)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SUMIFS(RAB!$F$14:$F$83,RAB!$C$14:$C$83,C303)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SUMIFS(RAB!$F$14:$F$83,RAB!$C$14:$C$83,C304)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SUMIFS(RAB!$F$14:$F$83,RAB!$C$14:$C$83,C305)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SUMIFS(RAB!$F$14:$F$83,RAB!$C$14:$C$83,C306)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SUMIFS(RAB!$F$14:$F$83,RAB!$C$14:$C$83,C307)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SUMIFS(RAB!$F$14:$F$83,RAB!$C$14:$C$83,C308)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SUMIFS(RAB!$F$14:$F$83,RAB!$C$14:$C$83,C309)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SUMIFS(RAB!$F$14:$F$83,RAB!$C$14:$C$83,C310)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SUMIFS(RAB!$F$14:$F$83,RAB!$C$14:$C$83,C311)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SUMIFS(RAB!$F$14:$F$83,RAB!$C$14:$C$83,C312)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SUMIFS(RAB!$F$14:$F$83,RAB!$C$14:$C$83,C313)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SUMIFS(RAB!$F$14:$F$83,RAB!$C$14:$C$83,C314)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SUMIFS(RAB!$F$14:$F$83,RAB!$C$14:$C$83,C315)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SUMIFS(RAB!$F$14:$F$83,RAB!$C$14:$C$83,C316)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SUMIFS(RAB!$F$14:$F$83,RAB!$C$14:$C$83,C317)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SUMIFS(RAB!$F$14:$F$83,RAB!$C$14:$C$83,C318)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SUMIFS(RAB!$F$14:$F$83,RAB!$C$14:$C$83,C319)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SUMIFS(RAB!$F$14:$F$83,RAB!$C$14:$C$83,C320)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SUMIFS(RAB!$F$14:$F$83,RAB!$C$14:$C$83,C321)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SUMIFS(RAB!$F$14:$F$83,RAB!$C$14:$C$83,C322)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SUMIFS(RAB!$F$14:$F$83,RAB!$C$14:$C$83,C323)</f>
        <v>1</v>
      </c>
      <c r="E323" s="24">
        <f t="shared" ca="1" si="22"/>
        <v>1</v>
      </c>
      <c r="F323" s="24">
        <f ca="1">IF(D323=0,0,SUM($E$223:E323))</f>
        <v>3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SUMIFS(RAB!$F$14:$F$83,RAB!$C$14:$C$83,C324)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SUMIFS(RAB!$F$14:$F$83,RAB!$C$14:$C$83,C325)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SUMIFS(RAB!$F$14:$F$83,RAB!$C$14:$C$83,C326)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SUMIFS(RAB!$F$14:$F$83,RAB!$C$14:$C$83,C327)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SUMIFS(RAB!$F$14:$F$83,RAB!$C$14:$C$83,C328)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SUMIFS(RAB!$F$14:$F$83,RAB!$C$14:$C$83,C329)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SUMIFS(RAB!$F$14:$F$83,RAB!$C$14:$C$83,C330)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SUMIFS(RAB!$F$14:$F$83,RAB!$C$14:$C$83,C331)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SUMIFS(RAB!$F$14:$F$83,RAB!$C$14:$C$83,C332)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SUMIFS(RAB!$F$14:$F$83,RAB!$C$14:$C$83,C333)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SUMIFS(RAB!$F$14:$F$83,RAB!$C$14:$C$83,C334)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SUMIFS(RAB!$F$14:$F$83,RAB!$C$14:$C$83,C335)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SUMIFS(RAB!$F$14:$F$83,RAB!$C$14:$C$83,C336)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SUMIFS(RAB!$F$14:$F$83,RAB!$C$14:$C$83,C337)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SUMIFS(RAB!$F$14:$F$83,RAB!$C$14:$C$83,C338)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SUMIFS(RAB!$F$14:$F$83,RAB!$C$14:$C$83,C339)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SUMIFS(RAB!$F$14:$F$83,RAB!$C$14:$C$83,C340)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SUMIFS(RAB!$F$14:$F$83,RAB!$C$14:$C$83,C341)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SUMIFS(RAB!$F$14:$F$83,RAB!$C$14:$C$83,C342)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SUMIFS(RAB!$F$14:$F$83,RAB!$C$14:$C$83,C343)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SUMIFS(RAB!$F$14:$F$83,RAB!$C$14:$C$83,C344)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SUMIFS(RAB!$F$14:$F$83,RAB!$C$14:$C$83,C345)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SUMIFS(RAB!$F$14:$F$83,RAB!$C$14:$C$83,C346)</f>
        <v>20</v>
      </c>
      <c r="E346" s="24">
        <f t="shared" ca="1" si="22"/>
        <v>1</v>
      </c>
      <c r="F346" s="24">
        <f ca="1">IF(D346=0,0,SUM($E$223:E346))</f>
        <v>4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SUMIFS(RAB!$F$14:$F$83,RAB!$C$14:$C$83,C347)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SUMIFS(RAB!$F$14:$F$83,RAB!$C$14:$C$83,C348)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SUMIFS(RAB!$F$14:$F$83,RAB!$C$14:$C$83,C349)</f>
        <v>20</v>
      </c>
      <c r="E349" s="24">
        <f t="shared" ca="1" si="22"/>
        <v>1</v>
      </c>
      <c r="F349" s="24">
        <f ca="1">IF(D349=0,0,SUM($E$223:E349))</f>
        <v>5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SUMIFS(RAB!$F$14:$F$83,RAB!$C$14:$C$83,C350)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SUMIFS(RAB!$F$14:$F$83,RAB!$C$14:$C$83,C351)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SUMIFS(RAB!$F$14:$F$83,RAB!$C$14:$C$83,C352)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SUMIFS(RAB!$F$14:$F$83,RAB!$C$14:$C$83,C353)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SUMIFS(RAB!$F$14:$F$83,RAB!$C$14:$C$83,C354)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SUMIFS(RAB!$F$14:$F$83,RAB!$C$14:$C$83,C355)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SUMIFS(RAB!$F$14:$F$83,RAB!$C$14:$C$83,C356)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SUMIFS(RAB!$F$14:$F$83,RAB!$C$14:$C$83,C357)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SUMIFS(RAB!$F$14:$F$83,RAB!$C$14:$C$83,C358)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SUMIFS(RAB!$F$14:$F$83,RAB!$C$14:$C$83,C359)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SUMIFS(RAB!$F$14:$F$83,RAB!$C$14:$C$83,C360)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SUMIFS(RAB!$F$14:$F$83,RAB!$C$14:$C$83,C361)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SUMIFS(RAB!$F$14:$F$83,RAB!$C$14:$C$83,C362)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SUMIFS(RAB!$F$14:$F$83,RAB!$C$14:$C$83,C363)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SUMIFS(RAB!$F$14:$F$83,RAB!$C$14:$C$83,C364)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SUMIFS(RAB!$F$14:$F$83,RAB!$C$14:$C$83,C365)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SUMIFS(RAB!$F$14:$F$83,RAB!$C$14:$C$83,C366)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SUMIFS(RAB!$F$14:$F$83,RAB!$C$14:$C$83,C367)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SUMIFS(RAB!$F$14:$F$83,RAB!$C$14:$C$83,C368)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SUMIFS(RAB!$F$14:$F$83,RAB!$C$14:$C$83,C369)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SUMIFS(RAB!$F$14:$F$83,RAB!$C$14:$C$83,C370)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SUMIFS(RAB!$F$14:$F$83,RAB!$C$14:$C$83,C371)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SUMIFS(RAB!$F$14:$F$83,RAB!$C$14:$C$83,C372)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SUMIFS(RAB!$F$14:$F$83,RAB!$C$14:$C$83,C373)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62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5" t="s">
        <v>41</v>
      </c>
      <c r="C2" s="54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6" t="s">
        <v>23</v>
      </c>
      <c r="C4" s="547" t="s">
        <v>1012</v>
      </c>
      <c r="D4" s="547" t="s">
        <v>42</v>
      </c>
      <c r="E4" s="546" t="s">
        <v>43</v>
      </c>
      <c r="F4" s="108" t="s">
        <v>1604</v>
      </c>
      <c r="G4" s="108" t="s">
        <v>1603</v>
      </c>
      <c r="H4" s="54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6"/>
      <c r="C5" s="547"/>
      <c r="D5" s="547"/>
      <c r="E5" s="546"/>
      <c r="F5" s="93"/>
      <c r="G5" s="93"/>
      <c r="H5" s="544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9" t="s">
        <v>1454</v>
      </c>
      <c r="C2" s="579"/>
      <c r="D2" s="579"/>
      <c r="E2" s="579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84" t="s">
        <v>1532</v>
      </c>
      <c r="C4" s="585"/>
      <c r="D4" s="585"/>
      <c r="E4" s="586"/>
      <c r="F4" s="431"/>
      <c r="G4" s="431"/>
      <c r="H4" s="432"/>
      <c r="I4" s="548" t="s">
        <v>1533</v>
      </c>
      <c r="J4" s="549"/>
      <c r="K4" s="549"/>
      <c r="L4" s="550"/>
    </row>
    <row r="5" spans="1:12" ht="34.5" customHeight="1">
      <c r="A5" s="204"/>
      <c r="B5" s="434" t="s">
        <v>1379</v>
      </c>
      <c r="C5" s="274" t="s">
        <v>9</v>
      </c>
      <c r="D5" s="580" t="str">
        <f>DATA!D14</f>
        <v>BBRI PASAR SEDO (SYUKRON BIN PARSAN)</v>
      </c>
      <c r="E5" s="581"/>
      <c r="F5" s="208"/>
      <c r="G5" s="208"/>
      <c r="I5" s="435" t="s">
        <v>1379</v>
      </c>
      <c r="J5" s="274" t="s">
        <v>9</v>
      </c>
      <c r="K5" s="551" t="str">
        <f>D5</f>
        <v>BBRI PASAR SEDO (SYUKRON BIN PARSAN)</v>
      </c>
      <c r="L5" s="552"/>
    </row>
    <row r="6" spans="1:12" ht="31.5" customHeight="1">
      <c r="A6" s="204"/>
      <c r="B6" s="434" t="s">
        <v>1529</v>
      </c>
      <c r="C6" s="274" t="s">
        <v>9</v>
      </c>
      <c r="D6" s="589">
        <f>DATA!D17*1000</f>
        <v>900</v>
      </c>
      <c r="E6" s="590"/>
      <c r="F6" s="208"/>
      <c r="G6" s="208"/>
      <c r="I6" s="435" t="s">
        <v>1530</v>
      </c>
      <c r="J6" s="274" t="s">
        <v>9</v>
      </c>
      <c r="K6" s="553">
        <f>DATA!D20*1000</f>
        <v>16500</v>
      </c>
      <c r="L6" s="554"/>
    </row>
    <row r="7" spans="1:12" ht="30.75" customHeight="1">
      <c r="A7" s="204"/>
      <c r="B7" s="434" t="s">
        <v>1441</v>
      </c>
      <c r="C7" s="274" t="s">
        <v>9</v>
      </c>
      <c r="D7" s="587">
        <f>DATA!D18</f>
        <v>1</v>
      </c>
      <c r="E7" s="588"/>
      <c r="F7" s="433" t="s">
        <v>1453</v>
      </c>
      <c r="I7" s="435" t="s">
        <v>1441</v>
      </c>
      <c r="J7" s="274" t="s">
        <v>9</v>
      </c>
      <c r="K7" s="555">
        <f>DATA!D21</f>
        <v>3</v>
      </c>
      <c r="L7" s="556"/>
    </row>
    <row r="8" spans="1:12" ht="51" customHeight="1">
      <c r="A8" s="204"/>
      <c r="B8" s="434" t="s">
        <v>1442</v>
      </c>
      <c r="C8" s="274" t="s">
        <v>9</v>
      </c>
      <c r="D8" s="587">
        <f>DATA!D19</f>
        <v>220</v>
      </c>
      <c r="E8" s="588"/>
      <c r="F8" s="433" t="s">
        <v>1453</v>
      </c>
      <c r="G8" s="428">
        <v>220</v>
      </c>
      <c r="I8" s="435" t="s">
        <v>1442</v>
      </c>
      <c r="J8" s="274" t="s">
        <v>9</v>
      </c>
      <c r="K8" s="555">
        <f>DATA!D22</f>
        <v>380</v>
      </c>
      <c r="L8" s="556"/>
    </row>
    <row r="9" spans="1:12" ht="30" customHeight="1" thickBot="1">
      <c r="A9" s="204"/>
      <c r="B9" s="440" t="s">
        <v>1541</v>
      </c>
      <c r="C9" s="430" t="s">
        <v>9</v>
      </c>
      <c r="D9" s="582">
        <f>IF(D7=1,D6/(380/3^0.5),(D6/(380*3^0.5)))</f>
        <v>4.102225596873657</v>
      </c>
      <c r="E9" s="583"/>
      <c r="F9" s="207"/>
      <c r="G9" s="429">
        <v>380</v>
      </c>
      <c r="I9" s="441" t="s">
        <v>1541</v>
      </c>
      <c r="J9" s="430" t="s">
        <v>9</v>
      </c>
      <c r="K9" s="559">
        <f>IF(K7=1,K6/(380/3^0.5),(K6/(380*3^0.5)))</f>
        <v>25.069156425339017</v>
      </c>
      <c r="L9" s="560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 thickBot="1">
      <c r="A12" s="204"/>
      <c r="B12" s="464" t="s">
        <v>1534</v>
      </c>
      <c r="C12" s="458" t="s">
        <v>9</v>
      </c>
      <c r="D12" s="557" t="s">
        <v>1617</v>
      </c>
      <c r="E12" s="558"/>
      <c r="F12" s="208"/>
      <c r="G12" s="208"/>
      <c r="I12" s="457" t="s">
        <v>1534</v>
      </c>
      <c r="J12" s="458" t="s">
        <v>9</v>
      </c>
      <c r="K12" s="557" t="s">
        <v>1617</v>
      </c>
      <c r="L12" s="558"/>
    </row>
    <row r="13" spans="1:12" ht="31.5" customHeight="1">
      <c r="A13" s="204"/>
      <c r="B13" s="465" t="s">
        <v>1380</v>
      </c>
      <c r="C13" s="445" t="s">
        <v>9</v>
      </c>
      <c r="D13" s="557" t="s">
        <v>1617</v>
      </c>
      <c r="E13" s="558"/>
      <c r="F13" s="208"/>
      <c r="G13" s="208"/>
      <c r="I13" s="459" t="s">
        <v>1380</v>
      </c>
      <c r="J13" s="445" t="s">
        <v>9</v>
      </c>
      <c r="K13" s="557" t="s">
        <v>1617</v>
      </c>
      <c r="L13" s="558"/>
    </row>
    <row r="14" spans="1:12" ht="30.75" customHeight="1">
      <c r="A14" s="204"/>
      <c r="B14" s="465" t="s">
        <v>1535</v>
      </c>
      <c r="C14" s="445" t="s">
        <v>9</v>
      </c>
      <c r="D14" s="561">
        <v>50</v>
      </c>
      <c r="E14" s="562"/>
      <c r="F14" s="433" t="s">
        <v>1453</v>
      </c>
      <c r="G14" s="437">
        <v>50</v>
      </c>
      <c r="I14" s="459" t="s">
        <v>1535</v>
      </c>
      <c r="J14" s="445" t="s">
        <v>9</v>
      </c>
      <c r="K14" s="563">
        <v>50</v>
      </c>
      <c r="L14" s="564"/>
    </row>
    <row r="15" spans="1:12" ht="57" customHeight="1">
      <c r="A15" s="204"/>
      <c r="B15" s="465" t="s">
        <v>1441</v>
      </c>
      <c r="C15" s="445" t="s">
        <v>9</v>
      </c>
      <c r="D15" s="451">
        <v>3</v>
      </c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65">
        <v>50</v>
      </c>
      <c r="E16" s="566"/>
      <c r="F16" s="433"/>
      <c r="G16" s="437">
        <v>160</v>
      </c>
      <c r="I16" s="459" t="s">
        <v>1537</v>
      </c>
      <c r="J16" s="445" t="s">
        <v>9</v>
      </c>
      <c r="K16" s="569">
        <f>K9</f>
        <v>25.069156425339017</v>
      </c>
      <c r="L16" s="570"/>
    </row>
    <row r="17" spans="1:12" ht="34.5" customHeight="1">
      <c r="A17" s="204"/>
      <c r="B17" s="465" t="s">
        <v>1538</v>
      </c>
      <c r="C17" s="445" t="s">
        <v>9</v>
      </c>
      <c r="D17" s="567">
        <f>IF(D15=1,D14/(20/3^0.5),(D14/(20*3^0.5)))</f>
        <v>1.4433756729740645</v>
      </c>
      <c r="E17" s="568"/>
      <c r="F17" s="433" t="s">
        <v>1453</v>
      </c>
      <c r="G17" s="438">
        <v>200</v>
      </c>
      <c r="I17" s="459" t="s">
        <v>1538</v>
      </c>
      <c r="J17" s="445" t="s">
        <v>9</v>
      </c>
      <c r="K17" s="573">
        <f>IF(K15=1,K14/(20/3^0.5),(K14/(20*3^0.5)))</f>
        <v>1.4433756729740645</v>
      </c>
      <c r="L17" s="574"/>
    </row>
    <row r="18" spans="1:12" ht="34.5" customHeight="1">
      <c r="A18" s="204"/>
      <c r="B18" s="465" t="s">
        <v>1539</v>
      </c>
      <c r="C18" s="445" t="s">
        <v>9</v>
      </c>
      <c r="D18" s="567">
        <f>IF(D15=1,D14/(380/3^0.5),(D14/(380*3^0.5)))*1000</f>
        <v>75.96714068284551</v>
      </c>
      <c r="E18" s="568"/>
      <c r="F18" s="433" t="s">
        <v>1453</v>
      </c>
      <c r="G18" s="438">
        <v>250</v>
      </c>
      <c r="I18" s="459" t="s">
        <v>1539</v>
      </c>
      <c r="J18" s="445" t="s">
        <v>9</v>
      </c>
      <c r="K18" s="573">
        <f>IF(K15=1,K14/(380/3^0.5),(K14/(380*3^0.5)))*1000</f>
        <v>75.96714068284551</v>
      </c>
      <c r="L18" s="574"/>
    </row>
    <row r="19" spans="1:12" ht="30" customHeight="1">
      <c r="A19" s="204"/>
      <c r="B19" s="466" t="s">
        <v>1531</v>
      </c>
      <c r="C19" s="444" t="s">
        <v>9</v>
      </c>
      <c r="D19" s="567">
        <f>IF(D15=1,D14/(380/3^0.5),(D14/(380*3^0.5)))</f>
        <v>7.5967140682845505E-2</v>
      </c>
      <c r="E19" s="568"/>
      <c r="F19" s="207"/>
      <c r="G19" s="429"/>
      <c r="I19" s="461" t="s">
        <v>1531</v>
      </c>
      <c r="J19" s="444" t="s">
        <v>9</v>
      </c>
      <c r="K19" s="573">
        <f>IF(K15=1,K14/(380/3^0.5),(K14/(380*3^0.5)))</f>
        <v>7.5967140682845505E-2</v>
      </c>
      <c r="L19" s="574"/>
    </row>
    <row r="20" spans="1:12" ht="30" customHeight="1" thickBot="1">
      <c r="A20" s="204"/>
      <c r="B20" s="467" t="s">
        <v>1540</v>
      </c>
      <c r="C20" s="463" t="s">
        <v>9</v>
      </c>
      <c r="D20" s="591">
        <f>D16/D18</f>
        <v>0.65817930687617321</v>
      </c>
      <c r="E20" s="592"/>
      <c r="F20" s="207"/>
      <c r="G20" s="429"/>
      <c r="I20" s="462" t="s">
        <v>1531</v>
      </c>
      <c r="J20" s="463" t="s">
        <v>9</v>
      </c>
      <c r="K20" s="571">
        <f>K16/K18</f>
        <v>0.32999999999999996</v>
      </c>
      <c r="L20" s="572"/>
    </row>
    <row r="21" spans="1:12" ht="9.75" customHeight="1">
      <c r="A21" s="204"/>
      <c r="B21" s="452" t="s">
        <v>1540</v>
      </c>
      <c r="C21" s="453" t="s">
        <v>9</v>
      </c>
      <c r="D21" s="578">
        <v>1</v>
      </c>
      <c r="E21" s="578"/>
      <c r="F21" s="454"/>
      <c r="G21" s="455"/>
      <c r="H21" s="456"/>
      <c r="I21" s="452" t="s">
        <v>1531</v>
      </c>
      <c r="J21" s="453" t="s">
        <v>9</v>
      </c>
      <c r="K21" s="578">
        <v>1</v>
      </c>
      <c r="L21" s="578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75"/>
      <c r="C24" s="576"/>
      <c r="D24" s="576"/>
      <c r="E24" s="577"/>
      <c r="I24" s="575"/>
      <c r="J24" s="576"/>
      <c r="K24" s="576"/>
      <c r="L24" s="577"/>
    </row>
    <row r="26" spans="1:12">
      <c r="D26" s="447"/>
    </row>
    <row r="27" spans="1:12">
      <c r="D27" s="44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8" zoomScaleNormal="100" workbookViewId="0">
      <selection activeCell="D14" sqref="D14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3"/>
      <c r="C1" s="593"/>
      <c r="D1" s="593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5">
        <v>1084.1250458865841</v>
      </c>
      <c r="F5" s="471" t="s">
        <v>1605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15.6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15116400</v>
      </c>
    </row>
    <row r="10" spans="2:11" ht="20.100000000000001" customHeight="1">
      <c r="B10" s="288" t="s">
        <v>1446</v>
      </c>
      <c r="C10" s="289" t="s">
        <v>9</v>
      </c>
      <c r="D10" s="295">
        <f ca="1">RAB!K89</f>
        <v>23607840.606810004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472156.81213620008</v>
      </c>
    </row>
    <row r="12" spans="2:11" ht="9" customHeight="1">
      <c r="B12" s="594"/>
      <c r="C12" s="594"/>
      <c r="D12" s="594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1621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1610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0.9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1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220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16.5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3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380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2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01" t="s">
        <v>1357</v>
      </c>
      <c r="C3" s="601"/>
      <c r="D3" s="601"/>
      <c r="E3" s="601"/>
      <c r="F3" s="302" t="str">
        <f>DATA!D14</f>
        <v>BBRI PASAR SEDO (SYUKRON BIN PARSAN)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5" t="s">
        <v>1349</v>
      </c>
      <c r="C5" s="595" t="s">
        <v>1358</v>
      </c>
      <c r="D5" s="600" t="s">
        <v>1359</v>
      </c>
      <c r="E5" s="600" t="s">
        <v>1360</v>
      </c>
      <c r="F5" s="595" t="s">
        <v>1361</v>
      </c>
      <c r="G5" s="595"/>
      <c r="H5" s="595"/>
      <c r="I5" s="595"/>
      <c r="J5" s="595"/>
      <c r="K5" s="595" t="s">
        <v>1362</v>
      </c>
      <c r="L5" s="595"/>
      <c r="M5" s="304"/>
      <c r="N5" s="598" t="s">
        <v>1363</v>
      </c>
      <c r="O5" s="600" t="s">
        <v>1364</v>
      </c>
      <c r="P5" s="600" t="s">
        <v>1365</v>
      </c>
      <c r="Q5" s="600" t="s">
        <v>1366</v>
      </c>
      <c r="R5" s="305"/>
      <c r="S5" s="306"/>
      <c r="T5" s="596" t="s">
        <v>1367</v>
      </c>
      <c r="U5" s="307"/>
    </row>
    <row r="6" spans="1:21" ht="20.100000000000001" customHeight="1">
      <c r="B6" s="595"/>
      <c r="C6" s="595"/>
      <c r="D6" s="595"/>
      <c r="E6" s="595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599"/>
      <c r="O6" s="595"/>
      <c r="P6" s="595"/>
      <c r="Q6" s="595"/>
      <c r="R6" s="305"/>
      <c r="S6" s="306"/>
      <c r="T6" s="595"/>
      <c r="U6" s="309"/>
    </row>
    <row r="7" spans="1:21" ht="20.100000000000001" customHeight="1">
      <c r="A7" s="310">
        <v>0</v>
      </c>
      <c r="B7" s="311">
        <v>2023</v>
      </c>
      <c r="C7" s="468">
        <f>DATA!D8*DATA!D26*1</f>
        <v>624</v>
      </c>
      <c r="D7" s="313">
        <f>C7*4/24</f>
        <v>104</v>
      </c>
      <c r="E7" s="313">
        <f>C7-D7</f>
        <v>520</v>
      </c>
      <c r="F7" s="314">
        <f ca="1">DATA!D10/1000000</f>
        <v>23.607840606810004</v>
      </c>
      <c r="G7" s="315">
        <f ca="1">DATA!$D$11/1000000</f>
        <v>0.47215681213620009</v>
      </c>
      <c r="H7" s="315">
        <f>C7*DATA!$D$5/1000000</f>
        <v>0.67649402863322849</v>
      </c>
      <c r="I7" s="315">
        <f>(C7*DATA!$D$5*DATA!$D$7)/1000000</f>
        <v>1.522111564424764E-2</v>
      </c>
      <c r="J7" s="313">
        <f ca="1">SUM(F7:I7)</f>
        <v>24.771712563223684</v>
      </c>
      <c r="K7" s="316">
        <f>DATA!D9/1000000</f>
        <v>15.116400000000001</v>
      </c>
      <c r="L7" s="313">
        <f>((D7*DATA!$D$23)/1000000)+((E7*DATA!$D$24)/1000000)</f>
        <v>0.90149279999999998</v>
      </c>
      <c r="M7" s="313">
        <f>K7+L7</f>
        <v>16.017892800000002</v>
      </c>
      <c r="N7" s="313">
        <f ca="1">M7-J7</f>
        <v>-8.7538197632236816</v>
      </c>
      <c r="O7" s="311">
        <v>1</v>
      </c>
      <c r="P7" s="313">
        <f ca="1">O7*N7</f>
        <v>-8.7538197632236816</v>
      </c>
      <c r="Q7" s="313">
        <f ca="1">P7</f>
        <v>-8.7538197632236816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7488</v>
      </c>
      <c r="D8" s="313">
        <f>C8*4/24</f>
        <v>1248</v>
      </c>
      <c r="E8" s="313">
        <f t="shared" ref="E8:E32" si="0">C8-D8</f>
        <v>6240</v>
      </c>
      <c r="F8" s="311"/>
      <c r="G8" s="315">
        <f ca="1">DATA!$D$11/1000000</f>
        <v>0.47215681213620009</v>
      </c>
      <c r="H8" s="315">
        <f>C8*DATA!$D$5/1000000</f>
        <v>8.1179283435987415</v>
      </c>
      <c r="I8" s="315">
        <f>(C8*DATA!$D$5*DATA!$D$7)/1000000</f>
        <v>0.18265338773097167</v>
      </c>
      <c r="J8" s="313">
        <f t="shared" ref="J8:J32" ca="1" si="1">SUM(F8:I8)</f>
        <v>8.7727385434659126</v>
      </c>
      <c r="K8" s="318"/>
      <c r="L8" s="313">
        <f>((D8*DATA!$D$23)/1000000)+((E8*DATA!$D$24)/1000000)</f>
        <v>10.817913599999999</v>
      </c>
      <c r="M8" s="313">
        <f t="shared" ref="M8:M32" si="2">K8+L8</f>
        <v>10.817913599999999</v>
      </c>
      <c r="N8" s="313">
        <f ca="1">M8-J8</f>
        <v>2.0451750565340863</v>
      </c>
      <c r="O8" s="312">
        <f>1/(1+'[93]Asumsi I'!$C$3)^(KKF!A8)</f>
        <v>0.89285714285714279</v>
      </c>
      <c r="P8" s="313">
        <f ca="1">O8*N8</f>
        <v>1.8260491576197198</v>
      </c>
      <c r="Q8" s="313">
        <f ca="1">Q7+P8</f>
        <v>-6.9277706056039623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7488</v>
      </c>
      <c r="D9" s="313">
        <f t="shared" ref="D9:D32" si="5">C9*4/24</f>
        <v>1248</v>
      </c>
      <c r="E9" s="313">
        <f t="shared" si="0"/>
        <v>6240</v>
      </c>
      <c r="F9" s="311"/>
      <c r="G9" s="315">
        <f ca="1">DATA!$D$11/1000000</f>
        <v>0.47215681213620009</v>
      </c>
      <c r="H9" s="315">
        <f>C9*DATA!$D$5/1000000</f>
        <v>8.1179283435987415</v>
      </c>
      <c r="I9" s="315">
        <f>(C9*DATA!$D$5*DATA!$D$7)/1000000</f>
        <v>0.18265338773097167</v>
      </c>
      <c r="J9" s="313">
        <f t="shared" ca="1" si="1"/>
        <v>8.7727385434659126</v>
      </c>
      <c r="K9" s="313"/>
      <c r="L9" s="313">
        <f>((D9*DATA!$D$23)/1000000)+((E9*DATA!$D$24)/1000000)</f>
        <v>10.817913599999999</v>
      </c>
      <c r="M9" s="313">
        <f t="shared" si="2"/>
        <v>10.817913599999999</v>
      </c>
      <c r="N9" s="313">
        <f t="shared" ref="N9:N32" ca="1" si="6">M9-J9</f>
        <v>2.0451750565340863</v>
      </c>
      <c r="O9" s="319">
        <f>1/(1+'[93]Asumsi I'!$C$3)^(KKF!A9)</f>
        <v>0.79719387755102034</v>
      </c>
      <c r="P9" s="313">
        <f t="shared" ref="P9:P32" ca="1" si="7">O9*N9</f>
        <v>1.6304010335890355</v>
      </c>
      <c r="Q9" s="313">
        <f ca="1">Q8+P9</f>
        <v>-5.2973695720149268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7488</v>
      </c>
      <c r="D10" s="313">
        <f t="shared" si="5"/>
        <v>1248</v>
      </c>
      <c r="E10" s="313">
        <f t="shared" si="0"/>
        <v>6240</v>
      </c>
      <c r="F10" s="311"/>
      <c r="G10" s="315">
        <f ca="1">DATA!$D$11/1000000</f>
        <v>0.47215681213620009</v>
      </c>
      <c r="H10" s="315">
        <f>C10*DATA!$D$5/1000000</f>
        <v>8.1179283435987415</v>
      </c>
      <c r="I10" s="315">
        <f>(C10*DATA!$D$5*DATA!$D$7)/1000000</f>
        <v>0.18265338773097167</v>
      </c>
      <c r="J10" s="313">
        <f t="shared" ca="1" si="1"/>
        <v>8.7727385434659126</v>
      </c>
      <c r="K10" s="311"/>
      <c r="L10" s="313">
        <f>((D10*DATA!$D$23)/1000000)+((E10*DATA!$D$24)/1000000)</f>
        <v>10.817913599999999</v>
      </c>
      <c r="M10" s="313">
        <f t="shared" si="2"/>
        <v>10.817913599999999</v>
      </c>
      <c r="N10" s="313">
        <f t="shared" ca="1" si="6"/>
        <v>2.0451750565340863</v>
      </c>
      <c r="O10" s="312">
        <f>1/(1+'[93]Asumsi I'!$C$3)^(KKF!A10)</f>
        <v>0.71178024781341087</v>
      </c>
      <c r="P10" s="313">
        <f t="shared" ca="1" si="7"/>
        <v>1.4557152085616385</v>
      </c>
      <c r="Q10" s="313">
        <f t="shared" ref="Q10:Q30" ca="1" si="9">Q9+P10</f>
        <v>-3.841654363453288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7488</v>
      </c>
      <c r="D11" s="313">
        <f t="shared" si="5"/>
        <v>1248</v>
      </c>
      <c r="E11" s="313">
        <f t="shared" si="0"/>
        <v>6240</v>
      </c>
      <c r="F11" s="311"/>
      <c r="G11" s="315">
        <f ca="1">DATA!$D$11/1000000</f>
        <v>0.47215681213620009</v>
      </c>
      <c r="H11" s="315">
        <f>C11*DATA!$D$5/1000000</f>
        <v>8.1179283435987415</v>
      </c>
      <c r="I11" s="315">
        <f>(C11*DATA!$D$5*DATA!$D$7)/1000000</f>
        <v>0.18265338773097167</v>
      </c>
      <c r="J11" s="313">
        <f t="shared" ca="1" si="1"/>
        <v>8.7727385434659126</v>
      </c>
      <c r="K11" s="311"/>
      <c r="L11" s="313">
        <f>((D11*DATA!$D$23)/1000000)+((E11*DATA!$D$24)/1000000)</f>
        <v>10.817913599999999</v>
      </c>
      <c r="M11" s="313">
        <f t="shared" si="2"/>
        <v>10.817913599999999</v>
      </c>
      <c r="N11" s="313">
        <f t="shared" ca="1" si="6"/>
        <v>2.0451750565340863</v>
      </c>
      <c r="O11" s="312">
        <f>1/(1+'[93]Asumsi I'!$C$3)^(KKF!A11)</f>
        <v>0.63551807840483121</v>
      </c>
      <c r="P11" s="313">
        <f t="shared" ca="1" si="7"/>
        <v>1.2997457219300346</v>
      </c>
      <c r="Q11" s="313">
        <f t="shared" ca="1" si="9"/>
        <v>-2.5419086415232535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7488</v>
      </c>
      <c r="D12" s="313">
        <f t="shared" si="5"/>
        <v>1248</v>
      </c>
      <c r="E12" s="313">
        <f t="shared" si="0"/>
        <v>6240</v>
      </c>
      <c r="F12" s="311"/>
      <c r="G12" s="315">
        <f ca="1">DATA!$D$11/1000000</f>
        <v>0.47215681213620009</v>
      </c>
      <c r="H12" s="315">
        <f>C12*DATA!$D$5/1000000</f>
        <v>8.1179283435987415</v>
      </c>
      <c r="I12" s="315">
        <f>(C12*DATA!$D$5*DATA!$D$7)/1000000</f>
        <v>0.18265338773097167</v>
      </c>
      <c r="J12" s="313">
        <f t="shared" ca="1" si="1"/>
        <v>8.7727385434659126</v>
      </c>
      <c r="K12" s="311"/>
      <c r="L12" s="313">
        <f>((D12*DATA!$D$23)/1000000)+((E12*DATA!$D$24)/1000000)</f>
        <v>10.817913599999999</v>
      </c>
      <c r="M12" s="313">
        <f t="shared" si="2"/>
        <v>10.817913599999999</v>
      </c>
      <c r="N12" s="313">
        <f t="shared" ca="1" si="6"/>
        <v>2.0451750565340863</v>
      </c>
      <c r="O12" s="312">
        <f>1/(1+'[93]Asumsi I'!$C$3)^(KKF!A12)</f>
        <v>0.56742685571859919</v>
      </c>
      <c r="P12" s="313">
        <f t="shared" ca="1" si="7"/>
        <v>1.160487251723245</v>
      </c>
      <c r="Q12" s="313">
        <f t="shared" ca="1" si="9"/>
        <v>-1.3814213898000085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7488</v>
      </c>
      <c r="D13" s="313">
        <f t="shared" si="5"/>
        <v>1248</v>
      </c>
      <c r="E13" s="313">
        <f t="shared" si="0"/>
        <v>6240</v>
      </c>
      <c r="F13" s="311"/>
      <c r="G13" s="315">
        <f ca="1">DATA!$D$11/1000000</f>
        <v>0.47215681213620009</v>
      </c>
      <c r="H13" s="315">
        <f>C13*DATA!$D$5/1000000</f>
        <v>8.1179283435987415</v>
      </c>
      <c r="I13" s="315">
        <f>(C13*DATA!$D$5*DATA!$D$7)/1000000</f>
        <v>0.18265338773097167</v>
      </c>
      <c r="J13" s="313">
        <f t="shared" ca="1" si="1"/>
        <v>8.7727385434659126</v>
      </c>
      <c r="K13" s="311"/>
      <c r="L13" s="313">
        <f>((D13*DATA!$D$23)/1000000)+((E13*DATA!$D$24)/1000000)</f>
        <v>10.817913599999999</v>
      </c>
      <c r="M13" s="313">
        <f t="shared" si="2"/>
        <v>10.817913599999999</v>
      </c>
      <c r="N13" s="313">
        <f t="shared" ca="1" si="6"/>
        <v>2.0451750565340863</v>
      </c>
      <c r="O13" s="312">
        <f>1/(1+'[93]Asumsi I'!$C$3)^(KKF!A13)</f>
        <v>0.50663112117732068</v>
      </c>
      <c r="P13" s="313">
        <f t="shared" ca="1" si="7"/>
        <v>1.0361493318957544</v>
      </c>
      <c r="Q13" s="313">
        <f t="shared" ca="1" si="9"/>
        <v>-0.34527205790425408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7488</v>
      </c>
      <c r="D14" s="313">
        <f t="shared" si="5"/>
        <v>1248</v>
      </c>
      <c r="E14" s="313">
        <f t="shared" si="0"/>
        <v>6240</v>
      </c>
      <c r="F14" s="311"/>
      <c r="G14" s="315">
        <f ca="1">DATA!$D$11/1000000</f>
        <v>0.47215681213620009</v>
      </c>
      <c r="H14" s="315">
        <f>C14*DATA!$D$5/1000000</f>
        <v>8.1179283435987415</v>
      </c>
      <c r="I14" s="315">
        <f>(C14*DATA!$D$5*DATA!$D$7)/1000000</f>
        <v>0.18265338773097167</v>
      </c>
      <c r="J14" s="313">
        <f t="shared" ca="1" si="1"/>
        <v>8.7727385434659126</v>
      </c>
      <c r="K14" s="311"/>
      <c r="L14" s="313">
        <f>((D14*DATA!$D$23)/1000000)+((E14*DATA!$D$24)/1000000)</f>
        <v>10.817913599999999</v>
      </c>
      <c r="M14" s="313">
        <f t="shared" si="2"/>
        <v>10.817913599999999</v>
      </c>
      <c r="N14" s="313">
        <f t="shared" ca="1" si="6"/>
        <v>2.0451750565340863</v>
      </c>
      <c r="O14" s="312">
        <f>1/(1+'[93]Asumsi I'!$C$3)^(KKF!A14)</f>
        <v>0.45234921533689343</v>
      </c>
      <c r="P14" s="313">
        <f t="shared" ca="1" si="7"/>
        <v>0.92513333204978054</v>
      </c>
      <c r="Q14" s="313">
        <f t="shared" ca="1" si="9"/>
        <v>0.57986127414552646</v>
      </c>
      <c r="S14" s="301" t="str">
        <f t="shared" ca="1" si="3"/>
        <v/>
      </c>
      <c r="T14" s="317">
        <f t="shared" ca="1" si="10"/>
        <v>6.7164735251914305</v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7488</v>
      </c>
      <c r="D15" s="313">
        <f t="shared" si="5"/>
        <v>1248</v>
      </c>
      <c r="E15" s="313">
        <f t="shared" si="0"/>
        <v>6240</v>
      </c>
      <c r="F15" s="311"/>
      <c r="G15" s="315">
        <f ca="1">DATA!$D$11/1000000</f>
        <v>0.47215681213620009</v>
      </c>
      <c r="H15" s="315">
        <f>C15*DATA!$D$5/1000000</f>
        <v>8.1179283435987415</v>
      </c>
      <c r="I15" s="315">
        <f>(C15*DATA!$D$5*DATA!$D$7)/1000000</f>
        <v>0.18265338773097167</v>
      </c>
      <c r="J15" s="313">
        <f t="shared" ca="1" si="1"/>
        <v>8.7727385434659126</v>
      </c>
      <c r="K15" s="311"/>
      <c r="L15" s="313">
        <f>((D15*DATA!$D$23)/1000000)+((E15*DATA!$D$24)/1000000)</f>
        <v>10.817913599999999</v>
      </c>
      <c r="M15" s="313">
        <f t="shared" si="2"/>
        <v>10.817913599999999</v>
      </c>
      <c r="N15" s="313">
        <f t="shared" ca="1" si="6"/>
        <v>2.0451750565340863</v>
      </c>
      <c r="O15" s="312">
        <f>1/(1+'[93]Asumsi I'!$C$3)^(KKF!A15)</f>
        <v>0.4038832279793691</v>
      </c>
      <c r="P15" s="313">
        <f t="shared" ca="1" si="7"/>
        <v>0.8260119036158754</v>
      </c>
      <c r="Q15" s="313">
        <f t="shared" ca="1" si="9"/>
        <v>1.4058731777614017</v>
      </c>
      <c r="S15" s="301" t="str">
        <f t="shared" ca="1" si="3"/>
        <v/>
      </c>
      <c r="T15" s="317">
        <f t="shared" ca="1" si="10"/>
        <v>7.3125902972120613</v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7488</v>
      </c>
      <c r="D16" s="313">
        <f t="shared" si="5"/>
        <v>1248</v>
      </c>
      <c r="E16" s="313">
        <f t="shared" si="0"/>
        <v>6240</v>
      </c>
      <c r="F16" s="311"/>
      <c r="G16" s="315">
        <f ca="1">DATA!$D$11/1000000</f>
        <v>0.47215681213620009</v>
      </c>
      <c r="H16" s="315">
        <f>C16*DATA!$D$5/1000000</f>
        <v>8.1179283435987415</v>
      </c>
      <c r="I16" s="315">
        <f>(C16*DATA!$D$5*DATA!$D$7)/1000000</f>
        <v>0.18265338773097167</v>
      </c>
      <c r="J16" s="313">
        <f t="shared" ca="1" si="1"/>
        <v>8.7727385434659126</v>
      </c>
      <c r="K16" s="311"/>
      <c r="L16" s="313">
        <f>((D16*DATA!$D$23)/1000000)+((E16*DATA!$D$24)/1000000)</f>
        <v>10.817913599999999</v>
      </c>
      <c r="M16" s="313">
        <f t="shared" si="2"/>
        <v>10.817913599999999</v>
      </c>
      <c r="N16" s="313">
        <f t="shared" ca="1" si="6"/>
        <v>2.0451750565340863</v>
      </c>
      <c r="O16" s="312">
        <f>1/(1+'[93]Asumsi I'!$C$3)^(KKF!A16)</f>
        <v>0.36061002498157957</v>
      </c>
      <c r="P16" s="313">
        <f t="shared" ca="1" si="7"/>
        <v>0.73751062822846025</v>
      </c>
      <c r="Q16" s="313">
        <f t="shared" ca="1" si="9"/>
        <v>2.143383805989862</v>
      </c>
      <c r="S16" s="301" t="str">
        <f t="shared" ca="1" si="3"/>
        <v/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7488</v>
      </c>
      <c r="D17" s="313">
        <f t="shared" si="5"/>
        <v>1248</v>
      </c>
      <c r="E17" s="313">
        <f t="shared" si="0"/>
        <v>6240</v>
      </c>
      <c r="F17" s="311"/>
      <c r="G17" s="315">
        <f ca="1">DATA!$D$11/1000000</f>
        <v>0.47215681213620009</v>
      </c>
      <c r="H17" s="315">
        <f>C17*DATA!$D$5/1000000</f>
        <v>8.1179283435987415</v>
      </c>
      <c r="I17" s="315">
        <f>(C17*DATA!$D$5*DATA!$D$7)/1000000</f>
        <v>0.18265338773097167</v>
      </c>
      <c r="J17" s="313">
        <f t="shared" ca="1" si="1"/>
        <v>8.7727385434659126</v>
      </c>
      <c r="K17" s="311"/>
      <c r="L17" s="313">
        <f>((D17*DATA!$D$23)/1000000)+((E17*DATA!$D$24)/1000000)</f>
        <v>10.817913599999999</v>
      </c>
      <c r="M17" s="313">
        <f t="shared" si="2"/>
        <v>10.817913599999999</v>
      </c>
      <c r="N17" s="313">
        <f t="shared" ca="1" si="6"/>
        <v>2.0451750565340863</v>
      </c>
      <c r="O17" s="312">
        <f>1/(1+'[93]Asumsi I'!$C$3)^(KKF!A17)</f>
        <v>0.32197323659069599</v>
      </c>
      <c r="P17" s="313">
        <f t="shared" ca="1" si="7"/>
        <v>0.65849163234683938</v>
      </c>
      <c r="Q17" s="313">
        <f t="shared" ca="1" si="9"/>
        <v>2.8018754383367015</v>
      </c>
      <c r="S17" s="301" t="str">
        <f t="shared" ca="1" si="3"/>
        <v/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7488</v>
      </c>
      <c r="D18" s="313">
        <f t="shared" si="5"/>
        <v>1248</v>
      </c>
      <c r="E18" s="313">
        <f t="shared" si="0"/>
        <v>6240</v>
      </c>
      <c r="F18" s="311"/>
      <c r="G18" s="315">
        <f ca="1">DATA!$D$11/1000000</f>
        <v>0.47215681213620009</v>
      </c>
      <c r="H18" s="315">
        <f>C18*DATA!$D$5/1000000</f>
        <v>8.1179283435987415</v>
      </c>
      <c r="I18" s="315">
        <f>(C18*DATA!$D$5*DATA!$D$7)/1000000</f>
        <v>0.18265338773097167</v>
      </c>
      <c r="J18" s="313">
        <f t="shared" ca="1" si="1"/>
        <v>8.7727385434659126</v>
      </c>
      <c r="K18" s="311"/>
      <c r="L18" s="313">
        <f>((D18*DATA!$D$23)/1000000)+((E18*DATA!$D$24)/1000000)</f>
        <v>10.817913599999999</v>
      </c>
      <c r="M18" s="313">
        <f t="shared" si="2"/>
        <v>10.817913599999999</v>
      </c>
      <c r="N18" s="313">
        <f t="shared" ca="1" si="6"/>
        <v>2.0451750565340863</v>
      </c>
      <c r="O18" s="312">
        <f>1/(1+'[93]Asumsi I'!$C$3)^(KKF!A18)</f>
        <v>0.28747610409883567</v>
      </c>
      <c r="P18" s="313">
        <f t="shared" ca="1" si="7"/>
        <v>0.5879389574525351</v>
      </c>
      <c r="Q18" s="313">
        <f t="shared" ca="1" si="9"/>
        <v>3.3898143957892364</v>
      </c>
      <c r="S18" s="301" t="str">
        <f t="shared" ca="1" si="3"/>
        <v/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7488</v>
      </c>
      <c r="D19" s="313">
        <f t="shared" si="5"/>
        <v>1248</v>
      </c>
      <c r="E19" s="313">
        <f t="shared" si="0"/>
        <v>6240</v>
      </c>
      <c r="F19" s="311"/>
      <c r="G19" s="315">
        <f ca="1">DATA!$D$11/1000000</f>
        <v>0.47215681213620009</v>
      </c>
      <c r="H19" s="315">
        <f>C19*DATA!$D$5/1000000</f>
        <v>8.1179283435987415</v>
      </c>
      <c r="I19" s="315">
        <f>(C19*DATA!$D$5*DATA!$D$7)/1000000</f>
        <v>0.18265338773097167</v>
      </c>
      <c r="J19" s="313">
        <f t="shared" ca="1" si="1"/>
        <v>8.7727385434659126</v>
      </c>
      <c r="K19" s="311"/>
      <c r="L19" s="313">
        <f>((D19*DATA!$D$23)/1000000)+((E19*DATA!$D$24)/1000000)</f>
        <v>10.817913599999999</v>
      </c>
      <c r="M19" s="313">
        <f t="shared" si="2"/>
        <v>10.817913599999999</v>
      </c>
      <c r="N19" s="313">
        <f t="shared" ca="1" si="6"/>
        <v>2.0451750565340863</v>
      </c>
      <c r="O19" s="312">
        <f>1/(1+'[93]Asumsi I'!$C$3)^(KKF!A19)</f>
        <v>0.25667509294538904</v>
      </c>
      <c r="P19" s="313">
        <f t="shared" ca="1" si="7"/>
        <v>0.52494549772547783</v>
      </c>
      <c r="Q19" s="313">
        <f t="shared" ca="1" si="9"/>
        <v>3.9147598935147143</v>
      </c>
      <c r="S19" s="301" t="str">
        <f t="shared" ca="1" si="3"/>
        <v/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7488</v>
      </c>
      <c r="D20" s="313">
        <f t="shared" si="5"/>
        <v>1248</v>
      </c>
      <c r="E20" s="313">
        <f t="shared" si="0"/>
        <v>6240</v>
      </c>
      <c r="F20" s="311"/>
      <c r="G20" s="315">
        <f ca="1">DATA!$D$11/1000000</f>
        <v>0.47215681213620009</v>
      </c>
      <c r="H20" s="315">
        <f>C20*DATA!$D$5/1000000</f>
        <v>8.1179283435987415</v>
      </c>
      <c r="I20" s="315">
        <f>(C20*DATA!$D$5*DATA!$D$7)/1000000</f>
        <v>0.18265338773097167</v>
      </c>
      <c r="J20" s="313">
        <f t="shared" ca="1" si="1"/>
        <v>8.7727385434659126</v>
      </c>
      <c r="K20" s="311"/>
      <c r="L20" s="313">
        <f>((D20*DATA!$D$23)/1000000)+((E20*DATA!$D$24)/1000000)</f>
        <v>10.817913599999999</v>
      </c>
      <c r="M20" s="313">
        <f t="shared" si="2"/>
        <v>10.817913599999999</v>
      </c>
      <c r="N20" s="313">
        <f t="shared" ca="1" si="6"/>
        <v>2.0451750565340863</v>
      </c>
      <c r="O20" s="312">
        <f>1/(1+'[93]Asumsi I'!$C$3)^(KKF!A20)</f>
        <v>0.22917419012981158</v>
      </c>
      <c r="P20" s="313">
        <f t="shared" ca="1" si="7"/>
        <v>0.46870133725489083</v>
      </c>
      <c r="Q20" s="313">
        <f t="shared" ca="1" si="9"/>
        <v>4.3834612307696048</v>
      </c>
      <c r="S20" s="301" t="str">
        <f t="shared" ca="1" si="3"/>
        <v/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7488</v>
      </c>
      <c r="D21" s="313">
        <f t="shared" si="5"/>
        <v>1248</v>
      </c>
      <c r="E21" s="313">
        <f t="shared" si="0"/>
        <v>6240</v>
      </c>
      <c r="F21" s="311"/>
      <c r="G21" s="315">
        <f ca="1">DATA!$D$11/1000000</f>
        <v>0.47215681213620009</v>
      </c>
      <c r="H21" s="315">
        <f>C21*DATA!$D$5/1000000</f>
        <v>8.1179283435987415</v>
      </c>
      <c r="I21" s="315">
        <f>(C21*DATA!$D$5*DATA!$D$7)/1000000</f>
        <v>0.18265338773097167</v>
      </c>
      <c r="J21" s="313">
        <f t="shared" ca="1" si="1"/>
        <v>8.7727385434659126</v>
      </c>
      <c r="K21" s="311"/>
      <c r="L21" s="313">
        <f>((D21*DATA!$D$23)/1000000)+((E21*DATA!$D$24)/1000000)</f>
        <v>10.817913599999999</v>
      </c>
      <c r="M21" s="313">
        <f t="shared" si="2"/>
        <v>10.817913599999999</v>
      </c>
      <c r="N21" s="313">
        <f t="shared" ca="1" si="6"/>
        <v>2.0451750565340863</v>
      </c>
      <c r="O21" s="312">
        <f>1/(1+'[93]Asumsi I'!$C$3)^(KKF!A21)</f>
        <v>0.20461981261590317</v>
      </c>
      <c r="P21" s="313">
        <f t="shared" ca="1" si="7"/>
        <v>0.41848333683472388</v>
      </c>
      <c r="Q21" s="313">
        <f t="shared" ca="1" si="9"/>
        <v>4.8019445676043286</v>
      </c>
      <c r="S21" s="301" t="str">
        <f t="shared" ca="1" si="3"/>
        <v/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7488</v>
      </c>
      <c r="D22" s="313">
        <f t="shared" si="5"/>
        <v>1248</v>
      </c>
      <c r="E22" s="313">
        <f t="shared" si="0"/>
        <v>6240</v>
      </c>
      <c r="F22" s="311"/>
      <c r="G22" s="315">
        <f ca="1">DATA!$D$11/1000000</f>
        <v>0.47215681213620009</v>
      </c>
      <c r="H22" s="315">
        <f>C22*DATA!$D$5/1000000</f>
        <v>8.1179283435987415</v>
      </c>
      <c r="I22" s="315">
        <f>(C22*DATA!$D$5*DATA!$D$7)/1000000</f>
        <v>0.18265338773097167</v>
      </c>
      <c r="J22" s="313">
        <f t="shared" ca="1" si="1"/>
        <v>8.7727385434659126</v>
      </c>
      <c r="K22" s="311"/>
      <c r="L22" s="313">
        <f>((D22*DATA!$D$23)/1000000)+((E22*DATA!$D$24)/1000000)</f>
        <v>10.817913599999999</v>
      </c>
      <c r="M22" s="313">
        <f t="shared" si="2"/>
        <v>10.817913599999999</v>
      </c>
      <c r="N22" s="313">
        <f t="shared" ca="1" si="6"/>
        <v>2.0451750565340863</v>
      </c>
      <c r="O22" s="312">
        <f>1/(1+'[93]Asumsi I'!$C$3)^(KKF!A22)</f>
        <v>0.18269626126419927</v>
      </c>
      <c r="P22" s="313">
        <f t="shared" ca="1" si="7"/>
        <v>0.37364583645957494</v>
      </c>
      <c r="Q22" s="313">
        <f t="shared" ca="1" si="9"/>
        <v>5.1755904040639038</v>
      </c>
      <c r="S22" s="301" t="str">
        <f t="shared" ca="1" si="3"/>
        <v/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7488</v>
      </c>
      <c r="D23" s="313">
        <f t="shared" si="5"/>
        <v>1248</v>
      </c>
      <c r="E23" s="313">
        <f t="shared" si="0"/>
        <v>6240</v>
      </c>
      <c r="F23" s="311"/>
      <c r="G23" s="315">
        <f ca="1">DATA!$D$11/1000000</f>
        <v>0.47215681213620009</v>
      </c>
      <c r="H23" s="315">
        <f>C23*DATA!$D$5/1000000</f>
        <v>8.1179283435987415</v>
      </c>
      <c r="I23" s="315">
        <f>(C23*DATA!$D$5*DATA!$D$7)/1000000</f>
        <v>0.18265338773097167</v>
      </c>
      <c r="J23" s="313">
        <f t="shared" ca="1" si="1"/>
        <v>8.7727385434659126</v>
      </c>
      <c r="K23" s="311"/>
      <c r="L23" s="313">
        <f>((D23*DATA!$D$23)/1000000)+((E23*DATA!$D$24)/1000000)</f>
        <v>10.817913599999999</v>
      </c>
      <c r="M23" s="313">
        <f t="shared" si="2"/>
        <v>10.817913599999999</v>
      </c>
      <c r="N23" s="313">
        <f t="shared" ca="1" si="6"/>
        <v>2.0451750565340863</v>
      </c>
      <c r="O23" s="312">
        <f>1/(1+'[93]Asumsi I'!$C$3)^(KKF!A23)</f>
        <v>0.16312166184303503</v>
      </c>
      <c r="P23" s="313">
        <f t="shared" ca="1" si="7"/>
        <v>0.33361235398176325</v>
      </c>
      <c r="Q23" s="313">
        <f t="shared" ca="1" si="9"/>
        <v>5.5092027580456673</v>
      </c>
      <c r="S23" s="301" t="str">
        <f t="shared" ca="1" si="3"/>
        <v/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7488</v>
      </c>
      <c r="D24" s="313">
        <f t="shared" si="5"/>
        <v>1248</v>
      </c>
      <c r="E24" s="313">
        <f t="shared" si="0"/>
        <v>6240</v>
      </c>
      <c r="F24" s="311"/>
      <c r="G24" s="315">
        <f ca="1">DATA!$D$11/1000000</f>
        <v>0.47215681213620009</v>
      </c>
      <c r="H24" s="315">
        <f>C24*DATA!$D$5/1000000</f>
        <v>8.1179283435987415</v>
      </c>
      <c r="I24" s="315">
        <f>(C24*DATA!$D$5*DATA!$D$7)/1000000</f>
        <v>0.18265338773097167</v>
      </c>
      <c r="J24" s="313">
        <f t="shared" ca="1" si="1"/>
        <v>8.7727385434659126</v>
      </c>
      <c r="K24" s="311"/>
      <c r="L24" s="313">
        <f>((D24*DATA!$D$23)/1000000)+((E24*DATA!$D$24)/1000000)</f>
        <v>10.817913599999999</v>
      </c>
      <c r="M24" s="313">
        <f t="shared" si="2"/>
        <v>10.817913599999999</v>
      </c>
      <c r="N24" s="313">
        <f t="shared" ca="1" si="6"/>
        <v>2.0451750565340863</v>
      </c>
      <c r="O24" s="312">
        <f>1/(1+'[93]Asumsi I'!$C$3)^(KKF!A24)</f>
        <v>0.14564434093128129</v>
      </c>
      <c r="P24" s="313">
        <f t="shared" ca="1" si="7"/>
        <v>0.29786817319800296</v>
      </c>
      <c r="Q24" s="313">
        <f t="shared" ca="1" si="9"/>
        <v>5.8070709312436701</v>
      </c>
      <c r="S24" s="301" t="str">
        <f t="shared" ca="1" si="3"/>
        <v/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7488</v>
      </c>
      <c r="D25" s="313">
        <f t="shared" si="5"/>
        <v>1248</v>
      </c>
      <c r="E25" s="313">
        <f t="shared" si="0"/>
        <v>6240</v>
      </c>
      <c r="F25" s="311"/>
      <c r="G25" s="315">
        <f ca="1">DATA!$D$11/1000000</f>
        <v>0.47215681213620009</v>
      </c>
      <c r="H25" s="315">
        <f>C25*DATA!$D$5/1000000</f>
        <v>8.1179283435987415</v>
      </c>
      <c r="I25" s="315">
        <f>(C25*DATA!$D$5*DATA!$D$7)/1000000</f>
        <v>0.18265338773097167</v>
      </c>
      <c r="J25" s="313">
        <f t="shared" ca="1" si="1"/>
        <v>8.7727385434659126</v>
      </c>
      <c r="K25" s="311"/>
      <c r="L25" s="313">
        <f>((D25*DATA!$D$23)/1000000)+((E25*DATA!$D$24)/1000000)</f>
        <v>10.817913599999999</v>
      </c>
      <c r="M25" s="313">
        <f t="shared" si="2"/>
        <v>10.817913599999999</v>
      </c>
      <c r="N25" s="313">
        <f t="shared" ca="1" si="6"/>
        <v>2.0451750565340863</v>
      </c>
      <c r="O25" s="312">
        <f>1/(1+'[93]Asumsi I'!$C$3)^(KKF!A25)</f>
        <v>0.13003959011721541</v>
      </c>
      <c r="P25" s="313">
        <f t="shared" ca="1" si="7"/>
        <v>0.26595372606964546</v>
      </c>
      <c r="Q25" s="313">
        <f t="shared" ca="1" si="9"/>
        <v>6.073024657313316</v>
      </c>
      <c r="S25" s="301" t="str">
        <f t="shared" ca="1" si="3"/>
        <v/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7488</v>
      </c>
      <c r="D26" s="313">
        <f t="shared" si="5"/>
        <v>1248</v>
      </c>
      <c r="E26" s="313">
        <f t="shared" si="0"/>
        <v>6240</v>
      </c>
      <c r="F26" s="311"/>
      <c r="G26" s="315">
        <f ca="1">DATA!$D$11/1000000</f>
        <v>0.47215681213620009</v>
      </c>
      <c r="H26" s="315">
        <f>C26*DATA!$D$5/1000000</f>
        <v>8.1179283435987415</v>
      </c>
      <c r="I26" s="315">
        <f>(C26*DATA!$D$5*DATA!$D$7)/1000000</f>
        <v>0.18265338773097167</v>
      </c>
      <c r="J26" s="313">
        <f t="shared" ca="1" si="1"/>
        <v>8.7727385434659126</v>
      </c>
      <c r="K26" s="311"/>
      <c r="L26" s="313">
        <f>((D26*DATA!$D$23)/1000000)+((E26*DATA!$D$24)/1000000)</f>
        <v>10.817913599999999</v>
      </c>
      <c r="M26" s="313">
        <f t="shared" si="2"/>
        <v>10.817913599999999</v>
      </c>
      <c r="N26" s="313">
        <f t="shared" ca="1" si="6"/>
        <v>2.0451750565340863</v>
      </c>
      <c r="O26" s="312">
        <f>1/(1+'[93]Asumsi I'!$C$3)^(KKF!A26)</f>
        <v>0.1161067768903709</v>
      </c>
      <c r="P26" s="313">
        <f t="shared" ca="1" si="7"/>
        <v>0.23745868399075484</v>
      </c>
      <c r="Q26" s="313">
        <f t="shared" ca="1" si="9"/>
        <v>6.3104833413040708</v>
      </c>
      <c r="S26" s="301" t="str">
        <f t="shared" ca="1" si="3"/>
        <v/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7488</v>
      </c>
      <c r="D27" s="313">
        <f t="shared" si="5"/>
        <v>1248</v>
      </c>
      <c r="E27" s="313">
        <f t="shared" si="0"/>
        <v>6240</v>
      </c>
      <c r="F27" s="311"/>
      <c r="G27" s="315">
        <f ca="1">DATA!$D$11/1000000</f>
        <v>0.47215681213620009</v>
      </c>
      <c r="H27" s="315">
        <f>C27*DATA!$D$5/1000000</f>
        <v>8.1179283435987415</v>
      </c>
      <c r="I27" s="315">
        <f>(C27*DATA!$D$5*DATA!$D$7)/1000000</f>
        <v>0.18265338773097167</v>
      </c>
      <c r="J27" s="313">
        <f t="shared" ca="1" si="1"/>
        <v>8.7727385434659126</v>
      </c>
      <c r="K27" s="311"/>
      <c r="L27" s="313">
        <f>((D27*DATA!$D$23)/1000000)+((E27*DATA!$D$24)/1000000)</f>
        <v>10.817913599999999</v>
      </c>
      <c r="M27" s="313">
        <f t="shared" si="2"/>
        <v>10.817913599999999</v>
      </c>
      <c r="N27" s="313">
        <f t="shared" ca="1" si="6"/>
        <v>2.0451750565340863</v>
      </c>
      <c r="O27" s="312">
        <f>1/(1+'[93]Asumsi I'!$C$3)^(KKF!A27)</f>
        <v>0.1036667650806883</v>
      </c>
      <c r="P27" s="313">
        <f t="shared" ca="1" si="7"/>
        <v>0.21201668213460254</v>
      </c>
      <c r="Q27" s="313">
        <f t="shared" ca="1" si="9"/>
        <v>6.5225000234386732</v>
      </c>
      <c r="S27" s="301" t="str">
        <f t="shared" ca="1" si="3"/>
        <v/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7488</v>
      </c>
      <c r="D28" s="313">
        <f t="shared" si="5"/>
        <v>1248</v>
      </c>
      <c r="E28" s="313">
        <f t="shared" si="0"/>
        <v>6240</v>
      </c>
      <c r="F28" s="311"/>
      <c r="G28" s="315">
        <f ca="1">DATA!$D$11/1000000</f>
        <v>0.47215681213620009</v>
      </c>
      <c r="H28" s="315">
        <f>C28*DATA!$D$5/1000000</f>
        <v>8.1179283435987415</v>
      </c>
      <c r="I28" s="315">
        <f>(C28*DATA!$D$5*DATA!$D$7)/1000000</f>
        <v>0.18265338773097167</v>
      </c>
      <c r="J28" s="313">
        <f t="shared" ca="1" si="1"/>
        <v>8.7727385434659126</v>
      </c>
      <c r="K28" s="311"/>
      <c r="L28" s="313">
        <f>((D28*DATA!$D$23)/1000000)+((E28*DATA!$D$24)/1000000)</f>
        <v>10.817913599999999</v>
      </c>
      <c r="M28" s="313">
        <f t="shared" si="2"/>
        <v>10.817913599999999</v>
      </c>
      <c r="N28" s="313">
        <f t="shared" ca="1" si="6"/>
        <v>2.0451750565340863</v>
      </c>
      <c r="O28" s="312">
        <f>1/(1+'[93]Asumsi I'!$C$3)^(KKF!A28)</f>
        <v>9.2559611679185971E-2</v>
      </c>
      <c r="P28" s="313">
        <f t="shared" ca="1" si="7"/>
        <v>0.18930060904875223</v>
      </c>
      <c r="Q28" s="313">
        <f t="shared" ca="1" si="9"/>
        <v>6.7118006324874253</v>
      </c>
      <c r="S28" s="301" t="str">
        <f t="shared" ca="1" si="3"/>
        <v/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7488</v>
      </c>
      <c r="D29" s="313">
        <f t="shared" si="5"/>
        <v>1248</v>
      </c>
      <c r="E29" s="313">
        <f t="shared" si="0"/>
        <v>6240</v>
      </c>
      <c r="F29" s="311"/>
      <c r="G29" s="315">
        <f ca="1">DATA!$D$11/1000000</f>
        <v>0.47215681213620009</v>
      </c>
      <c r="H29" s="315">
        <f>C29*DATA!$D$5/1000000</f>
        <v>8.1179283435987415</v>
      </c>
      <c r="I29" s="315">
        <f>(C29*DATA!$D$5*DATA!$D$7)/1000000</f>
        <v>0.18265338773097167</v>
      </c>
      <c r="J29" s="313">
        <f t="shared" ca="1" si="1"/>
        <v>8.7727385434659126</v>
      </c>
      <c r="K29" s="311"/>
      <c r="L29" s="313">
        <f>((D29*DATA!$D$23)/1000000)+((E29*DATA!$D$24)/1000000)</f>
        <v>10.817913599999999</v>
      </c>
      <c r="M29" s="313">
        <f t="shared" si="2"/>
        <v>10.817913599999999</v>
      </c>
      <c r="N29" s="313">
        <f t="shared" ca="1" si="6"/>
        <v>2.0451750565340863</v>
      </c>
      <c r="O29" s="312">
        <f>1/(1+'[93]Asumsi I'!$C$3)^(KKF!A29)</f>
        <v>8.2642510427844609E-2</v>
      </c>
      <c r="P29" s="313">
        <f t="shared" ca="1" si="7"/>
        <v>0.16901840093638593</v>
      </c>
      <c r="Q29" s="313">
        <f t="shared" ca="1" si="9"/>
        <v>6.8808190334238111</v>
      </c>
      <c r="S29" s="301" t="str">
        <f t="shared" ca="1" si="3"/>
        <v/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7488</v>
      </c>
      <c r="D30" s="313">
        <f t="shared" si="5"/>
        <v>1248</v>
      </c>
      <c r="E30" s="313">
        <f t="shared" si="0"/>
        <v>6240</v>
      </c>
      <c r="F30" s="311"/>
      <c r="G30" s="315">
        <f ca="1">DATA!$D$11/1000000</f>
        <v>0.47215681213620009</v>
      </c>
      <c r="H30" s="315">
        <f>C30*DATA!$D$5/1000000</f>
        <v>8.1179283435987415</v>
      </c>
      <c r="I30" s="315">
        <f>(C30*DATA!$D$5*DATA!$D$7)/1000000</f>
        <v>0.18265338773097167</v>
      </c>
      <c r="J30" s="313">
        <f t="shared" ca="1" si="1"/>
        <v>8.7727385434659126</v>
      </c>
      <c r="K30" s="311"/>
      <c r="L30" s="313">
        <f>((D30*DATA!$D$23)/1000000)+((E30*DATA!$D$24)/1000000)</f>
        <v>10.817913599999999</v>
      </c>
      <c r="M30" s="313">
        <f t="shared" si="2"/>
        <v>10.817913599999999</v>
      </c>
      <c r="N30" s="313">
        <f t="shared" ca="1" si="6"/>
        <v>2.0451750565340863</v>
      </c>
      <c r="O30" s="312">
        <f>1/(1+'[93]Asumsi I'!$C$3)^(KKF!A30)</f>
        <v>7.3787955739146982E-2</v>
      </c>
      <c r="P30" s="313">
        <f t="shared" ca="1" si="7"/>
        <v>0.15090928655034458</v>
      </c>
      <c r="Q30" s="313">
        <f t="shared" ca="1" si="9"/>
        <v>7.0317283199741558</v>
      </c>
      <c r="S30" s="301" t="str">
        <f t="shared" ca="1" si="3"/>
        <v/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7488</v>
      </c>
      <c r="D31" s="313">
        <f t="shared" si="5"/>
        <v>1248</v>
      </c>
      <c r="E31" s="313">
        <f t="shared" si="0"/>
        <v>6240</v>
      </c>
      <c r="F31" s="311"/>
      <c r="G31" s="315">
        <f ca="1">DATA!$D$11/1000000</f>
        <v>0.47215681213620009</v>
      </c>
      <c r="H31" s="315">
        <f>C31*DATA!$D$5/1000000</f>
        <v>8.1179283435987415</v>
      </c>
      <c r="I31" s="315">
        <f>(C31*DATA!$D$5*DATA!$D$7)/1000000</f>
        <v>0.18265338773097167</v>
      </c>
      <c r="J31" s="313">
        <f t="shared" ca="1" si="1"/>
        <v>8.7727385434659126</v>
      </c>
      <c r="K31" s="311"/>
      <c r="L31" s="313">
        <f>((D31*DATA!$D$23)/1000000)+((E31*DATA!$D$24)/1000000)</f>
        <v>10.817913599999999</v>
      </c>
      <c r="M31" s="313">
        <f t="shared" si="2"/>
        <v>10.817913599999999</v>
      </c>
      <c r="N31" s="313">
        <f t="shared" ca="1" si="6"/>
        <v>2.0451750565340863</v>
      </c>
      <c r="O31" s="312">
        <f>1/(1+'[93]Asumsi I'!$C$3)^(KKF!A31)</f>
        <v>6.5882103338524081E-2</v>
      </c>
      <c r="P31" s="313">
        <f t="shared" ca="1" si="7"/>
        <v>0.13474043441995051</v>
      </c>
      <c r="Q31" s="313">
        <f ca="1">Q30+P31</f>
        <v>7.1664687543941064</v>
      </c>
      <c r="S31" s="301" t="str">
        <f t="shared" ca="1" si="3"/>
        <v/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7488</v>
      </c>
      <c r="D32" s="313">
        <f t="shared" si="5"/>
        <v>1248</v>
      </c>
      <c r="E32" s="313">
        <f t="shared" si="0"/>
        <v>6240</v>
      </c>
      <c r="F32" s="311"/>
      <c r="G32" s="315">
        <f ca="1">DATA!$D$11/1000000</f>
        <v>0.47215681213620009</v>
      </c>
      <c r="H32" s="315">
        <f>C32*DATA!$D$5/1000000</f>
        <v>8.1179283435987415</v>
      </c>
      <c r="I32" s="315">
        <f>(C32*DATA!$D$5*DATA!$D$7)/1000000</f>
        <v>0.18265338773097167</v>
      </c>
      <c r="J32" s="313">
        <f t="shared" ca="1" si="1"/>
        <v>8.7727385434659126</v>
      </c>
      <c r="K32" s="311"/>
      <c r="L32" s="313">
        <f>((D32*DATA!$D$23)/1000000)+((E32*DATA!$D$24)/1000000)</f>
        <v>10.817913599999999</v>
      </c>
      <c r="M32" s="313">
        <f t="shared" si="2"/>
        <v>10.817913599999999</v>
      </c>
      <c r="N32" s="313">
        <f t="shared" ca="1" si="6"/>
        <v>2.0451750565340863</v>
      </c>
      <c r="O32" s="312">
        <f>1/(1+'[93]Asumsi I'!$C$3)^(KKF!A32)</f>
        <v>5.8823306552253637E-2</v>
      </c>
      <c r="P32" s="313">
        <f t="shared" ca="1" si="7"/>
        <v>0.12030395930352722</v>
      </c>
      <c r="Q32" s="313">
        <f ca="1">Q31+P32</f>
        <v>7.2867727136976335</v>
      </c>
      <c r="S32" s="301" t="str">
        <f t="shared" ca="1" si="3"/>
        <v/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7" t="s">
        <v>1374</v>
      </c>
      <c r="G33" s="597"/>
      <c r="H33" s="597"/>
      <c r="I33" s="321"/>
      <c r="J33" s="322">
        <f ca="1">SUM(J7:J32)</f>
        <v>244.09017614987164</v>
      </c>
      <c r="K33" s="597" t="s">
        <v>1375</v>
      </c>
      <c r="L33" s="597"/>
      <c r="M33" s="322">
        <f>SUM(M7:M32)</f>
        <v>286.46573279999996</v>
      </c>
      <c r="N33" s="320"/>
      <c r="O33" s="320"/>
      <c r="P33" s="323"/>
      <c r="Q33" s="323"/>
      <c r="S33" s="301">
        <f ca="1">COUNTIF(S7:S32,"a")</f>
        <v>7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12.112270039711792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>
        <f ca="1">AVERAGE(T7:T32)</f>
        <v>7.0145319112017459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1.1736061537524136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6.5060470658014564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0.23237344965540063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4"/>
  <sheetViews>
    <sheetView showGridLines="0" zoomScale="70" zoomScaleNormal="70" zoomScaleSheetLayoutView="70" workbookViewId="0">
      <pane ySplit="13" topLeftCell="A83" activePane="bottomLeft" state="frozen"/>
      <selection activeCell="H1093" sqref="H1093"/>
      <selection pane="bottomLeft" activeCell="I95" sqref="I95:K101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9" customWidth="1"/>
    <col min="4" max="4" width="13.7109375" style="399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20" t="s">
        <v>1036</v>
      </c>
      <c r="P3" s="620"/>
      <c r="Q3" s="343"/>
      <c r="T3" s="341"/>
      <c r="U3" s="342" t="s">
        <v>1041</v>
      </c>
      <c r="V3" s="341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04" t="str">
        <f>DATA!D14</f>
        <v>BBRI PASAR SEDO (SYUKRON BIN PARSAN)</v>
      </c>
      <c r="H6" s="604"/>
      <c r="I6" s="604"/>
      <c r="J6" s="604"/>
      <c r="K6" s="604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1620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23" t="s">
        <v>0</v>
      </c>
      <c r="C11" s="625" t="s">
        <v>1</v>
      </c>
      <c r="D11" s="614" t="s">
        <v>42</v>
      </c>
      <c r="E11" s="614" t="s">
        <v>43</v>
      </c>
      <c r="F11" s="614" t="s">
        <v>2</v>
      </c>
      <c r="G11" s="628" t="s">
        <v>41</v>
      </c>
      <c r="H11" s="614" t="s">
        <v>3</v>
      </c>
      <c r="I11" s="614"/>
      <c r="J11" s="614"/>
      <c r="K11" s="615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24"/>
      <c r="C12" s="626"/>
      <c r="D12" s="618"/>
      <c r="E12" s="618"/>
      <c r="F12" s="618"/>
      <c r="G12" s="629"/>
      <c r="H12" s="616" t="s">
        <v>46</v>
      </c>
      <c r="I12" s="616" t="s">
        <v>5</v>
      </c>
      <c r="J12" s="618" t="s">
        <v>47</v>
      </c>
      <c r="K12" s="619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24"/>
      <c r="C13" s="627"/>
      <c r="D13" s="618"/>
      <c r="E13" s="618"/>
      <c r="F13" s="618"/>
      <c r="G13" s="630"/>
      <c r="H13" s="617"/>
      <c r="I13" s="617"/>
      <c r="J13" s="618"/>
      <c r="K13" s="619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1606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47" ca="1" si="4">IF(OR(D15="MDU",D15="MDU-KD"),(IF($O$3="RAB NON MDU","PLN KD",G15*F15)),0)</f>
        <v>0</v>
      </c>
      <c r="I15" s="356">
        <f t="shared" ref="I15:I47" ca="1" si="5">IF(D15="HDW",G15*F15,0)</f>
        <v>0</v>
      </c>
      <c r="J15" s="356">
        <f t="shared" ref="J15:J47" ca="1" si="6">IF(D15="JASA",G15*F15,0)</f>
        <v>0</v>
      </c>
      <c r="K15" s="357">
        <f t="shared" ref="K15:K47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 t="e">
        <f>IF(AND(C16=0,#REF!=0,#REF!=0),"BLANKS",1)</f>
        <v>#REF!</v>
      </c>
      <c r="B16" s="481" t="s">
        <v>505</v>
      </c>
      <c r="C16" s="482" t="s">
        <v>1607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ca="1" si="4"/>
        <v>0</v>
      </c>
      <c r="I16" s="356">
        <f t="shared" ca="1" si="5"/>
        <v>0</v>
      </c>
      <c r="J16" s="356">
        <f t="shared" ca="1" si="6"/>
        <v>0</v>
      </c>
      <c r="K16" s="357">
        <f t="shared" ca="1" si="7"/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8"/>
      <c r="C17" s="489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ca="1" si="4"/>
        <v>0</v>
      </c>
      <c r="I17" s="356">
        <f t="shared" ca="1" si="5"/>
        <v>0</v>
      </c>
      <c r="J17" s="356">
        <f t="shared" ca="1" si="6"/>
        <v>0</v>
      </c>
      <c r="K17" s="357">
        <f t="shared" ca="1" si="7"/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4" t="s">
        <v>524</v>
      </c>
      <c r="C18" s="485" t="s">
        <v>1614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4"/>
        <v>0</v>
      </c>
      <c r="I18" s="356">
        <f t="shared" ca="1" si="5"/>
        <v>0</v>
      </c>
      <c r="J18" s="356">
        <f t="shared" ca="1" si="6"/>
        <v>0</v>
      </c>
      <c r="K18" s="357">
        <f t="shared" ca="1" si="7"/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4"/>
      <c r="C19" s="485"/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4"/>
        <v>0</v>
      </c>
      <c r="I19" s="356">
        <f t="shared" ca="1" si="5"/>
        <v>0</v>
      </c>
      <c r="J19" s="356">
        <f t="shared" ca="1" si="6"/>
        <v>0</v>
      </c>
      <c r="K19" s="357">
        <f t="shared" ca="1" si="7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501" t="s">
        <v>1035</v>
      </c>
      <c r="C20" s="502" t="s">
        <v>1615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>Unit</v>
      </c>
      <c r="F20" s="492">
        <v>1</v>
      </c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4"/>
        <v>0</v>
      </c>
      <c r="I20" s="356">
        <f t="shared" ca="1" si="5"/>
        <v>0</v>
      </c>
      <c r="J20" s="356">
        <f t="shared" ca="1" si="6"/>
        <v>0</v>
      </c>
      <c r="K20" s="357">
        <f t="shared" ca="1" si="7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501">
        <v>1</v>
      </c>
      <c r="C21" s="503" t="s">
        <v>1044</v>
      </c>
      <c r="D21" s="353" t="str">
        <f ca="1">IF(ISERROR(OFFSET('HARGA SATUAN'!$D$6,MATCH(RAB!C21,'HARGA SATUAN'!$C$7:$C$1492,0),0)),"",OFFSET('HARGA SATUAN'!$D$6,MATCH(RAB!C21,'HARGA SATUAN'!$C$7:$C$1492,0),0))</f>
        <v>MDU-KD</v>
      </c>
      <c r="E21" s="354" t="str">
        <f ca="1">IF(B21="+","Unit",IF(ISERROR(OFFSET('HARGA SATUAN'!$E$6,MATCH(RAB!C21,'HARGA SATUAN'!$C$7:$C$1492,0),0)),"",OFFSET('HARGA SATUAN'!$E$6,MATCH(RAB!C21,'HARGA SATUAN'!$C$7:$C$1492,0),0)))</f>
        <v>Bh</v>
      </c>
      <c r="F21" s="492">
        <f>F20*1</f>
        <v>1</v>
      </c>
      <c r="G21" s="355">
        <f ca="1">IF(ISERROR(OFFSET('HARGA SATUAN'!$I$6,MATCH(RAB!C21,'HARGA SATUAN'!$C$7:$C$1492,0),0)),0,OFFSET('HARGA SATUAN'!$I$6,MATCH(RAB!C21,'HARGA SATUAN'!$C$7:$C$1492,0),0))</f>
        <v>9994500</v>
      </c>
      <c r="H21" s="356">
        <f t="shared" ca="1" si="4"/>
        <v>9994500</v>
      </c>
      <c r="I21" s="356">
        <f t="shared" ca="1" si="5"/>
        <v>0</v>
      </c>
      <c r="J21" s="356">
        <f t="shared" ca="1" si="6"/>
        <v>0</v>
      </c>
      <c r="K21" s="357">
        <f t="shared" ca="1" si="7"/>
        <v>9994500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501">
        <v>2</v>
      </c>
      <c r="C22" s="109" t="s">
        <v>1459</v>
      </c>
      <c r="D22" s="353" t="s">
        <v>1618</v>
      </c>
      <c r="E22" s="354" t="str">
        <f ca="1">IF(B22="+","Unit",IF(ISERROR(OFFSET('HARGA SATUAN'!$E$6,MATCH(RAB!C22,'HARGA SATUAN'!$C$7:$C$1492,0),0)),"",OFFSET('HARGA SATUAN'!$E$6,MATCH(RAB!C22,'HARGA SATUAN'!$C$7:$C$1492,0),0)))</f>
        <v>Mtr</v>
      </c>
      <c r="F22" s="492">
        <v>20</v>
      </c>
      <c r="G22" s="355">
        <f ca="1">IF(ISERROR(OFFSET('HARGA SATUAN'!$I$6,MATCH(RAB!C22,'HARGA SATUAN'!$C$7:$C$1492,0),0)),0,OFFSET('HARGA SATUAN'!$I$6,MATCH(RAB!C22,'HARGA SATUAN'!$C$7:$C$1492,0),0))</f>
        <v>54500</v>
      </c>
      <c r="H22" s="356">
        <f t="shared" si="4"/>
        <v>0</v>
      </c>
      <c r="I22" s="356">
        <f t="shared" si="5"/>
        <v>0</v>
      </c>
      <c r="J22" s="356">
        <f t="shared" si="6"/>
        <v>0</v>
      </c>
      <c r="K22" s="357">
        <f t="shared" si="7"/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501">
        <v>3</v>
      </c>
      <c r="C23" s="503" t="s">
        <v>163</v>
      </c>
      <c r="D23" s="353" t="str">
        <f ca="1">IF(ISERROR(OFFSET('HARGA SATUAN'!$D$6,MATCH(RAB!C23,'HARGA SATUAN'!$C$7:$C$1492,0),0)),"",OFFSET('HARGA SATUAN'!$D$6,MATCH(RAB!C23,'HARGA SATUAN'!$C$7:$C$1492,0),0))</f>
        <v>HDW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92">
        <f>F20*4</f>
        <v>4</v>
      </c>
      <c r="G23" s="355">
        <f ca="1">IF(ISERROR(OFFSET('HARGA SATUAN'!$I$6,MATCH(RAB!C23,'HARGA SATUAN'!$C$7:$C$1492,0),0)),0,OFFSET('HARGA SATUAN'!$I$6,MATCH(RAB!C23,'HARGA SATUAN'!$C$7:$C$1492,0),0))</f>
        <v>7938</v>
      </c>
      <c r="H23" s="356">
        <f t="shared" ca="1" si="4"/>
        <v>0</v>
      </c>
      <c r="I23" s="356">
        <f t="shared" ca="1" si="5"/>
        <v>31752</v>
      </c>
      <c r="J23" s="356">
        <f t="shared" ca="1" si="6"/>
        <v>0</v>
      </c>
      <c r="K23" s="357">
        <f t="shared" ca="1" si="7"/>
        <v>31752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501">
        <v>4</v>
      </c>
      <c r="C24" s="502" t="s">
        <v>166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Bh</v>
      </c>
      <c r="F24" s="492">
        <f>F20*10</f>
        <v>10</v>
      </c>
      <c r="G24" s="355">
        <f ca="1">IF(ISERROR(OFFSET('HARGA SATUAN'!$I$6,MATCH(RAB!C24,'HARGA SATUAN'!$C$7:$C$1492,0),0)),0,OFFSET('HARGA SATUAN'!$I$6,MATCH(RAB!C24,'HARGA SATUAN'!$C$7:$C$1492,0),0))</f>
        <v>26500</v>
      </c>
      <c r="H24" s="356">
        <f t="shared" ca="1" si="4"/>
        <v>0</v>
      </c>
      <c r="I24" s="356">
        <f t="shared" ca="1" si="5"/>
        <v>265000</v>
      </c>
      <c r="J24" s="356">
        <f t="shared" ca="1" si="6"/>
        <v>0</v>
      </c>
      <c r="K24" s="357">
        <f t="shared" ca="1" si="7"/>
        <v>265000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501">
        <v>5</v>
      </c>
      <c r="C25" s="503" t="s">
        <v>592</v>
      </c>
      <c r="D25" s="353" t="s">
        <v>1618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92">
        <f>F20*1</f>
        <v>1</v>
      </c>
      <c r="G25" s="355">
        <f ca="1">IF(ISERROR(OFFSET('HARGA SATUAN'!$I$6,MATCH(RAB!C25,'HARGA SATUAN'!$C$7:$C$1492,0),0)),0,OFFSET('HARGA SATUAN'!$I$6,MATCH(RAB!C25,'HARGA SATUAN'!$C$7:$C$1492,0),0))</f>
        <v>283100</v>
      </c>
      <c r="H25" s="356">
        <f t="shared" si="4"/>
        <v>0</v>
      </c>
      <c r="I25" s="356">
        <f t="shared" si="5"/>
        <v>0</v>
      </c>
      <c r="J25" s="356">
        <f t="shared" si="6"/>
        <v>0</v>
      </c>
      <c r="K25" s="357">
        <f t="shared" si="7"/>
        <v>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501">
        <v>6</v>
      </c>
      <c r="C26" s="503" t="s">
        <v>593</v>
      </c>
      <c r="D26" s="353" t="s">
        <v>1618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92">
        <f>F20*1</f>
        <v>1</v>
      </c>
      <c r="G26" s="355">
        <f ca="1">IF(ISERROR(OFFSET('HARGA SATUAN'!$I$6,MATCH(RAB!C26,'HARGA SATUAN'!$C$7:$C$1492,0),0)),0,OFFSET('HARGA SATUAN'!$I$6,MATCH(RAB!C26,'HARGA SATUAN'!$C$7:$C$1492,0),0))</f>
        <v>380500</v>
      </c>
      <c r="H26" s="356">
        <f t="shared" si="4"/>
        <v>0</v>
      </c>
      <c r="I26" s="356">
        <f t="shared" si="5"/>
        <v>0</v>
      </c>
      <c r="J26" s="356">
        <f t="shared" si="6"/>
        <v>0</v>
      </c>
      <c r="K26" s="357">
        <f t="shared" si="7"/>
        <v>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501">
        <v>7</v>
      </c>
      <c r="C27" s="503" t="s">
        <v>230</v>
      </c>
      <c r="D27" s="353" t="str">
        <f ca="1">IF(ISERROR(OFFSET('HARGA SATUAN'!$D$6,MATCH(RAB!C27,'HARGA SATUAN'!$C$7:$C$1492,0),0)),"",OFFSET('HARGA SATUAN'!$D$6,MATCH(RAB!C27,'HARGA SATUAN'!$C$7:$C$1492,0),0))</f>
        <v>HDW</v>
      </c>
      <c r="E27" s="354" t="str">
        <f ca="1">IF(B27="+","Unit",IF(ISERROR(OFFSET('HARGA SATUAN'!$E$6,MATCH(RAB!C27,'HARGA SATUAN'!$C$7:$C$1492,0),0)),"",OFFSET('HARGA SATUAN'!$E$6,MATCH(RAB!C27,'HARGA SATUAN'!$C$7:$C$1492,0),0)))</f>
        <v>Bh</v>
      </c>
      <c r="F27" s="492">
        <f>F20*(3*3)</f>
        <v>9</v>
      </c>
      <c r="G27" s="355">
        <f ca="1">IF(ISERROR(OFFSET('HARGA SATUAN'!$I$6,MATCH(RAB!C27,'HARGA SATUAN'!$C$7:$C$1492,0),0)),0,OFFSET('HARGA SATUAN'!$I$6,MATCH(RAB!C27,'HARGA SATUAN'!$C$7:$C$1492,0),0))</f>
        <v>32500</v>
      </c>
      <c r="H27" s="356">
        <f t="shared" ca="1" si="4"/>
        <v>0</v>
      </c>
      <c r="I27" s="356">
        <f t="shared" ca="1" si="5"/>
        <v>292500</v>
      </c>
      <c r="J27" s="356">
        <f t="shared" ca="1" si="6"/>
        <v>0</v>
      </c>
      <c r="K27" s="357">
        <f t="shared" ca="1" si="7"/>
        <v>292500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501">
        <v>8</v>
      </c>
      <c r="C28" s="503" t="s">
        <v>37</v>
      </c>
      <c r="D28" s="353" t="str">
        <f ca="1">IF(ISERROR(OFFSET('HARGA SATUAN'!$D$6,MATCH(RAB!C28,'HARGA SATUAN'!$C$7:$C$1492,0),0)),"",OFFSET('HARGA SATUAN'!$D$6,MATCH(RAB!C28,'HARGA SATUAN'!$C$7:$C$1492,0),0))</f>
        <v>HDW</v>
      </c>
      <c r="E28" s="354" t="str">
        <f ca="1">IF(B28="+","Unit",IF(ISERROR(OFFSET('HARGA SATUAN'!$E$6,MATCH(RAB!C28,'HARGA SATUAN'!$C$7:$C$1492,0),0)),"",OFFSET('HARGA SATUAN'!$E$6,MATCH(RAB!C28,'HARGA SATUAN'!$C$7:$C$1492,0),0)))</f>
        <v>Bh</v>
      </c>
      <c r="F28" s="492">
        <f>F20*1</f>
        <v>1</v>
      </c>
      <c r="G28" s="355">
        <f ca="1">IF(ISERROR(OFFSET('HARGA SATUAN'!$I$6,MATCH(RAB!C28,'HARGA SATUAN'!$C$7:$C$1492,0),0)),0,OFFSET('HARGA SATUAN'!$I$6,MATCH(RAB!C28,'HARGA SATUAN'!$C$7:$C$1492,0),0))</f>
        <v>63500</v>
      </c>
      <c r="H28" s="356">
        <f t="shared" ca="1" si="4"/>
        <v>0</v>
      </c>
      <c r="I28" s="356">
        <f t="shared" ca="1" si="5"/>
        <v>63500</v>
      </c>
      <c r="J28" s="356">
        <f t="shared" ca="1" si="6"/>
        <v>0</v>
      </c>
      <c r="K28" s="357">
        <f t="shared" ca="1" si="7"/>
        <v>63500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501">
        <v>9</v>
      </c>
      <c r="C29" s="503" t="s">
        <v>234</v>
      </c>
      <c r="D29" s="353" t="str">
        <f ca="1">IF(ISERROR(OFFSET('HARGA SATUAN'!$D$6,MATCH(RAB!C29,'HARGA SATUAN'!$C$7:$C$1492,0),0)),"",OFFSET('HARGA SATUAN'!$D$6,MATCH(RAB!C29,'HARGA SATUAN'!$C$7:$C$1492,0),0))</f>
        <v>HDW</v>
      </c>
      <c r="E29" s="354" t="str">
        <f ca="1">IF(B29="+","Unit",IF(ISERROR(OFFSET('HARGA SATUAN'!$E$6,MATCH(RAB!C29,'HARGA SATUAN'!$C$7:$C$1492,0),0)),"",OFFSET('HARGA SATUAN'!$E$6,MATCH(RAB!C29,'HARGA SATUAN'!$C$7:$C$1492,0),0)))</f>
        <v>Bh</v>
      </c>
      <c r="F29" s="492">
        <f>F20*2</f>
        <v>2</v>
      </c>
      <c r="G29" s="355">
        <f ca="1">IF(ISERROR(OFFSET('HARGA SATUAN'!$I$6,MATCH(RAB!C29,'HARGA SATUAN'!$C$7:$C$1492,0),0)),0,OFFSET('HARGA SATUAN'!$I$6,MATCH(RAB!C29,'HARGA SATUAN'!$C$7:$C$1492,0),0))</f>
        <v>67500</v>
      </c>
      <c r="H29" s="356">
        <f t="shared" ca="1" si="4"/>
        <v>0</v>
      </c>
      <c r="I29" s="356">
        <f t="shared" ca="1" si="5"/>
        <v>135000</v>
      </c>
      <c r="J29" s="356">
        <f t="shared" ca="1" si="6"/>
        <v>0</v>
      </c>
      <c r="K29" s="357">
        <f t="shared" ca="1" si="7"/>
        <v>135000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501">
        <v>10</v>
      </c>
      <c r="C30" s="503" t="s">
        <v>1048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92">
        <f>F20*2</f>
        <v>2</v>
      </c>
      <c r="G30" s="355">
        <f ca="1">IF(ISERROR(OFFSET('HARGA SATUAN'!$I$6,MATCH(RAB!C30,'HARGA SATUAN'!$C$7:$C$1492,0),0)),0,OFFSET('HARGA SATUAN'!$I$6,MATCH(RAB!C30,'HARGA SATUAN'!$C$7:$C$1492,0),0))</f>
        <v>79056</v>
      </c>
      <c r="H30" s="356">
        <f t="shared" ca="1" si="4"/>
        <v>0</v>
      </c>
      <c r="I30" s="356">
        <f t="shared" ca="1" si="5"/>
        <v>158112</v>
      </c>
      <c r="J30" s="356">
        <f t="shared" ca="1" si="6"/>
        <v>0</v>
      </c>
      <c r="K30" s="357">
        <f t="shared" ca="1" si="7"/>
        <v>158112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501">
        <v>11</v>
      </c>
      <c r="C31" s="503" t="s">
        <v>1049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92">
        <f>F20*1</f>
        <v>1</v>
      </c>
      <c r="G31" s="355">
        <f ca="1">IF(ISERROR(OFFSET('HARGA SATUAN'!$I$6,MATCH(RAB!C31,'HARGA SATUAN'!$C$7:$C$1492,0),0)),0,OFFSET('HARGA SATUAN'!$I$6,MATCH(RAB!C31,'HARGA SATUAN'!$C$7:$C$1492,0),0))</f>
        <v>81984</v>
      </c>
      <c r="H31" s="356">
        <f t="shared" ca="1" si="4"/>
        <v>0</v>
      </c>
      <c r="I31" s="356">
        <f t="shared" ca="1" si="5"/>
        <v>81984</v>
      </c>
      <c r="J31" s="356">
        <f t="shared" ca="1" si="6"/>
        <v>0</v>
      </c>
      <c r="K31" s="357">
        <f t="shared" ca="1" si="7"/>
        <v>81984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501">
        <v>12</v>
      </c>
      <c r="C32" s="503" t="s">
        <v>1050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92">
        <f>F20*2</f>
        <v>2</v>
      </c>
      <c r="G32" s="355">
        <f ca="1">IF(ISERROR(OFFSET('HARGA SATUAN'!$I$6,MATCH(RAB!C32,'HARGA SATUAN'!$C$7:$C$1492,0),0)),0,OFFSET('HARGA SATUAN'!$I$6,MATCH(RAB!C32,'HARGA SATUAN'!$C$7:$C$1492,0),0))</f>
        <v>7320</v>
      </c>
      <c r="H32" s="356">
        <f t="shared" ca="1" si="4"/>
        <v>0</v>
      </c>
      <c r="I32" s="356">
        <f t="shared" ca="1" si="5"/>
        <v>14640</v>
      </c>
      <c r="J32" s="356">
        <f t="shared" ca="1" si="6"/>
        <v>0</v>
      </c>
      <c r="K32" s="357">
        <f t="shared" ca="1" si="7"/>
        <v>14640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501">
        <v>13</v>
      </c>
      <c r="C33" s="503" t="s">
        <v>1051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92">
        <f>F20*1</f>
        <v>1</v>
      </c>
      <c r="G33" s="355">
        <f ca="1">IF(ISERROR(OFFSET('HARGA SATUAN'!$I$6,MATCH(RAB!C33,'HARGA SATUAN'!$C$7:$C$1492,0),0)),0,OFFSET('HARGA SATUAN'!$I$6,MATCH(RAB!C33,'HARGA SATUAN'!$C$7:$C$1492,0),0))</f>
        <v>8784</v>
      </c>
      <c r="H33" s="356">
        <f t="shared" ca="1" si="4"/>
        <v>0</v>
      </c>
      <c r="I33" s="356">
        <f t="shared" ca="1" si="5"/>
        <v>8784</v>
      </c>
      <c r="J33" s="356">
        <f t="shared" ca="1" si="6"/>
        <v>0</v>
      </c>
      <c r="K33" s="357">
        <f t="shared" ca="1" si="7"/>
        <v>8784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501">
        <v>14</v>
      </c>
      <c r="C34" s="503" t="s">
        <v>1052</v>
      </c>
      <c r="D34" s="353" t="str">
        <f ca="1">IF(ISERROR(OFFSET('HARGA SATUAN'!$D$6,MATCH(RAB!C34,'HARGA SATUAN'!$C$7:$C$1492,0),0)),"",OFFSET('HARGA SATUAN'!$D$6,MATCH(RAB!C34,'HARGA SATUAN'!$C$7:$C$1492,0),0))</f>
        <v>HDW</v>
      </c>
      <c r="E34" s="354" t="str">
        <f ca="1">IF(B34="+","Unit",IF(ISERROR(OFFSET('HARGA SATUAN'!$E$6,MATCH(RAB!C34,'HARGA SATUAN'!$C$7:$C$1492,0),0)),"",OFFSET('HARGA SATUAN'!$E$6,MATCH(RAB!C34,'HARGA SATUAN'!$C$7:$C$1492,0),0)))</f>
        <v>Bh</v>
      </c>
      <c r="F34" s="492">
        <f>F20*(2*1.5)</f>
        <v>3</v>
      </c>
      <c r="G34" s="355">
        <f ca="1">IF(ISERROR(OFFSET('HARGA SATUAN'!$I$6,MATCH(RAB!C34,'HARGA SATUAN'!$C$7:$C$1492,0),0)),0,OFFSET('HARGA SATUAN'!$I$6,MATCH(RAB!C34,'HARGA SATUAN'!$C$7:$C$1492,0),0))</f>
        <v>52704</v>
      </c>
      <c r="H34" s="356">
        <f t="shared" ca="1" si="4"/>
        <v>0</v>
      </c>
      <c r="I34" s="356">
        <f t="shared" ca="1" si="5"/>
        <v>158112</v>
      </c>
      <c r="J34" s="356">
        <f t="shared" ca="1" si="6"/>
        <v>0</v>
      </c>
      <c r="K34" s="357">
        <f t="shared" ca="1" si="7"/>
        <v>158112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501">
        <v>15</v>
      </c>
      <c r="C35" s="503" t="s">
        <v>1053</v>
      </c>
      <c r="D35" s="353" t="str">
        <f ca="1">IF(ISERROR(OFFSET('HARGA SATUAN'!$D$6,MATCH(RAB!C35,'HARGA SATUAN'!$C$7:$C$1492,0),0)),"",OFFSET('HARGA SATUAN'!$D$6,MATCH(RAB!C35,'HARGA SATUAN'!$C$7:$C$1492,0),0))</f>
        <v>HDW</v>
      </c>
      <c r="E35" s="354" t="str">
        <f ca="1">IF(B35="+","Unit",IF(ISERROR(OFFSET('HARGA SATUAN'!$E$6,MATCH(RAB!C35,'HARGA SATUAN'!$C$7:$C$1492,0),0)),"",OFFSET('HARGA SATUAN'!$E$6,MATCH(RAB!C35,'HARGA SATUAN'!$C$7:$C$1492,0),0)))</f>
        <v>Bh</v>
      </c>
      <c r="F35" s="492">
        <f>F20*1.5</f>
        <v>1.5</v>
      </c>
      <c r="G35" s="355">
        <f ca="1">IF(ISERROR(OFFSET('HARGA SATUAN'!$I$6,MATCH(RAB!C35,'HARGA SATUAN'!$C$7:$C$1492,0),0)),0,OFFSET('HARGA SATUAN'!$I$6,MATCH(RAB!C35,'HARGA SATUAN'!$C$7:$C$1492,0),0))</f>
        <v>67344</v>
      </c>
      <c r="H35" s="356">
        <f t="shared" ca="1" si="4"/>
        <v>0</v>
      </c>
      <c r="I35" s="356">
        <f t="shared" ca="1" si="5"/>
        <v>101016</v>
      </c>
      <c r="J35" s="356">
        <f t="shared" ca="1" si="6"/>
        <v>0</v>
      </c>
      <c r="K35" s="357">
        <f t="shared" ca="1" si="7"/>
        <v>101016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501">
        <v>16</v>
      </c>
      <c r="C36" s="109" t="s">
        <v>1564</v>
      </c>
      <c r="D36" s="353" t="str">
        <f ca="1">IF(ISERROR(OFFSET('HARGA SATUAN'!$D$6,MATCH(RAB!C36,'HARGA SATUAN'!$C$7:$C$1492,0),0)),"",OFFSET('HARGA SATUAN'!$D$6,MATCH(RAB!C36,'HARGA SATUAN'!$C$7:$C$1492,0),0))</f>
        <v>HDW</v>
      </c>
      <c r="E36" s="354" t="str">
        <f ca="1">IF(B36="+","Unit",IF(ISERROR(OFFSET('HARGA SATUAN'!$E$6,MATCH(RAB!C36,'HARGA SATUAN'!$C$7:$C$1492,0),0)),"",OFFSET('HARGA SATUAN'!$E$6,MATCH(RAB!C36,'HARGA SATUAN'!$C$7:$C$1492,0),0)))</f>
        <v>Bh</v>
      </c>
      <c r="F36" s="492">
        <f>F20*16</f>
        <v>16</v>
      </c>
      <c r="G36" s="355">
        <f ca="1">IF(ISERROR(OFFSET('HARGA SATUAN'!$I$6,MATCH(RAB!C36,'HARGA SATUAN'!$C$7:$C$1492,0),0)),0,OFFSET('HARGA SATUAN'!$I$6,MATCH(RAB!C36,'HARGA SATUAN'!$C$7:$C$1492,0),0))</f>
        <v>49000</v>
      </c>
      <c r="H36" s="356">
        <f t="shared" ca="1" si="4"/>
        <v>0</v>
      </c>
      <c r="I36" s="356">
        <f t="shared" ca="1" si="5"/>
        <v>784000</v>
      </c>
      <c r="J36" s="356">
        <f t="shared" ca="1" si="6"/>
        <v>0</v>
      </c>
      <c r="K36" s="357">
        <f t="shared" ca="1" si="7"/>
        <v>784000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501">
        <v>17</v>
      </c>
      <c r="C37" s="503" t="s">
        <v>184</v>
      </c>
      <c r="D37" s="353" t="str">
        <f ca="1">IF(ISERROR(OFFSET('HARGA SATUAN'!$D$6,MATCH(RAB!C37,'HARGA SATUAN'!$C$7:$C$1492,0),0)),"",OFFSET('HARGA SATUAN'!$D$6,MATCH(RAB!C37,'HARGA SATUAN'!$C$7:$C$1492,0),0))</f>
        <v>HDW</v>
      </c>
      <c r="E37" s="354" t="str">
        <f ca="1">IF(B37="+","Unit",IF(ISERROR(OFFSET('HARGA SATUAN'!$E$6,MATCH(RAB!C37,'HARGA SATUAN'!$C$7:$C$1492,0),0)),"",OFFSET('HARGA SATUAN'!$E$6,MATCH(RAB!C37,'HARGA SATUAN'!$C$7:$C$1492,0),0)))</f>
        <v>Bh</v>
      </c>
      <c r="F37" s="492">
        <f>F20*8</f>
        <v>8</v>
      </c>
      <c r="G37" s="355">
        <f ca="1">IF(ISERROR(OFFSET('HARGA SATUAN'!$I$6,MATCH(RAB!C37,'HARGA SATUAN'!$C$7:$C$1492,0),0)),0,OFFSET('HARGA SATUAN'!$I$6,MATCH(RAB!C37,'HARGA SATUAN'!$C$7:$C$1492,0),0))</f>
        <v>15900</v>
      </c>
      <c r="H37" s="356">
        <f t="shared" ca="1" si="4"/>
        <v>0</v>
      </c>
      <c r="I37" s="356">
        <f t="shared" ca="1" si="5"/>
        <v>127200</v>
      </c>
      <c r="J37" s="356">
        <f t="shared" ca="1" si="6"/>
        <v>0</v>
      </c>
      <c r="K37" s="357">
        <f t="shared" ca="1" si="7"/>
        <v>127200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501">
        <v>18</v>
      </c>
      <c r="C38" s="109" t="s">
        <v>1165</v>
      </c>
      <c r="D38" s="353" t="str">
        <f ca="1">IF(ISERROR(OFFSET('HARGA SATUAN'!$D$6,MATCH(RAB!C38,'HARGA SATUAN'!$C$7:$C$1492,0),0)),"",OFFSET('HARGA SATUAN'!$D$6,MATCH(RAB!C38,'HARGA SATUAN'!$C$7:$C$1492,0),0))</f>
        <v>JASA</v>
      </c>
      <c r="E38" s="354" t="str">
        <f ca="1">IF(B38="+","Unit",IF(ISERROR(OFFSET('HARGA SATUAN'!$E$6,MATCH(RAB!C38,'HARGA SATUAN'!$C$7:$C$1492,0),0)),"",OFFSET('HARGA SATUAN'!$E$6,MATCH(RAB!C38,'HARGA SATUAN'!$C$7:$C$1492,0),0)))</f>
        <v>Unit</v>
      </c>
      <c r="F38" s="492">
        <f>F20*1</f>
        <v>1</v>
      </c>
      <c r="G38" s="355">
        <f ca="1">IF(ISERROR(OFFSET('HARGA SATUAN'!$I$6,MATCH(RAB!C38,'HARGA SATUAN'!$C$7:$C$1492,0),0)),0,OFFSET('HARGA SATUAN'!$I$6,MATCH(RAB!C38,'HARGA SATUAN'!$C$7:$C$1492,0),0))</f>
        <v>614700</v>
      </c>
      <c r="H38" s="356">
        <f t="shared" ca="1" si="4"/>
        <v>0</v>
      </c>
      <c r="I38" s="356">
        <f t="shared" ca="1" si="5"/>
        <v>0</v>
      </c>
      <c r="J38" s="356">
        <f t="shared" ca="1" si="6"/>
        <v>614700</v>
      </c>
      <c r="K38" s="357">
        <f t="shared" ca="1" si="7"/>
        <v>614700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4"/>
      <c r="C39" s="495"/>
      <c r="D39" s="353" t="str">
        <f ca="1">IF(ISERROR(OFFSET('HARGA SATUAN'!$D$6,MATCH(RAB!C39,'HARGA SATUAN'!$C$7:$C$1492,0),0)),"",OFFSET('HARGA SATUAN'!$D$6,MATCH(RAB!C39,'HARGA SATUAN'!$C$7:$C$1492,0),0))</f>
        <v/>
      </c>
      <c r="E39" s="354" t="str">
        <f ca="1">IF(B39="+","Unit",IF(ISERROR(OFFSET('HARGA SATUAN'!$E$6,MATCH(RAB!C39,'HARGA SATUAN'!$C$7:$C$1492,0),0)),"",OFFSET('HARGA SATUAN'!$E$6,MATCH(RAB!C39,'HARGA SATUAN'!$C$7:$C$1492,0),0)))</f>
        <v/>
      </c>
      <c r="F39" s="504"/>
      <c r="G39" s="355">
        <f ca="1">IF(ISERROR(OFFSET('HARGA SATUAN'!$I$6,MATCH(RAB!C39,'HARGA SATUAN'!$C$7:$C$1492,0),0)),0,OFFSET('HARGA SATUAN'!$I$6,MATCH(RAB!C39,'HARGA SATUAN'!$C$7:$C$1492,0),0))</f>
        <v>0</v>
      </c>
      <c r="H39" s="356">
        <f t="shared" ca="1" si="4"/>
        <v>0</v>
      </c>
      <c r="I39" s="356">
        <f t="shared" ca="1" si="5"/>
        <v>0</v>
      </c>
      <c r="J39" s="356">
        <f t="shared" ca="1" si="6"/>
        <v>0</v>
      </c>
      <c r="K39" s="357">
        <f t="shared" ca="1" si="7"/>
        <v>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501" t="s">
        <v>1035</v>
      </c>
      <c r="C40" s="502" t="s">
        <v>1616</v>
      </c>
      <c r="D40" s="353" t="str">
        <f ca="1">IF(ISERROR(OFFSET('HARGA SATUAN'!$D$6,MATCH(RAB!C40,'HARGA SATUAN'!$C$7:$C$1492,0),0)),"",OFFSET('HARGA SATUAN'!$D$6,MATCH(RAB!C40,'HARGA SATUAN'!$C$7:$C$1492,0),0))</f>
        <v/>
      </c>
      <c r="E40" s="354" t="str">
        <f ca="1">IF(B40="+","Unit",IF(ISERROR(OFFSET('HARGA SATUAN'!$E$6,MATCH(RAB!C40,'HARGA SATUAN'!$C$7:$C$1492,0),0)),"",OFFSET('HARGA SATUAN'!$E$6,MATCH(RAB!C40,'HARGA SATUAN'!$C$7:$C$1492,0),0)))</f>
        <v>Unit</v>
      </c>
      <c r="F40" s="492">
        <v>1</v>
      </c>
      <c r="G40" s="355">
        <f ca="1">IF(ISERROR(OFFSET('HARGA SATUAN'!$I$6,MATCH(RAB!C40,'HARGA SATUAN'!$C$7:$C$1492,0),0)),0,OFFSET('HARGA SATUAN'!$I$6,MATCH(RAB!C40,'HARGA SATUAN'!$C$7:$C$1492,0),0))</f>
        <v>0</v>
      </c>
      <c r="H40" s="356">
        <f t="shared" ca="1" si="4"/>
        <v>0</v>
      </c>
      <c r="I40" s="356">
        <f t="shared" ca="1" si="5"/>
        <v>0</v>
      </c>
      <c r="J40" s="356">
        <f t="shared" ca="1" si="6"/>
        <v>0</v>
      </c>
      <c r="K40" s="357">
        <f t="shared" ca="1" si="7"/>
        <v>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501">
        <v>1</v>
      </c>
      <c r="C41" s="502" t="s">
        <v>29</v>
      </c>
      <c r="D41" s="353" t="str">
        <f ca="1">IF(ISERROR(OFFSET('HARGA SATUAN'!$D$6,MATCH(RAB!C41,'HARGA SATUAN'!$C$7:$C$1492,0),0)),"",OFFSET('HARGA SATUAN'!$D$6,MATCH(RAB!C41,'HARGA SATUAN'!$C$7:$C$1492,0),0))</f>
        <v>HDW</v>
      </c>
      <c r="E41" s="354" t="str">
        <f ca="1">IF(B41="+","Unit",IF(ISERROR(OFFSET('HARGA SATUAN'!$E$6,MATCH(RAB!C41,'HARGA SATUAN'!$C$7:$C$1492,0),0)),"",OFFSET('HARGA SATUAN'!$E$6,MATCH(RAB!C41,'HARGA SATUAN'!$C$7:$C$1492,0),0)))</f>
        <v>Bh</v>
      </c>
      <c r="F41" s="492">
        <f>F40*1</f>
        <v>1</v>
      </c>
      <c r="G41" s="355">
        <f ca="1">IF(ISERROR(OFFSET('HARGA SATUAN'!$I$6,MATCH(RAB!C41,'HARGA SATUAN'!$C$7:$C$1492,0),0)),0,OFFSET('HARGA SATUAN'!$I$6,MATCH(RAB!C41,'HARGA SATUAN'!$C$7:$C$1492,0),0))</f>
        <v>185200</v>
      </c>
      <c r="H41" s="356">
        <f t="shared" ca="1" si="4"/>
        <v>0</v>
      </c>
      <c r="I41" s="356">
        <f t="shared" ca="1" si="5"/>
        <v>185200</v>
      </c>
      <c r="J41" s="356">
        <f t="shared" ca="1" si="6"/>
        <v>0</v>
      </c>
      <c r="K41" s="357">
        <f t="shared" ca="1" si="7"/>
        <v>185200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501">
        <v>2</v>
      </c>
      <c r="C42" s="502" t="s">
        <v>30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492">
        <f>F40*1</f>
        <v>1</v>
      </c>
      <c r="G42" s="355">
        <f ca="1">IF(ISERROR(OFFSET('HARGA SATUAN'!$I$6,MATCH(RAB!C42,'HARGA SATUAN'!$C$7:$C$1492,0),0)),0,OFFSET('HARGA SATUAN'!$I$6,MATCH(RAB!C42,'HARGA SATUAN'!$C$7:$C$1492,0),0))</f>
        <v>47459</v>
      </c>
      <c r="H42" s="356">
        <f t="shared" ca="1" si="4"/>
        <v>0</v>
      </c>
      <c r="I42" s="356">
        <f t="shared" ca="1" si="5"/>
        <v>47459</v>
      </c>
      <c r="J42" s="356">
        <f t="shared" ca="1" si="6"/>
        <v>0</v>
      </c>
      <c r="K42" s="357">
        <f t="shared" ca="1" si="7"/>
        <v>47459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501">
        <v>3</v>
      </c>
      <c r="C43" s="502" t="s">
        <v>32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Mtr</v>
      </c>
      <c r="F43" s="492">
        <f>F40*1.5</f>
        <v>1.5</v>
      </c>
      <c r="G43" s="355">
        <f ca="1">IF(ISERROR(OFFSET('HARGA SATUAN'!$I$6,MATCH(RAB!C43,'HARGA SATUAN'!$C$7:$C$1492,0),0)),0,OFFSET('HARGA SATUAN'!$I$6,MATCH(RAB!C43,'HARGA SATUAN'!$C$7:$C$1492,0),0))</f>
        <v>30000</v>
      </c>
      <c r="H43" s="356">
        <f t="shared" ca="1" si="4"/>
        <v>0</v>
      </c>
      <c r="I43" s="356">
        <f t="shared" ca="1" si="5"/>
        <v>45000</v>
      </c>
      <c r="J43" s="356">
        <f t="shared" ca="1" si="6"/>
        <v>0</v>
      </c>
      <c r="K43" s="357">
        <f t="shared" ca="1" si="7"/>
        <v>45000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501">
        <v>4</v>
      </c>
      <c r="C44" s="502" t="s">
        <v>33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Bh</v>
      </c>
      <c r="F44" s="492">
        <f>F40*2</f>
        <v>2</v>
      </c>
      <c r="G44" s="355">
        <f ca="1">IF(ISERROR(OFFSET('HARGA SATUAN'!$I$6,MATCH(RAB!C44,'HARGA SATUAN'!$C$7:$C$1492,0),0)),0,OFFSET('HARGA SATUAN'!$I$6,MATCH(RAB!C44,'HARGA SATUAN'!$C$7:$C$1492,0),0))</f>
        <v>9500</v>
      </c>
      <c r="H44" s="356">
        <f t="shared" ca="1" si="4"/>
        <v>0</v>
      </c>
      <c r="I44" s="356">
        <f t="shared" ca="1" si="5"/>
        <v>19000</v>
      </c>
      <c r="J44" s="356">
        <f t="shared" ca="1" si="6"/>
        <v>0</v>
      </c>
      <c r="K44" s="357">
        <f t="shared" ca="1" si="7"/>
        <v>19000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501">
        <v>5</v>
      </c>
      <c r="C45" s="502" t="s">
        <v>735</v>
      </c>
      <c r="D45" s="353" t="str">
        <f ca="1">IF(ISERROR(OFFSET('HARGA SATUAN'!$D$6,MATCH(RAB!C45,'HARGA SATUAN'!$C$7:$C$1492,0),0)),"",OFFSET('HARGA SATUAN'!$D$6,MATCH(RAB!C45,'HARGA SATUAN'!$C$7:$C$1492,0),0))</f>
        <v>JASA</v>
      </c>
      <c r="E45" s="354" t="str">
        <f ca="1">IF(B45="+","Unit",IF(ISERROR(OFFSET('HARGA SATUAN'!$E$6,MATCH(RAB!C45,'HARGA SATUAN'!$C$7:$C$1492,0),0)),"",OFFSET('HARGA SATUAN'!$E$6,MATCH(RAB!C45,'HARGA SATUAN'!$C$7:$C$1492,0),0)))</f>
        <v>Unit</v>
      </c>
      <c r="F45" s="492">
        <f>F40*1</f>
        <v>1</v>
      </c>
      <c r="G45" s="355">
        <f ca="1">IF(ISERROR(OFFSET('HARGA SATUAN'!$I$6,MATCH(RAB!C45,'HARGA SATUAN'!$C$7:$C$1492,0),0)),0,OFFSET('HARGA SATUAN'!$I$6,MATCH(RAB!C45,'HARGA SATUAN'!$C$7:$C$1492,0),0))</f>
        <v>56400</v>
      </c>
      <c r="H45" s="356">
        <f t="shared" ca="1" si="4"/>
        <v>0</v>
      </c>
      <c r="I45" s="356">
        <f t="shared" ca="1" si="5"/>
        <v>0</v>
      </c>
      <c r="J45" s="356">
        <f t="shared" ca="1" si="6"/>
        <v>56400</v>
      </c>
      <c r="K45" s="357">
        <f t="shared" ca="1" si="7"/>
        <v>56400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84"/>
      <c r="C46" s="485"/>
      <c r="D46" s="353" t="str">
        <f ca="1">IF(ISERROR(OFFSET('HARGA SATUAN'!$D$6,MATCH(RAB!C46,'HARGA SATUAN'!$C$7:$C$1492,0),0)),"",OFFSET('HARGA SATUAN'!$D$6,MATCH(RAB!C46,'HARGA SATUAN'!$C$7:$C$1492,0),0))</f>
        <v/>
      </c>
      <c r="E46" s="354" t="str">
        <f ca="1">IF(B46="+","Unit",IF(ISERROR(OFFSET('HARGA SATUAN'!$E$6,MATCH(RAB!C46,'HARGA SATUAN'!$C$7:$C$1492,0),0)),"",OFFSET('HARGA SATUAN'!$E$6,MATCH(RAB!C46,'HARGA SATUAN'!$C$7:$C$1492,0),0)))</f>
        <v/>
      </c>
      <c r="F46" s="361"/>
      <c r="G46" s="355">
        <f ca="1">IF(ISERROR(OFFSET('HARGA SATUAN'!$I$6,MATCH(RAB!C46,'HARGA SATUAN'!$C$7:$C$1492,0),0)),0,OFFSET('HARGA SATUAN'!$I$6,MATCH(RAB!C46,'HARGA SATUAN'!$C$7:$C$1492,0),0))</f>
        <v>0</v>
      </c>
      <c r="H46" s="356">
        <f t="shared" ca="1" si="4"/>
        <v>0</v>
      </c>
      <c r="I46" s="356">
        <f t="shared" ca="1" si="5"/>
        <v>0</v>
      </c>
      <c r="J46" s="356">
        <f t="shared" ca="1" si="6"/>
        <v>0</v>
      </c>
      <c r="K46" s="357">
        <f t="shared" ca="1" si="7"/>
        <v>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84" t="s">
        <v>526</v>
      </c>
      <c r="C47" s="485" t="s">
        <v>618</v>
      </c>
      <c r="D47" s="353" t="str">
        <f ca="1">IF(ISERROR(OFFSET('HARGA SATUAN'!$D$6,MATCH(RAB!C47,'HARGA SATUAN'!$C$7:$C$1492,0),0)),"",OFFSET('HARGA SATUAN'!$D$6,MATCH(RAB!C47,'HARGA SATUAN'!$C$7:$C$1492,0),0))</f>
        <v/>
      </c>
      <c r="E47" s="354">
        <f ca="1">IF(B47="+","Unit",IF(ISERROR(OFFSET('HARGA SATUAN'!$E$6,MATCH(RAB!C47,'HARGA SATUAN'!$C$7:$C$1492,0),0)),"",OFFSET('HARGA SATUAN'!$E$6,MATCH(RAB!C47,'HARGA SATUAN'!$C$7:$C$1492,0),0)))</f>
        <v>0</v>
      </c>
      <c r="F47" s="361"/>
      <c r="G47" s="355">
        <f ca="1">IF(ISERROR(OFFSET('HARGA SATUAN'!$I$6,MATCH(RAB!C47,'HARGA SATUAN'!$C$7:$C$1492,0),0)),0,OFFSET('HARGA SATUAN'!$I$6,MATCH(RAB!C47,'HARGA SATUAN'!$C$7:$C$1492,0),0))</f>
        <v>0</v>
      </c>
      <c r="H47" s="356">
        <f t="shared" ca="1" si="4"/>
        <v>0</v>
      </c>
      <c r="I47" s="356">
        <f t="shared" ca="1" si="5"/>
        <v>0</v>
      </c>
      <c r="J47" s="356">
        <f t="shared" ca="1" si="6"/>
        <v>0</v>
      </c>
      <c r="K47" s="357">
        <f t="shared" ca="1" si="7"/>
        <v>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84"/>
      <c r="C48" s="485"/>
      <c r="D48" s="353" t="str">
        <f ca="1">IF(ISERROR(OFFSET('HARGA SATUAN'!$D$6,MATCH(RAB!C48,'HARGA SATUAN'!$C$7:$C$1492,0),0)),"",OFFSET('HARGA SATUAN'!$D$6,MATCH(RAB!C48,'HARGA SATUAN'!$C$7:$C$1492,0),0))</f>
        <v/>
      </c>
      <c r="E48" s="354" t="str">
        <f ca="1">IF(B48="+","Unit",IF(ISERROR(OFFSET('HARGA SATUAN'!$E$6,MATCH(RAB!C48,'HARGA SATUAN'!$C$7:$C$1492,0),0)),"",OFFSET('HARGA SATUAN'!$E$6,MATCH(RAB!C48,'HARGA SATUAN'!$C$7:$C$1492,0),0)))</f>
        <v/>
      </c>
      <c r="F48" s="361"/>
      <c r="G48" s="355">
        <f ca="1">IF(ISERROR(OFFSET('HARGA SATUAN'!$I$6,MATCH(RAB!C48,'HARGA SATUAN'!$C$7:$C$1492,0),0)),0,OFFSET('HARGA SATUAN'!$I$6,MATCH(RAB!C48,'HARGA SATUAN'!$C$7:$C$1492,0),0))</f>
        <v>0</v>
      </c>
      <c r="H48" s="356">
        <f t="shared" ref="H48" ca="1" si="8">IF(OR(D48="MDU",D48="MDU-KD"),(IF($O$3="RAB NON MDU","PLN KD",G48*F48)),0)</f>
        <v>0</v>
      </c>
      <c r="I48" s="356">
        <f t="shared" ref="I48" ca="1" si="9">IF(D48="HDW",G48*F48,0)</f>
        <v>0</v>
      </c>
      <c r="J48" s="356">
        <f t="shared" ref="J48" ca="1" si="10">IF(D48="JASA",G48*F48,0)</f>
        <v>0</v>
      </c>
      <c r="K48" s="357">
        <f t="shared" ref="K48" ca="1" si="11">SUM(H48:J48)</f>
        <v>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96" t="s">
        <v>1035</v>
      </c>
      <c r="C49" s="497" t="s">
        <v>1609</v>
      </c>
      <c r="D49" s="353" t="str">
        <f ca="1">IF(ISERROR(OFFSET('HARGA SATUAN'!$D$6,MATCH(RAB!C49,'HARGA SATUAN'!$C$7:$C$1492,0),0)),"",OFFSET('HARGA SATUAN'!$D$6,MATCH(RAB!C49,'HARGA SATUAN'!$C$7:$C$1492,0),0))</f>
        <v/>
      </c>
      <c r="E49" s="354" t="str">
        <f ca="1">IF(B49="+","Unit",IF(ISERROR(OFFSET('HARGA SATUAN'!$E$6,MATCH(RAB!C49,'HARGA SATUAN'!$C$7:$C$1492,0),0)),"",OFFSET('HARGA SATUAN'!$E$6,MATCH(RAB!C49,'HARGA SATUAN'!$C$7:$C$1492,0),0)))</f>
        <v>Unit</v>
      </c>
      <c r="F49" s="492">
        <v>2</v>
      </c>
      <c r="G49" s="355">
        <f ca="1">IF(ISERROR(OFFSET('HARGA SATUAN'!$I$6,MATCH(RAB!C49,'HARGA SATUAN'!$C$7:$C$1492,0),0)),0,OFFSET('HARGA SATUAN'!$I$6,MATCH(RAB!C49,'HARGA SATUAN'!$C$7:$C$1492,0),0))</f>
        <v>0</v>
      </c>
      <c r="H49" s="356">
        <f t="shared" ref="H49:H57" ca="1" si="12">IF(OR(D49="MDU",D49="MDU-KD"),(IF($O$3="RAB NON MDU","PLN KD",G49*F49)),0)</f>
        <v>0</v>
      </c>
      <c r="I49" s="356">
        <f t="shared" ref="I49:I57" ca="1" si="13">IF(D49="HDW",G49*F49,0)</f>
        <v>0</v>
      </c>
      <c r="J49" s="356">
        <f t="shared" ref="J49:J57" ca="1" si="14">IF(D49="JASA",G49*F49,0)</f>
        <v>0</v>
      </c>
      <c r="K49" s="357">
        <f t="shared" ref="K49:K57" ca="1" si="15">SUM(H49:J49)</f>
        <v>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96">
        <v>1</v>
      </c>
      <c r="C50" s="497" t="s">
        <v>595</v>
      </c>
      <c r="D50" s="353" t="str">
        <f ca="1">IF(ISERROR(OFFSET('HARGA SATUAN'!$D$6,MATCH(RAB!C50,'HARGA SATUAN'!$C$7:$C$1492,0),0)),"",OFFSET('HARGA SATUAN'!$D$6,MATCH(RAB!C50,'HARGA SATUAN'!$C$7:$C$1492,0),0))</f>
        <v>HDW</v>
      </c>
      <c r="E50" s="354" t="str">
        <f ca="1">IF(B50="+","Unit",IF(ISERROR(OFFSET('HARGA SATUAN'!$E$6,MATCH(RAB!C50,'HARGA SATUAN'!$C$7:$C$1492,0),0)),"",OFFSET('HARGA SATUAN'!$E$6,MATCH(RAB!C50,'HARGA SATUAN'!$C$7:$C$1492,0),0)))</f>
        <v>Bh</v>
      </c>
      <c r="F50" s="492">
        <f>F49*1</f>
        <v>2</v>
      </c>
      <c r="G50" s="355">
        <f ca="1">IF(ISERROR(OFFSET('HARGA SATUAN'!$I$6,MATCH(RAB!C50,'HARGA SATUAN'!$C$7:$C$1492,0),0)),0,OFFSET('HARGA SATUAN'!$I$6,MATCH(RAB!C50,'HARGA SATUAN'!$C$7:$C$1492,0),0))</f>
        <v>78500</v>
      </c>
      <c r="H50" s="356">
        <f t="shared" ca="1" si="12"/>
        <v>0</v>
      </c>
      <c r="I50" s="356">
        <f t="shared" ca="1" si="13"/>
        <v>157000</v>
      </c>
      <c r="J50" s="356">
        <f t="shared" ca="1" si="14"/>
        <v>0</v>
      </c>
      <c r="K50" s="357">
        <f t="shared" ca="1" si="15"/>
        <v>157000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496">
        <v>2</v>
      </c>
      <c r="C51" s="497" t="s">
        <v>229</v>
      </c>
      <c r="D51" s="353" t="str">
        <f ca="1">IF(ISERROR(OFFSET('HARGA SATUAN'!$D$6,MATCH(RAB!C51,'HARGA SATUAN'!$C$7:$C$1492,0),0)),"",OFFSET('HARGA SATUAN'!$D$6,MATCH(RAB!C51,'HARGA SATUAN'!$C$7:$C$1492,0),0))</f>
        <v>HDW</v>
      </c>
      <c r="E51" s="354" t="str">
        <f ca="1">IF(B51="+","Unit",IF(ISERROR(OFFSET('HARGA SATUAN'!$E$6,MATCH(RAB!C51,'HARGA SATUAN'!$C$7:$C$1492,0),0)),"",OFFSET('HARGA SATUAN'!$E$6,MATCH(RAB!C51,'HARGA SATUAN'!$C$7:$C$1492,0),0)))</f>
        <v>Bh</v>
      </c>
      <c r="F51" s="492">
        <f>F49*1</f>
        <v>2</v>
      </c>
      <c r="G51" s="355">
        <f ca="1">IF(ISERROR(OFFSET('HARGA SATUAN'!$I$6,MATCH(RAB!C51,'HARGA SATUAN'!$C$7:$C$1492,0),0)),0,OFFSET('HARGA SATUAN'!$I$6,MATCH(RAB!C51,'HARGA SATUAN'!$C$7:$C$1492,0),0))</f>
        <v>4212</v>
      </c>
      <c r="H51" s="356">
        <f t="shared" ca="1" si="12"/>
        <v>0</v>
      </c>
      <c r="I51" s="356">
        <f t="shared" ca="1" si="13"/>
        <v>8424</v>
      </c>
      <c r="J51" s="356">
        <f t="shared" ca="1" si="14"/>
        <v>0</v>
      </c>
      <c r="K51" s="357">
        <f t="shared" ca="1" si="15"/>
        <v>8424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496">
        <v>3</v>
      </c>
      <c r="C52" s="497" t="s">
        <v>266</v>
      </c>
      <c r="D52" s="353" t="str">
        <f ca="1">IF(ISERROR(OFFSET('HARGA SATUAN'!$D$6,MATCH(RAB!C52,'HARGA SATUAN'!$C$7:$C$1492,0),0)),"",OFFSET('HARGA SATUAN'!$D$6,MATCH(RAB!C52,'HARGA SATUAN'!$C$7:$C$1492,0),0))</f>
        <v>HDW</v>
      </c>
      <c r="E52" s="354" t="str">
        <f ca="1">IF(B52="+","Unit",IF(ISERROR(OFFSET('HARGA SATUAN'!$E$6,MATCH(RAB!C52,'HARGA SATUAN'!$C$7:$C$1492,0),0)),"",OFFSET('HARGA SATUAN'!$E$6,MATCH(RAB!C52,'HARGA SATUAN'!$C$7:$C$1492,0),0)))</f>
        <v>Mtr</v>
      </c>
      <c r="F52" s="492">
        <f>F49*1</f>
        <v>2</v>
      </c>
      <c r="G52" s="355">
        <f ca="1">IF(ISERROR(OFFSET('HARGA SATUAN'!$I$6,MATCH(RAB!C52,'HARGA SATUAN'!$C$7:$C$1492,0),0)),0,OFFSET('HARGA SATUAN'!$I$6,MATCH(RAB!C52,'HARGA SATUAN'!$C$7:$C$1492,0),0))</f>
        <v>23310</v>
      </c>
      <c r="H52" s="356">
        <f t="shared" ca="1" si="12"/>
        <v>0</v>
      </c>
      <c r="I52" s="356">
        <f t="shared" ca="1" si="13"/>
        <v>46620</v>
      </c>
      <c r="J52" s="356">
        <f t="shared" ca="1" si="14"/>
        <v>0</v>
      </c>
      <c r="K52" s="357">
        <f t="shared" ca="1" si="15"/>
        <v>46620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96">
        <v>4</v>
      </c>
      <c r="C53" s="497" t="s">
        <v>35</v>
      </c>
      <c r="D53" s="353" t="str">
        <f ca="1">IF(ISERROR(OFFSET('HARGA SATUAN'!$D$6,MATCH(RAB!C53,'HARGA SATUAN'!$C$7:$C$1492,0),0)),"",OFFSET('HARGA SATUAN'!$D$6,MATCH(RAB!C53,'HARGA SATUAN'!$C$7:$C$1492,0),0))</f>
        <v>HDW</v>
      </c>
      <c r="E53" s="354" t="str">
        <f ca="1">IF(B53="+","Unit",IF(ISERROR(OFFSET('HARGA SATUAN'!$E$6,MATCH(RAB!C53,'HARGA SATUAN'!$C$7:$C$1492,0),0)),"",OFFSET('HARGA SATUAN'!$E$6,MATCH(RAB!C53,'HARGA SATUAN'!$C$7:$C$1492,0),0)))</f>
        <v>Bh</v>
      </c>
      <c r="F53" s="492">
        <f>F49*1</f>
        <v>2</v>
      </c>
      <c r="G53" s="355">
        <f ca="1">IF(ISERROR(OFFSET('HARGA SATUAN'!$I$6,MATCH(RAB!C53,'HARGA SATUAN'!$C$7:$C$1492,0),0)),0,OFFSET('HARGA SATUAN'!$I$6,MATCH(RAB!C53,'HARGA SATUAN'!$C$7:$C$1492,0),0))</f>
        <v>2300</v>
      </c>
      <c r="H53" s="356">
        <f t="shared" ca="1" si="12"/>
        <v>0</v>
      </c>
      <c r="I53" s="356">
        <f t="shared" ca="1" si="13"/>
        <v>4600</v>
      </c>
      <c r="J53" s="356">
        <f t="shared" ca="1" si="14"/>
        <v>0</v>
      </c>
      <c r="K53" s="357">
        <f t="shared" ca="1" si="15"/>
        <v>4600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496">
        <v>5</v>
      </c>
      <c r="C54" s="497" t="s">
        <v>630</v>
      </c>
      <c r="D54" s="353" t="str">
        <f ca="1">IF(ISERROR(OFFSET('HARGA SATUAN'!$D$6,MATCH(RAB!C54,'HARGA SATUAN'!$C$7:$C$1492,0),0)),"",OFFSET('HARGA SATUAN'!$D$6,MATCH(RAB!C54,'HARGA SATUAN'!$C$7:$C$1492,0),0))</f>
        <v>JASA</v>
      </c>
      <c r="E54" s="354" t="str">
        <f ca="1">IF(B54="+","Unit",IF(ISERROR(OFFSET('HARGA SATUAN'!$E$6,MATCH(RAB!C54,'HARGA SATUAN'!$C$7:$C$1492,0),0)),"",OFFSET('HARGA SATUAN'!$E$6,MATCH(RAB!C54,'HARGA SATUAN'!$C$7:$C$1492,0),0)))</f>
        <v>Unit</v>
      </c>
      <c r="F54" s="492">
        <f>F49*1</f>
        <v>2</v>
      </c>
      <c r="G54" s="355">
        <f ca="1">IF(ISERROR(OFFSET('HARGA SATUAN'!$I$6,MATCH(RAB!C54,'HARGA SATUAN'!$C$7:$C$1492,0),0)),0,OFFSET('HARGA SATUAN'!$I$6,MATCH(RAB!C54,'HARGA SATUAN'!$C$7:$C$1492,0),0))</f>
        <v>35700</v>
      </c>
      <c r="H54" s="356">
        <f t="shared" ca="1" si="12"/>
        <v>0</v>
      </c>
      <c r="I54" s="356">
        <f t="shared" ca="1" si="13"/>
        <v>0</v>
      </c>
      <c r="J54" s="356">
        <f t="shared" ca="1" si="14"/>
        <v>71400</v>
      </c>
      <c r="K54" s="357">
        <f t="shared" ca="1" si="15"/>
        <v>71400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496"/>
      <c r="C55" s="497"/>
      <c r="D55" s="353" t="str">
        <f ca="1">IF(ISERROR(OFFSET('HARGA SATUAN'!$D$6,MATCH(RAB!C55,'HARGA SATUAN'!$C$7:$C$1492,0),0)),"",OFFSET('HARGA SATUAN'!$D$6,MATCH(RAB!C55,'HARGA SATUAN'!$C$7:$C$1492,0),0))</f>
        <v/>
      </c>
      <c r="E55" s="354" t="str">
        <f ca="1">IF(B55="+","Unit",IF(ISERROR(OFFSET('HARGA SATUAN'!$E$6,MATCH(RAB!C55,'HARGA SATUAN'!$C$7:$C$1492,0),0)),"",OFFSET('HARGA SATUAN'!$E$6,MATCH(RAB!C55,'HARGA SATUAN'!$C$7:$C$1492,0),0)))</f>
        <v/>
      </c>
      <c r="F55" s="492"/>
      <c r="G55" s="355">
        <f ca="1">IF(ISERROR(OFFSET('HARGA SATUAN'!$I$6,MATCH(RAB!C55,'HARGA SATUAN'!$C$7:$C$1492,0),0)),0,OFFSET('HARGA SATUAN'!$I$6,MATCH(RAB!C55,'HARGA SATUAN'!$C$7:$C$1492,0),0))</f>
        <v>0</v>
      </c>
      <c r="H55" s="356">
        <f t="shared" ca="1" si="12"/>
        <v>0</v>
      </c>
      <c r="I55" s="356">
        <f t="shared" ca="1" si="13"/>
        <v>0</v>
      </c>
      <c r="J55" s="356">
        <f t="shared" ca="1" si="14"/>
        <v>0</v>
      </c>
      <c r="K55" s="357">
        <f t="shared" ca="1" si="15"/>
        <v>0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496" t="s">
        <v>1035</v>
      </c>
      <c r="C56" s="497" t="s">
        <v>1611</v>
      </c>
      <c r="D56" s="353" t="str">
        <f ca="1">IF(ISERROR(OFFSET('HARGA SATUAN'!$D$6,MATCH(RAB!C56,'HARGA SATUAN'!$C$7:$C$1492,0),0)),"",OFFSET('HARGA SATUAN'!$D$6,MATCH(RAB!C56,'HARGA SATUAN'!$C$7:$C$1492,0),0))</f>
        <v/>
      </c>
      <c r="E56" s="354" t="str">
        <f ca="1">IF(B56="+","Unit",IF(ISERROR(OFFSET('HARGA SATUAN'!$E$6,MATCH(RAB!C56,'HARGA SATUAN'!$C$7:$C$1492,0),0)),"",OFFSET('HARGA SATUAN'!$E$6,MATCH(RAB!C56,'HARGA SATUAN'!$C$7:$C$1492,0),0)))</f>
        <v>Unit</v>
      </c>
      <c r="F56" s="492">
        <v>1</v>
      </c>
      <c r="G56" s="355">
        <f ca="1">IF(ISERROR(OFFSET('HARGA SATUAN'!$I$6,MATCH(RAB!C56,'HARGA SATUAN'!$C$7:$C$1492,0),0)),0,OFFSET('HARGA SATUAN'!$I$6,MATCH(RAB!C56,'HARGA SATUAN'!$C$7:$C$1492,0),0))</f>
        <v>0</v>
      </c>
      <c r="H56" s="356">
        <f t="shared" ca="1" si="12"/>
        <v>0</v>
      </c>
      <c r="I56" s="356">
        <f t="shared" ca="1" si="13"/>
        <v>0</v>
      </c>
      <c r="J56" s="356">
        <f t="shared" ca="1" si="14"/>
        <v>0</v>
      </c>
      <c r="K56" s="357">
        <f t="shared" ca="1" si="15"/>
        <v>0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496">
        <v>1</v>
      </c>
      <c r="C57" s="497" t="s">
        <v>598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Bh</v>
      </c>
      <c r="F57" s="492">
        <f>F56*1</f>
        <v>1</v>
      </c>
      <c r="G57" s="355">
        <f ca="1">IF(ISERROR(OFFSET('HARGA SATUAN'!$I$6,MATCH(RAB!C57,'HARGA SATUAN'!$C$7:$C$1492,0),0)),0,OFFSET('HARGA SATUAN'!$I$6,MATCH(RAB!C57,'HARGA SATUAN'!$C$7:$C$1492,0),0))</f>
        <v>3965</v>
      </c>
      <c r="H57" s="356">
        <f t="shared" ca="1" si="12"/>
        <v>0</v>
      </c>
      <c r="I57" s="356">
        <f t="shared" ca="1" si="13"/>
        <v>3965</v>
      </c>
      <c r="J57" s="356">
        <f t="shared" ca="1" si="14"/>
        <v>0</v>
      </c>
      <c r="K57" s="357">
        <f t="shared" ca="1" si="15"/>
        <v>3965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496">
        <v>2</v>
      </c>
      <c r="C58" s="497" t="s">
        <v>474</v>
      </c>
      <c r="D58" s="353" t="str">
        <f ca="1">IF(ISERROR(OFFSET('HARGA SATUAN'!$D$6,MATCH(RAB!C58,'HARGA SATUAN'!$C$7:$C$1492,0),0)),"",OFFSET('HARGA SATUAN'!$D$6,MATCH(RAB!C58,'HARGA SATUAN'!$C$7:$C$1492,0),0))</f>
        <v>HDW</v>
      </c>
      <c r="E58" s="354" t="str">
        <f ca="1">IF(B58="+","Unit",IF(ISERROR(OFFSET('HARGA SATUAN'!$E$6,MATCH(RAB!C58,'HARGA SATUAN'!$C$7:$C$1492,0),0)),"",OFFSET('HARGA SATUAN'!$E$6,MATCH(RAB!C58,'HARGA SATUAN'!$C$7:$C$1492,0),0)))</f>
        <v>Bh</v>
      </c>
      <c r="F58" s="492">
        <f>F56*1</f>
        <v>1</v>
      </c>
      <c r="G58" s="355">
        <f ca="1">IF(ISERROR(OFFSET('HARGA SATUAN'!$I$6,MATCH(RAB!C58,'HARGA SATUAN'!$C$7:$C$1492,0),0)),0,OFFSET('HARGA SATUAN'!$I$6,MATCH(RAB!C58,'HARGA SATUAN'!$C$7:$C$1492,0),0))</f>
        <v>3711.24</v>
      </c>
      <c r="H58" s="356">
        <f t="shared" ref="H58:H62" ca="1" si="16">IF(OR(D58="MDU",D58="MDU-KD"),(IF($O$3="RAB NON MDU","PLN KD",G58*F58)),0)</f>
        <v>0</v>
      </c>
      <c r="I58" s="356">
        <f t="shared" ref="I58:I62" ca="1" si="17">IF(D58="HDW",G58*F58,0)</f>
        <v>3711.24</v>
      </c>
      <c r="J58" s="356">
        <f t="shared" ref="J58:J62" ca="1" si="18">IF(D58="JASA",G58*F58,0)</f>
        <v>0</v>
      </c>
      <c r="K58" s="357">
        <f t="shared" ref="K58:K62" ca="1" si="19">SUM(H58:J58)</f>
        <v>3711.24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496">
        <v>3</v>
      </c>
      <c r="C59" s="497" t="s">
        <v>266</v>
      </c>
      <c r="D59" s="353" t="str">
        <f ca="1">IF(ISERROR(OFFSET('HARGA SATUAN'!$D$6,MATCH(RAB!C59,'HARGA SATUAN'!$C$7:$C$1492,0),0)),"",OFFSET('HARGA SATUAN'!$D$6,MATCH(RAB!C59,'HARGA SATUAN'!$C$7:$C$1492,0),0))</f>
        <v>HDW</v>
      </c>
      <c r="E59" s="354" t="str">
        <f ca="1">IF(B59="+","Unit",IF(ISERROR(OFFSET('HARGA SATUAN'!$E$6,MATCH(RAB!C59,'HARGA SATUAN'!$C$7:$C$1492,0),0)),"",OFFSET('HARGA SATUAN'!$E$6,MATCH(RAB!C59,'HARGA SATUAN'!$C$7:$C$1492,0),0)))</f>
        <v>Mtr</v>
      </c>
      <c r="F59" s="492">
        <f>F56*1</f>
        <v>1</v>
      </c>
      <c r="G59" s="355">
        <f ca="1">IF(ISERROR(OFFSET('HARGA SATUAN'!$I$6,MATCH(RAB!C59,'HARGA SATUAN'!$C$7:$C$1492,0),0)),0,OFFSET('HARGA SATUAN'!$I$6,MATCH(RAB!C59,'HARGA SATUAN'!$C$7:$C$1492,0),0))</f>
        <v>23310</v>
      </c>
      <c r="H59" s="356">
        <f t="shared" ca="1" si="16"/>
        <v>0</v>
      </c>
      <c r="I59" s="356">
        <f t="shared" ca="1" si="17"/>
        <v>23310</v>
      </c>
      <c r="J59" s="356">
        <f t="shared" ca="1" si="18"/>
        <v>0</v>
      </c>
      <c r="K59" s="357">
        <f t="shared" ca="1" si="19"/>
        <v>23310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>
      <c r="A60" s="333"/>
      <c r="B60" s="496">
        <v>4</v>
      </c>
      <c r="C60" s="497" t="s">
        <v>35</v>
      </c>
      <c r="D60" s="353" t="str">
        <f ca="1">IF(ISERROR(OFFSET('HARGA SATUAN'!$D$6,MATCH(RAB!C60,'HARGA SATUAN'!$C$7:$C$1492,0),0)),"",OFFSET('HARGA SATUAN'!$D$6,MATCH(RAB!C60,'HARGA SATUAN'!$C$7:$C$1492,0),0))</f>
        <v>HDW</v>
      </c>
      <c r="E60" s="354" t="str">
        <f ca="1">IF(B60="+","Unit",IF(ISERROR(OFFSET('HARGA SATUAN'!$E$6,MATCH(RAB!C60,'HARGA SATUAN'!$C$7:$C$1492,0),0)),"",OFFSET('HARGA SATUAN'!$E$6,MATCH(RAB!C60,'HARGA SATUAN'!$C$7:$C$1492,0),0)))</f>
        <v>Bh</v>
      </c>
      <c r="F60" s="492">
        <f>F56*1</f>
        <v>1</v>
      </c>
      <c r="G60" s="355">
        <f ca="1">IF(ISERROR(OFFSET('HARGA SATUAN'!$I$6,MATCH(RAB!C60,'HARGA SATUAN'!$C$7:$C$1492,0),0)),0,OFFSET('HARGA SATUAN'!$I$6,MATCH(RAB!C60,'HARGA SATUAN'!$C$7:$C$1492,0),0))</f>
        <v>2300</v>
      </c>
      <c r="H60" s="356">
        <f t="shared" ca="1" si="16"/>
        <v>0</v>
      </c>
      <c r="I60" s="356">
        <f t="shared" ca="1" si="17"/>
        <v>2300</v>
      </c>
      <c r="J60" s="356">
        <f t="shared" ca="1" si="18"/>
        <v>0</v>
      </c>
      <c r="K60" s="357">
        <f t="shared" ca="1" si="19"/>
        <v>2300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496">
        <v>5</v>
      </c>
      <c r="C61" s="497" t="s">
        <v>632</v>
      </c>
      <c r="D61" s="353" t="str">
        <f ca="1">IF(ISERROR(OFFSET('HARGA SATUAN'!$D$6,MATCH(RAB!C61,'HARGA SATUAN'!$C$7:$C$1492,0),0)),"",OFFSET('HARGA SATUAN'!$D$6,MATCH(RAB!C61,'HARGA SATUAN'!$C$7:$C$1492,0),0))</f>
        <v>JASA</v>
      </c>
      <c r="E61" s="354" t="str">
        <f ca="1">IF(B61="+","Unit",IF(ISERROR(OFFSET('HARGA SATUAN'!$E$6,MATCH(RAB!C61,'HARGA SATUAN'!$C$7:$C$1492,0),0)),"",OFFSET('HARGA SATUAN'!$E$6,MATCH(RAB!C61,'HARGA SATUAN'!$C$7:$C$1492,0),0)))</f>
        <v>Unit</v>
      </c>
      <c r="F61" s="492">
        <f>F56*1</f>
        <v>1</v>
      </c>
      <c r="G61" s="355">
        <f ca="1">IF(ISERROR(OFFSET('HARGA SATUAN'!$I$6,MATCH(RAB!C61,'HARGA SATUAN'!$C$7:$C$1492,0),0)),0,OFFSET('HARGA SATUAN'!$I$6,MATCH(RAB!C61,'HARGA SATUAN'!$C$7:$C$1492,0),0))</f>
        <v>22700</v>
      </c>
      <c r="H61" s="356">
        <f t="shared" ca="1" si="16"/>
        <v>0</v>
      </c>
      <c r="I61" s="356">
        <f t="shared" ca="1" si="17"/>
        <v>0</v>
      </c>
      <c r="J61" s="356">
        <f t="shared" ca="1" si="18"/>
        <v>22700</v>
      </c>
      <c r="K61" s="357">
        <f t="shared" ca="1" si="19"/>
        <v>22700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488"/>
      <c r="C62" s="489"/>
      <c r="D62" s="353" t="str">
        <f ca="1">IF(ISERROR(OFFSET('HARGA SATUAN'!$D$6,MATCH(RAB!C62,'HARGA SATUAN'!$C$7:$C$1492,0),0)),"",OFFSET('HARGA SATUAN'!$D$6,MATCH(RAB!C62,'HARGA SATUAN'!$C$7:$C$1492,0),0))</f>
        <v/>
      </c>
      <c r="E62" s="354" t="str">
        <f ca="1">IF(B62="+","Unit",IF(ISERROR(OFFSET('HARGA SATUAN'!$E$6,MATCH(RAB!C62,'HARGA SATUAN'!$C$7:$C$1492,0),0)),"",OFFSET('HARGA SATUAN'!$E$6,MATCH(RAB!C62,'HARGA SATUAN'!$C$7:$C$1492,0),0)))</f>
        <v/>
      </c>
      <c r="F62" s="476"/>
      <c r="G62" s="355">
        <f ca="1">IF(ISERROR(OFFSET('HARGA SATUAN'!$I$6,MATCH(RAB!C62,'HARGA SATUAN'!$C$7:$C$1492,0),0)),0,OFFSET('HARGA SATUAN'!$I$6,MATCH(RAB!C62,'HARGA SATUAN'!$C$7:$C$1492,0),0))</f>
        <v>0</v>
      </c>
      <c r="H62" s="356">
        <f t="shared" ca="1" si="16"/>
        <v>0</v>
      </c>
      <c r="I62" s="356">
        <f t="shared" ca="1" si="17"/>
        <v>0</v>
      </c>
      <c r="J62" s="356">
        <f t="shared" ca="1" si="18"/>
        <v>0</v>
      </c>
      <c r="K62" s="357">
        <f t="shared" ca="1" si="19"/>
        <v>0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488">
        <v>1</v>
      </c>
      <c r="C63" s="109" t="s">
        <v>78</v>
      </c>
      <c r="D63" s="353" t="str">
        <f ca="1">IF(ISERROR(OFFSET('HARGA SATUAN'!$D$6,MATCH(RAB!C63,'HARGA SATUAN'!$C$7:$C$1492,0),0)),"",OFFSET('HARGA SATUAN'!$D$6,MATCH(RAB!C63,'HARGA SATUAN'!$C$7:$C$1492,0),0))</f>
        <v>HDW</v>
      </c>
      <c r="E63" s="354" t="str">
        <f ca="1">IF(B63="+","Unit",IF(ISERROR(OFFSET('HARGA SATUAN'!$E$6,MATCH(RAB!C63,'HARGA SATUAN'!$C$7:$C$1492,0),0)),"",OFFSET('HARGA SATUAN'!$E$6,MATCH(RAB!C63,'HARGA SATUAN'!$C$7:$C$1492,0),0)))</f>
        <v>Mtr</v>
      </c>
      <c r="F63" s="476">
        <v>60</v>
      </c>
      <c r="G63" s="355">
        <f ca="1">IF(ISERROR(OFFSET('HARGA SATUAN'!$I$6,MATCH(RAB!C63,'HARGA SATUAN'!$C$7:$C$1492,0),0)),0,OFFSET('HARGA SATUAN'!$I$6,MATCH(RAB!C63,'HARGA SATUAN'!$C$7:$C$1492,0),0))</f>
        <v>23600</v>
      </c>
      <c r="H63" s="356">
        <f t="shared" ref="H63:H64" ca="1" si="20">IF(OR(D63="MDU",D63="MDU-KD"),(IF($O$3="RAB NON MDU","PLN KD",G63*F63)),0)</f>
        <v>0</v>
      </c>
      <c r="I63" s="356">
        <f t="shared" ref="I63:I64" ca="1" si="21">IF(D63="HDW",G63*F63,0)</f>
        <v>1416000</v>
      </c>
      <c r="J63" s="356">
        <f t="shared" ref="J63:J64" ca="1" si="22">IF(D63="JASA",G63*F63,0)</f>
        <v>0</v>
      </c>
      <c r="K63" s="357">
        <f t="shared" ref="K63:K64" ca="1" si="23">SUM(H63:J63)</f>
        <v>1416000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488">
        <v>2</v>
      </c>
      <c r="C64" s="109" t="s">
        <v>346</v>
      </c>
      <c r="D64" s="353" t="str">
        <f ca="1">IF(ISERROR(OFFSET('HARGA SATUAN'!$D$6,MATCH(RAB!C64,'HARGA SATUAN'!$C$7:$C$1492,0),0)),"",OFFSET('HARGA SATUAN'!$D$6,MATCH(RAB!C64,'HARGA SATUAN'!$C$7:$C$1492,0),0))</f>
        <v>JASA</v>
      </c>
      <c r="E64" s="354" t="str">
        <f ca="1">IF(B64="+","Unit",IF(ISERROR(OFFSET('HARGA SATUAN'!$E$6,MATCH(RAB!C64,'HARGA SATUAN'!$C$7:$C$1492,0),0)),"",OFFSET('HARGA SATUAN'!$E$6,MATCH(RAB!C64,'HARGA SATUAN'!$C$7:$C$1492,0),0)))</f>
        <v>Per 50 m</v>
      </c>
      <c r="F64" s="476">
        <f>F63/50</f>
        <v>1.2</v>
      </c>
      <c r="G64" s="355">
        <f ca="1">IF(ISERROR(OFFSET('HARGA SATUAN'!$I$6,MATCH(RAB!C64,'HARGA SATUAN'!$C$7:$C$1492,0),0)),0,OFFSET('HARGA SATUAN'!$I$6,MATCH(RAB!C64,'HARGA SATUAN'!$C$7:$C$1492,0),0))</f>
        <v>223500</v>
      </c>
      <c r="H64" s="356">
        <f t="shared" ca="1" si="20"/>
        <v>0</v>
      </c>
      <c r="I64" s="356">
        <f t="shared" ca="1" si="21"/>
        <v>0</v>
      </c>
      <c r="J64" s="356">
        <f t="shared" ca="1" si="22"/>
        <v>268200</v>
      </c>
      <c r="K64" s="357">
        <f t="shared" ca="1" si="23"/>
        <v>268200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17" s="360" customFormat="1">
      <c r="A65" s="333"/>
      <c r="B65" s="488"/>
      <c r="C65" s="489"/>
      <c r="D65" s="353" t="str">
        <f ca="1">IF(ISERROR(OFFSET('HARGA SATUAN'!$D$6,MATCH(RAB!C65,'HARGA SATUAN'!$C$7:$C$1492,0),0)),"",OFFSET('HARGA SATUAN'!$D$6,MATCH(RAB!C65,'HARGA SATUAN'!$C$7:$C$1492,0),0))</f>
        <v/>
      </c>
      <c r="E65" s="354" t="str">
        <f ca="1">IF(B65="+","Unit",IF(ISERROR(OFFSET('HARGA SATUAN'!$E$6,MATCH(RAB!C65,'HARGA SATUAN'!$C$7:$C$1492,0),0)),"",OFFSET('HARGA SATUAN'!$E$6,MATCH(RAB!C65,'HARGA SATUAN'!$C$7:$C$1492,0),0)))</f>
        <v/>
      </c>
      <c r="F65" s="492"/>
      <c r="G65" s="355">
        <f ca="1">IF(ISERROR(OFFSET('HARGA SATUAN'!$I$6,MATCH(RAB!C65,'HARGA SATUAN'!$C$7:$C$1492,0),0)),0,OFFSET('HARGA SATUAN'!$I$6,MATCH(RAB!C65,'HARGA SATUAN'!$C$7:$C$1492,0),0))</f>
        <v>0</v>
      </c>
      <c r="H65" s="356">
        <f t="shared" ref="H65:H69" ca="1" si="24">IF(OR(D65="MDU",D65="MDU-KD"),(IF($O$3="RAB NON MDU","PLN KD",G65*F65)),0)</f>
        <v>0</v>
      </c>
      <c r="I65" s="356">
        <f t="shared" ref="I65:I69" ca="1" si="25">IF(D65="HDW",G65*F65,0)</f>
        <v>0</v>
      </c>
      <c r="J65" s="356">
        <f t="shared" ref="J65:J69" ca="1" si="26">IF(D65="JASA",G65*F65,0)</f>
        <v>0</v>
      </c>
      <c r="K65" s="357">
        <f t="shared" ref="K65:K69" ca="1" si="27">SUM(H65:J65)</f>
        <v>0</v>
      </c>
      <c r="L65" s="339"/>
      <c r="M65" s="339"/>
      <c r="N65" s="362"/>
      <c r="O65" s="341"/>
      <c r="P65" s="387"/>
      <c r="Q65" s="341"/>
    </row>
    <row r="66" spans="1:17" s="360" customFormat="1">
      <c r="A66" s="333"/>
      <c r="B66" s="481" t="s">
        <v>530</v>
      </c>
      <c r="C66" s="482" t="s">
        <v>1608</v>
      </c>
      <c r="D66" s="353" t="str">
        <f ca="1">IF(ISERROR(OFFSET('HARGA SATUAN'!$D$6,MATCH(RAB!C66,'HARGA SATUAN'!$C$7:$C$1492,0),0)),"",OFFSET('HARGA SATUAN'!$D$6,MATCH(RAB!C66,'HARGA SATUAN'!$C$7:$C$1492,0),0))</f>
        <v/>
      </c>
      <c r="E66" s="354" t="str">
        <f ca="1">IF(B66="+","Unit",IF(ISERROR(OFFSET('HARGA SATUAN'!$E$6,MATCH(RAB!C66,'HARGA SATUAN'!$C$7:$C$1492,0),0)),"",OFFSET('HARGA SATUAN'!$E$6,MATCH(RAB!C66,'HARGA SATUAN'!$C$7:$C$1492,0),0)))</f>
        <v/>
      </c>
      <c r="F66" s="491"/>
      <c r="G66" s="355">
        <f ca="1">IF(ISERROR(OFFSET('HARGA SATUAN'!$I$6,MATCH(RAB!C66,'HARGA SATUAN'!$C$7:$C$1492,0),0)),0,OFFSET('HARGA SATUAN'!$I$6,MATCH(RAB!C66,'HARGA SATUAN'!$C$7:$C$1492,0),0))</f>
        <v>0</v>
      </c>
      <c r="H66" s="356">
        <f t="shared" ca="1" si="24"/>
        <v>0</v>
      </c>
      <c r="I66" s="356">
        <f t="shared" ca="1" si="25"/>
        <v>0</v>
      </c>
      <c r="J66" s="356">
        <f t="shared" ca="1" si="26"/>
        <v>0</v>
      </c>
      <c r="K66" s="357">
        <f t="shared" ca="1" si="27"/>
        <v>0</v>
      </c>
      <c r="L66" s="339"/>
      <c r="M66" s="339"/>
      <c r="N66" s="362"/>
      <c r="O66" s="341"/>
      <c r="P66" s="387"/>
      <c r="Q66" s="341"/>
    </row>
    <row r="67" spans="1:17" s="360" customFormat="1">
      <c r="A67" s="333"/>
      <c r="B67" s="481"/>
      <c r="C67" s="482"/>
      <c r="D67" s="353" t="str">
        <f ca="1">IF(ISERROR(OFFSET('HARGA SATUAN'!$D$6,MATCH(RAB!C67,'HARGA SATUAN'!$C$7:$C$1492,0),0)),"",OFFSET('HARGA SATUAN'!$D$6,MATCH(RAB!C67,'HARGA SATUAN'!$C$7:$C$1492,0),0))</f>
        <v/>
      </c>
      <c r="E67" s="354" t="str">
        <f ca="1">IF(B67="+","Unit",IF(ISERROR(OFFSET('HARGA SATUAN'!$E$6,MATCH(RAB!C67,'HARGA SATUAN'!$C$7:$C$1492,0),0)),"",OFFSET('HARGA SATUAN'!$E$6,MATCH(RAB!C67,'HARGA SATUAN'!$C$7:$C$1492,0),0)))</f>
        <v/>
      </c>
      <c r="F67" s="491"/>
      <c r="G67" s="355">
        <f ca="1">IF(ISERROR(OFFSET('HARGA SATUAN'!$I$6,MATCH(RAB!C67,'HARGA SATUAN'!$C$7:$C$1492,0),0)),0,OFFSET('HARGA SATUAN'!$I$6,MATCH(RAB!C67,'HARGA SATUAN'!$C$7:$C$1492,0),0))</f>
        <v>0</v>
      </c>
      <c r="H67" s="356">
        <f t="shared" ca="1" si="24"/>
        <v>0</v>
      </c>
      <c r="I67" s="356">
        <f t="shared" ca="1" si="25"/>
        <v>0</v>
      </c>
      <c r="J67" s="356">
        <f t="shared" ca="1" si="26"/>
        <v>0</v>
      </c>
      <c r="K67" s="357">
        <f t="shared" ca="1" si="27"/>
        <v>0</v>
      </c>
      <c r="L67" s="339"/>
      <c r="M67" s="339"/>
      <c r="N67" s="362"/>
      <c r="O67" s="341"/>
      <c r="P67" s="387"/>
      <c r="Q67" s="341"/>
    </row>
    <row r="68" spans="1:17" s="360" customFormat="1">
      <c r="A68" s="333"/>
      <c r="B68" s="486" t="s">
        <v>1035</v>
      </c>
      <c r="C68" s="487" t="s">
        <v>1612</v>
      </c>
      <c r="D68" s="353" t="str">
        <f ca="1">IF(ISERROR(OFFSET('HARGA SATUAN'!$D$6,MATCH(RAB!C68,'HARGA SATUAN'!$C$7:$C$1492,0),0)),"",OFFSET('HARGA SATUAN'!$D$6,MATCH(RAB!C68,'HARGA SATUAN'!$C$7:$C$1492,0),0))</f>
        <v/>
      </c>
      <c r="E68" s="354" t="str">
        <f ca="1">IF(B68="+","Unit",IF(ISERROR(OFFSET('HARGA SATUAN'!$E$6,MATCH(RAB!C68,'HARGA SATUAN'!$C$7:$C$1492,0),0)),"",OFFSET('HARGA SATUAN'!$E$6,MATCH(RAB!C68,'HARGA SATUAN'!$C$7:$C$1492,0),0)))</f>
        <v>Unit</v>
      </c>
      <c r="F68" s="500">
        <v>1</v>
      </c>
      <c r="G68" s="355">
        <f ca="1">IF(ISERROR(OFFSET('HARGA SATUAN'!$I$6,MATCH(RAB!C68,'HARGA SATUAN'!$C$7:$C$1492,0),0)),0,OFFSET('HARGA SATUAN'!$I$6,MATCH(RAB!C68,'HARGA SATUAN'!$C$7:$C$1492,0),0))</f>
        <v>0</v>
      </c>
      <c r="H68" s="356">
        <f t="shared" ca="1" si="24"/>
        <v>0</v>
      </c>
      <c r="I68" s="356">
        <f t="shared" ca="1" si="25"/>
        <v>0</v>
      </c>
      <c r="J68" s="356">
        <f t="shared" ca="1" si="26"/>
        <v>0</v>
      </c>
      <c r="K68" s="357">
        <f t="shared" ca="1" si="27"/>
        <v>0</v>
      </c>
      <c r="L68" s="339"/>
      <c r="M68" s="339"/>
      <c r="N68" s="362"/>
      <c r="O68" s="341"/>
      <c r="P68" s="387"/>
      <c r="Q68" s="341"/>
    </row>
    <row r="69" spans="1:17" s="360" customFormat="1" ht="30">
      <c r="A69" s="333"/>
      <c r="B69" s="498">
        <v>1</v>
      </c>
      <c r="C69" s="109" t="s">
        <v>1197</v>
      </c>
      <c r="D69" s="353" t="str">
        <f ca="1">IF(ISERROR(OFFSET('HARGA SATUAN'!$D$6,MATCH(RAB!C69,'HARGA SATUAN'!$C$7:$C$1492,0),0)),"",OFFSET('HARGA SATUAN'!$D$6,MATCH(RAB!C69,'HARGA SATUAN'!$C$7:$C$1492,0),0))</f>
        <v>MDU-KD</v>
      </c>
      <c r="E69" s="354" t="str">
        <f ca="1">IF(B69="+","Unit",IF(ISERROR(OFFSET('HARGA SATUAN'!$E$6,MATCH(RAB!C69,'HARGA SATUAN'!$C$7:$C$1492,0),0)),"",OFFSET('HARGA SATUAN'!$E$6,MATCH(RAB!C69,'HARGA SATUAN'!$C$7:$C$1492,0),0)))</f>
        <v>Bh</v>
      </c>
      <c r="F69" s="500">
        <f>F68*1</f>
        <v>1</v>
      </c>
      <c r="G69" s="355">
        <f ca="1">IF(ISERROR(OFFSET('HARGA SATUAN'!$I$6,MATCH(RAB!C69,'HARGA SATUAN'!$C$7:$C$1492,0),0)),0,OFFSET('HARGA SATUAN'!$I$6,MATCH(RAB!C69,'HARGA SATUAN'!$C$7:$C$1492,0),0))</f>
        <v>1427400</v>
      </c>
      <c r="H69" s="356">
        <f t="shared" ca="1" si="24"/>
        <v>1427400</v>
      </c>
      <c r="I69" s="356">
        <f t="shared" ca="1" si="25"/>
        <v>0</v>
      </c>
      <c r="J69" s="356">
        <f t="shared" ca="1" si="26"/>
        <v>0</v>
      </c>
      <c r="K69" s="357">
        <f t="shared" ca="1" si="27"/>
        <v>1427400</v>
      </c>
      <c r="L69" s="339"/>
      <c r="M69" s="339"/>
      <c r="N69" s="362"/>
      <c r="O69" s="341"/>
      <c r="P69" s="387"/>
      <c r="Q69" s="341"/>
    </row>
    <row r="70" spans="1:17" s="360" customFormat="1">
      <c r="A70" s="333"/>
      <c r="B70" s="498">
        <v>2</v>
      </c>
      <c r="C70" s="499" t="s">
        <v>511</v>
      </c>
      <c r="D70" s="353" t="str">
        <f ca="1">IF(ISERROR(OFFSET('HARGA SATUAN'!$D$6,MATCH(RAB!C70,'HARGA SATUAN'!$C$7:$C$1492,0),0)),"",OFFSET('HARGA SATUAN'!$D$6,MATCH(RAB!C70,'HARGA SATUAN'!$C$7:$C$1492,0),0))</f>
        <v>MDU-KD</v>
      </c>
      <c r="E70" s="354" t="str">
        <f ca="1">IF(B70="+","Unit",IF(ISERROR(OFFSET('HARGA SATUAN'!$E$6,MATCH(RAB!C70,'HARGA SATUAN'!$C$7:$C$1492,0),0)),"",OFFSET('HARGA SATUAN'!$E$6,MATCH(RAB!C70,'HARGA SATUAN'!$C$7:$C$1492,0),0)))</f>
        <v>Unit</v>
      </c>
      <c r="F70" s="500">
        <f>F68*1</f>
        <v>1</v>
      </c>
      <c r="G70" s="355">
        <f ca="1">IF(ISERROR(OFFSET('HARGA SATUAN'!$I$6,MATCH(RAB!C70,'HARGA SATUAN'!$C$7:$C$1492,0),0)),0,OFFSET('HARGA SATUAN'!$I$6,MATCH(RAB!C70,'HARGA SATUAN'!$C$7:$C$1492,0),0))</f>
        <v>3564900</v>
      </c>
      <c r="H70" s="356">
        <f t="shared" ref="H70:H71" ca="1" si="28">IF(OR(D70="MDU",D70="MDU-KD"),(IF($O$3="RAB NON MDU","PLN KD",G70*F70)),0)</f>
        <v>3564900</v>
      </c>
      <c r="I70" s="356">
        <f t="shared" ref="I70:I71" ca="1" si="29">IF(D70="HDW",G70*F70,0)</f>
        <v>0</v>
      </c>
      <c r="J70" s="356">
        <f t="shared" ref="J70:J71" ca="1" si="30">IF(D70="JASA",G70*F70,0)</f>
        <v>0</v>
      </c>
      <c r="K70" s="357">
        <f t="shared" ref="K70:K71" ca="1" si="31">SUM(H70:J70)</f>
        <v>3564900</v>
      </c>
      <c r="L70" s="339"/>
      <c r="M70" s="339"/>
      <c r="N70" s="362"/>
      <c r="O70" s="341"/>
      <c r="P70" s="387"/>
      <c r="Q70" s="341"/>
    </row>
    <row r="71" spans="1:17" s="360" customFormat="1">
      <c r="A71" s="333"/>
      <c r="B71" s="498">
        <v>3</v>
      </c>
      <c r="C71" s="499" t="s">
        <v>77</v>
      </c>
      <c r="D71" s="353" t="str">
        <f ca="1">IF(ISERROR(OFFSET('HARGA SATUAN'!$D$6,MATCH(RAB!C71,'HARGA SATUAN'!$C$7:$C$1492,0),0)),"",OFFSET('HARGA SATUAN'!$D$6,MATCH(RAB!C71,'HARGA SATUAN'!$C$7:$C$1492,0),0))</f>
        <v>MDU-KD</v>
      </c>
      <c r="E71" s="354" t="str">
        <f ca="1">IF(B71="+","Unit",IF(ISERROR(OFFSET('HARGA SATUAN'!$E$6,MATCH(RAB!C71,'HARGA SATUAN'!$C$7:$C$1492,0),0)),"",OFFSET('HARGA SATUAN'!$E$6,MATCH(RAB!C71,'HARGA SATUAN'!$C$7:$C$1492,0),0)))</f>
        <v>Mtr</v>
      </c>
      <c r="F71" s="500">
        <v>20</v>
      </c>
      <c r="G71" s="355">
        <f ca="1">IF(ISERROR(OFFSET('HARGA SATUAN'!$I$6,MATCH(RAB!C71,'HARGA SATUAN'!$C$7:$C$1492,0),0)),0,OFFSET('HARGA SATUAN'!$I$6,MATCH(RAB!C71,'HARGA SATUAN'!$C$7:$C$1492,0),0))</f>
        <v>13500</v>
      </c>
      <c r="H71" s="356">
        <f t="shared" ca="1" si="28"/>
        <v>270000</v>
      </c>
      <c r="I71" s="356">
        <f t="shared" ca="1" si="29"/>
        <v>0</v>
      </c>
      <c r="J71" s="356">
        <f t="shared" ca="1" si="30"/>
        <v>0</v>
      </c>
      <c r="K71" s="357">
        <f t="shared" ca="1" si="31"/>
        <v>270000</v>
      </c>
      <c r="L71" s="339"/>
      <c r="M71" s="339"/>
      <c r="N71" s="362"/>
      <c r="O71" s="341"/>
      <c r="P71" s="387"/>
      <c r="Q71" s="341"/>
    </row>
    <row r="72" spans="1:17">
      <c r="B72" s="498">
        <v>4</v>
      </c>
      <c r="C72" s="499" t="s">
        <v>799</v>
      </c>
      <c r="D72" s="353" t="str">
        <f ca="1">IF(ISERROR(OFFSET('HARGA SATUAN'!$D$6,MATCH(RAB!C72,'HARGA SATUAN'!$C$7:$C$1492,0),0)),"",OFFSET('HARGA SATUAN'!$D$6,MATCH(RAB!C72,'HARGA SATUAN'!$C$7:$C$1492,0),0))</f>
        <v>JASA</v>
      </c>
      <c r="E72" s="354" t="str">
        <f ca="1">IF(B72="+","Unit",IF(ISERROR(OFFSET('HARGA SATUAN'!$E$6,MATCH(RAB!C72,'HARGA SATUAN'!$C$7:$C$1492,0),0)),"",OFFSET('HARGA SATUAN'!$E$6,MATCH(RAB!C72,'HARGA SATUAN'!$C$7:$C$1492,0),0)))</f>
        <v>Unit</v>
      </c>
      <c r="F72" s="500">
        <f>F68*1</f>
        <v>1</v>
      </c>
      <c r="G72" s="355">
        <f ca="1">IF(ISERROR(OFFSET('HARGA SATUAN'!$I$6,MATCH(RAB!C72,'HARGA SATUAN'!$C$7:$C$1492,0),0)),0,OFFSET('HARGA SATUAN'!$I$6,MATCH(RAB!C72,'HARGA SATUAN'!$C$7:$C$1492,0),0))</f>
        <v>106400</v>
      </c>
      <c r="H72" s="356">
        <f t="shared" ref="H72:H73" ca="1" si="32">IF(OR(D72="MDU",D72="MDU-KD"),(IF($O$3="RAB NON MDU","PLN KD",G72*F72)),0)</f>
        <v>0</v>
      </c>
      <c r="I72" s="356">
        <f t="shared" ref="I72:I73" ca="1" si="33">IF(D72="HDW",G72*F72,0)</f>
        <v>0</v>
      </c>
      <c r="J72" s="356">
        <f t="shared" ref="J72:J73" ca="1" si="34">IF(D72="JASA",G72*F72,0)</f>
        <v>106400</v>
      </c>
      <c r="K72" s="357">
        <f t="shared" ref="K72:K73" ca="1" si="35">SUM(H72:J72)</f>
        <v>106400</v>
      </c>
    </row>
    <row r="73" spans="1:17">
      <c r="B73" s="364"/>
      <c r="C73" s="490"/>
      <c r="D73" s="353" t="str">
        <f ca="1">IF(ISERROR(OFFSET('HARGA SATUAN'!$D$6,MATCH(RAB!C73,'HARGA SATUAN'!$C$7:$C$1492,0),0)),"",OFFSET('HARGA SATUAN'!$D$6,MATCH(RAB!C73,'HARGA SATUAN'!$C$7:$C$1492,0),0))</f>
        <v/>
      </c>
      <c r="E73" s="354" t="str">
        <f ca="1">IF(B73="+","Unit",IF(ISERROR(OFFSET('HARGA SATUAN'!$E$6,MATCH(RAB!C73,'HARGA SATUAN'!$C$7:$C$1492,0),0)),"",OFFSET('HARGA SATUAN'!$E$6,MATCH(RAB!C73,'HARGA SATUAN'!$C$7:$C$1492,0),0)))</f>
        <v/>
      </c>
      <c r="F73" s="361"/>
      <c r="G73" s="355">
        <f ca="1">IF(ISERROR(OFFSET('HARGA SATUAN'!$I$6,MATCH(RAB!C73,'HARGA SATUAN'!$C$7:$C$1492,0),0)),0,OFFSET('HARGA SATUAN'!$I$6,MATCH(RAB!C73,'HARGA SATUAN'!$C$7:$C$1492,0),0))</f>
        <v>0</v>
      </c>
      <c r="H73" s="356">
        <f t="shared" ca="1" si="32"/>
        <v>0</v>
      </c>
      <c r="I73" s="356">
        <f t="shared" ca="1" si="33"/>
        <v>0</v>
      </c>
      <c r="J73" s="356">
        <f t="shared" ca="1" si="34"/>
        <v>0</v>
      </c>
      <c r="K73" s="357">
        <f t="shared" ca="1" si="35"/>
        <v>0</v>
      </c>
    </row>
    <row r="74" spans="1:17">
      <c r="B74" s="498" t="s">
        <v>1035</v>
      </c>
      <c r="C74" s="499" t="s">
        <v>1613</v>
      </c>
      <c r="D74" s="353" t="str">
        <f ca="1">IF(ISERROR(OFFSET('HARGA SATUAN'!$D$6,MATCH(RAB!C74,'HARGA SATUAN'!$C$7:$C$1492,0),0)),"",OFFSET('HARGA SATUAN'!$D$6,MATCH(RAB!C74,'HARGA SATUAN'!$C$7:$C$1492,0),0))</f>
        <v/>
      </c>
      <c r="E74" s="354" t="str">
        <f ca="1">IF(B74="+","Unit",IF(ISERROR(OFFSET('HARGA SATUAN'!$E$6,MATCH(RAB!C74,'HARGA SATUAN'!$C$7:$C$1492,0),0)),"",OFFSET('HARGA SATUAN'!$E$6,MATCH(RAB!C74,'HARGA SATUAN'!$C$7:$C$1492,0),0)))</f>
        <v>Unit</v>
      </c>
      <c r="F74" s="500">
        <v>1</v>
      </c>
      <c r="G74" s="355">
        <f ca="1">IF(ISERROR(OFFSET('HARGA SATUAN'!$I$6,MATCH(RAB!C74,'HARGA SATUAN'!$C$7:$C$1492,0),0)),0,OFFSET('HARGA SATUAN'!$I$6,MATCH(RAB!C74,'HARGA SATUAN'!$C$7:$C$1492,0),0))</f>
        <v>0</v>
      </c>
      <c r="H74" s="356">
        <f t="shared" ref="H74:H81" ca="1" si="36">IF(OR(D74="MDU",D74="MDU-KD"),(IF($O$3="RAB NON MDU","PLN KD",G74*F74)),0)</f>
        <v>0</v>
      </c>
      <c r="I74" s="356">
        <f t="shared" ref="I74:I81" ca="1" si="37">IF(D74="HDW",G74*F74,0)</f>
        <v>0</v>
      </c>
      <c r="J74" s="356">
        <f t="shared" ref="J74:J81" ca="1" si="38">IF(D74="JASA",G74*F74,0)</f>
        <v>0</v>
      </c>
      <c r="K74" s="357">
        <f t="shared" ref="K74:K81" ca="1" si="39">SUM(H74:J74)</f>
        <v>0</v>
      </c>
    </row>
    <row r="75" spans="1:17">
      <c r="B75" s="498">
        <v>1</v>
      </c>
      <c r="C75" s="499" t="s">
        <v>115</v>
      </c>
      <c r="D75" s="353" t="str">
        <f ca="1">IF(ISERROR(OFFSET('HARGA SATUAN'!$D$6,MATCH(RAB!C75,'HARGA SATUAN'!$C$7:$C$1492,0),0)),"",OFFSET('HARGA SATUAN'!$D$6,MATCH(RAB!C75,'HARGA SATUAN'!$C$7:$C$1492,0),0))</f>
        <v>HDW</v>
      </c>
      <c r="E75" s="354" t="str">
        <f ca="1">IF(B75="+","Unit",IF(ISERROR(OFFSET('HARGA SATUAN'!$E$6,MATCH(RAB!C75,'HARGA SATUAN'!$C$7:$C$1492,0),0)),"",OFFSET('HARGA SATUAN'!$E$6,MATCH(RAB!C75,'HARGA SATUAN'!$C$7:$C$1492,0),0)))</f>
        <v>Set</v>
      </c>
      <c r="F75" s="500">
        <f>F74*1</f>
        <v>1</v>
      </c>
      <c r="G75" s="355">
        <f ca="1">IF(ISERROR(OFFSET('HARGA SATUAN'!$I$6,MATCH(RAB!C75,'HARGA SATUAN'!$C$7:$C$1492,0),0)),0,OFFSET('HARGA SATUAN'!$I$6,MATCH(RAB!C75,'HARGA SATUAN'!$C$7:$C$1492,0),0))</f>
        <v>11500</v>
      </c>
      <c r="H75" s="356">
        <f t="shared" ca="1" si="36"/>
        <v>0</v>
      </c>
      <c r="I75" s="356">
        <f t="shared" ca="1" si="37"/>
        <v>11500</v>
      </c>
      <c r="J75" s="356">
        <f t="shared" ca="1" si="38"/>
        <v>0</v>
      </c>
      <c r="K75" s="357">
        <f t="shared" ca="1" si="39"/>
        <v>11500</v>
      </c>
    </row>
    <row r="76" spans="1:17">
      <c r="B76" s="498">
        <v>2</v>
      </c>
      <c r="C76" s="499" t="s">
        <v>145</v>
      </c>
      <c r="D76" s="353" t="str">
        <f ca="1">IF(ISERROR(OFFSET('HARGA SATUAN'!$D$6,MATCH(RAB!C76,'HARGA SATUAN'!$C$7:$C$1492,0),0)),"",OFFSET('HARGA SATUAN'!$D$6,MATCH(RAB!C76,'HARGA SATUAN'!$C$7:$C$1492,0),0))</f>
        <v>HDW</v>
      </c>
      <c r="E76" s="354" t="str">
        <f ca="1">IF(B76="+","Unit",IF(ISERROR(OFFSET('HARGA SATUAN'!$E$6,MATCH(RAB!C76,'HARGA SATUAN'!$C$7:$C$1492,0),0)),"",OFFSET('HARGA SATUAN'!$E$6,MATCH(RAB!C76,'HARGA SATUAN'!$C$7:$C$1492,0),0)))</f>
        <v>Set</v>
      </c>
      <c r="F76" s="500">
        <f>F74*1</f>
        <v>1</v>
      </c>
      <c r="G76" s="355">
        <f ca="1">IF(ISERROR(OFFSET('HARGA SATUAN'!$I$6,MATCH(RAB!C76,'HARGA SATUAN'!$C$7:$C$1492,0),0)),0,OFFSET('HARGA SATUAN'!$I$6,MATCH(RAB!C76,'HARGA SATUAN'!$C$7:$C$1492,0),0))</f>
        <v>6200</v>
      </c>
      <c r="H76" s="356">
        <f t="shared" ca="1" si="36"/>
        <v>0</v>
      </c>
      <c r="I76" s="356">
        <f t="shared" ca="1" si="37"/>
        <v>6200</v>
      </c>
      <c r="J76" s="356">
        <f t="shared" ca="1" si="38"/>
        <v>0</v>
      </c>
      <c r="K76" s="357">
        <f t="shared" ca="1" si="39"/>
        <v>6200</v>
      </c>
    </row>
    <row r="77" spans="1:17">
      <c r="B77" s="498">
        <v>3</v>
      </c>
      <c r="C77" s="499" t="s">
        <v>587</v>
      </c>
      <c r="D77" s="353" t="str">
        <f ca="1">IF(ISERROR(OFFSET('HARGA SATUAN'!$D$6,MATCH(RAB!C77,'HARGA SATUAN'!$C$7:$C$1492,0),0)),"",OFFSET('HARGA SATUAN'!$D$6,MATCH(RAB!C77,'HARGA SATUAN'!$C$7:$C$1492,0),0))</f>
        <v>HDW</v>
      </c>
      <c r="E77" s="354" t="str">
        <f ca="1">IF(B77="+","Unit",IF(ISERROR(OFFSET('HARGA SATUAN'!$E$6,MATCH(RAB!C77,'HARGA SATUAN'!$C$7:$C$1492,0),0)),"",OFFSET('HARGA SATUAN'!$E$6,MATCH(RAB!C77,'HARGA SATUAN'!$C$7:$C$1492,0),0)))</f>
        <v>Btg</v>
      </c>
      <c r="F77" s="500">
        <f>F74*1</f>
        <v>1</v>
      </c>
      <c r="G77" s="355">
        <f ca="1">IF(ISERROR(OFFSET('HARGA SATUAN'!$I$6,MATCH(RAB!C77,'HARGA SATUAN'!$C$7:$C$1492,0),0)),0,OFFSET('HARGA SATUAN'!$I$6,MATCH(RAB!C77,'HARGA SATUAN'!$C$7:$C$1492,0),0))</f>
        <v>45796</v>
      </c>
      <c r="H77" s="356">
        <f t="shared" ca="1" si="36"/>
        <v>0</v>
      </c>
      <c r="I77" s="356">
        <f t="shared" ca="1" si="37"/>
        <v>45796</v>
      </c>
      <c r="J77" s="356">
        <f t="shared" ca="1" si="38"/>
        <v>0</v>
      </c>
      <c r="K77" s="357">
        <f t="shared" ca="1" si="39"/>
        <v>45796</v>
      </c>
    </row>
    <row r="78" spans="1:17">
      <c r="B78" s="498">
        <v>4</v>
      </c>
      <c r="C78" s="499" t="s">
        <v>118</v>
      </c>
      <c r="D78" s="353" t="str">
        <f ca="1">IF(ISERROR(OFFSET('HARGA SATUAN'!$D$6,MATCH(RAB!C78,'HARGA SATUAN'!$C$7:$C$1492,0),0)),"",OFFSET('HARGA SATUAN'!$D$6,MATCH(RAB!C78,'HARGA SATUAN'!$C$7:$C$1492,0),0))</f>
        <v>HDW</v>
      </c>
      <c r="E78" s="354" t="str">
        <f ca="1">IF(B78="+","Unit",IF(ISERROR(OFFSET('HARGA SATUAN'!$E$6,MATCH(RAB!C78,'HARGA SATUAN'!$C$7:$C$1492,0),0)),"",OFFSET('HARGA SATUAN'!$E$6,MATCH(RAB!C78,'HARGA SATUAN'!$C$7:$C$1492,0),0)))</f>
        <v>Set</v>
      </c>
      <c r="F78" s="500">
        <f>F74*1</f>
        <v>1</v>
      </c>
      <c r="G78" s="355">
        <f ca="1">IF(ISERROR(OFFSET('HARGA SATUAN'!$I$6,MATCH(RAB!C78,'HARGA SATUAN'!$C$7:$C$1492,0),0)),0,OFFSET('HARGA SATUAN'!$I$6,MATCH(RAB!C78,'HARGA SATUAN'!$C$7:$C$1492,0),0))</f>
        <v>5300</v>
      </c>
      <c r="H78" s="356">
        <f t="shared" ca="1" si="36"/>
        <v>0</v>
      </c>
      <c r="I78" s="356">
        <f t="shared" ca="1" si="37"/>
        <v>5300</v>
      </c>
      <c r="J78" s="356">
        <f t="shared" ca="1" si="38"/>
        <v>0</v>
      </c>
      <c r="K78" s="357">
        <f t="shared" ca="1" si="39"/>
        <v>5300</v>
      </c>
    </row>
    <row r="79" spans="1:17">
      <c r="B79" s="498">
        <v>5</v>
      </c>
      <c r="C79" s="499" t="s">
        <v>117</v>
      </c>
      <c r="D79" s="353" t="str">
        <f ca="1">IF(ISERROR(OFFSET('HARGA SATUAN'!$D$6,MATCH(RAB!C79,'HARGA SATUAN'!$C$7:$C$1492,0),0)),"",OFFSET('HARGA SATUAN'!$D$6,MATCH(RAB!C79,'HARGA SATUAN'!$C$7:$C$1492,0),0))</f>
        <v>HDW</v>
      </c>
      <c r="E79" s="354" t="str">
        <f ca="1">IF(B79="+","Unit",IF(ISERROR(OFFSET('HARGA SATUAN'!$E$6,MATCH(RAB!C79,'HARGA SATUAN'!$C$7:$C$1492,0),0)),"",OFFSET('HARGA SATUAN'!$E$6,MATCH(RAB!C79,'HARGA SATUAN'!$C$7:$C$1492,0),0)))</f>
        <v>Bh</v>
      </c>
      <c r="F79" s="500">
        <f>F74*1</f>
        <v>1</v>
      </c>
      <c r="G79" s="355">
        <f ca="1">IF(ISERROR(OFFSET('HARGA SATUAN'!$I$6,MATCH(RAB!C79,'HARGA SATUAN'!$C$7:$C$1492,0),0)),0,OFFSET('HARGA SATUAN'!$I$6,MATCH(RAB!C79,'HARGA SATUAN'!$C$7:$C$1492,0),0))</f>
        <v>58600</v>
      </c>
      <c r="H79" s="356">
        <f t="shared" ca="1" si="36"/>
        <v>0</v>
      </c>
      <c r="I79" s="356">
        <f t="shared" ca="1" si="37"/>
        <v>58600</v>
      </c>
      <c r="J79" s="356">
        <f t="shared" ca="1" si="38"/>
        <v>0</v>
      </c>
      <c r="K79" s="357">
        <f t="shared" ca="1" si="39"/>
        <v>58600</v>
      </c>
    </row>
    <row r="80" spans="1:17">
      <c r="B80" s="498">
        <v>6</v>
      </c>
      <c r="C80" s="109" t="s">
        <v>1155</v>
      </c>
      <c r="D80" s="353" t="str">
        <f ca="1">IF(ISERROR(OFFSET('HARGA SATUAN'!$D$6,MATCH(RAB!C80,'HARGA SATUAN'!$C$7:$C$1492,0),0)),"",OFFSET('HARGA SATUAN'!$D$6,MATCH(RAB!C80,'HARGA SATUAN'!$C$7:$C$1492,0),0))</f>
        <v>HDW</v>
      </c>
      <c r="E80" s="354" t="str">
        <f ca="1">IF(B80="+","Unit",IF(ISERROR(OFFSET('HARGA SATUAN'!$E$6,MATCH(RAB!C80,'HARGA SATUAN'!$C$7:$C$1492,0),0)),"",OFFSET('HARGA SATUAN'!$E$6,MATCH(RAB!C80,'HARGA SATUAN'!$C$7:$C$1492,0),0)))</f>
        <v>Set</v>
      </c>
      <c r="F80" s="500">
        <f>F74*2</f>
        <v>2</v>
      </c>
      <c r="G80" s="355">
        <f ca="1">IF(ISERROR(OFFSET('HARGA SATUAN'!$I$6,MATCH(RAB!C80,'HARGA SATUAN'!$C$7:$C$1492,0),0)),0,OFFSET('HARGA SATUAN'!$I$6,MATCH(RAB!C80,'HARGA SATUAN'!$C$7:$C$1492,0),0))</f>
        <v>2900</v>
      </c>
      <c r="H80" s="356">
        <f t="shared" ca="1" si="36"/>
        <v>0</v>
      </c>
      <c r="I80" s="356">
        <f t="shared" ca="1" si="37"/>
        <v>5800</v>
      </c>
      <c r="J80" s="356">
        <f t="shared" ca="1" si="38"/>
        <v>0</v>
      </c>
      <c r="K80" s="357">
        <f t="shared" ca="1" si="39"/>
        <v>5800</v>
      </c>
    </row>
    <row r="81" spans="2:13">
      <c r="B81" s="498">
        <v>7</v>
      </c>
      <c r="C81" s="499" t="s">
        <v>119</v>
      </c>
      <c r="D81" s="353" t="str">
        <f ca="1">IF(ISERROR(OFFSET('HARGA SATUAN'!$D$6,MATCH(RAB!C81,'HARGA SATUAN'!$C$7:$C$1492,0),0)),"",OFFSET('HARGA SATUAN'!$D$6,MATCH(RAB!C81,'HARGA SATUAN'!$C$7:$C$1492,0),0))</f>
        <v>HDW</v>
      </c>
      <c r="E81" s="354" t="str">
        <f ca="1">IF(B81="+","Unit",IF(ISERROR(OFFSET('HARGA SATUAN'!$E$6,MATCH(RAB!C81,'HARGA SATUAN'!$C$7:$C$1492,0),0)),"",OFFSET('HARGA SATUAN'!$E$6,MATCH(RAB!C81,'HARGA SATUAN'!$C$7:$C$1492,0),0)))</f>
        <v>Set</v>
      </c>
      <c r="F81" s="500">
        <f>F74*4</f>
        <v>4</v>
      </c>
      <c r="G81" s="355">
        <f ca="1">IF(ISERROR(OFFSET('HARGA SATUAN'!$I$6,MATCH(RAB!C81,'HARGA SATUAN'!$C$7:$C$1492,0),0)),0,OFFSET('HARGA SATUAN'!$I$6,MATCH(RAB!C81,'HARGA SATUAN'!$C$7:$C$1492,0),0))</f>
        <v>8900</v>
      </c>
      <c r="H81" s="356">
        <f t="shared" ca="1" si="36"/>
        <v>0</v>
      </c>
      <c r="I81" s="356">
        <f t="shared" ca="1" si="37"/>
        <v>35600</v>
      </c>
      <c r="J81" s="356">
        <f t="shared" ca="1" si="38"/>
        <v>0</v>
      </c>
      <c r="K81" s="357">
        <f t="shared" ca="1" si="39"/>
        <v>35600</v>
      </c>
    </row>
    <row r="82" spans="2:13">
      <c r="B82" s="364"/>
      <c r="C82" s="490"/>
      <c r="D82" s="353"/>
      <c r="E82" s="354"/>
      <c r="F82" s="361"/>
      <c r="G82" s="355"/>
      <c r="H82" s="356"/>
      <c r="I82" s="356"/>
      <c r="J82" s="356"/>
      <c r="K82" s="357"/>
    </row>
    <row r="83" spans="2:13">
      <c r="B83" s="365"/>
      <c r="C83" s="366" t="s">
        <v>475</v>
      </c>
      <c r="D83" s="353" t="str">
        <f ca="1">IF(ISERROR(OFFSET('HARGA SATUAN'!$D$6,MATCH(RAB!C83,'HARGA SATUAN'!$C$7:$C$1492,0),0)),"",OFFSET('HARGA SATUAN'!$D$6,MATCH(RAB!C83,'HARGA SATUAN'!$C$7:$C$1492,0),0))</f>
        <v/>
      </c>
      <c r="E83" s="354" t="str">
        <f ca="1">IF(B83="+","Unit",IF(ISERROR(OFFSET('HARGA SATUAN'!$E$6,MATCH(RAB!C83,'HARGA SATUAN'!$C$7:$C$1492,0),0)),"",OFFSET('HARGA SATUAN'!$E$6,MATCH(RAB!C83,'HARGA SATUAN'!$C$7:$C$1492,0),0)))</f>
        <v/>
      </c>
      <c r="F83" s="361"/>
      <c r="G83" s="355">
        <f ca="1">IF(ISERROR(OFFSET('HARGA SATUAN'!$I$6,MATCH(RAB!C83,'HARGA SATUAN'!$C$7:$C$1492,0),0)),0,OFFSET('HARGA SATUAN'!$I$6,MATCH(RAB!C83,'HARGA SATUAN'!$C$7:$C$1492,0),0))</f>
        <v>0</v>
      </c>
      <c r="H83" s="356">
        <f t="shared" ref="H83" ca="1" si="40">IF(OR(D83="MDU",D83="MDU-KD"),(IF($O$3="RAB NON MDU","PLN KD",G83*F83)),0)</f>
        <v>0</v>
      </c>
      <c r="I83" s="356">
        <f t="shared" ref="I83" ca="1" si="41">IF(D83="HDW",G83*F83,0)</f>
        <v>0</v>
      </c>
      <c r="J83" s="356">
        <f t="shared" ref="J83" ca="1" si="42">IF(D83="JASA",G83*F83,0)</f>
        <v>0</v>
      </c>
      <c r="K83" s="357">
        <f t="shared" ref="K83" ca="1" si="43">SUM(H83:J83)</f>
        <v>0</v>
      </c>
    </row>
    <row r="84" spans="2:13">
      <c r="B84" s="368">
        <v>1</v>
      </c>
      <c r="C84" s="369" t="s">
        <v>1091</v>
      </c>
      <c r="D84" s="370" t="str">
        <f ca="1">IF(ISERROR(OFFSET('HARGA SATUAN'!$D$6,MATCH(RAB!C84,'HARGA SATUAN'!$C$7:$C$1492,0),0)),"",OFFSET('HARGA SATUAN'!$D$6,MATCH(RAB!C84,'HARGA SATUAN'!$C$7:$C$1492,0),0))</f>
        <v>JASA</v>
      </c>
      <c r="E84" s="371" t="str">
        <f ca="1">IF(ISERROR(OFFSET('HARGA SATUAN'!$E$6,MATCH(RAB!C84,'HARGA SATUAN'!$C$7:$C$1492,0),0)),"",OFFSET('HARGA SATUAN'!$E$6,MATCH(RAB!C84,'HARGA SATUAN'!$C$7:$C$1492,0),0))</f>
        <v>Lot</v>
      </c>
      <c r="F84" s="372">
        <v>1</v>
      </c>
      <c r="G84" s="373">
        <f ca="1">IF(ISERROR(OFFSET('HARGA SATUAN'!$I$6,MATCH(RAB!C84,'HARGA SATUAN'!$C$7:$C$1492,0),0)),0,OFFSET('HARGA SATUAN'!$I$6,MATCH(RAB!C84,'HARGA SATUAN'!$C$7:$C$1492,0),0))</f>
        <v>2.5000000000000001E-2</v>
      </c>
      <c r="H84" s="374"/>
      <c r="I84" s="374"/>
      <c r="J84" s="374">
        <f ca="1">SUM(K14:K83)*G84</f>
        <v>518739.63100000005</v>
      </c>
      <c r="K84" s="375">
        <f ca="1">SUM(H84:J84)</f>
        <v>518739.63100000005</v>
      </c>
    </row>
    <row r="85" spans="2:13">
      <c r="B85" s="376"/>
      <c r="C85" s="377"/>
      <c r="D85" s="353" t="str">
        <f ca="1">IF(ISERROR(OFFSET('HARGA SATUAN'!$D$6,MATCH(RAB!C85,'HARGA SATUAN'!$C$7:$C$1492,0),0)),"",OFFSET('HARGA SATUAN'!$D$6,MATCH(RAB!C85,'HARGA SATUAN'!$C$7:$C$1492,0),0))</f>
        <v/>
      </c>
      <c r="E85" s="354" t="str">
        <f ca="1">IF(ISERROR(OFFSET('HARGA SATUAN'!$E$6,MATCH(RAB!C85,'HARGA SATUAN'!$C$7:$C$1492,0),0)),"",OFFSET('HARGA SATUAN'!$E$6,MATCH(RAB!C85,'HARGA SATUAN'!$C$7:$C$1492,0),0))</f>
        <v/>
      </c>
      <c r="F85" s="367"/>
      <c r="G85" s="355" t="str">
        <f ca="1">IF(ISERROR(OFFSET('HARGA SATUAN'!$I$6,MATCH(RAB!C85,'HARGA SATUAN'!$C$7:$C$1492,0),0)),"",OFFSET('HARGA SATUAN'!$I$6,MATCH(RAB!C85,'HARGA SATUAN'!$C$7:$C$1492,0),0))</f>
        <v/>
      </c>
      <c r="H85" s="356">
        <f ca="1">IF(OR(D85="MDU",D85="MDU-KD"),IF(G85="PLN",0,G85*F85),0)</f>
        <v>0</v>
      </c>
      <c r="I85" s="356">
        <f ca="1">IF(D85="HDW",IF(G85="PLN",0,G85*F85),0)</f>
        <v>0</v>
      </c>
      <c r="J85" s="356">
        <f ca="1">IF(D85="JASA",IF(G85="PLN",0,G85*F85),0)</f>
        <v>0</v>
      </c>
      <c r="K85" s="357">
        <f ca="1">SUM(H85:J85)</f>
        <v>0</v>
      </c>
    </row>
    <row r="86" spans="2:13" ht="15.75" thickBot="1">
      <c r="B86" s="378"/>
      <c r="C86" s="379"/>
      <c r="D86" s="380"/>
      <c r="E86" s="381"/>
      <c r="F86" s="381"/>
      <c r="G86" s="381"/>
      <c r="H86" s="382"/>
      <c r="I86" s="382"/>
      <c r="J86" s="382"/>
      <c r="K86" s="383"/>
    </row>
    <row r="87" spans="2:13">
      <c r="B87" s="384"/>
      <c r="C87" s="622" t="s">
        <v>1008</v>
      </c>
      <c r="D87" s="622"/>
      <c r="E87" s="622"/>
      <c r="F87" s="622"/>
      <c r="G87" s="385" t="s">
        <v>9</v>
      </c>
      <c r="H87" s="386">
        <f ca="1">SUM(H14:H85)</f>
        <v>15256800</v>
      </c>
      <c r="I87" s="386">
        <f ca="1">SUM(I14:I85)</f>
        <v>4352985.24</v>
      </c>
      <c r="J87" s="386">
        <f ca="1">SUM(J14:J85)</f>
        <v>1658539.6310000001</v>
      </c>
      <c r="K87" s="386">
        <f ca="1">SUM(K14:K85)</f>
        <v>21268324.871000003</v>
      </c>
    </row>
    <row r="88" spans="2:13">
      <c r="B88" s="388"/>
      <c r="C88" s="605" t="s">
        <v>1457</v>
      </c>
      <c r="D88" s="605"/>
      <c r="E88" s="605"/>
      <c r="F88" s="605"/>
      <c r="G88" s="389" t="s">
        <v>9</v>
      </c>
      <c r="H88" s="390">
        <f ca="1">H87*0.11</f>
        <v>1678248</v>
      </c>
      <c r="I88" s="390">
        <f ca="1">I87*0.11</f>
        <v>478828.37640000001</v>
      </c>
      <c r="J88" s="390">
        <f ca="1">J87*0.11</f>
        <v>182439.35941</v>
      </c>
      <c r="K88" s="390">
        <f ca="1">K87*0.11</f>
        <v>2339515.7358100004</v>
      </c>
    </row>
    <row r="89" spans="2:13" ht="15.75" thickBot="1">
      <c r="B89" s="388"/>
      <c r="C89" s="603" t="s">
        <v>463</v>
      </c>
      <c r="D89" s="603"/>
      <c r="E89" s="603"/>
      <c r="F89" s="603"/>
      <c r="G89" s="391" t="s">
        <v>9</v>
      </c>
      <c r="H89" s="392">
        <f ca="1">SUM(H87:H88)</f>
        <v>16935048</v>
      </c>
      <c r="I89" s="392">
        <f ca="1">SUM(I87:I88)</f>
        <v>4831813.6164000006</v>
      </c>
      <c r="J89" s="391">
        <f ca="1">SUM(J87:J88)</f>
        <v>1840978.9904100001</v>
      </c>
      <c r="K89" s="391">
        <f ca="1">SUM(K87:K88)</f>
        <v>23607840.606810004</v>
      </c>
      <c r="M89" s="469"/>
    </row>
    <row r="90" spans="2:13">
      <c r="B90" s="606" t="str">
        <f ca="1">"Terbilang : "&amp;PROPER(IF(K89=0,"nol",IF(K89&lt;0,"minus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IF(--MID(TEXT(ABS(K89),"000000000000000"),1,3)=0,"",MID(TEXT(ABS(K89),"000000000000000"),1,1)&amp;" ratus "&amp;MID(TEXT(ABS(K89),"000000000000000"),2,1)&amp;" puluh "&amp;MID(TEXT(ABS(K89),"000000000000000"),3,1)&amp;" trilyun ")&amp; IF(--MID(TEXT(ABS(K89),"000000000000000"),4,3)=0,"",MID(TEXT(ABS(K89),"000000000000000"),4,1)&amp;" ratus "&amp;MID(TEXT(ABS(K89),"000000000000000"),5,1)&amp;" puluh "&amp;MID(TEXT(ABS(K89),"000000000000000"),6,1)&amp;" milyar ")&amp; IF(--MID(TEXT(ABS(K89),"000000000000000"),7,3)=0,"",MID(TEXT(ABS(K89),"000000000000000"),7,1)&amp;" ratus "&amp;MID(TEXT(ABS(K89),"000000000000000"),8,1)&amp;" puluh "&amp;MID(TEXT(ABS(K89),"000000000000000"),9,1)&amp;" juta ")&amp; IF(--MID(TEXT(ABS(K89),"000000000000000"),10,3)=0,"",IF(--MID(TEXT(ABS(K89),"000000000000000"),10,3)=1,"*",MID(TEXT(ABS(K89),"000000000000000"),10,1)&amp;" ratus "&amp;MID(TEXT(ABS(K89),"000000000000000"),11,1)&amp;" puluh ")&amp;MID(TEXT(ABS(K89),"000000000000000"),12,1)&amp;" ribu ")&amp; IF(--MID(TEXT(ABS(K89),"000000000000000"),13,3)=0,"",MID(TEXT(ABS(K89),"000000000000000"),13,1)&amp;" ratus "&amp;MID(TEXT(ABS(K89),"000000000000000"),14,1)&amp;" puluh "&amp;MID(TEXT(ABS(K89),"000000000000000"),15,1)),1,"satu"),2,"dua"),3,"tiga"),4,"empat"),5,"lima"),6,"enam"),7,"tujuh"),8,"delapan"),9,"sembilan"),"0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Tiga Juta Enam Ratus Tujuh Ribu Delapan Ratus Empat Puluh Satu Rupiah</v>
      </c>
      <c r="C90" s="607"/>
      <c r="D90" s="607"/>
      <c r="E90" s="607"/>
      <c r="F90" s="607"/>
      <c r="G90" s="607"/>
      <c r="H90" s="607"/>
      <c r="I90" s="607"/>
      <c r="J90" s="607"/>
      <c r="K90" s="608"/>
    </row>
    <row r="91" spans="2:13">
      <c r="B91" s="609"/>
      <c r="C91" s="610"/>
      <c r="D91" s="610"/>
      <c r="E91" s="610"/>
      <c r="F91" s="610"/>
      <c r="G91" s="610"/>
      <c r="H91" s="610"/>
      <c r="I91" s="610"/>
      <c r="J91" s="610"/>
      <c r="K91" s="611"/>
    </row>
    <row r="92" spans="2:13" ht="15.75" thickBot="1">
      <c r="B92" s="393" t="str">
        <f>"Harga yang dipakai adalah "&amp;'HARGA SATUAN'!I5&amp;""</f>
        <v>Harga yang dipakai adalah RAB HSS 2023</v>
      </c>
      <c r="C92" s="394"/>
      <c r="D92" s="395"/>
      <c r="E92" s="395"/>
      <c r="F92" s="395"/>
      <c r="G92" s="396"/>
      <c r="H92" s="396"/>
      <c r="I92" s="396"/>
      <c r="J92" s="396"/>
      <c r="K92" s="397"/>
    </row>
    <row r="93" spans="2:13">
      <c r="C93" s="398"/>
      <c r="E93" s="400"/>
      <c r="F93" s="400"/>
      <c r="G93" s="400"/>
    </row>
    <row r="94" spans="2:13">
      <c r="C94" s="334"/>
      <c r="E94" s="400"/>
      <c r="F94" s="400"/>
      <c r="G94" s="400"/>
      <c r="H94" s="612"/>
      <c r="I94" s="612"/>
      <c r="J94" s="613"/>
      <c r="K94" s="613"/>
    </row>
    <row r="95" spans="2:13">
      <c r="C95" s="334"/>
      <c r="E95" s="400"/>
      <c r="F95" s="400"/>
      <c r="G95" s="400"/>
      <c r="H95" s="401"/>
      <c r="I95" s="602" t="s">
        <v>1626</v>
      </c>
      <c r="J95" s="602"/>
      <c r="K95" s="602"/>
    </row>
    <row r="96" spans="2:13">
      <c r="C96" s="334"/>
      <c r="E96" s="400"/>
      <c r="F96" s="400"/>
      <c r="G96" s="400"/>
      <c r="H96" s="401"/>
      <c r="I96" s="602" t="s">
        <v>1627</v>
      </c>
      <c r="J96" s="602"/>
      <c r="K96" s="602"/>
    </row>
    <row r="97" spans="3:11">
      <c r="C97" s="334"/>
      <c r="E97" s="400"/>
      <c r="F97" s="400"/>
      <c r="G97" s="400"/>
      <c r="H97" s="402"/>
      <c r="I97" s="701"/>
      <c r="J97" s="701"/>
      <c r="K97" s="701"/>
    </row>
    <row r="98" spans="3:11">
      <c r="C98" s="334"/>
      <c r="E98" s="400"/>
      <c r="F98" s="400"/>
      <c r="G98" s="400"/>
      <c r="H98" s="402"/>
      <c r="I98" s="700"/>
      <c r="J98" s="700"/>
      <c r="K98" s="700"/>
    </row>
    <row r="99" spans="3:11">
      <c r="C99" s="334"/>
      <c r="E99" s="400"/>
      <c r="F99" s="400"/>
      <c r="G99" s="400"/>
      <c r="H99" s="402"/>
      <c r="I99" s="700"/>
      <c r="J99" s="700"/>
      <c r="K99" s="700"/>
    </row>
    <row r="100" spans="3:11">
      <c r="C100" s="334"/>
      <c r="E100" s="400"/>
      <c r="F100" s="400"/>
      <c r="G100" s="400"/>
      <c r="H100" s="402"/>
      <c r="I100" s="700"/>
      <c r="J100" s="700"/>
      <c r="K100" s="700"/>
    </row>
    <row r="101" spans="3:11">
      <c r="C101" s="334"/>
      <c r="E101" s="400"/>
      <c r="F101" s="400"/>
      <c r="G101" s="400"/>
      <c r="H101" s="403"/>
      <c r="I101" s="602" t="s">
        <v>1628</v>
      </c>
      <c r="J101" s="602"/>
      <c r="K101" s="602"/>
    </row>
    <row r="102" spans="3:11">
      <c r="C102" s="398"/>
      <c r="E102" s="400"/>
      <c r="F102" s="400"/>
      <c r="G102" s="400"/>
      <c r="H102" s="402"/>
      <c r="I102" s="402"/>
      <c r="J102" s="402"/>
      <c r="K102" s="402"/>
    </row>
    <row r="103" spans="3:11">
      <c r="C103" s="398"/>
      <c r="E103" s="400"/>
      <c r="F103" s="400"/>
      <c r="G103" s="400"/>
      <c r="H103" s="402"/>
      <c r="I103" s="402"/>
      <c r="J103" s="402"/>
      <c r="K103" s="402"/>
    </row>
    <row r="104" spans="3:11">
      <c r="C104" s="398"/>
      <c r="E104" s="400"/>
      <c r="F104" s="400"/>
      <c r="G104" s="400"/>
      <c r="H104" s="402"/>
      <c r="I104" s="402"/>
      <c r="J104" s="402"/>
      <c r="K104" s="402"/>
    </row>
  </sheetData>
  <sheetProtection sort="0" autoFilter="0"/>
  <protectedRanges>
    <protectedRange sqref="B72:B82" name="Range1_1"/>
    <protectedRange sqref="F14:F38 F65:F83 F46:F48" name="Range1_1_2_2"/>
    <protectedRange sqref="C17:C18 C47:C48" name="Range1_1_3"/>
    <protectedRange sqref="C19:C20 C25:C27 C29:C35 C23 C46 C37:C39" name="Range1_1_3_2"/>
    <protectedRange sqref="C72" name="Range1_1_3_5"/>
    <protectedRange sqref="C69" name="Range1_1_3_11"/>
    <protectedRange sqref="C64" name="Range1_1_3_3"/>
    <protectedRange sqref="C24" name="Range1_1_3_7"/>
    <protectedRange sqref="C28" name="Range1_1_3_8"/>
    <protectedRange sqref="C21" name="Range1_1_3_6"/>
    <protectedRange sqref="C63" name="Range1_1_3_4"/>
    <protectedRange sqref="C22" name="Range1_1_3_9"/>
    <protectedRange sqref="C36" name="Range1_1_3_10"/>
  </protectedRanges>
  <mergeCells count="22">
    <mergeCell ref="O3:P4"/>
    <mergeCell ref="B4:K4"/>
    <mergeCell ref="C87:F87"/>
    <mergeCell ref="B11:B13"/>
    <mergeCell ref="C11:C13"/>
    <mergeCell ref="D11:D13"/>
    <mergeCell ref="E11:E13"/>
    <mergeCell ref="F11:F13"/>
    <mergeCell ref="G11:G13"/>
    <mergeCell ref="I12:I13"/>
    <mergeCell ref="C89:F89"/>
    <mergeCell ref="G6:K6"/>
    <mergeCell ref="C88:F88"/>
    <mergeCell ref="B90:K91"/>
    <mergeCell ref="H94:K94"/>
    <mergeCell ref="H11:K11"/>
    <mergeCell ref="H12:H13"/>
    <mergeCell ref="J12:J13"/>
    <mergeCell ref="K12:K13"/>
    <mergeCell ref="I96:K96"/>
    <mergeCell ref="I101:K101"/>
    <mergeCell ref="I95:K95"/>
  </mergeCells>
  <phoneticPr fontId="140" type="noConversion"/>
  <conditionalFormatting sqref="C15 C46:C48 C73 C82">
    <cfRule type="cellIs" dxfId="11" priority="514" operator="equal">
      <formula>0</formula>
    </cfRule>
  </conditionalFormatting>
  <conditionalFormatting sqref="C17:C19">
    <cfRule type="cellIs" dxfId="10" priority="14" operator="equal">
      <formula>0</formula>
    </cfRule>
  </conditionalFormatting>
  <conditionalFormatting sqref="C21 C23 C25:C35 C37">
    <cfRule type="cellIs" dxfId="9" priority="7" stopIfTrue="1" operator="equal">
      <formula>0</formula>
    </cfRule>
  </conditionalFormatting>
  <conditionalFormatting sqref="C22">
    <cfRule type="cellIs" dxfId="8" priority="2" operator="equal">
      <formula>0</formula>
    </cfRule>
  </conditionalFormatting>
  <conditionalFormatting sqref="C36">
    <cfRule type="cellIs" dxfId="7" priority="1" operator="equal">
      <formula>0</formula>
    </cfRule>
  </conditionalFormatting>
  <conditionalFormatting sqref="C38:C39">
    <cfRule type="cellIs" dxfId="6" priority="6" operator="equal">
      <formula>0</formula>
    </cfRule>
  </conditionalFormatting>
  <conditionalFormatting sqref="C63:C64">
    <cfRule type="cellIs" dxfId="5" priority="3" operator="equal">
      <formula>0</formula>
    </cfRule>
  </conditionalFormatting>
  <conditionalFormatting sqref="C69">
    <cfRule type="cellIs" dxfId="4" priority="11" operator="equal">
      <formula>0</formula>
    </cfRule>
  </conditionalFormatting>
  <conditionalFormatting sqref="C80">
    <cfRule type="cellIs" dxfId="3" priority="9" operator="equal">
      <formula>0</formula>
    </cfRule>
  </conditionalFormatting>
  <conditionalFormatting sqref="E1:E3 G1:G13 E5:E13 H12:I12 O13 S14:V64 E84:G84 H84:K86 E85:H85 E86:F86">
    <cfRule type="cellIs" dxfId="2" priority="1094" stopIfTrue="1" operator="equal">
      <formula>0</formula>
    </cfRule>
  </conditionalFormatting>
  <conditionalFormatting sqref="E14:K83">
    <cfRule type="cellIs" dxfId="1" priority="4" stopIfTrue="1" operator="equal">
      <formula>0</formula>
    </cfRule>
  </conditionalFormatting>
  <conditionalFormatting sqref="G85:G65551 E90:E65551">
    <cfRule type="cellIs" dxfId="0" priority="22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0:F38 F40:F45 F49:F67 H14:K8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7" zoomScale="130" zoomScaleNormal="115" zoomScaleSheetLayoutView="130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3" t="s">
        <v>1439</v>
      </c>
      <c r="X2" s="684"/>
      <c r="Y2" s="684"/>
      <c r="Z2" s="684"/>
      <c r="AA2" s="684"/>
      <c r="AB2" s="684"/>
      <c r="AC2" s="684"/>
      <c r="AD2" s="685"/>
    </row>
    <row r="3" spans="3:30">
      <c r="C3" s="238"/>
      <c r="W3" s="686"/>
      <c r="X3" s="687"/>
      <c r="Y3" s="687"/>
      <c r="Z3" s="687"/>
      <c r="AA3" s="687"/>
      <c r="AB3" s="687"/>
      <c r="AC3" s="687"/>
      <c r="AD3" s="688"/>
    </row>
    <row r="4" spans="3:30">
      <c r="C4" s="238"/>
      <c r="W4" s="239" t="s">
        <v>987</v>
      </c>
      <c r="AD4" s="240"/>
    </row>
    <row r="5" spans="3:30">
      <c r="C5" s="238"/>
      <c r="E5" s="505" t="str">
        <f>PETA!$C$6</f>
        <v>-6.863871, 110.702618</v>
      </c>
      <c r="W5" s="241" t="s">
        <v>991</v>
      </c>
      <c r="X5" s="634" t="s">
        <v>990</v>
      </c>
      <c r="Y5" s="634"/>
      <c r="Z5" s="634"/>
      <c r="AA5" s="634" t="s">
        <v>988</v>
      </c>
      <c r="AB5" s="634"/>
      <c r="AC5" s="634" t="s">
        <v>989</v>
      </c>
      <c r="AD5" s="635"/>
    </row>
    <row r="6" spans="3:30">
      <c r="C6" s="238"/>
      <c r="W6" s="241">
        <v>1</v>
      </c>
      <c r="X6" s="634" t="s">
        <v>993</v>
      </c>
      <c r="Y6" s="634"/>
      <c r="Z6" s="634"/>
      <c r="AA6" s="634"/>
      <c r="AB6" s="634"/>
      <c r="AC6" s="634"/>
      <c r="AD6" s="635"/>
    </row>
    <row r="7" spans="3:30">
      <c r="C7" s="238"/>
      <c r="E7" s="493"/>
      <c r="W7" s="241">
        <v>2</v>
      </c>
      <c r="X7" s="634" t="s">
        <v>994</v>
      </c>
      <c r="Y7" s="634"/>
      <c r="Z7" s="634"/>
      <c r="AA7" s="634"/>
      <c r="AB7" s="634"/>
      <c r="AC7" s="634"/>
      <c r="AD7" s="635"/>
    </row>
    <row r="8" spans="3:30">
      <c r="C8" s="238"/>
      <c r="W8" s="241">
        <v>3</v>
      </c>
      <c r="X8" s="634" t="s">
        <v>995</v>
      </c>
      <c r="Y8" s="634"/>
      <c r="Z8" s="634"/>
      <c r="AA8" s="634"/>
      <c r="AB8" s="634"/>
      <c r="AC8" s="634"/>
      <c r="AD8" s="635"/>
    </row>
    <row r="9" spans="3:30">
      <c r="C9" s="238"/>
      <c r="W9" s="241">
        <v>4</v>
      </c>
      <c r="X9" s="634" t="s">
        <v>996</v>
      </c>
      <c r="Y9" s="634"/>
      <c r="Z9" s="634"/>
      <c r="AA9" s="634"/>
      <c r="AB9" s="634"/>
      <c r="AC9" s="634"/>
      <c r="AD9" s="635"/>
    </row>
    <row r="10" spans="3:30">
      <c r="C10" s="238"/>
      <c r="W10" s="241">
        <v>5</v>
      </c>
      <c r="X10" s="634" t="s">
        <v>997</v>
      </c>
      <c r="Y10" s="634"/>
      <c r="Z10" s="634"/>
      <c r="AA10" s="634"/>
      <c r="AB10" s="634"/>
      <c r="AC10" s="634"/>
      <c r="AD10" s="635"/>
    </row>
    <row r="11" spans="3:30">
      <c r="C11" s="238"/>
      <c r="W11" s="241">
        <v>6</v>
      </c>
      <c r="X11" s="634" t="s">
        <v>998</v>
      </c>
      <c r="Y11" s="634"/>
      <c r="Z11" s="634"/>
      <c r="AA11" s="634"/>
      <c r="AB11" s="634"/>
      <c r="AC11" s="634"/>
      <c r="AD11" s="635"/>
    </row>
    <row r="12" spans="3:30">
      <c r="C12" s="238"/>
      <c r="W12" s="241">
        <v>7</v>
      </c>
      <c r="X12" s="634" t="s">
        <v>999</v>
      </c>
      <c r="Y12" s="634"/>
      <c r="Z12" s="634"/>
      <c r="AA12" s="634"/>
      <c r="AB12" s="634"/>
      <c r="AC12" s="634"/>
      <c r="AD12" s="635"/>
    </row>
    <row r="13" spans="3:30" ht="12.75" customHeight="1">
      <c r="C13" s="238"/>
      <c r="W13" s="241">
        <v>8</v>
      </c>
      <c r="X13" s="634" t="s">
        <v>1000</v>
      </c>
      <c r="Y13" s="634"/>
      <c r="Z13" s="634"/>
      <c r="AA13" s="634"/>
      <c r="AB13" s="634"/>
      <c r="AC13" s="634"/>
      <c r="AD13" s="635"/>
    </row>
    <row r="14" spans="3:30">
      <c r="C14" s="238"/>
      <c r="W14" s="241">
        <v>9</v>
      </c>
      <c r="X14" s="634" t="s">
        <v>1001</v>
      </c>
      <c r="Y14" s="634"/>
      <c r="Z14" s="634"/>
      <c r="AA14" s="634"/>
      <c r="AB14" s="634"/>
      <c r="AC14" s="634"/>
      <c r="AD14" s="635"/>
    </row>
    <row r="15" spans="3:30">
      <c r="C15" s="238"/>
      <c r="W15" s="241">
        <v>10</v>
      </c>
      <c r="X15" s="634" t="s">
        <v>1010</v>
      </c>
      <c r="Y15" s="634"/>
      <c r="Z15" s="634"/>
      <c r="AA15" s="634"/>
      <c r="AB15" s="634"/>
      <c r="AC15" s="634"/>
      <c r="AD15" s="635"/>
    </row>
    <row r="16" spans="3:30">
      <c r="C16" s="238"/>
      <c r="W16" s="241">
        <v>11</v>
      </c>
      <c r="X16" s="634" t="s">
        <v>1455</v>
      </c>
      <c r="Y16" s="634"/>
      <c r="Z16" s="634"/>
      <c r="AA16" s="634"/>
      <c r="AB16" s="634"/>
      <c r="AC16" s="634"/>
      <c r="AD16" s="635"/>
    </row>
    <row r="17" spans="3:30">
      <c r="C17" s="238"/>
      <c r="S17" s="242"/>
      <c r="W17" s="241">
        <v>12</v>
      </c>
      <c r="X17" s="634" t="s">
        <v>1011</v>
      </c>
      <c r="Y17" s="634"/>
      <c r="Z17" s="634"/>
      <c r="AA17" s="634"/>
      <c r="AB17" s="634"/>
      <c r="AC17" s="634"/>
      <c r="AD17" s="635"/>
    </row>
    <row r="18" spans="3:30">
      <c r="C18" s="243"/>
      <c r="D18" s="244"/>
      <c r="E18" s="244"/>
      <c r="W18" s="241">
        <v>13</v>
      </c>
      <c r="X18" s="634"/>
      <c r="Y18" s="634"/>
      <c r="Z18" s="634"/>
      <c r="AA18" s="634"/>
      <c r="AB18" s="634"/>
      <c r="AC18" s="634"/>
      <c r="AD18" s="635"/>
    </row>
    <row r="19" spans="3:30">
      <c r="C19" s="238"/>
      <c r="W19" s="245"/>
      <c r="X19" s="681"/>
      <c r="Y19" s="681"/>
      <c r="Z19" s="681"/>
      <c r="AA19" s="681"/>
      <c r="AB19" s="681"/>
      <c r="AC19" s="681"/>
      <c r="AD19" s="682"/>
    </row>
    <row r="20" spans="3:30">
      <c r="C20" s="238"/>
      <c r="W20" s="670" t="s">
        <v>992</v>
      </c>
      <c r="X20" s="671"/>
      <c r="Y20" s="671"/>
      <c r="Z20" s="671"/>
      <c r="AA20" s="671"/>
      <c r="AB20" s="671"/>
      <c r="AC20" s="671"/>
      <c r="AD20" s="672"/>
    </row>
    <row r="21" spans="3:30">
      <c r="C21" s="238"/>
      <c r="W21" s="673" t="s">
        <v>985</v>
      </c>
      <c r="X21" s="674"/>
      <c r="Y21" s="674"/>
      <c r="Z21" s="675"/>
      <c r="AA21" s="676" t="s">
        <v>986</v>
      </c>
      <c r="AB21" s="677"/>
      <c r="AC21" s="677"/>
      <c r="AD21" s="678"/>
    </row>
    <row r="22" spans="3:30">
      <c r="C22" s="238"/>
      <c r="W22" s="668"/>
      <c r="X22" s="669"/>
      <c r="Y22" s="479"/>
      <c r="Z22" s="480"/>
      <c r="AA22" s="679"/>
      <c r="AB22" s="680"/>
      <c r="AC22" s="248"/>
      <c r="AD22" s="249"/>
    </row>
    <row r="23" spans="3:30">
      <c r="C23" s="238"/>
      <c r="W23" s="668"/>
      <c r="X23" s="669"/>
      <c r="Y23" s="479"/>
      <c r="Z23" s="480"/>
      <c r="AA23" s="666"/>
      <c r="AB23" s="667"/>
      <c r="AC23" s="248"/>
      <c r="AD23" s="249"/>
    </row>
    <row r="24" spans="3:30">
      <c r="C24" s="238"/>
      <c r="W24" s="654"/>
      <c r="X24" s="655"/>
      <c r="Y24" s="479"/>
      <c r="Z24" s="480"/>
      <c r="AA24" s="664"/>
      <c r="AB24" s="665"/>
      <c r="AC24" s="248"/>
      <c r="AD24" s="249"/>
    </row>
    <row r="25" spans="3:30">
      <c r="C25" s="238"/>
      <c r="W25" s="477"/>
      <c r="X25" s="478"/>
      <c r="Y25" s="479"/>
      <c r="Z25" s="480"/>
      <c r="AA25" s="666"/>
      <c r="AB25" s="667"/>
      <c r="AC25" s="248"/>
      <c r="AD25" s="249"/>
    </row>
    <row r="26" spans="3:30">
      <c r="C26" s="238"/>
      <c r="W26" s="654"/>
      <c r="X26" s="655"/>
      <c r="Y26" s="479"/>
      <c r="Z26" s="480"/>
      <c r="AA26" s="666"/>
      <c r="AB26" s="667"/>
      <c r="AC26" s="248"/>
      <c r="AD26" s="249"/>
    </row>
    <row r="27" spans="3:30">
      <c r="C27" s="238"/>
      <c r="W27" s="654"/>
      <c r="X27" s="655"/>
      <c r="Y27" s="479"/>
      <c r="Z27" s="480"/>
      <c r="AA27" s="662"/>
      <c r="AB27" s="663"/>
      <c r="AC27" s="248"/>
      <c r="AD27" s="249"/>
    </row>
    <row r="28" spans="3:30">
      <c r="C28" s="238"/>
      <c r="W28" s="654"/>
      <c r="X28" s="655"/>
      <c r="Y28" s="479"/>
      <c r="Z28" s="480"/>
      <c r="AA28" s="662"/>
      <c r="AB28" s="663"/>
      <c r="AC28" s="248"/>
      <c r="AD28" s="249"/>
    </row>
    <row r="29" spans="3:30">
      <c r="C29" s="238"/>
      <c r="W29" s="654"/>
      <c r="X29" s="655"/>
      <c r="Y29" s="479"/>
      <c r="Z29" s="480"/>
      <c r="AA29" s="662"/>
      <c r="AB29" s="663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62"/>
      <c r="AB30" s="663"/>
      <c r="AC30" s="248"/>
      <c r="AD30" s="249"/>
    </row>
    <row r="31" spans="3:30">
      <c r="C31" s="238"/>
      <c r="U31" s="250"/>
      <c r="W31" s="654"/>
      <c r="X31" s="655"/>
      <c r="Y31" s="479"/>
      <c r="Z31" s="480"/>
      <c r="AA31" s="662"/>
      <c r="AB31" s="663"/>
      <c r="AC31" s="248"/>
      <c r="AD31" s="249"/>
    </row>
    <row r="32" spans="3:30">
      <c r="C32" s="238"/>
      <c r="U32" s="250"/>
      <c r="W32" s="668"/>
      <c r="X32" s="669"/>
      <c r="Y32" s="246"/>
      <c r="Z32" s="480"/>
      <c r="AA32" s="662"/>
      <c r="AB32" s="663"/>
      <c r="AC32" s="248"/>
      <c r="AD32" s="249"/>
    </row>
    <row r="33" spans="3:30">
      <c r="C33" s="238"/>
      <c r="W33" s="654"/>
      <c r="X33" s="655"/>
      <c r="Y33" s="479"/>
      <c r="Z33" s="480"/>
      <c r="AA33" s="656"/>
      <c r="AB33" s="656"/>
      <c r="AC33" s="248"/>
      <c r="AD33" s="249"/>
    </row>
    <row r="34" spans="3:30">
      <c r="C34" s="238"/>
      <c r="W34" s="477"/>
      <c r="X34" s="478"/>
      <c r="Y34" s="246"/>
      <c r="Z34" s="480"/>
      <c r="AA34" s="656"/>
      <c r="AB34" s="656"/>
      <c r="AC34" s="248"/>
      <c r="AD34" s="249"/>
    </row>
    <row r="35" spans="3:30">
      <c r="C35" s="238"/>
      <c r="W35" s="654"/>
      <c r="X35" s="655"/>
      <c r="Y35" s="246"/>
      <c r="Z35" s="247"/>
      <c r="AA35" s="656"/>
      <c r="AB35" s="656"/>
      <c r="AC35" s="248"/>
      <c r="AD35" s="249"/>
    </row>
    <row r="36" spans="3:30">
      <c r="C36" s="238"/>
      <c r="W36" s="654"/>
      <c r="X36" s="655"/>
      <c r="Y36" s="479"/>
      <c r="Z36" s="480"/>
      <c r="AA36" s="656"/>
      <c r="AB36" s="656"/>
      <c r="AC36" s="248"/>
      <c r="AD36" s="249"/>
    </row>
    <row r="37" spans="3:30" ht="12.75" customHeight="1">
      <c r="C37" s="238"/>
      <c r="W37" s="657"/>
      <c r="X37" s="658"/>
      <c r="Y37" s="246"/>
      <c r="Z37" s="480"/>
      <c r="AA37" s="659"/>
      <c r="AB37" s="659"/>
      <c r="AC37" s="251"/>
      <c r="AD37" s="252"/>
    </row>
    <row r="38" spans="3:30" ht="12.75" customHeight="1">
      <c r="C38" s="238"/>
      <c r="W38" s="657"/>
      <c r="X38" s="658"/>
      <c r="Y38" s="253"/>
      <c r="Z38" s="247"/>
      <c r="AA38" s="660"/>
      <c r="AB38" s="661"/>
      <c r="AC38" s="251"/>
      <c r="AD38" s="252"/>
    </row>
    <row r="39" spans="3:30" ht="12" customHeight="1">
      <c r="C39" s="238"/>
      <c r="W39" s="657"/>
      <c r="X39" s="658"/>
      <c r="Y39" s="253"/>
      <c r="Z39" s="254"/>
      <c r="AA39" s="650"/>
      <c r="AB39" s="651"/>
      <c r="AC39" s="251"/>
      <c r="AD39" s="252"/>
    </row>
    <row r="40" spans="3:30" ht="12" customHeight="1">
      <c r="C40" s="238"/>
      <c r="W40" s="646"/>
      <c r="X40" s="647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48"/>
      <c r="X41" s="649"/>
      <c r="Y41" s="257"/>
      <c r="Z41" s="258"/>
      <c r="AA41" s="650"/>
      <c r="AB41" s="651"/>
      <c r="AC41" s="251"/>
      <c r="AD41" s="252"/>
    </row>
    <row r="42" spans="3:30" ht="12" customHeight="1">
      <c r="C42" s="238"/>
      <c r="W42" s="652" t="s">
        <v>1456</v>
      </c>
      <c r="X42" s="653"/>
      <c r="Y42" s="653"/>
      <c r="Z42" s="653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31" t="s">
        <v>11</v>
      </c>
      <c r="X44" s="632"/>
      <c r="Y44" s="634"/>
      <c r="Z44" s="634"/>
      <c r="AA44" s="634"/>
      <c r="AB44" s="634"/>
      <c r="AC44" s="634"/>
      <c r="AD44" s="635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31" t="s">
        <v>984</v>
      </c>
      <c r="X45" s="632"/>
      <c r="Y45" s="634">
        <v>1</v>
      </c>
      <c r="Z45" s="634"/>
      <c r="AA45" s="634"/>
      <c r="AB45" s="634" t="s">
        <v>12</v>
      </c>
      <c r="AC45" s="634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31" t="s">
        <v>15</v>
      </c>
      <c r="X46" s="632"/>
      <c r="Y46" s="645"/>
      <c r="Z46" s="645"/>
      <c r="AA46" s="645"/>
      <c r="AB46" s="634" t="s">
        <v>16</v>
      </c>
      <c r="AC46" s="634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39" t="s">
        <v>17</v>
      </c>
      <c r="X47" s="639"/>
      <c r="Y47" s="639"/>
      <c r="Z47" s="639"/>
      <c r="AA47" s="639"/>
      <c r="AB47" s="639"/>
      <c r="AC47" s="639"/>
      <c r="AD47" s="640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41" t="str">
        <f>RAB!G6</f>
        <v>BBRI PASAR SEDO (SYUKRON BIN PARSAN)</v>
      </c>
      <c r="X48" s="641"/>
      <c r="Y48" s="641"/>
      <c r="Z48" s="641"/>
      <c r="AA48" s="641"/>
      <c r="AB48" s="641"/>
      <c r="AC48" s="641"/>
      <c r="AD48" s="642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41"/>
      <c r="X49" s="641"/>
      <c r="Y49" s="641"/>
      <c r="Z49" s="641"/>
      <c r="AA49" s="641"/>
      <c r="AB49" s="641"/>
      <c r="AC49" s="641"/>
      <c r="AD49" s="642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41"/>
      <c r="X50" s="641"/>
      <c r="Y50" s="641"/>
      <c r="Z50" s="641"/>
      <c r="AA50" s="641"/>
      <c r="AB50" s="641"/>
      <c r="AC50" s="641"/>
      <c r="AD50" s="642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43"/>
      <c r="X51" s="643"/>
      <c r="Y51" s="643"/>
      <c r="Z51" s="643"/>
      <c r="AA51" s="643"/>
      <c r="AB51" s="643"/>
      <c r="AC51" s="643"/>
      <c r="AD51" s="644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31" t="s">
        <v>18</v>
      </c>
      <c r="X52" s="632"/>
      <c r="Y52" s="634" t="s">
        <v>1622</v>
      </c>
      <c r="Z52" s="634"/>
      <c r="AA52" s="634"/>
      <c r="AB52" s="634"/>
      <c r="AC52" s="634"/>
      <c r="AD52" s="635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31" t="s">
        <v>19</v>
      </c>
      <c r="X53" s="632"/>
      <c r="Y53" s="634" t="s">
        <v>1623</v>
      </c>
      <c r="Z53" s="634"/>
      <c r="AA53" s="634"/>
      <c r="AB53" s="634"/>
      <c r="AC53" s="634"/>
      <c r="AD53" s="635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31" t="s">
        <v>20</v>
      </c>
      <c r="X54" s="632"/>
      <c r="Y54" s="633" t="s">
        <v>1624</v>
      </c>
      <c r="Z54" s="633"/>
      <c r="AA54" s="633"/>
      <c r="AB54" s="634"/>
      <c r="AC54" s="634"/>
      <c r="AD54" s="635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36" t="s">
        <v>21</v>
      </c>
      <c r="X55" s="637"/>
      <c r="Y55" s="633" t="s">
        <v>1625</v>
      </c>
      <c r="Z55" s="633"/>
      <c r="AA55" s="633"/>
      <c r="AB55" s="633"/>
      <c r="AC55" s="633"/>
      <c r="AD55" s="638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Y54:AA54"/>
    <mergeCell ref="Y55:AA55"/>
    <mergeCell ref="Y52:AA52"/>
    <mergeCell ref="Y53:AA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Q57" sqref="Q57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9" t="s">
        <v>1528</v>
      </c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  <c r="AB4" s="690"/>
      <c r="AC4" s="691"/>
      <c r="AD4" s="217"/>
      <c r="AE4" s="216"/>
      <c r="AF4" s="216"/>
    </row>
    <row r="5" spans="2:32" ht="13.5" customHeight="1">
      <c r="B5" s="215"/>
      <c r="C5" s="215"/>
      <c r="D5" s="692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3"/>
      <c r="P5" s="693"/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3"/>
      <c r="AC5" s="694"/>
      <c r="AD5" s="217"/>
      <c r="AE5" s="216"/>
      <c r="AF5" s="216"/>
    </row>
    <row r="6" spans="2:32" ht="12.75" customHeight="1">
      <c r="B6" s="215"/>
      <c r="C6" s="215"/>
      <c r="D6" s="692"/>
      <c r="E6" s="693"/>
      <c r="F6" s="693"/>
      <c r="G6" s="693"/>
      <c r="H6" s="693"/>
      <c r="I6" s="693"/>
      <c r="J6" s="693"/>
      <c r="K6" s="693"/>
      <c r="L6" s="693"/>
      <c r="M6" s="693"/>
      <c r="N6" s="693"/>
      <c r="O6" s="693"/>
      <c r="P6" s="693"/>
      <c r="Q6" s="693"/>
      <c r="R6" s="693"/>
      <c r="S6" s="693"/>
      <c r="T6" s="693"/>
      <c r="U6" s="693"/>
      <c r="V6" s="693"/>
      <c r="W6" s="693"/>
      <c r="X6" s="693"/>
      <c r="Y6" s="693"/>
      <c r="Z6" s="693"/>
      <c r="AA6" s="693"/>
      <c r="AB6" s="693"/>
      <c r="AC6" s="694"/>
      <c r="AE6" s="216"/>
      <c r="AF6" s="216"/>
    </row>
    <row r="7" spans="2:32" ht="12.75" customHeight="1" thickBot="1">
      <c r="B7" s="215"/>
      <c r="C7" s="215"/>
      <c r="D7" s="695"/>
      <c r="E7" s="696"/>
      <c r="F7" s="696"/>
      <c r="G7" s="696"/>
      <c r="H7" s="696"/>
      <c r="I7" s="696"/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696"/>
      <c r="AA7" s="696"/>
      <c r="AB7" s="696"/>
      <c r="AC7" s="69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J25" sqref="J25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3" t="s">
        <v>1527</v>
      </c>
      <c r="D3" s="693"/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93"/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698" t="s">
        <v>1619</v>
      </c>
      <c r="D6" s="699"/>
      <c r="E6" s="699"/>
      <c r="F6" s="699"/>
      <c r="G6" s="699"/>
      <c r="H6" s="699"/>
      <c r="I6" s="699"/>
      <c r="J6" s="699"/>
      <c r="K6" s="699"/>
      <c r="L6" s="699"/>
      <c r="M6" s="699"/>
      <c r="W6" s="182"/>
      <c r="Y6" s="417"/>
      <c r="Z6" s="417"/>
      <c r="AA6" s="417"/>
      <c r="AB6" s="418"/>
      <c r="AC6" s="418"/>
    </row>
    <row r="7" spans="1:29" ht="18" customHeight="1">
      <c r="A7" s="181"/>
      <c r="C7" s="699"/>
      <c r="D7" s="699"/>
      <c r="E7" s="699"/>
      <c r="F7" s="699"/>
      <c r="G7" s="699"/>
      <c r="H7" s="699"/>
      <c r="I7" s="699"/>
      <c r="J7" s="699"/>
      <c r="K7" s="699"/>
      <c r="L7" s="699"/>
      <c r="M7" s="699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2024-02-05T09:50:44Z</dcterms:modified>
</cp:coreProperties>
</file>