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4\PBPD\MOM\BP KURANG DR INVESTASI\CHUSNA\"/>
    </mc:Choice>
  </mc:AlternateContent>
  <xr:revisionPtr revIDLastSave="0" documentId="13_ncr:1_{3A802E36-8175-4861-859C-CCBB84E6BA08}" xr6:coauthVersionLast="47" xr6:coauthVersionMax="47" xr10:uidLastSave="{00000000-0000-0000-0000-000000000000}"/>
  <bookViews>
    <workbookView xWindow="-120" yWindow="-120" windowWidth="24240" windowHeight="13140" tabRatio="859" activeTab="1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RAB!$A$1:$K$151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2" i="11"/>
  <c r="G18" i="11"/>
  <c r="G19" i="11"/>
  <c r="G20" i="11"/>
  <c r="D18" i="11"/>
  <c r="H18" i="11" s="1"/>
  <c r="E18" i="11"/>
  <c r="D128" i="11"/>
  <c r="H128" i="11" s="1"/>
  <c r="E128" i="11"/>
  <c r="G128" i="11"/>
  <c r="D129" i="11"/>
  <c r="H129" i="11" s="1"/>
  <c r="E129" i="11"/>
  <c r="G129" i="11"/>
  <c r="D130" i="11"/>
  <c r="J130" i="11" s="1"/>
  <c r="E130" i="11"/>
  <c r="G130" i="11"/>
  <c r="F67" i="11"/>
  <c r="F64" i="11"/>
  <c r="F62" i="11"/>
  <c r="F61" i="11"/>
  <c r="F63" i="11" s="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D52" i="11"/>
  <c r="H52" i="11" s="1"/>
  <c r="E52" i="11"/>
  <c r="G52" i="11"/>
  <c r="D53" i="11"/>
  <c r="J53" i="11" s="1"/>
  <c r="E53" i="11"/>
  <c r="G53" i="11"/>
  <c r="D54" i="11"/>
  <c r="H54" i="11" s="1"/>
  <c r="E54" i="11"/>
  <c r="G54" i="11"/>
  <c r="D55" i="11"/>
  <c r="J55" i="11" s="1"/>
  <c r="E55" i="11"/>
  <c r="G55" i="11"/>
  <c r="D56" i="11"/>
  <c r="J56" i="11" s="1"/>
  <c r="E56" i="11"/>
  <c r="G56" i="11"/>
  <c r="D57" i="11"/>
  <c r="J57" i="11" s="1"/>
  <c r="E57" i="11"/>
  <c r="G57" i="11"/>
  <c r="D58" i="11"/>
  <c r="H58" i="11" s="1"/>
  <c r="E58" i="11"/>
  <c r="G58" i="11"/>
  <c r="D59" i="11"/>
  <c r="H59" i="11" s="1"/>
  <c r="E59" i="11"/>
  <c r="G59" i="11"/>
  <c r="D60" i="11"/>
  <c r="J60" i="11" s="1"/>
  <c r="E60" i="11"/>
  <c r="G60" i="11"/>
  <c r="D61" i="11"/>
  <c r="E61" i="11"/>
  <c r="G61" i="11"/>
  <c r="D62" i="11"/>
  <c r="H62" i="11" s="1"/>
  <c r="E62" i="11"/>
  <c r="G62" i="11"/>
  <c r="D63" i="11"/>
  <c r="J63" i="11" s="1"/>
  <c r="E63" i="11"/>
  <c r="G63" i="11"/>
  <c r="D64" i="11"/>
  <c r="E64" i="11"/>
  <c r="G64" i="11"/>
  <c r="D65" i="11"/>
  <c r="H65" i="11" s="1"/>
  <c r="E65" i="11"/>
  <c r="G65" i="11"/>
  <c r="D66" i="11"/>
  <c r="E66" i="11"/>
  <c r="G66" i="11"/>
  <c r="D67" i="11"/>
  <c r="E67" i="11"/>
  <c r="G67" i="11"/>
  <c r="D68" i="11"/>
  <c r="H68" i="11" s="1"/>
  <c r="E68" i="11"/>
  <c r="G68" i="11"/>
  <c r="D69" i="11"/>
  <c r="H69" i="11" s="1"/>
  <c r="E69" i="11"/>
  <c r="G69" i="11"/>
  <c r="D70" i="11"/>
  <c r="J70" i="11" s="1"/>
  <c r="E70" i="11"/>
  <c r="G70" i="11"/>
  <c r="D23" i="11"/>
  <c r="J23" i="11" s="1"/>
  <c r="E23" i="11"/>
  <c r="G23" i="11"/>
  <c r="D24" i="11"/>
  <c r="J24" i="11" s="1"/>
  <c r="E24" i="11"/>
  <c r="G24" i="11"/>
  <c r="D25" i="11"/>
  <c r="E25" i="11"/>
  <c r="G25" i="11"/>
  <c r="D26" i="11"/>
  <c r="J26" i="11" s="1"/>
  <c r="E26" i="11"/>
  <c r="G26" i="11"/>
  <c r="D27" i="11"/>
  <c r="J27" i="11" s="1"/>
  <c r="E27" i="11"/>
  <c r="G27" i="11"/>
  <c r="D28" i="11"/>
  <c r="J28" i="11" s="1"/>
  <c r="E28" i="11"/>
  <c r="G28" i="11"/>
  <c r="D29" i="11"/>
  <c r="H29" i="11" s="1"/>
  <c r="E29" i="11"/>
  <c r="G29" i="11"/>
  <c r="D30" i="11"/>
  <c r="J30" i="11" s="1"/>
  <c r="E30" i="11"/>
  <c r="G30" i="11"/>
  <c r="D31" i="11"/>
  <c r="J31" i="11" s="1"/>
  <c r="E31" i="11"/>
  <c r="G31" i="11"/>
  <c r="D32" i="11"/>
  <c r="J32" i="11" s="1"/>
  <c r="E32" i="11"/>
  <c r="G32" i="11"/>
  <c r="D33" i="11"/>
  <c r="H33" i="11" s="1"/>
  <c r="E33" i="11"/>
  <c r="G33" i="11"/>
  <c r="D34" i="11"/>
  <c r="J34" i="11" s="1"/>
  <c r="E34" i="11"/>
  <c r="G34" i="11"/>
  <c r="D35" i="11"/>
  <c r="J35" i="11" s="1"/>
  <c r="E35" i="11"/>
  <c r="G35" i="11"/>
  <c r="D36" i="11"/>
  <c r="J36" i="11" s="1"/>
  <c r="E36" i="11"/>
  <c r="G36" i="11"/>
  <c r="D37" i="11"/>
  <c r="H37" i="11" s="1"/>
  <c r="E37" i="11"/>
  <c r="G37" i="11"/>
  <c r="D38" i="11"/>
  <c r="H38" i="11" s="1"/>
  <c r="E38" i="11"/>
  <c r="G38" i="11"/>
  <c r="D39" i="11"/>
  <c r="J39" i="11" s="1"/>
  <c r="E39" i="11"/>
  <c r="G39" i="11"/>
  <c r="D40" i="11"/>
  <c r="J40" i="11" s="1"/>
  <c r="E40" i="11"/>
  <c r="G40" i="11"/>
  <c r="D41" i="11"/>
  <c r="E41" i="11"/>
  <c r="G41" i="11"/>
  <c r="D42" i="11"/>
  <c r="H42" i="11" s="1"/>
  <c r="E42" i="11"/>
  <c r="G42" i="11"/>
  <c r="D43" i="11"/>
  <c r="J43" i="11" s="1"/>
  <c r="E43" i="11"/>
  <c r="G43" i="11"/>
  <c r="D44" i="11"/>
  <c r="J44" i="11" s="1"/>
  <c r="E44" i="11"/>
  <c r="G44" i="11"/>
  <c r="D45" i="11"/>
  <c r="H45" i="11" s="1"/>
  <c r="E45" i="11"/>
  <c r="G45" i="11"/>
  <c r="D46" i="11"/>
  <c r="H46" i="11" s="1"/>
  <c r="E46" i="11"/>
  <c r="G46" i="11"/>
  <c r="D47" i="11"/>
  <c r="J47" i="11" s="1"/>
  <c r="E47" i="11"/>
  <c r="G47" i="11"/>
  <c r="D48" i="11"/>
  <c r="J48" i="11" s="1"/>
  <c r="E48" i="11"/>
  <c r="G48" i="11"/>
  <c r="D49" i="11"/>
  <c r="H49" i="11" s="1"/>
  <c r="E49" i="11"/>
  <c r="G49" i="11"/>
  <c r="D50" i="11"/>
  <c r="J50" i="11" s="1"/>
  <c r="E50" i="11"/>
  <c r="G50" i="11"/>
  <c r="D51" i="11"/>
  <c r="J51" i="11" s="1"/>
  <c r="E51" i="11"/>
  <c r="G51" i="11"/>
  <c r="F119" i="11"/>
  <c r="F118" i="11"/>
  <c r="F117" i="11"/>
  <c r="F116" i="11"/>
  <c r="F115" i="11"/>
  <c r="F114" i="11"/>
  <c r="F113" i="11"/>
  <c r="D103" i="11"/>
  <c r="J103" i="11" s="1"/>
  <c r="E103" i="11"/>
  <c r="G103" i="11"/>
  <c r="D104" i="11"/>
  <c r="J104" i="11" s="1"/>
  <c r="E104" i="11"/>
  <c r="G104" i="11"/>
  <c r="F101" i="11"/>
  <c r="F100" i="11"/>
  <c r="F99" i="11"/>
  <c r="F98" i="11"/>
  <c r="F97" i="11"/>
  <c r="F96" i="11"/>
  <c r="F95" i="11"/>
  <c r="F94" i="11"/>
  <c r="F93" i="11"/>
  <c r="D92" i="11"/>
  <c r="J92" i="11" s="1"/>
  <c r="E92" i="11"/>
  <c r="G92" i="11"/>
  <c r="D93" i="11"/>
  <c r="E93" i="11"/>
  <c r="G93" i="11"/>
  <c r="D94" i="11"/>
  <c r="E94" i="11"/>
  <c r="G94" i="11"/>
  <c r="D95" i="11"/>
  <c r="E95" i="11"/>
  <c r="G95" i="11"/>
  <c r="D96" i="11"/>
  <c r="E96" i="11"/>
  <c r="G96" i="11"/>
  <c r="D97" i="11"/>
  <c r="E97" i="11"/>
  <c r="G97" i="11"/>
  <c r="D98" i="11"/>
  <c r="E98" i="11"/>
  <c r="G98" i="11"/>
  <c r="D99" i="11"/>
  <c r="E99" i="11"/>
  <c r="G99" i="11"/>
  <c r="D100" i="11"/>
  <c r="E100" i="11"/>
  <c r="G100" i="11"/>
  <c r="D101" i="11"/>
  <c r="I101" i="11" s="1"/>
  <c r="E101" i="11"/>
  <c r="G101" i="11"/>
  <c r="D102" i="11"/>
  <c r="J102" i="11" s="1"/>
  <c r="E102" i="11"/>
  <c r="G102" i="11"/>
  <c r="E89" i="11"/>
  <c r="G89" i="11"/>
  <c r="E90" i="11"/>
  <c r="G90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F110" i="11"/>
  <c r="F108" i="11"/>
  <c r="F107" i="11"/>
  <c r="F106" i="11"/>
  <c r="I89" i="11" l="1"/>
  <c r="J18" i="11"/>
  <c r="I18" i="11"/>
  <c r="J129" i="11"/>
  <c r="J128" i="11"/>
  <c r="I129" i="11"/>
  <c r="I128" i="11"/>
  <c r="I130" i="11"/>
  <c r="H130" i="11"/>
  <c r="H61" i="11"/>
  <c r="I55" i="11"/>
  <c r="J67" i="11"/>
  <c r="H66" i="11"/>
  <c r="J65" i="11"/>
  <c r="J64" i="11"/>
  <c r="I63" i="11"/>
  <c r="J69" i="11"/>
  <c r="H41" i="11"/>
  <c r="I65" i="11"/>
  <c r="H63" i="11"/>
  <c r="J62" i="11"/>
  <c r="J61" i="11"/>
  <c r="J49" i="11"/>
  <c r="I69" i="11"/>
  <c r="J68" i="11"/>
  <c r="J46" i="11"/>
  <c r="I67" i="11"/>
  <c r="J66" i="11"/>
  <c r="I38" i="11"/>
  <c r="J33" i="11"/>
  <c r="I32" i="11"/>
  <c r="I31" i="11"/>
  <c r="I70" i="11"/>
  <c r="I61" i="11"/>
  <c r="J52" i="11"/>
  <c r="J38" i="11"/>
  <c r="I34" i="11"/>
  <c r="I33" i="11"/>
  <c r="I66" i="11"/>
  <c r="I51" i="11"/>
  <c r="H25" i="11"/>
  <c r="H70" i="11"/>
  <c r="I56" i="11"/>
  <c r="H67" i="11"/>
  <c r="I59" i="11"/>
  <c r="J58" i="11"/>
  <c r="H55" i="11"/>
  <c r="K55" i="11" s="1"/>
  <c r="J54" i="11"/>
  <c r="I52" i="11"/>
  <c r="J42" i="11"/>
  <c r="I68" i="11"/>
  <c r="I27" i="11"/>
  <c r="I26" i="11"/>
  <c r="J25" i="11"/>
  <c r="I42" i="11"/>
  <c r="J41" i="11"/>
  <c r="I40" i="11"/>
  <c r="I39" i="11"/>
  <c r="H34" i="11"/>
  <c r="H51" i="11"/>
  <c r="I49" i="11"/>
  <c r="I48" i="11"/>
  <c r="I46" i="11"/>
  <c r="I35" i="11"/>
  <c r="I62" i="11"/>
  <c r="I58" i="11"/>
  <c r="H56" i="11"/>
  <c r="I54" i="11"/>
  <c r="I30" i="11"/>
  <c r="I23" i="11"/>
  <c r="I60" i="11"/>
  <c r="I57" i="11"/>
  <c r="H64" i="11"/>
  <c r="H60" i="11"/>
  <c r="J59" i="11"/>
  <c r="H57" i="11"/>
  <c r="H53" i="11"/>
  <c r="J45" i="11"/>
  <c r="I64" i="11"/>
  <c r="I53" i="11"/>
  <c r="I45" i="11"/>
  <c r="H30" i="11"/>
  <c r="J29" i="11"/>
  <c r="H23" i="11"/>
  <c r="J37" i="11"/>
  <c r="H35" i="11"/>
  <c r="I50" i="11"/>
  <c r="H50" i="11"/>
  <c r="H31" i="11"/>
  <c r="I29" i="11"/>
  <c r="I28" i="11"/>
  <c r="H26" i="11"/>
  <c r="I43" i="11"/>
  <c r="I41" i="11"/>
  <c r="H27" i="11"/>
  <c r="I25" i="11"/>
  <c r="I24" i="11"/>
  <c r="I47" i="11"/>
  <c r="H47" i="11"/>
  <c r="H39" i="11"/>
  <c r="I37" i="11"/>
  <c r="I36" i="11"/>
  <c r="H43" i="11"/>
  <c r="H40" i="11"/>
  <c r="H36" i="11"/>
  <c r="H32" i="11"/>
  <c r="H28" i="11"/>
  <c r="H24" i="11"/>
  <c r="I44" i="11"/>
  <c r="H48" i="11"/>
  <c r="H44" i="11"/>
  <c r="I103" i="11"/>
  <c r="H103" i="11"/>
  <c r="I104" i="11"/>
  <c r="H104" i="11"/>
  <c r="I92" i="11"/>
  <c r="I99" i="11"/>
  <c r="I95" i="11"/>
  <c r="H92" i="11"/>
  <c r="I100" i="11"/>
  <c r="I96" i="11"/>
  <c r="I97" i="11"/>
  <c r="I93" i="11"/>
  <c r="I98" i="11"/>
  <c r="I94" i="11"/>
  <c r="I102" i="11"/>
  <c r="H102" i="11"/>
  <c r="H101" i="11"/>
  <c r="H100" i="11"/>
  <c r="H99" i="11"/>
  <c r="H98" i="11"/>
  <c r="H97" i="11"/>
  <c r="H96" i="11"/>
  <c r="H95" i="11"/>
  <c r="H94" i="11"/>
  <c r="H93" i="11"/>
  <c r="J101" i="11"/>
  <c r="J100" i="11"/>
  <c r="J99" i="11"/>
  <c r="J98" i="11"/>
  <c r="J97" i="11"/>
  <c r="J96" i="11"/>
  <c r="J95" i="11"/>
  <c r="J94" i="11"/>
  <c r="J93" i="11"/>
  <c r="H89" i="11"/>
  <c r="J89" i="11"/>
  <c r="K18" i="11" l="1"/>
  <c r="K130" i="11"/>
  <c r="K129" i="11"/>
  <c r="K128" i="11"/>
  <c r="K30" i="11"/>
  <c r="K70" i="11"/>
  <c r="K60" i="11"/>
  <c r="K69" i="11"/>
  <c r="K45" i="11"/>
  <c r="K65" i="11"/>
  <c r="K63" i="11"/>
  <c r="K40" i="11"/>
  <c r="K26" i="11"/>
  <c r="K49" i="11"/>
  <c r="K24" i="11"/>
  <c r="K36" i="11"/>
  <c r="K46" i="11"/>
  <c r="K67" i="11"/>
  <c r="K33" i="11"/>
  <c r="K66" i="11"/>
  <c r="K59" i="11"/>
  <c r="K62" i="11"/>
  <c r="K68" i="11"/>
  <c r="K47" i="11"/>
  <c r="K38" i="11"/>
  <c r="K61" i="11"/>
  <c r="K43" i="11"/>
  <c r="K42" i="11"/>
  <c r="K31" i="11"/>
  <c r="K27" i="11"/>
  <c r="K52" i="11"/>
  <c r="K34" i="11"/>
  <c r="K103" i="11"/>
  <c r="K41" i="11"/>
  <c r="K58" i="11"/>
  <c r="K54" i="11"/>
  <c r="K51" i="11"/>
  <c r="K32" i="11"/>
  <c r="K57" i="11"/>
  <c r="K56" i="11"/>
  <c r="K44" i="11"/>
  <c r="K28" i="11"/>
  <c r="K37" i="11"/>
  <c r="K48" i="11"/>
  <c r="K39" i="11"/>
  <c r="K25" i="11"/>
  <c r="K35" i="11"/>
  <c r="K29" i="11"/>
  <c r="K23" i="11"/>
  <c r="K53" i="11"/>
  <c r="K64" i="11"/>
  <c r="K50" i="11"/>
  <c r="K104" i="11"/>
  <c r="K101" i="11"/>
  <c r="K97" i="11"/>
  <c r="K92" i="11"/>
  <c r="K96" i="11"/>
  <c r="K100" i="11"/>
  <c r="K93" i="11"/>
  <c r="K102" i="11"/>
  <c r="K94" i="11"/>
  <c r="K98" i="11"/>
  <c r="K95" i="11"/>
  <c r="K99" i="11"/>
  <c r="K89" i="11"/>
  <c r="D71" i="11" l="1"/>
  <c r="J71" i="11" s="1"/>
  <c r="E71" i="11"/>
  <c r="G71" i="11"/>
  <c r="D72" i="11"/>
  <c r="E72" i="11"/>
  <c r="G72" i="11"/>
  <c r="H73" i="11"/>
  <c r="E73" i="11"/>
  <c r="G73" i="11"/>
  <c r="J74" i="11"/>
  <c r="E74" i="11"/>
  <c r="G74" i="11"/>
  <c r="J75" i="11"/>
  <c r="E75" i="11"/>
  <c r="G75" i="11"/>
  <c r="I76" i="11"/>
  <c r="E76" i="11"/>
  <c r="G76" i="11"/>
  <c r="E77" i="11"/>
  <c r="G77" i="11"/>
  <c r="J78" i="11"/>
  <c r="E78" i="11"/>
  <c r="G78" i="11"/>
  <c r="J79" i="11"/>
  <c r="E79" i="11"/>
  <c r="G79" i="11"/>
  <c r="J80" i="11"/>
  <c r="E80" i="11"/>
  <c r="G80" i="11"/>
  <c r="H81" i="11"/>
  <c r="E81" i="11"/>
  <c r="G81" i="11"/>
  <c r="H82" i="11"/>
  <c r="E82" i="11"/>
  <c r="G82" i="11"/>
  <c r="J83" i="11"/>
  <c r="E83" i="11"/>
  <c r="G83" i="11"/>
  <c r="H84" i="11"/>
  <c r="E84" i="11"/>
  <c r="G84" i="11"/>
  <c r="H85" i="11"/>
  <c r="E85" i="11"/>
  <c r="G85" i="11"/>
  <c r="H86" i="11"/>
  <c r="E86" i="11"/>
  <c r="G86" i="11"/>
  <c r="J87" i="11"/>
  <c r="E87" i="11"/>
  <c r="G87" i="11"/>
  <c r="H88" i="11"/>
  <c r="E88" i="11"/>
  <c r="G88" i="11"/>
  <c r="D90" i="11"/>
  <c r="D22" i="11"/>
  <c r="H22" i="11" s="1"/>
  <c r="E22" i="11"/>
  <c r="G22" i="11"/>
  <c r="F126" i="11"/>
  <c r="F125" i="11"/>
  <c r="F124" i="11"/>
  <c r="F123" i="11"/>
  <c r="F122" i="11"/>
  <c r="J90" i="11" l="1"/>
  <c r="I90" i="11"/>
  <c r="H90" i="11"/>
  <c r="H72" i="11"/>
  <c r="J86" i="11"/>
  <c r="J88" i="11"/>
  <c r="I85" i="11"/>
  <c r="J84" i="11"/>
  <c r="I88" i="11"/>
  <c r="H77" i="11"/>
  <c r="I86" i="11"/>
  <c r="H80" i="11"/>
  <c r="I80" i="11"/>
  <c r="J76" i="11"/>
  <c r="J72" i="11"/>
  <c r="I84" i="11"/>
  <c r="I78" i="11"/>
  <c r="H74" i="11"/>
  <c r="I73" i="11"/>
  <c r="H76" i="11"/>
  <c r="I72" i="11"/>
  <c r="I74" i="11"/>
  <c r="H78" i="11"/>
  <c r="I77" i="11"/>
  <c r="J82" i="11"/>
  <c r="I82" i="11"/>
  <c r="I81" i="11"/>
  <c r="I71" i="11"/>
  <c r="I79" i="11"/>
  <c r="I75" i="11"/>
  <c r="H87" i="11"/>
  <c r="J85" i="11"/>
  <c r="H83" i="11"/>
  <c r="J81" i="11"/>
  <c r="H79" i="11"/>
  <c r="J77" i="11"/>
  <c r="H75" i="11"/>
  <c r="J73" i="11"/>
  <c r="H71" i="11"/>
  <c r="I87" i="11"/>
  <c r="I83" i="11"/>
  <c r="J22" i="11"/>
  <c r="I22" i="11"/>
  <c r="D15" i="11"/>
  <c r="J15" i="11" s="1"/>
  <c r="E15" i="11"/>
  <c r="G15" i="11"/>
  <c r="D17" i="11"/>
  <c r="E17" i="11"/>
  <c r="G17" i="11"/>
  <c r="D19" i="11"/>
  <c r="E19" i="11"/>
  <c r="D20" i="11"/>
  <c r="E20" i="11"/>
  <c r="D105" i="11"/>
  <c r="J105" i="11" s="1"/>
  <c r="E105" i="11"/>
  <c r="G105" i="11"/>
  <c r="D106" i="11"/>
  <c r="I106" i="11" s="1"/>
  <c r="E106" i="11"/>
  <c r="G106" i="11"/>
  <c r="D107" i="11"/>
  <c r="E107" i="11"/>
  <c r="G107" i="11"/>
  <c r="D108" i="11"/>
  <c r="J108" i="11" s="1"/>
  <c r="E108" i="11"/>
  <c r="G108" i="11"/>
  <c r="D109" i="11"/>
  <c r="J109" i="11" s="1"/>
  <c r="E109" i="11"/>
  <c r="G109" i="11"/>
  <c r="D110" i="11"/>
  <c r="E110" i="11"/>
  <c r="G110" i="11"/>
  <c r="D111" i="11"/>
  <c r="H111" i="11" s="1"/>
  <c r="E111" i="11"/>
  <c r="G111" i="11"/>
  <c r="D112" i="11"/>
  <c r="H112" i="11" s="1"/>
  <c r="E112" i="11"/>
  <c r="G112" i="11"/>
  <c r="D113" i="11"/>
  <c r="J113" i="11" s="1"/>
  <c r="E113" i="11"/>
  <c r="G113" i="11"/>
  <c r="D114" i="11"/>
  <c r="J114" i="11" s="1"/>
  <c r="E114" i="11"/>
  <c r="G114" i="11"/>
  <c r="D115" i="11"/>
  <c r="H115" i="11" s="1"/>
  <c r="E115" i="11"/>
  <c r="G115" i="11"/>
  <c r="D116" i="11"/>
  <c r="H116" i="11" s="1"/>
  <c r="E116" i="11"/>
  <c r="G116" i="11"/>
  <c r="D117" i="11"/>
  <c r="J117" i="11" s="1"/>
  <c r="E117" i="11"/>
  <c r="G117" i="11"/>
  <c r="D118" i="11"/>
  <c r="J118" i="11" s="1"/>
  <c r="E118" i="11"/>
  <c r="G118" i="11"/>
  <c r="D119" i="11"/>
  <c r="H119" i="11" s="1"/>
  <c r="E119" i="11"/>
  <c r="G119" i="11"/>
  <c r="D120" i="11"/>
  <c r="H120" i="11" s="1"/>
  <c r="E120" i="11"/>
  <c r="G120" i="11"/>
  <c r="D121" i="11"/>
  <c r="J121" i="11" s="1"/>
  <c r="E121" i="11"/>
  <c r="G121" i="11"/>
  <c r="D122" i="11"/>
  <c r="H122" i="11" s="1"/>
  <c r="E122" i="11"/>
  <c r="G122" i="11"/>
  <c r="D123" i="11"/>
  <c r="H123" i="11" s="1"/>
  <c r="E123" i="11"/>
  <c r="G123" i="11"/>
  <c r="D124" i="11"/>
  <c r="H124" i="11" s="1"/>
  <c r="E124" i="11"/>
  <c r="G124" i="11"/>
  <c r="D125" i="11"/>
  <c r="J125" i="11" s="1"/>
  <c r="E125" i="11"/>
  <c r="G125" i="11"/>
  <c r="D126" i="11"/>
  <c r="E126" i="11"/>
  <c r="G126" i="11"/>
  <c r="D127" i="11"/>
  <c r="J127" i="11" s="1"/>
  <c r="E127" i="11"/>
  <c r="G127" i="11"/>
  <c r="I20" i="11" l="1"/>
  <c r="J20" i="11"/>
  <c r="H20" i="11"/>
  <c r="J19" i="11"/>
  <c r="H19" i="11"/>
  <c r="I19" i="11"/>
  <c r="K86" i="11"/>
  <c r="K90" i="11"/>
  <c r="K80" i="11"/>
  <c r="K72" i="11"/>
  <c r="K84" i="11"/>
  <c r="K78" i="11"/>
  <c r="K88" i="11"/>
  <c r="K74" i="11"/>
  <c r="K82" i="11"/>
  <c r="K85" i="11"/>
  <c r="K76" i="11"/>
  <c r="K71" i="11"/>
  <c r="K73" i="11"/>
  <c r="K75" i="11"/>
  <c r="K77" i="11"/>
  <c r="K81" i="11"/>
  <c r="K83" i="11"/>
  <c r="K79" i="11"/>
  <c r="K87" i="11"/>
  <c r="K22" i="11"/>
  <c r="J126" i="11"/>
  <c r="J112" i="11"/>
  <c r="I112" i="11"/>
  <c r="J120" i="11"/>
  <c r="H15" i="11"/>
  <c r="I15" i="11"/>
  <c r="I120" i="11"/>
  <c r="I105" i="11"/>
  <c r="H105" i="11"/>
  <c r="I108" i="11"/>
  <c r="H108" i="11"/>
  <c r="I126" i="11"/>
  <c r="I123" i="11"/>
  <c r="J122" i="11"/>
  <c r="I124" i="11"/>
  <c r="J123" i="11"/>
  <c r="H107" i="11"/>
  <c r="I125" i="11"/>
  <c r="I121" i="11"/>
  <c r="I109" i="11"/>
  <c r="H125" i="11"/>
  <c r="J124" i="11"/>
  <c r="H121" i="11"/>
  <c r="H118" i="11"/>
  <c r="I117" i="11"/>
  <c r="J116" i="11"/>
  <c r="I111" i="11"/>
  <c r="H109" i="11"/>
  <c r="I107" i="11"/>
  <c r="I118" i="11"/>
  <c r="J111" i="11"/>
  <c r="I114" i="11"/>
  <c r="J107" i="11"/>
  <c r="I116" i="11"/>
  <c r="H114" i="11"/>
  <c r="J119" i="11"/>
  <c r="I122" i="11"/>
  <c r="H117" i="11"/>
  <c r="J115" i="11"/>
  <c r="J110" i="11"/>
  <c r="H110" i="11"/>
  <c r="I127" i="11"/>
  <c r="H126" i="11"/>
  <c r="I119" i="11"/>
  <c r="I113" i="11"/>
  <c r="H127" i="11"/>
  <c r="K127" i="11" s="1"/>
  <c r="I115" i="11"/>
  <c r="H113" i="11"/>
  <c r="I110" i="11"/>
  <c r="J106" i="11"/>
  <c r="H106" i="11"/>
  <c r="J17" i="11"/>
  <c r="H17" i="11"/>
  <c r="I17" i="11"/>
  <c r="D14" i="11"/>
  <c r="J14" i="11" s="1"/>
  <c r="E14" i="11"/>
  <c r="G14" i="11"/>
  <c r="K19" i="60"/>
  <c r="D19" i="60"/>
  <c r="K20" i="11" l="1"/>
  <c r="K19" i="11"/>
  <c r="J131" i="11"/>
  <c r="K117" i="11"/>
  <c r="K109" i="11"/>
  <c r="K126" i="11"/>
  <c r="K121" i="11"/>
  <c r="K15" i="11"/>
  <c r="K123" i="11"/>
  <c r="K116" i="11"/>
  <c r="K112" i="11"/>
  <c r="K120" i="11"/>
  <c r="K115" i="11"/>
  <c r="K105" i="11"/>
  <c r="K111" i="11"/>
  <c r="K119" i="11"/>
  <c r="K107" i="11"/>
  <c r="K113" i="11"/>
  <c r="K122" i="11"/>
  <c r="K124" i="11"/>
  <c r="K114" i="11"/>
  <c r="K108" i="11"/>
  <c r="K125" i="11"/>
  <c r="K110" i="11"/>
  <c r="K118" i="11"/>
  <c r="K17" i="11"/>
  <c r="K106" i="11"/>
  <c r="H14" i="11"/>
  <c r="H131" i="11" s="1"/>
  <c r="I14" i="11"/>
  <c r="I131" i="11" s="1"/>
  <c r="K14" i="11" l="1"/>
  <c r="K131" i="11" l="1"/>
  <c r="G6" i="11"/>
  <c r="W48" i="64" s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l="1"/>
  <c r="K9" i="60"/>
  <c r="K16" i="60" s="1"/>
  <c r="D6" i="60"/>
  <c r="D9" i="60" s="1"/>
  <c r="K20" i="60" l="1"/>
  <c r="A19" i="11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A15" i="11" l="1"/>
  <c r="D131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31" i="11"/>
  <c r="D132" i="11"/>
  <c r="H132" i="11" s="1"/>
  <c r="E132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132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131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F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132" i="11"/>
  <c r="I132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E243" i="29"/>
  <c r="F234" i="29"/>
  <c r="E247" i="29"/>
  <c r="E300" i="29"/>
  <c r="F302" i="29"/>
  <c r="E311" i="29"/>
  <c r="F284" i="29"/>
  <c r="F310" i="29"/>
  <c r="F266" i="29"/>
  <c r="E245" i="29"/>
  <c r="F27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F292" i="29"/>
  <c r="F317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E309" i="29"/>
  <c r="F240" i="29"/>
  <c r="F283" i="29"/>
  <c r="F271" i="29"/>
  <c r="F278" i="29"/>
  <c r="E252" i="29"/>
  <c r="E281" i="29"/>
  <c r="F232" i="29"/>
  <c r="F318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F224" i="29"/>
  <c r="E8" i="54"/>
  <c r="L8" i="54" s="1"/>
  <c r="M8" i="54" s="1"/>
  <c r="I9" i="54"/>
  <c r="H9" i="54"/>
  <c r="C10" i="54"/>
  <c r="D9" i="54"/>
  <c r="F290" i="29"/>
  <c r="K36" i="39"/>
  <c r="K132" i="11"/>
  <c r="K134" i="11" s="1"/>
  <c r="F57" i="39" l="1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E226" i="29"/>
  <c r="F257" i="29"/>
  <c r="E257" i="29"/>
  <c r="E269" i="29"/>
  <c r="F269" i="29"/>
  <c r="E297" i="29"/>
  <c r="F297" i="29"/>
  <c r="E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34" i="11"/>
  <c r="H135" i="11" s="1"/>
  <c r="I134" i="11"/>
  <c r="I135" i="11" s="1"/>
  <c r="F337" i="29"/>
  <c r="F330" i="29"/>
  <c r="F325" i="29"/>
  <c r="F714" i="41"/>
  <c r="F345" i="29"/>
  <c r="E336" i="29"/>
  <c r="E71" i="39"/>
  <c r="E64" i="39"/>
  <c r="F333" i="29"/>
  <c r="E356" i="29"/>
  <c r="F356" i="29"/>
  <c r="E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F340" i="29"/>
  <c r="E340" i="29"/>
  <c r="E329" i="29"/>
  <c r="E62" i="39"/>
  <c r="F65" i="39" s="1"/>
  <c r="F352" i="29"/>
  <c r="E352" i="29"/>
  <c r="E9" i="54"/>
  <c r="L9" i="54" s="1"/>
  <c r="M9" i="54" s="1"/>
  <c r="I10" i="54"/>
  <c r="H10" i="54"/>
  <c r="C11" i="54"/>
  <c r="D10" i="54"/>
  <c r="F291" i="29" l="1"/>
  <c r="F313" i="29"/>
  <c r="F355" i="29"/>
  <c r="F314" i="29"/>
  <c r="F59" i="39"/>
  <c r="F315" i="29"/>
  <c r="F298" i="29"/>
  <c r="F296" i="29"/>
  <c r="F294" i="29"/>
  <c r="F353" i="29"/>
  <c r="F339" i="29"/>
  <c r="F320" i="29"/>
  <c r="F336" i="29"/>
  <c r="F334" i="29"/>
  <c r="F300" i="29"/>
  <c r="F62" i="39"/>
  <c r="F230" i="29"/>
  <c r="F327" i="29"/>
  <c r="F287" i="29"/>
  <c r="F242" i="29"/>
  <c r="F228" i="29"/>
  <c r="F288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36" i="11"/>
  <c r="I136" i="11"/>
  <c r="F364" i="29"/>
  <c r="F69" i="39"/>
  <c r="F72" i="39"/>
  <c r="F367" i="29"/>
  <c r="K135" i="1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J134" i="11"/>
  <c r="J135" i="11" s="1"/>
  <c r="K136" i="11"/>
  <c r="B137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B16" i="29" l="1"/>
  <c r="E16" i="29" s="1"/>
  <c r="J16" i="29"/>
  <c r="H16" i="39"/>
  <c r="G16" i="29"/>
  <c r="H16" i="29" s="1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36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F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51" i="41" l="1"/>
  <c r="K16" i="29"/>
  <c r="F803" i="41"/>
  <c r="F781" i="41"/>
  <c r="F804" i="41"/>
  <c r="F805" i="41"/>
  <c r="F788" i="41"/>
  <c r="F845" i="41"/>
  <c r="F786" i="41"/>
  <c r="K35" i="39"/>
  <c r="F784" i="41"/>
  <c r="F829" i="41"/>
  <c r="F843" i="41"/>
  <c r="K16" i="39"/>
  <c r="F810" i="41"/>
  <c r="F826" i="41"/>
  <c r="F720" i="41"/>
  <c r="F824" i="41"/>
  <c r="F790" i="41"/>
  <c r="F852" i="41"/>
  <c r="F817" i="41"/>
  <c r="F777" i="41"/>
  <c r="F732" i="41"/>
  <c r="F718" i="41"/>
  <c r="F778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<sst xmlns="http://schemas.openxmlformats.org/spreadsheetml/2006/main" count="4800" uniqueCount="1636">
  <si>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</si>
  <si>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</si>
  <si>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</si>
  <si>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</si>
  <si>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</si>
  <si>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</si>
  <si>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</si>
  <si>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</si>
  <si>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</si>
  <si>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</si>
  <si>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</si>
  <si>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</si>
  <si>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</si>
  <si>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</si>
  <si>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</si>
  <si>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</si>
  <si>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</si>
  <si>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</si>
  <si>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</si>
  <si>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</si>
  <si>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</si>
  <si>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</si>
  <si>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</si>
  <si>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</si>
  <si>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</si>
  <si>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</si>
  <si>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</si>
  <si>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</si>
  <si>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</si>
  <si>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</si>
  <si>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</si>
  <si>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</si>
  <si>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</si>
  <si>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</si>
  <si>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</si>
  <si>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</si>
  <si>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</si>
  <si>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</si>
  <si>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</si>
  <si>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</si>
  <si>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</si>
  <si>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</si>
  <si>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</si>
  <si>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</si>
  <si>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</si>
  <si>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</si>
  <si>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</si>
  <si>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</si>
  <si>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</si>
  <si>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</si>
  <si>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</si>
  <si>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</si>
  <si>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</si>
  <si>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</si>
  <si>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</si>
  <si>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</si>
  <si>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</si>
  <si>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</si>
  <si>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</si>
  <si>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</si>
  <si>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</si>
  <si>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</si>
  <si>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</si>
  <si>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</si>
  <si>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</si>
  <si>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</si>
  <si>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</si>
  <si>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</si>
  <si>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</si>
  <si>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</si>
  <si>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</si>
  <si>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</si>
  <si>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</si>
  <si>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</si>
  <si>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</si>
  <si>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</si>
  <si>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</si>
  <si>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</si>
  <si>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</si>
  <si>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</si>
  <si>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</si>
  <si>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</si>
  <si>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</si>
  <si>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</si>
  <si>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</si>
  <si>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</si>
  <si>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</si>
  <si>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</si>
  <si>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</si>
  <si>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</si>
  <si>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</si>
  <si>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</si>
  <si>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</si>
  <si>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</si>
  <si>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</si>
  <si>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</si>
  <si>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</si>
  <si>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</si>
  <si>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</si>
  <si>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</si>
  <si>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</si>
  <si>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</si>
  <si>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</si>
  <si>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</si>
  <si>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</si>
  <si>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</si>
  <si>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</si>
  <si>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</si>
  <si>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</si>
  <si>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</si>
  <si>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</si>
  <si>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</si>
  <si>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</si>
  <si>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</si>
  <si>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</si>
  <si>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</si>
  <si>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</si>
  <si>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</si>
  <si>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</si>
  <si>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</si>
  <si>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</si>
  <si>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</si>
  <si>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</si>
  <si>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</si>
  <si>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</si>
  <si>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</si>
  <si>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</si>
  <si>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</si>
  <si>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</si>
  <si>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</si>
  <si>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</si>
  <si>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</si>
  <si>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</si>
  <si>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</si>
  <si>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</si>
  <si>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</si>
  <si>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</si>
  <si>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</si>
  <si>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</si>
  <si>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</si>
  <si>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</si>
  <si>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</si>
  <si>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</si>
  <si>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</si>
  <si>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</si>
  <si>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</si>
  <si>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</si>
  <si>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</si>
  <si>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</si>
  <si>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</si>
  <si>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</si>
  <si>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</si>
  <si>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</si>
  <si>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</si>
  <si>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</si>
  <si>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</si>
  <si>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</si>
  <si>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</si>
  <si>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</si>
  <si>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</si>
  <si>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</si>
  <si>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</si>
  <si>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</si>
  <si>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</si>
  <si>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</si>
  <si>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</si>
  <si>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</si>
  <si>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</si>
  <si>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</si>
  <si>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</si>
  <si>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</si>
  <si>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</si>
  <si>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</si>
  <si>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</si>
  <si>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</si>
  <si>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</si>
  <si>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</si>
  <si>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</si>
  <si>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</si>
  <si>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</si>
  <si>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</si>
  <si>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</si>
  <si>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</si>
  <si>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</si>
  <si>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</si>
  <si>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</si>
  <si>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</si>
  <si>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</si>
  <si>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</si>
  <si>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</si>
  <si>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</si>
  <si>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</si>
  <si>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</si>
  <si>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</si>
  <si>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</si>
  <si>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</si>
  <si>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</si>
  <si>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</si>
  <si>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</si>
  <si>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</si>
  <si>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</si>
  <si>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</si>
  <si>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</si>
  <si>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</si>
  <si>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</si>
  <si>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</si>
  <si>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</si>
  <si>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</si>
  <si>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</si>
  <si>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</si>
  <si>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</si>
  <si>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</si>
  <si>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</si>
  <si>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</si>
  <si>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</si>
  <si>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</si>
  <si>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</si>
  <si>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</si>
  <si>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</si>
  <si>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</si>
  <si>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</si>
  <si>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</si>
  <si>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</si>
  <si>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</si>
  <si>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</si>
  <si>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</si>
  <si>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</si>
  <si>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</si>
  <si>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</si>
  <si>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</si>
  <si>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</si>
  <si>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</si>
  <si>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</si>
  <si>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</si>
  <si>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</si>
  <si>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</si>
  <si>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</si>
  <si>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</si>
  <si>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</si>
  <si>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</si>
  <si>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</si>
  <si>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</si>
  <si>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</si>
  <si>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</si>
  <si>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</si>
  <si>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</si>
  <si>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</si>
  <si>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</si>
  <si>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</si>
  <si>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</si>
  <si>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</si>
  <si>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</si>
  <si>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</si>
  <si>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</si>
  <si>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</si>
  <si>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</si>
  <si>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</si>
  <si>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</si>
  <si>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</si>
  <si>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</si>
  <si>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</si>
  <si>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</si>
  <si>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</si>
  <si>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</si>
  <si>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</si>
  <si>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</si>
  <si>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</si>
  <si>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</si>
  <si>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</si>
  <si>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</si>
  <si>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</si>
  <si>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</si>
  <si>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</si>
  <si>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</si>
  <si>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</si>
  <si>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</si>
  <si>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</si>
  <si>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</si>
  <si>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</si>
  <si>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</si>
  <si>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</si>
  <si>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</si>
  <si>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</si>
  <si>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</si>
  <si>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</si>
  <si>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</si>
  <si>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</si>
  <si>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</si>
  <si>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</si>
  <si>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</si>
  <si>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</si>
  <si>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</si>
  <si>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</si>
  <si>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</si>
  <si>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</si>
  <si>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</si>
  <si>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</si>
  <si>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</si>
  <si>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</si>
  <si>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</si>
  <si>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</si>
  <si>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</si>
  <si>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</si>
  <si>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</si>
  <si>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</si>
  <si>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</si>
  <si>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</si>
  <si>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</si>
  <si>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</si>
  <si>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</si>
  <si>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</si>
  <si>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</si>
  <si>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</si>
  <si>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</si>
  <si>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</si>
  <si>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</si>
  <si>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</si>
  <si>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</si>
  <si>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</si>
  <si>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</si>
  <si>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</si>
  <si>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</si>
  <si>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</si>
  <si>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</si>
  <si>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</si>
  <si>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</si>
  <si>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</si>
  <si>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</si>
  <si>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</si>
  <si>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</si>
  <si>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</si>
  <si>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</si>
  <si>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</si>
  <si>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</si>
  <si>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</si>
  <si>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</si>
  <si>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</si>
  <si>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</si>
  <si>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</si>
  <si>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</si>
  <si>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</si>
  <si>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</si>
  <si>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</si>
  <si>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</si>
  <si>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</si>
  <si>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</si>
  <si>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</si>
  <si>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</si>
  <si>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</si>
  <si>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</si>
  <si>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</si>
  <si>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</si>
  <si>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</si>
  <si>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</si>
  <si>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</si>
  <si>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</si>
  <si>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</si>
  <si>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</si>
  <si>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</si>
  <si>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</si>
  <si>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</si>
  <si>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</si>
  <si>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</si>
  <si>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</si>
  <si>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</si>
  <si>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</si>
  <si>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</si>
  <si>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</si>
  <si>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</si>
  <si>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</si>
  <si>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</si>
  <si>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</si>
  <si>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</si>
  <si>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</si>
  <si>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</si>
  <si>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</si>
  <si>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</si>
  <si>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</si>
  <si>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</si>
  <si>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</si>
  <si>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</si>
  <si>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</si>
  <si>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</si>
  <si>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</si>
  <si>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</si>
  <si>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</si>
  <si>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</si>
  <si>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</si>
  <si>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</si>
  <si>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</si>
  <si>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</si>
  <si>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</si>
  <si>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</si>
  <si>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</si>
  <si>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</si>
  <si>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</si>
  <si>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</si>
  <si>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</si>
  <si>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</si>
  <si>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</si>
  <si>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</si>
  <si>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</si>
  <si>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</si>
  <si>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</si>
  <si>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</si>
  <si>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</si>
  <si>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</si>
  <si>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</si>
  <si>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</si>
  <si>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</si>
  <si>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</si>
  <si>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</si>
  <si>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</si>
  <si>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</si>
  <si>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</si>
  <si>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</si>
  <si>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</si>
  <si>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</si>
  <si>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</si>
  <si>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</si>
  <si>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</si>
  <si>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</si>
  <si>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</si>
  <si>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</si>
  <si>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</si>
  <si>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</si>
  <si>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</si>
  <si>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</si>
  <si>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</si>
  <si>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</si>
  <si>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</si>
  <si>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</si>
  <si>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</si>
  <si>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</si>
  <si>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</si>
  <si>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</si>
  <si>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</si>
  <si>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</si>
  <si>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</si>
  <si>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</si>
  <si>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</si>
  <si>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</si>
  <si>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</si>
  <si>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</si>
  <si>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</si>
  <si>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</si>
  <si>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</si>
  <si>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</si>
  <si>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</si>
  <si>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</si>
  <si>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</si>
  <si>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</si>
  <si>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</si>
  <si>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</si>
  <si>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</si>
  <si>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</si>
  <si>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</si>
  <si>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</si>
  <si>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</si>
  <si>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</si>
  <si>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</si>
  <si>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</si>
  <si>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</si>
  <si>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</si>
  <si>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</si>
  <si>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</si>
  <si>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</si>
  <si>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</si>
  <si>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</si>
  <si>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</si>
  <si>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</si>
  <si>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</si>
  <si>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</si>
  <si>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</si>
  <si>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</si>
  <si>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</si>
  <si>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</si>
  <si>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</si>
  <si>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</si>
  <si>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</si>
  <si>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</si>
  <si>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</si>
  <si>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</si>
  <si>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</si>
  <si>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</si>
  <si>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</si>
  <si>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</si>
  <si>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</si>
  <si>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</si>
  <si>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</si>
  <si>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</si>
  <si>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</si>
  <si>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</si>
  <si>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</si>
  <si>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</si>
  <si>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</si>
  <si>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</si>
  <si>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</si>
  <si>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</si>
  <si>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</si>
  <si>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</si>
  <si>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</si>
  <si>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</si>
  <si>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</si>
  <si>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</si>
  <si>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</si>
  <si>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</si>
  <si>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</si>
  <si>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</si>
  <si>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</si>
  <si>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</si>
  <si>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</si>
  <si>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</si>
  <si>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</si>
  <si>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</si>
  <si>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</si>
  <si>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</si>
  <si>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</si>
  <si>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</si>
  <si>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</si>
  <si>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</si>
  <si>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</si>
  <si>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</si>
  <si>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</si>
  <si>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</si>
  <si>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</si>
  <si>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</si>
  <si>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</si>
  <si>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</si>
  <si>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</si>
  <si>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</si>
  <si>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</si>
  <si>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</si>
  <si>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</si>
  <si>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</si>
  <si>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</si>
  <si>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</si>
  <si>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</si>
  <si>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</si>
  <si>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</si>
  <si>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</si>
  <si>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</si>
  <si>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</si>
  <si>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</si>
  <si>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</si>
  <si>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</si>
  <si>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</si>
  <si>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</si>
  <si>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</si>
  <si>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</si>
  <si>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</si>
  <si>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</si>
  <si>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</si>
  <si>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</si>
  <si>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</si>
  <si>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</si>
  <si>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</si>
  <si>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</si>
  <si>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</si>
  <si>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</si>
  <si>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</si>
  <si>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</si>
  <si>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</si>
  <si>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</si>
  <si>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</si>
  <si>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</si>
  <si>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</si>
  <si>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</si>
  <si>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</si>
  <si>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</si>
  <si>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</si>
  <si>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</si>
  <si>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</si>
  <si>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</si>
  <si>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</si>
  <si>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</si>
  <si>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</si>
  <si>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</si>
  <si>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</si>
  <si>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</si>
  <si>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</si>
  <si>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</si>
  <si>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</si>
  <si>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</si>
  <si>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</si>
  <si>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</si>
  <si>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</si>
  <si>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</si>
  <si>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</si>
  <si>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</si>
  <si>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</si>
  <si>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</si>
  <si>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</si>
  <si>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</si>
  <si>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</si>
  <si>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</si>
  <si>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</si>
  <si>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</si>
  <si>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</si>
  <si>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</si>
  <si>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</si>
  <si>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</si>
  <si>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</si>
  <si>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</si>
  <si>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</si>
  <si>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</si>
  <si>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</si>
  <si>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</si>
  <si>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</si>
  <si>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</si>
  <si>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</si>
  <si>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</si>
  <si>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</si>
  <si>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</si>
  <si>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</si>
  <si>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</si>
  <si>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</si>
  <si>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</si>
  <si>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</si>
  <si>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</si>
  <si>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</si>
  <si>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</si>
  <si>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</si>
  <si>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</si>
  <si>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</si>
  <si>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</si>
  <si>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</si>
  <si>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</si>
  <si>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</si>
  <si>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</si>
  <si>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</si>
  <si>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</si>
  <si>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</si>
  <si>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</si>
  <si>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</si>
  <si>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</si>
  <si>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</si>
  <si>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</si>
  <si>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</si>
  <si>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</si>
  <si>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</si>
  <si>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</si>
  <si>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</si>
  <si>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</si>
  <si>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</si>
  <si>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</si>
  <si>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</si>
  <si>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</si>
  <si>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</si>
  <si>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</si>
  <si>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</si>
  <si>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</si>
  <si>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</si>
  <si>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</si>
  <si>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</si>
  <si>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</si>
  <si>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</si>
  <si>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</si>
  <si>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</si>
  <si>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</si>
  <si>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</si>
  <si>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</si>
  <si>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</si>
  <si>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</si>
  <si>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</si>
  <si>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</si>
  <si>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</si>
  <si>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</si>
  <si>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</si>
  <si>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</si>
  <si>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</si>
  <si>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</si>
  <si>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</si>
  <si>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</si>
  <si>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</si>
  <si>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</si>
  <si>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</si>
  <si>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</si>
  <si>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</si>
  <si>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</si>
  <si>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</si>
  <si>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</si>
  <si>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</si>
  <si>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</si>
  <si>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</si>
  <si>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</si>
  <si>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</si>
  <si>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</si>
  <si>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</si>
  <si>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</si>
  <si>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</si>
  <si>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</si>
  <si>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</si>
  <si>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</si>
  <si>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</si>
  <si>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</si>
  <si>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</si>
  <si>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</si>
  <si>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</si>
  <si>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</si>
  <si>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</si>
  <si>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</si>
  <si>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</si>
  <si>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</si>
  <si>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</si>
  <si>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</si>
  <si>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</si>
  <si>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</si>
  <si>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</si>
  <si>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</si>
  <si>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</si>
  <si>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</si>
  <si>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</si>
  <si>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</si>
  <si>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</si>
  <si>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</si>
  <si>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</si>
  <si>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</si>
  <si>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</si>
  <si>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</si>
  <si>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</si>
  <si>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</si>
  <si>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</si>
  <si>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</si>
  <si>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</si>
  <si>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</si>
  <si>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</si>
  <si>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</si>
  <si>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</si>
  <si>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</si>
  <si>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</si>
  <si>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</si>
  <si>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</si>
  <si>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</si>
  <si>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</si>
  <si>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</si>
  <si>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</si>
  <si>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</si>
  <si>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</si>
  <si>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</si>
  <si>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</si>
  <si>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</si>
  <si>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</si>
  <si>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</si>
  <si>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</si>
  <si>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</si>
  <si>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</si>
  <si>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</si>
  <si>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</si>
  <si>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</si>
  <si>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</si>
  <si>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</si>
  <si>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</si>
  <si>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</si>
  <si>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</si>
  <si>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</si>
  <si>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</si>
  <si>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</si>
  <si>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</si>
  <si>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</si>
  <si>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</si>
  <si>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</si>
  <si>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</si>
  <si>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</si>
  <si>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</si>
  <si>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</si>
  <si>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</si>
  <si>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</si>
  <si>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</si>
  <si>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</si>
  <si>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</si>
  <si>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</si>
  <si>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</si>
  <si>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</si>
  <si>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</si>
  <si>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</si>
  <si>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</si>
  <si>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</si>
  <si>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</si>
  <si>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</si>
  <si>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</si>
  <si>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</si>
  <si>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</si>
  <si>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</si>
  <si>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</si>
  <si>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</si>
  <si>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</si>
  <si>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</si>
  <si>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</si>
  <si>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</si>
  <si>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</si>
  <si>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</si>
  <si>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</si>
  <si>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</si>
  <si>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</si>
  <si>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</si>
  <si>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</si>
  <si>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</si>
  <si>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</si>
  <si>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</si>
  <si>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</si>
  <si>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</si>
  <si>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</si>
  <si>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</si>
  <si>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</si>
  <si>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</si>
  <si>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</si>
  <si>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</si>
  <si>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</si>
  <si>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</si>
  <si>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</si>
  <si>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</si>
  <si>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</si>
  <si>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</si>
  <si>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</si>
  <si>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</si>
  <si>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</si>
  <si>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</si>
  <si>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</si>
  <si>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</si>
  <si>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</si>
  <si>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</si>
  <si>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</si>
  <si>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</si>
  <si>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</si>
  <si>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</si>
  <si>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</si>
  <si>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</si>
  <si>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</si>
  <si>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</si>
  <si>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</si>
  <si>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</si>
  <si>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</si>
  <si>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</si>
  <si>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</si>
  <si>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</si>
  <si>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</si>
  <si>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</si>
  <si>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</si>
  <si>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</si>
  <si>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</si>
  <si>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</si>
  <si>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</si>
  <si>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</si>
  <si>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</si>
  <si>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</si>
  <si>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</si>
  <si>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</si>
  <si>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</si>
  <si>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</si>
  <si>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</si>
  <si>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</si>
  <si>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</si>
  <si>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</si>
  <si>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</si>
  <si>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</si>
  <si>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</si>
  <si>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</si>
  <si>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</si>
  <si>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</si>
  <si>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</si>
  <si>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</si>
  <si>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</si>
  <si>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</si>
  <si>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</si>
  <si>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</si>
  <si>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</si>
  <si>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</si>
  <si>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</si>
  <si>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</si>
  <si>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</si>
  <si>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</si>
  <si>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</si>
  <si>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</si>
  <si>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</si>
  <si>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</si>
  <si>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</si>
  <si>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</si>
  <si>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</si>
  <si>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</si>
  <si>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</si>
  <si>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</si>
  <si>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</si>
  <si>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</si>
  <si>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</si>
  <si>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</si>
  <si>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</si>
  <si>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</si>
  <si>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</si>
  <si>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</si>
  <si>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</si>
  <si>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</si>
  <si>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</si>
  <si>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</si>
  <si>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</si>
  <si>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</si>
  <si>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</si>
  <si>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</si>
  <si>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</si>
  <si>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</si>
  <si>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</si>
  <si>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</si>
  <si>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</si>
  <si>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</si>
  <si>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</si>
  <si>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</si>
  <si>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</si>
  <si>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</si>
  <si>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</si>
  <si>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</si>
  <si>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</si>
  <si>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</si>
  <si>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</si>
  <si>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</si>
  <si>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</si>
  <si>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</si>
  <si>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</si>
  <si>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</si>
  <si>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</si>
  <si>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</si>
  <si>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</si>
  <si>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</si>
  <si>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</si>
  <si>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</si>
  <si>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</si>
  <si>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</si>
  <si>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</si>
  <si>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</si>
  <si>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</si>
  <si>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</si>
  <si>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</si>
  <si>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</si>
  <si>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</si>
  <si>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</si>
  <si>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</si>
  <si>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</si>
  <si>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</si>
  <si>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</si>
  <si>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</si>
  <si>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</si>
  <si>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</si>
  <si>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</si>
  <si>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</si>
  <si>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</si>
  <si>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</si>
  <si>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</si>
  <si>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</si>
  <si>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</si>
  <si>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</si>
  <si>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</si>
  <si>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</si>
  <si>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</si>
  <si>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</si>
  <si>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</si>
  <si>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</si>
  <si>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</si>
  <si>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</si>
  <si>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</si>
  <si>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</si>
  <si>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</si>
  <si>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</si>
  <si>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</si>
  <si>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</si>
  <si>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</si>
  <si>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</si>
  <si>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</si>
  <si>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</si>
  <si>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</si>
  <si>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</si>
  <si>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</si>
  <si>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</si>
  <si>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</si>
  <si>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</si>
  <si>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</si>
  <si>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</si>
  <si>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</si>
  <si>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</si>
  <si>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</si>
  <si>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</si>
  <si>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</si>
  <si>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</si>
  <si>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</si>
  <si>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</si>
  <si>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</si>
  <si>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</si>
  <si>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</si>
  <si>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</si>
  <si>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</si>
  <si>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</si>
  <si>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</si>
  <si>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</si>
  <si>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</si>
  <si>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</si>
  <si>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</si>
  <si>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</si>
  <si>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</si>
  <si>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</si>
  <si>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</si>
  <si>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</si>
  <si>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</si>
  <si>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</si>
  <si>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</si>
  <si>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</si>
  <si>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</si>
  <si>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</si>
  <si>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</si>
  <si>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</si>
  <si>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</si>
  <si>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</si>
  <si>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</si>
  <si>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</si>
  <si>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</si>
  <si>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</si>
  <si>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</si>
  <si>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</si>
  <si>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</si>
  <si>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</si>
  <si>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</si>
  <si>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</si>
  <si>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</si>
  <si>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</si>
  <si>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</si>
  <si>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</si>
  <si>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</si>
  <si>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</si>
  <si>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</si>
  <si>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</si>
  <si>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</si>
  <si>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</si>
  <si>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</si>
  <si>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</si>
  <si>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</si>
  <si>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</si>
  <si>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</si>
  <si>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</si>
  <si>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</si>
  <si>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</si>
  <si>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</si>
  <si>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</si>
  <si>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</si>
  <si>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</si>
  <si>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</si>
  <si>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</si>
  <si>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</si>
  <si>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</si>
  <si>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</si>
  <si>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</si>
  <si>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</si>
  <si>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</si>
  <si>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</si>
  <si>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</si>
  <si>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</si>
  <si>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</si>
  <si>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</si>
  <si>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</si>
  <si>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</si>
  <si>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</si>
  <si>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</si>
  <si>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</si>
  <si>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</si>
  <si>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</si>
  <si>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</si>
  <si>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</si>
  <si>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</si>
  <si>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</si>
  <si>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</si>
  <si>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</si>
  <si>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</si>
  <si>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</si>
  <si>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</si>
  <si>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</si>
  <si>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</si>
  <si>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</si>
  <si>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</si>
  <si>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</si>
  <si>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</si>
  <si>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</si>
  <si>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</si>
  <si>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</si>
  <si>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</si>
  <si>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</si>
  <si>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</si>
  <si>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</si>
  <si>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</si>
  <si>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</si>
  <si>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</si>
  <si>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</si>
  <si>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</si>
  <si>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</si>
  <si>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</si>
  <si>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</si>
  <si>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</si>
  <si>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</si>
  <si>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</si>
  <si>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</si>
  <si>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</si>
  <si>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</si>
  <si>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</si>
  <si>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</si>
  <si>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</si>
  <si>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</si>
  <si>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</si>
  <si>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</si>
  <si>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</si>
  <si>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</si>
  <si>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</si>
  <si>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</si>
  <si>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</si>
  <si>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</si>
  <si>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</si>
  <si>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</si>
  <si>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</si>
  <si>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</si>
  <si>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</si>
  <si>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</si>
  <si>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</si>
  <si>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</si>
  <si>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</si>
  <si>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</si>
  <si>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</si>
  <si>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</si>
  <si>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</si>
  <si>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</si>
  <si>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</si>
  <si>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</si>
  <si>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</si>
  <si>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</si>
  <si>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</si>
  <si>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</si>
  <si>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</si>
  <si>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</si>
  <si>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</si>
  <si>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</si>
  <si>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</si>
  <si>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</si>
  <si>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</si>
  <si>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</si>
  <si>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</si>
  <si>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</si>
  <si>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</si>
  <si>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</si>
  <si>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</si>
  <si>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</si>
  <si>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</si>
  <si>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</si>
  <si>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</si>
  <si>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</si>
  <si>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</si>
  <si>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</si>
  <si>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</si>
  <si>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</si>
  <si>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</si>
  <si>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</si>
  <si>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</si>
  <si>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</si>
  <si>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</si>
  <si>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</si>
  <si>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</si>
  <si>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</si>
  <si>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</si>
  <si>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</si>
  <si>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</si>
  <si>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</si>
  <si>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</si>
  <si>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</si>
  <si>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</si>
  <si>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</si>
  <si>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</si>
  <si>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</si>
  <si>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</si>
  <si>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</si>
  <si>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</si>
  <si>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</si>
  <si>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</si>
  <si>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</si>
  <si>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</si>
  <si>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</si>
  <si>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</si>
  <si>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</si>
  <si>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</si>
  <si>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</si>
  <si>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</si>
  <si>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</si>
  <si>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</si>
  <si>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</si>
  <si>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</si>
  <si>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</si>
  <si>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</si>
  <si>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</si>
  <si>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</si>
  <si>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</si>
  <si>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</si>
  <si>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</si>
  <si>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</si>
  <si>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</si>
  <si>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</si>
  <si>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</si>
  <si>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</si>
  <si>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</si>
  <si>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</si>
  <si>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</si>
  <si>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</si>
  <si>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</si>
  <si>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</si>
  <si>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</si>
  <si>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</si>
  <si>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</si>
  <si>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</si>
  <si>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</si>
  <si>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</si>
  <si>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</si>
  <si>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</si>
  <si>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</si>
  <si>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</si>
  <si>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</si>
  <si>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</si>
  <si>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</si>
  <si>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</si>
  <si>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</si>
  <si>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</si>
  <si>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</si>
  <si>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</si>
  <si>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</si>
  <si>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</si>
  <si>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</si>
  <si>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</si>
  <si>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</si>
  <si>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</si>
  <si>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</si>
  <si>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</si>
  <si>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</si>
  <si>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</si>
  <si>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</si>
  <si>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</si>
  <si>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</si>
  <si>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</si>
  <si>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</si>
  <si>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</si>
  <si>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</si>
  <si>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</si>
  <si>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</si>
  <si>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</si>
  <si>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</si>
  <si>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</si>
  <si>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</si>
  <si>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</si>
  <si>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</si>
  <si>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</si>
  <si>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</si>
  <si>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</si>
  <si>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</si>
  <si>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</si>
  <si>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</si>
  <si>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</si>
  <si>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</si>
  <si>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</si>
  <si>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</si>
  <si>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</si>
  <si>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</si>
  <si>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</si>
  <si>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</si>
  <si>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</si>
  <si>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</si>
  <si>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</si>
  <si>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</si>
  <si>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</si>
  <si>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</si>
  <si>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</si>
  <si>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</si>
  <si>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</si>
  <si>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</si>
  <si>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</si>
  <si>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</si>
  <si>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</si>
  <si>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</si>
  <si>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</si>
  <si>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</si>
  <si>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</si>
  <si>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</si>
  <si>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</si>
  <si>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</si>
  <si>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</si>
  <si>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</si>
  <si>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</si>
  <si>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</si>
  <si>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</si>
  <si>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</si>
  <si>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</si>
  <si>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</si>
  <si>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</si>
  <si>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</si>
  <si>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</si>
  <si>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</si>
  <si>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</si>
  <si>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</si>
  <si>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</si>
  <si>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</si>
  <si>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</si>
  <si>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</si>
  <si>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</si>
  <si>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</si>
  <si>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</si>
  <si>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</si>
  <si>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</si>
  <si>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</si>
  <si>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</si>
  <si>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</si>
  <si>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</si>
  <si>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</si>
  <si>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</si>
  <si>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</si>
  <si>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</si>
  <si>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</si>
  <si>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</si>
  <si>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</si>
  <si>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</si>
  <si>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</si>
  <si>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</si>
  <si>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</si>
  <si>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</si>
  <si>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</si>
  <si>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</si>
  <si>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</si>
  <si>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</si>
  <si>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</si>
  <si>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</si>
  <si>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</si>
  <si>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</si>
  <si>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</si>
  <si>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</si>
  <si>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</si>
  <si>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</si>
  <si>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</si>
  <si>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</si>
  <si>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</si>
  <si>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</si>
  <si>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</si>
  <si>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</si>
  <si>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</si>
  <si>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</si>
  <si>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</si>
  <si>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</si>
  <si>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</si>
  <si>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</si>
  <si>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</si>
  <si>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</si>
  <si>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</si>
  <si>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</si>
  <si>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</si>
  <si>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</si>
  <si>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</si>
  <si>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</si>
  <si>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</si>
  <si>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</si>
  <si>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</si>
  <si>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</si>
  <si>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</si>
  <si>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</si>
  <si>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</si>
  <si>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</si>
  <si>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</si>
  <si>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</si>
  <si>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</si>
  <si>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</si>
  <si>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</si>
  <si>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</si>
  <si>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</si>
  <si>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</si>
  <si>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</si>
  <si>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</si>
  <si>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</si>
  <si>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</si>
  <si>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</si>
  <si>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</si>
  <si>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</si>
  <si>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</si>
  <si>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</si>
  <si>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</si>
  <si>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</si>
  <si>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</si>
  <si>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</si>
  <si>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</si>
  <si>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</si>
  <si>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</si>
  <si>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</si>
  <si>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</si>
  <si>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</si>
  <si>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</si>
  <si>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</si>
  <si>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</si>
  <si>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</si>
  <si>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</si>
  <si>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</si>
  <si>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</si>
  <si>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</si>
  <si>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</si>
  <si>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</si>
  <si>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</si>
  <si>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</si>
  <si>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</si>
  <si>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</si>
  <si>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</si>
  <si>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</si>
  <si>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</si>
  <si>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</si>
  <si>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</si>
  <si>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</si>
  <si>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</si>
  <si>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</si>
  <si>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</si>
  <si>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</si>
  <si>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</si>
  <si>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</si>
  <si>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</si>
  <si>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</si>
  <si>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</si>
  <si>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</si>
  <si>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</si>
  <si>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</si>
  <si>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</si>
  <si>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</si>
  <si>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</si>
  <si>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</si>
  <si>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</si>
  <si>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</si>
  <si>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</si>
  <si>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</si>
  <si>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</si>
  <si>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</si>
  <si>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</si>
  <si>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</si>
  <si>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</si>
  <si>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</si>
  <si>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</si>
  <si>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</si>
  <si>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</si>
  <si>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</si>
  <si>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</si>
  <si>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</si>
  <si>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</si>
  <si>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</si>
  <si>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</si>
  <si>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</si>
  <si>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</si>
  <si>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</si>
  <si>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</si>
  <si>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</si>
  <si>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</si>
  <si>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</si>
  <si>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</si>
  <si>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</si>
  <si>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</si>
  <si>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</si>
  <si>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</si>
  <si>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</si>
  <si>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PEMASANGAN APP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</si>
  <si>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</si>
  <si>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</si>
  <si>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</si>
  <si>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</si>
  <si>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</si>
  <si>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</si>
  <si>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</si>
  <si>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</si>
  <si>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</si>
  <si>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</si>
  <si>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</si>
  <si>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</si>
  <si>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</si>
  <si>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</si>
  <si>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</si>
  <si>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</si>
  <si>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</si>
  <si>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</si>
  <si>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</si>
  <si>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</si>
  <si>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</si>
  <si>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</si>
  <si>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</si>
  <si>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</si>
  <si>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</si>
  <si>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</si>
  <si>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</si>
  <si>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</si>
  <si>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</si>
  <si>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</si>
  <si>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</si>
  <si>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</si>
  <si>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</si>
  <si>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</si>
  <si>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</si>
  <si>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</si>
  <si>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</si>
  <si>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</si>
  <si>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</si>
  <si>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</si>
  <si>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</si>
  <si>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</si>
  <si>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</si>
  <si>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</si>
  <si>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</si>
  <si>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</si>
  <si>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</si>
  <si>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</si>
  <si>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</si>
  <si>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</si>
  <si>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</si>
  <si>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</si>
  <si>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</si>
  <si>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</si>
  <si>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</si>
  <si>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</si>
  <si>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</si>
  <si>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</si>
  <si>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</si>
  <si>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</si>
  <si>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</si>
  <si>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</si>
  <si>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</si>
  <si>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</si>
  <si>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</si>
  <si>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</si>
  <si>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</si>
  <si>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</si>
  <si>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</si>
  <si>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</si>
  <si>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</si>
  <si>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</si>
  <si>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</si>
  <si>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</si>
  <si>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</si>
  <si>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</si>
  <si>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</si>
  <si>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</si>
  <si>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</si>
  <si>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</si>
  <si>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</si>
  <si>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</si>
  <si>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</si>
  <si>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</si>
  <si>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</si>
  <si>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</si>
  <si>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</si>
  <si>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</si>
  <si>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</si>
  <si>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</si>
  <si>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</si>
  <si>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</si>
  <si>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</si>
  <si>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</si>
  <si>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</si>
  <si>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</si>
  <si>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</si>
  <si>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</si>
  <si>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</si>
  <si>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</si>
  <si>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</si>
  <si>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</si>
  <si>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</si>
  <si>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</si>
  <si>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</si>
  <si>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</si>
  <si>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</si>
  <si>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</si>
  <si>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</si>
  <si>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</si>
  <si>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</si>
  <si>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</si>
  <si>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</si>
  <si>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</si>
  <si>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</si>
  <si>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</si>
  <si>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</si>
  <si>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</si>
  <si>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</si>
  <si>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</si>
  <si>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</si>
  <si>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</si>
  <si>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</si>
  <si>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</si>
  <si>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</si>
  <si>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</si>
  <si>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</si>
  <si>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</si>
  <si>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</si>
  <si>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</si>
  <si>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</si>
  <si>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</si>
  <si>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</si>
  <si>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</si>
  <si>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</si>
  <si>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</si>
  <si>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</si>
  <si>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</si>
  <si>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</si>
  <si>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</si>
  <si>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</si>
  <si>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</si>
  <si>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</si>
  <si>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</si>
  <si>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</si>
  <si>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</si>
  <si>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</si>
  <si>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</si>
  <si>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</si>
  <si>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</si>
  <si>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</si>
  <si>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 xml:space="preserve"> </t>
  </si>
  <si>
    <t>PEMASANGAN TIANG</t>
  </si>
  <si>
    <t>PEKERJAAN PEMASANGAN KONSTRUKSI TR</t>
  </si>
  <si>
    <t>CM2-11</t>
  </si>
  <si>
    <t xml:space="preserve">Jumper Wire : </t>
  </si>
  <si>
    <t>CM2-11M</t>
  </si>
  <si>
    <t>Stainless Steel Strap 20 X 0.7 mm</t>
  </si>
  <si>
    <t>Pemasangan APP 3 Fasa Di Bangunan</t>
  </si>
  <si>
    <t>CC1-A</t>
  </si>
  <si>
    <t>CC7</t>
  </si>
  <si>
    <t>CM5-5</t>
  </si>
  <si>
    <t>PEMASANGAN TRAFO</t>
  </si>
  <si>
    <t>PEMBONGKARAN</t>
  </si>
  <si>
    <t>C12-200</t>
  </si>
  <si>
    <t>C12-350</t>
  </si>
  <si>
    <t>CG313</t>
  </si>
  <si>
    <t>Daya 33.000 VA</t>
  </si>
  <si>
    <t>Trafo 3 Fasa 50 KVA 1 Tiang (G312-A)</t>
  </si>
  <si>
    <t>CHUSNA AULA ALVIN</t>
  </si>
  <si>
    <t>JL RY GENUK-BULUSARI DS KALISARI KEC SAYUNG</t>
  </si>
  <si>
    <t>KOORDINAT : -6.963963, 110.514589</t>
  </si>
  <si>
    <t>ACHMAD SUHENDRO</t>
  </si>
  <si>
    <t>MANAGER</t>
  </si>
  <si>
    <t>Demak, 08 Januari 2024</t>
  </si>
  <si>
    <t>Staff Teknik</t>
  </si>
  <si>
    <t>TL Teknik</t>
  </si>
  <si>
    <t>Manager ULP</t>
  </si>
  <si>
    <t>Mbag Prencanaan</t>
  </si>
  <si>
    <t>R3T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</si>
</sst>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1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</borders>
  <cellStyleXfs count="16388">
    <xf numFmtId="0" fontId="0" fillId="0" borderId="0"/>
    <xf numFmtId="172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167" fontId="104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167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180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7" fontId="35" fillId="0" borderId="0" applyFont="0" applyFill="0" applyBorder="0" applyAlignment="0" applyProtection="0"/>
    <xf numFmtId="177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8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6" fillId="0" borderId="0" applyFont="0" applyFill="0" applyBorder="0" applyAlignment="0" applyProtection="0"/>
    <xf numFmtId="185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206" fontId="21" fillId="0" borderId="0" applyFont="0" applyFill="0" applyBorder="0" applyAlignment="0" applyProtection="0"/>
    <xf numFmtId="205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6" fontId="35" fillId="0" borderId="3"/>
    <xf numFmtId="186" fontId="21" fillId="0" borderId="3"/>
    <xf numFmtId="164" fontId="22" fillId="0" borderId="0" applyFont="0" applyFill="0" applyBorder="0" applyAlignment="0" applyProtection="0"/>
    <xf numFmtId="164" fontId="47" fillId="0" borderId="0" applyFont="0" applyFill="0" applyBorder="0" applyAlignment="0" applyProtection="0"/>
    <xf numFmtId="173" fontId="35" fillId="0" borderId="0" applyFont="0" applyFill="0" applyBorder="0" applyAlignment="0" applyProtection="0"/>
    <xf numFmtId="17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69" fillId="0" borderId="0" applyFont="0" applyFill="0" applyBorder="0" applyAlignment="0" applyProtection="0"/>
    <xf numFmtId="188" fontId="71" fillId="0" borderId="0">
      <protection locked="0"/>
    </xf>
    <xf numFmtId="14" fontId="63" fillId="0" borderId="0" applyFill="0" applyBorder="0" applyAlignment="0"/>
    <xf numFmtId="189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90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91" fontId="76" fillId="0" borderId="0">
      <protection locked="0"/>
    </xf>
    <xf numFmtId="191" fontId="76" fillId="0" borderId="0"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2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3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21" fillId="0" borderId="0"/>
    <xf numFmtId="193" fontId="35" fillId="0" borderId="0"/>
    <xf numFmtId="172" fontId="82" fillId="0" borderId="0"/>
    <xf numFmtId="172" fontId="83" fillId="0" borderId="0"/>
    <xf numFmtId="172" fontId="83" fillId="0" borderId="0"/>
    <xf numFmtId="0" fontId="65" fillId="0" borderId="0"/>
    <xf numFmtId="0" fontId="111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8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112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68" fillId="0" borderId="0"/>
    <xf numFmtId="0" fontId="35" fillId="0" borderId="0"/>
    <xf numFmtId="0" fontId="11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4" fontId="42" fillId="0" borderId="0"/>
    <xf numFmtId="0" fontId="111" fillId="0" borderId="0"/>
    <xf numFmtId="0" fontId="1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11" fillId="0" borderId="0"/>
    <xf numFmtId="182" fontId="83" fillId="0" borderId="0"/>
    <xf numFmtId="0" fontId="83" fillId="0" borderId="0"/>
    <xf numFmtId="195" fontId="83" fillId="0" borderId="0"/>
    <xf numFmtId="196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5" fontId="83" fillId="0" borderId="0"/>
    <xf numFmtId="0" fontId="83" fillId="0" borderId="0"/>
    <xf numFmtId="0" fontId="35" fillId="0" borderId="0"/>
    <xf numFmtId="0" fontId="21" fillId="0" borderId="0"/>
    <xf numFmtId="182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8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7" fontId="83" fillId="0" borderId="0"/>
    <xf numFmtId="199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4" fontId="42" fillId="0" borderId="0"/>
    <xf numFmtId="0" fontId="21" fillId="0" borderId="0"/>
    <xf numFmtId="0" fontId="21" fillId="0" borderId="0" applyProtection="0"/>
    <xf numFmtId="0" fontId="111" fillId="0" borderId="0"/>
    <xf numFmtId="0" fontId="111" fillId="0" borderId="0"/>
    <xf numFmtId="0" fontId="111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35" fillId="0" borderId="0"/>
    <xf numFmtId="0" fontId="21" fillId="0" borderId="0"/>
    <xf numFmtId="0" fontId="11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113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22" fillId="0" borderId="0"/>
    <xf numFmtId="0" fontId="112" fillId="0" borderId="0"/>
    <xf numFmtId="0" fontId="66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4" fontId="42" fillId="0" borderId="0"/>
    <xf numFmtId="194" fontId="42" fillId="0" borderId="0"/>
    <xf numFmtId="0" fontId="11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6" fontId="35" fillId="0" borderId="0" applyFont="0" applyFill="0" applyBorder="0" applyAlignment="0" applyProtection="0"/>
    <xf numFmtId="176" fontId="21" fillId="0" borderId="0" applyFont="0" applyFill="0" applyBorder="0" applyAlignment="0" applyProtection="0"/>
    <xf numFmtId="200" fontId="35" fillId="0" borderId="0" applyFont="0" applyFill="0" applyBorder="0" applyAlignment="0" applyProtection="0"/>
    <xf numFmtId="200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3" fillId="0" borderId="0"/>
    <xf numFmtId="201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2" fontId="35" fillId="0" borderId="0" applyFill="0" applyBorder="0" applyAlignment="0"/>
    <xf numFmtId="202" fontId="21" fillId="0" borderId="0" applyFill="0" applyBorder="0" applyAlignment="0"/>
    <xf numFmtId="203" fontId="35" fillId="0" borderId="0" applyFill="0" applyBorder="0" applyAlignment="0"/>
    <xf numFmtId="203" fontId="21" fillId="0" borderId="0" applyFill="0" applyBorder="0" applyAlignment="0"/>
    <xf numFmtId="204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8" fillId="0" borderId="0"/>
    <xf numFmtId="41" fontId="21" fillId="0" borderId="0" applyFont="0" applyFill="0" applyBorder="0" applyAlignment="0" applyProtection="0"/>
    <xf numFmtId="9" fontId="162" fillId="0" borderId="0" applyFont="0" applyFill="0" applyBorder="0" applyAlignment="0" applyProtection="0"/>
    <xf numFmtId="41" fontId="174" fillId="0" borderId="0" applyFont="0" applyFill="0" applyBorder="0" applyAlignment="0" applyProtection="0"/>
    <xf numFmtId="0" fontId="21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32" fillId="7" borderId="102" applyNumberFormat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6" fillId="0" borderId="0"/>
    <xf numFmtId="41" fontId="21" fillId="0" borderId="0" applyFont="0" applyFill="0" applyBorder="0" applyAlignment="0" applyProtection="0"/>
    <xf numFmtId="0" fontId="6" fillId="0" borderId="0"/>
    <xf numFmtId="43" fontId="21" fillId="0" borderId="0" applyFont="0" applyFill="0" applyBorder="0" applyAlignment="0" applyProtection="0"/>
    <xf numFmtId="0" fontId="25" fillId="20" borderId="102" applyNumberFormat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78" fillId="23" borderId="106"/>
    <xf numFmtId="0" fontId="78" fillId="0" borderId="106"/>
    <xf numFmtId="0" fontId="73" fillId="0" borderId="106"/>
    <xf numFmtId="0" fontId="73" fillId="0" borderId="106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7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11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15" fillId="0" borderId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15" fillId="0" borderId="0"/>
    <xf numFmtId="0" fontId="25" fillId="20" borderId="102" applyNumberFormat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" fillId="0" borderId="0"/>
    <xf numFmtId="0" fontId="15" fillId="0" borderId="0"/>
    <xf numFmtId="0" fontId="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1" fillId="0" borderId="0" applyFont="0" applyFill="0" applyBorder="0" applyAlignment="0" applyProtection="0"/>
    <xf numFmtId="0" fontId="87" fillId="0" borderId="100"/>
    <xf numFmtId="0" fontId="88" fillId="0" borderId="101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43" fontId="21" fillId="0" borderId="0" applyFont="0" applyFill="0" applyBorder="0" applyAlignment="0" applyProtection="0"/>
    <xf numFmtId="0" fontId="6" fillId="0" borderId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87" fillId="0" borderId="107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21" fillId="0" borderId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7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73" fillId="0" borderId="106"/>
    <xf numFmtId="0" fontId="73" fillId="0" borderId="106"/>
    <xf numFmtId="0" fontId="78" fillId="0" borderId="109"/>
    <xf numFmtId="0" fontId="78" fillId="0" borderId="109"/>
    <xf numFmtId="0" fontId="78" fillId="0" borderId="109"/>
    <xf numFmtId="0" fontId="78" fillId="0" borderId="109"/>
    <xf numFmtId="0" fontId="78" fillId="0" borderId="106"/>
    <xf numFmtId="0" fontId="78" fillId="23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9" fontId="15" fillId="0" borderId="0" applyFont="0" applyFill="0" applyBorder="0" applyAlignment="0" applyProtection="0"/>
    <xf numFmtId="0" fontId="88" fillId="0" borderId="110"/>
    <xf numFmtId="0" fontId="88" fillId="0" borderId="11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21" fillId="0" borderId="0"/>
    <xf numFmtId="0" fontId="5" fillId="0" borderId="0"/>
    <xf numFmtId="43" fontId="10" fillId="0" borderId="0" applyFont="0" applyFill="0" applyBorder="0" applyAlignment="0" applyProtection="0"/>
    <xf numFmtId="0" fontId="5" fillId="0" borderId="0"/>
    <xf numFmtId="41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5" fillId="0" borderId="0"/>
    <xf numFmtId="41" fontId="21" fillId="0" borderId="0" applyFont="0" applyFill="0" applyBorder="0" applyAlignment="0" applyProtection="0"/>
    <xf numFmtId="0" fontId="5" fillId="0" borderId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7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15" fillId="0" borderId="0" applyFont="0" applyFill="0" applyBorder="0" applyAlignment="0" applyProtection="0"/>
    <xf numFmtId="186" fontId="21" fillId="0" borderId="3"/>
    <xf numFmtId="10" fontId="40" fillId="25" borderId="3" applyNumberFormat="0" applyBorder="0" applyAlignment="0" applyProtection="0"/>
    <xf numFmtId="0" fontId="5" fillId="0" borderId="0"/>
    <xf numFmtId="0" fontId="5" fillId="0" borderId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87" fillId="0" borderId="14"/>
    <xf numFmtId="43" fontId="21" fillId="0" borderId="0" applyFont="0" applyFill="0" applyBorder="0" applyAlignment="0" applyProtection="0"/>
    <xf numFmtId="0" fontId="5" fillId="0" borderId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0" fontId="26" fillId="21" borderId="108" applyNumberFormat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32" fillId="7" borderId="102" applyNumberFormat="0" applyAlignment="0" applyProtection="0"/>
    <xf numFmtId="41" fontId="21" fillId="0" borderId="0" applyFont="0" applyFill="0" applyBorder="0" applyAlignment="0" applyProtection="0"/>
    <xf numFmtId="7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86" fontId="21" fillId="0" borderId="3"/>
    <xf numFmtId="186" fontId="21" fillId="0" borderId="3"/>
    <xf numFmtId="164" fontId="15" fillId="0" borderId="0" applyFont="0" applyFill="0" applyBorder="0" applyAlignment="0" applyProtection="0"/>
    <xf numFmtId="0" fontId="73" fillId="0" borderId="106"/>
    <xf numFmtId="0" fontId="73" fillId="0" borderId="106"/>
    <xf numFmtId="0" fontId="78" fillId="0" borderId="109"/>
    <xf numFmtId="0" fontId="78" fillId="0" borderId="109"/>
    <xf numFmtId="0" fontId="78" fillId="0" borderId="109"/>
    <xf numFmtId="0" fontId="78" fillId="0" borderId="109"/>
    <xf numFmtId="0" fontId="78" fillId="0" borderId="106"/>
    <xf numFmtId="0" fontId="78" fillId="23" borderId="106"/>
    <xf numFmtId="0" fontId="80" fillId="0" borderId="7">
      <alignment horizontal="left" vertical="center"/>
    </xf>
    <xf numFmtId="0" fontId="80" fillId="0" borderId="7">
      <alignment horizontal="left" vertical="center"/>
    </xf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2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21" fillId="0" borderId="0" applyFont="0" applyFill="0" applyBorder="0" applyAlignment="0" applyProtection="0"/>
    <xf numFmtId="0" fontId="5" fillId="0" borderId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43" fontId="21" fillId="0" borderId="0" applyFont="0" applyFill="0" applyBorder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9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87" fillId="0" borderId="14"/>
    <xf numFmtId="0" fontId="87" fillId="0" borderId="14"/>
    <xf numFmtId="0" fontId="88" fillId="0" borderId="110"/>
    <xf numFmtId="0" fontId="88" fillId="0" borderId="11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11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5" fillId="0" borderId="0"/>
    <xf numFmtId="0" fontId="32" fillId="7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5" fillId="0" borderId="0"/>
    <xf numFmtId="194" fontId="42" fillId="28" borderId="103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0" fontId="32" fillId="7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78" fillId="23" borderId="106"/>
    <xf numFmtId="0" fontId="78" fillId="0" borderId="106"/>
    <xf numFmtId="0" fontId="73" fillId="0" borderId="106"/>
    <xf numFmtId="0" fontId="73" fillId="0" borderId="106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73" fillId="0" borderId="106"/>
    <xf numFmtId="0" fontId="73" fillId="0" borderId="106"/>
    <xf numFmtId="0" fontId="78" fillId="0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73" fillId="0" borderId="106"/>
    <xf numFmtId="0" fontId="73" fillId="0" borderId="106"/>
    <xf numFmtId="0" fontId="78" fillId="0" borderId="106"/>
    <xf numFmtId="0" fontId="78" fillId="23" borderId="106"/>
    <xf numFmtId="43" fontId="5" fillId="0" borderId="0" applyFont="0" applyFill="0" applyBorder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5" fillId="0" borderId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5" fillId="0" borderId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38" fillId="0" borderId="105" applyNumberFormat="0" applyFill="0" applyAlignment="0" applyProtection="0"/>
    <xf numFmtId="0" fontId="87" fillId="0" borderId="107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78" fillId="23" borderId="106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38" fillId="0" borderId="105" applyNumberFormat="0" applyFill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87" fillId="0" borderId="107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2" fillId="7" borderId="102" applyNumberFormat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15" fillId="27" borderId="103" applyNumberFormat="0" applyFont="0" applyAlignment="0" applyProtection="0"/>
    <xf numFmtId="0" fontId="38" fillId="0" borderId="105" applyNumberFormat="0" applyFill="0" applyAlignment="0" applyProtection="0"/>
    <xf numFmtId="0" fontId="15" fillId="27" borderId="103" applyNumberFormat="0" applyFont="0" applyAlignment="0" applyProtection="0"/>
    <xf numFmtId="0" fontId="5" fillId="0" borderId="0"/>
    <xf numFmtId="0" fontId="78" fillId="23" borderId="106"/>
    <xf numFmtId="0" fontId="5" fillId="0" borderId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73" fillId="0" borderId="106"/>
    <xf numFmtId="0" fontId="73" fillId="0" borderId="106"/>
    <xf numFmtId="0" fontId="78" fillId="0" borderId="106"/>
    <xf numFmtId="43" fontId="5" fillId="0" borderId="0" applyFont="0" applyFill="0" applyBorder="0" applyAlignment="0" applyProtection="0"/>
    <xf numFmtId="0" fontId="78" fillId="0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73" fillId="0" borderId="106"/>
    <xf numFmtId="0" fontId="73" fillId="0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73" fillId="0" borderId="106"/>
    <xf numFmtId="0" fontId="73" fillId="0" borderId="106"/>
    <xf numFmtId="0" fontId="78" fillId="0" borderId="106"/>
    <xf numFmtId="0" fontId="78" fillId="23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5" fillId="0" borderId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5" fillId="0" borderId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87" fillId="0" borderId="107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5" fillId="20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38" fillId="0" borderId="105" applyNumberFormat="0" applyFill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87" fillId="0" borderId="107"/>
    <xf numFmtId="0" fontId="15" fillId="27" borderId="103" applyNumberFormat="0" applyFont="0" applyAlignment="0" applyProtection="0"/>
    <xf numFmtId="194" fontId="42" fillId="28" borderId="103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2" fillId="7" borderId="102" applyNumberFormat="0" applyAlignment="0" applyProtection="0"/>
    <xf numFmtId="0" fontId="38" fillId="0" borderId="105" applyNumberFormat="0" applyFill="0" applyAlignment="0" applyProtection="0"/>
    <xf numFmtId="0" fontId="87" fillId="0" borderId="107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78" fillId="23" borderId="106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38" fillId="0" borderId="105" applyNumberFormat="0" applyFill="0" applyAlignment="0" applyProtection="0"/>
    <xf numFmtId="0" fontId="32" fillId="7" borderId="102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15" fillId="27" borderId="103" applyNumberFormat="0" applyFon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1" fillId="27" borderId="103" applyNumberFormat="0" applyFon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5" fillId="0" borderId="0"/>
    <xf numFmtId="0" fontId="32" fillId="7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5" fillId="0" borderId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38" fillId="0" borderId="105" applyNumberFormat="0" applyFill="0" applyAlignment="0" applyProtection="0"/>
    <xf numFmtId="0" fontId="32" fillId="7" borderId="102" applyNumberFormat="0" applyAlignment="0" applyProtection="0"/>
    <xf numFmtId="194" fontId="42" fillId="28" borderId="103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78" fillId="23" borderId="106"/>
    <xf numFmtId="0" fontId="78" fillId="0" borderId="106"/>
    <xf numFmtId="0" fontId="73" fillId="0" borderId="106"/>
    <xf numFmtId="0" fontId="73" fillId="0" borderId="106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73" fillId="0" borderId="106"/>
    <xf numFmtId="0" fontId="73" fillId="0" borderId="106"/>
    <xf numFmtId="0" fontId="78" fillId="0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73" fillId="0" borderId="106"/>
    <xf numFmtId="0" fontId="73" fillId="0" borderId="106"/>
    <xf numFmtId="0" fontId="78" fillId="0" borderId="106"/>
    <xf numFmtId="0" fontId="78" fillId="23" borderId="106"/>
    <xf numFmtId="43" fontId="5" fillId="0" borderId="0" applyFont="0" applyFill="0" applyBorder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5" fillId="0" borderId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5" fillId="0" borderId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38" fillId="0" borderId="105" applyNumberFormat="0" applyFill="0" applyAlignment="0" applyProtection="0"/>
    <xf numFmtId="0" fontId="87" fillId="0" borderId="107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78" fillId="23" borderId="106"/>
    <xf numFmtId="0" fontId="87" fillId="0" borderId="107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38" fillId="0" borderId="105" applyNumberFormat="0" applyFill="0" applyAlignment="0" applyProtection="0"/>
    <xf numFmtId="0" fontId="32" fillId="7" borderId="102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2" fillId="7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87" fillId="0" borderId="107"/>
    <xf numFmtId="0" fontId="32" fillId="7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194" fontId="42" fillId="28" borderId="103" applyAlignment="0" applyProtection="0"/>
    <xf numFmtId="0" fontId="38" fillId="0" borderId="105" applyNumberFormat="0" applyFill="0" applyAlignment="0" applyProtection="0"/>
    <xf numFmtId="0" fontId="5" fillId="0" borderId="0"/>
    <xf numFmtId="0" fontId="78" fillId="0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5" fillId="0" borderId="0"/>
    <xf numFmtId="194" fontId="42" fillId="28" borderId="103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43" fontId="5" fillId="0" borderId="0" applyFont="0" applyFill="0" applyBorder="0" applyAlignment="0" applyProtection="0"/>
    <xf numFmtId="0" fontId="78" fillId="23" borderId="106"/>
    <xf numFmtId="0" fontId="78" fillId="23" borderId="106"/>
    <xf numFmtId="0" fontId="78" fillId="0" borderId="106"/>
    <xf numFmtId="0" fontId="78" fillId="23" borderId="106"/>
    <xf numFmtId="0" fontId="78" fillId="0" borderId="106"/>
    <xf numFmtId="0" fontId="73" fillId="0" borderId="106"/>
    <xf numFmtId="0" fontId="73" fillId="0" borderId="106"/>
    <xf numFmtId="0" fontId="73" fillId="0" borderId="106"/>
    <xf numFmtId="0" fontId="73" fillId="0" borderId="106"/>
    <xf numFmtId="0" fontId="73" fillId="0" borderId="106"/>
    <xf numFmtId="0" fontId="73" fillId="0" borderId="106"/>
    <xf numFmtId="0" fontId="73" fillId="0" borderId="106"/>
    <xf numFmtId="0" fontId="73" fillId="0" borderId="106"/>
    <xf numFmtId="0" fontId="73" fillId="0" borderId="106"/>
    <xf numFmtId="0" fontId="73" fillId="0" borderId="106"/>
    <xf numFmtId="0" fontId="78" fillId="0" borderId="106"/>
    <xf numFmtId="0" fontId="78" fillId="23" borderId="106"/>
    <xf numFmtId="0" fontId="78" fillId="0" borderId="106"/>
    <xf numFmtId="0" fontId="78" fillId="23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5" fillId="0" borderId="0"/>
    <xf numFmtId="0" fontId="5" fillId="0" borderId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87" fillId="0" borderId="107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32" fillId="7" borderId="102" applyNumberFormat="0" applyAlignment="0" applyProtection="0"/>
    <xf numFmtId="0" fontId="15" fillId="27" borderId="103" applyNumberFormat="0" applyFon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87" fillId="0" borderId="107"/>
    <xf numFmtId="0" fontId="32" fillId="7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2" fillId="7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5" fillId="0" borderId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5" fillId="0" borderId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5" fillId="0" borderId="0"/>
    <xf numFmtId="194" fontId="42" fillId="28" borderId="103" applyAlignment="0" applyProtection="0"/>
    <xf numFmtId="0" fontId="38" fillId="0" borderId="105" applyNumberFormat="0" applyFill="0" applyAlignment="0" applyProtection="0"/>
    <xf numFmtId="0" fontId="5" fillId="0" borderId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43" fontId="21" fillId="0" borderId="0" applyFont="0" applyFill="0" applyBorder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36" fillId="20" borderId="104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78" fillId="23" borderId="106"/>
    <xf numFmtId="0" fontId="78" fillId="0" borderId="106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73" fillId="0" borderId="106"/>
    <xf numFmtId="0" fontId="73" fillId="0" borderId="106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10" fontId="40" fillId="25" borderId="3" applyNumberFormat="0" applyBorder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73" fillId="0" borderId="106"/>
    <xf numFmtId="0" fontId="73" fillId="0" borderId="106"/>
    <xf numFmtId="0" fontId="80" fillId="0" borderId="7">
      <alignment horizontal="left" vertical="center"/>
    </xf>
    <xf numFmtId="0" fontId="78" fillId="23" borderId="106"/>
    <xf numFmtId="0" fontId="78" fillId="0" borderId="106"/>
    <xf numFmtId="0" fontId="78" fillId="23" borderId="106"/>
    <xf numFmtId="0" fontId="78" fillId="0" borderId="106"/>
    <xf numFmtId="0" fontId="73" fillId="0" borderId="106"/>
    <xf numFmtId="0" fontId="73" fillId="0" borderId="106"/>
    <xf numFmtId="0" fontId="78" fillId="23" borderId="106"/>
    <xf numFmtId="0" fontId="73" fillId="0" borderId="106"/>
    <xf numFmtId="0" fontId="73" fillId="0" borderId="106"/>
    <xf numFmtId="0" fontId="73" fillId="0" borderId="106"/>
    <xf numFmtId="0" fontId="73" fillId="0" borderId="106"/>
    <xf numFmtId="0" fontId="78" fillId="0" borderId="106"/>
    <xf numFmtId="0" fontId="78" fillId="23" borderId="106"/>
    <xf numFmtId="43" fontId="5" fillId="0" borderId="0" applyFont="0" applyFill="0" applyBorder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73" fillId="0" borderId="106"/>
    <xf numFmtId="0" fontId="73" fillId="0" borderId="106"/>
    <xf numFmtId="0" fontId="73" fillId="0" borderId="106"/>
    <xf numFmtId="0" fontId="78" fillId="23" borderId="106"/>
    <xf numFmtId="0" fontId="78" fillId="0" borderId="106"/>
    <xf numFmtId="0" fontId="5" fillId="0" borderId="0"/>
    <xf numFmtId="0" fontId="5" fillId="0" borderId="0"/>
    <xf numFmtId="0" fontId="5" fillId="0" borderId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5" fillId="0" borderId="0"/>
    <xf numFmtId="0" fontId="5" fillId="0" borderId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5" fillId="0" borderId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5" fillId="0" borderId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25" fillId="20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5" fillId="20" borderId="102" applyNumberFormat="0" applyAlignment="0" applyProtection="0"/>
    <xf numFmtId="0" fontId="15" fillId="27" borderId="103" applyNumberFormat="0" applyFon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87" fillId="0" borderId="107"/>
    <xf numFmtId="0" fontId="32" fillId="7" borderId="102" applyNumberFormat="0" applyAlignment="0" applyProtection="0"/>
    <xf numFmtId="0" fontId="32" fillId="7" borderId="102" applyNumberFormat="0" applyAlignment="0" applyProtection="0"/>
    <xf numFmtId="0" fontId="5" fillId="0" borderId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78" fillId="23" borderId="106"/>
    <xf numFmtId="194" fontId="42" fillId="28" borderId="103" applyAlignment="0" applyProtection="0"/>
    <xf numFmtId="0" fontId="38" fillId="0" borderId="105" applyNumberFormat="0" applyFill="0" applyAlignment="0" applyProtection="0"/>
    <xf numFmtId="0" fontId="78" fillId="0" borderId="106"/>
    <xf numFmtId="0" fontId="25" fillId="20" borderId="102" applyNumberForma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32" fillId="7" borderId="102" applyNumberFormat="0" applyAlignment="0" applyProtection="0"/>
    <xf numFmtId="0" fontId="5" fillId="0" borderId="0"/>
    <xf numFmtId="0" fontId="32" fillId="7" borderId="102" applyNumberFormat="0" applyAlignment="0" applyProtection="0"/>
    <xf numFmtId="0" fontId="5" fillId="0" borderId="0"/>
    <xf numFmtId="194" fontId="42" fillId="28" borderId="103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87" fillId="0" borderId="107"/>
    <xf numFmtId="0" fontId="5" fillId="0" borderId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186" fontId="21" fillId="0" borderId="3"/>
    <xf numFmtId="0" fontId="25" fillId="20" borderId="102" applyNumberForma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5" fillId="20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36" fillId="20" borderId="104" applyNumberFormat="0" applyAlignment="0" applyProtection="0"/>
    <xf numFmtId="0" fontId="15" fillId="27" borderId="103" applyNumberFormat="0" applyFont="0" applyAlignment="0" applyProtection="0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194" fontId="42" fillId="28" borderId="103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0" borderId="0"/>
    <xf numFmtId="0" fontId="15" fillId="27" borderId="103" applyNumberFormat="0" applyFont="0" applyAlignment="0" applyProtection="0"/>
    <xf numFmtId="0" fontId="5" fillId="0" borderId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5" fillId="0" borderId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5" fillId="0" borderId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9" fontId="21" fillId="0" borderId="0" applyFont="0" applyFill="0" applyBorder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73" fillId="0" borderId="106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0" borderId="0"/>
    <xf numFmtId="0" fontId="21" fillId="0" borderId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87" fillId="0" borderId="107"/>
    <xf numFmtId="0" fontId="25" fillId="20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0" borderId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21" fillId="0" borderId="0"/>
    <xf numFmtId="0" fontId="25" fillId="20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78" fillId="0" borderId="106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21" fillId="0" borderId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87" fillId="0" borderId="107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2" fillId="7" borderId="102" applyNumberFormat="0" applyAlignment="0" applyProtection="0"/>
    <xf numFmtId="0" fontId="38" fillId="0" borderId="105" applyNumberFormat="0" applyFill="0" applyAlignment="0" applyProtection="0"/>
    <xf numFmtId="0" fontId="32" fillId="7" borderId="102" applyNumberForma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21" fillId="0" borderId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2" fillId="7" borderId="102" applyNumberFormat="0" applyAlignment="0" applyProtection="0"/>
    <xf numFmtId="186" fontId="21" fillId="0" borderId="3"/>
    <xf numFmtId="0" fontId="73" fillId="0" borderId="106"/>
    <xf numFmtId="0" fontId="73" fillId="0" borderId="106"/>
    <xf numFmtId="0" fontId="78" fillId="0" borderId="106"/>
    <xf numFmtId="0" fontId="78" fillId="23" borderId="106"/>
    <xf numFmtId="0" fontId="80" fillId="0" borderId="7">
      <alignment horizontal="left" vertical="center"/>
    </xf>
    <xf numFmtId="0" fontId="32" fillId="7" borderId="102" applyNumberFormat="0" applyAlignment="0" applyProtection="0"/>
    <xf numFmtId="10" fontId="40" fillId="25" borderId="3" applyNumberFormat="0" applyBorder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2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9" fontId="21" fillId="0" borderId="0" applyFont="0" applyFill="0" applyBorder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5" fillId="0" borderId="0"/>
    <xf numFmtId="43" fontId="10" fillId="0" borderId="0" applyFont="0" applyFill="0" applyBorder="0" applyAlignment="0" applyProtection="0"/>
    <xf numFmtId="0" fontId="5" fillId="0" borderId="0"/>
    <xf numFmtId="41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5" fillId="0" borderId="0"/>
    <xf numFmtId="41" fontId="21" fillId="0" borderId="0" applyFont="0" applyFill="0" applyBorder="0" applyAlignment="0" applyProtection="0"/>
    <xf numFmtId="0" fontId="5" fillId="0" borderId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7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15" fillId="0" borderId="0" applyFont="0" applyFill="0" applyBorder="0" applyAlignment="0" applyProtection="0"/>
    <xf numFmtId="186" fontId="21" fillId="0" borderId="3"/>
    <xf numFmtId="10" fontId="40" fillId="25" borderId="3" applyNumberFormat="0" applyBorder="0" applyAlignment="0" applyProtection="0"/>
    <xf numFmtId="0" fontId="5" fillId="0" borderId="0"/>
    <xf numFmtId="0" fontId="5" fillId="0" borderId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32" fillId="7" borderId="102" applyNumberFormat="0" applyAlignment="0" applyProtection="0"/>
    <xf numFmtId="0" fontId="87" fillId="0" borderId="107"/>
    <xf numFmtId="0" fontId="88" fillId="0" borderId="110"/>
    <xf numFmtId="43" fontId="21" fillId="0" borderId="0" applyFont="0" applyFill="0" applyBorder="0" applyAlignment="0" applyProtection="0"/>
    <xf numFmtId="0" fontId="5" fillId="0" borderId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32" fillId="7" borderId="102" applyNumberFormat="0" applyAlignment="0" applyProtection="0"/>
    <xf numFmtId="41" fontId="21" fillId="0" borderId="0" applyFont="0" applyFill="0" applyBorder="0" applyAlignment="0" applyProtection="0"/>
    <xf numFmtId="7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86" fontId="21" fillId="0" borderId="3"/>
    <xf numFmtId="186" fontId="21" fillId="0" borderId="3"/>
    <xf numFmtId="0" fontId="73" fillId="0" borderId="106"/>
    <xf numFmtId="0" fontId="73" fillId="0" borderId="106"/>
    <xf numFmtId="0" fontId="73" fillId="0" borderId="106"/>
    <xf numFmtId="0" fontId="73" fillId="0" borderId="106"/>
    <xf numFmtId="0" fontId="78" fillId="0" borderId="106"/>
    <xf numFmtId="0" fontId="78" fillId="0" borderId="106"/>
    <xf numFmtId="0" fontId="78" fillId="23" borderId="106"/>
    <xf numFmtId="0" fontId="78" fillId="23" borderId="106"/>
    <xf numFmtId="0" fontId="80" fillId="0" borderId="7">
      <alignment horizontal="left" vertical="center"/>
    </xf>
    <xf numFmtId="0" fontId="80" fillId="0" borderId="7">
      <alignment horizontal="left" vertical="center"/>
    </xf>
    <xf numFmtId="0" fontId="32" fillId="7" borderId="102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2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43" fontId="21" fillId="0" borderId="0" applyFont="0" applyFill="0" applyBorder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5" fillId="0" borderId="0"/>
    <xf numFmtId="0" fontId="32" fillId="7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5" fillId="0" borderId="0"/>
    <xf numFmtId="194" fontId="42" fillId="28" borderId="103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0" fontId="32" fillId="7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78" fillId="23" borderId="106"/>
    <xf numFmtId="0" fontId="78" fillId="0" borderId="106"/>
    <xf numFmtId="0" fontId="73" fillId="0" borderId="106"/>
    <xf numFmtId="0" fontId="73" fillId="0" borderId="106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73" fillId="0" borderId="106"/>
    <xf numFmtId="0" fontId="73" fillId="0" borderId="106"/>
    <xf numFmtId="0" fontId="78" fillId="0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73" fillId="0" borderId="106"/>
    <xf numFmtId="0" fontId="73" fillId="0" borderId="106"/>
    <xf numFmtId="0" fontId="78" fillId="0" borderId="106"/>
    <xf numFmtId="0" fontId="78" fillId="23" borderId="106"/>
    <xf numFmtId="43" fontId="5" fillId="0" borderId="0" applyFont="0" applyFill="0" applyBorder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5" fillId="0" borderId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5" fillId="0" borderId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38" fillId="0" borderId="105" applyNumberFormat="0" applyFill="0" applyAlignment="0" applyProtection="0"/>
    <xf numFmtId="0" fontId="87" fillId="0" borderId="107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78" fillId="23" borderId="106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38" fillId="0" borderId="105" applyNumberFormat="0" applyFill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87" fillId="0" borderId="107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2" fillId="7" borderId="102" applyNumberFormat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15" fillId="27" borderId="103" applyNumberFormat="0" applyFont="0" applyAlignment="0" applyProtection="0"/>
    <xf numFmtId="0" fontId="38" fillId="0" borderId="105" applyNumberFormat="0" applyFill="0" applyAlignment="0" applyProtection="0"/>
    <xf numFmtId="0" fontId="15" fillId="27" borderId="103" applyNumberFormat="0" applyFont="0" applyAlignment="0" applyProtection="0"/>
    <xf numFmtId="0" fontId="5" fillId="0" borderId="0"/>
    <xf numFmtId="0" fontId="78" fillId="23" borderId="106"/>
    <xf numFmtId="0" fontId="5" fillId="0" borderId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73" fillId="0" borderId="106"/>
    <xf numFmtId="0" fontId="73" fillId="0" borderId="106"/>
    <xf numFmtId="0" fontId="78" fillId="0" borderId="106"/>
    <xf numFmtId="43" fontId="5" fillId="0" borderId="0" applyFont="0" applyFill="0" applyBorder="0" applyAlignment="0" applyProtection="0"/>
    <xf numFmtId="0" fontId="78" fillId="0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73" fillId="0" borderId="106"/>
    <xf numFmtId="0" fontId="73" fillId="0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73" fillId="0" borderId="106"/>
    <xf numFmtId="0" fontId="73" fillId="0" borderId="106"/>
    <xf numFmtId="0" fontId="78" fillId="0" borderId="106"/>
    <xf numFmtId="0" fontId="78" fillId="23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5" fillId="0" borderId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5" fillId="0" borderId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87" fillId="0" borderId="107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5" fillId="20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38" fillId="0" borderId="105" applyNumberFormat="0" applyFill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87" fillId="0" borderId="107"/>
    <xf numFmtId="0" fontId="15" fillId="27" borderId="103" applyNumberFormat="0" applyFont="0" applyAlignment="0" applyProtection="0"/>
    <xf numFmtId="194" fontId="42" fillId="28" borderId="103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2" fillId="7" borderId="102" applyNumberFormat="0" applyAlignment="0" applyProtection="0"/>
    <xf numFmtId="0" fontId="38" fillId="0" borderId="105" applyNumberFormat="0" applyFill="0" applyAlignment="0" applyProtection="0"/>
    <xf numFmtId="0" fontId="87" fillId="0" borderId="107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78" fillId="23" borderId="106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38" fillId="0" borderId="105" applyNumberFormat="0" applyFill="0" applyAlignment="0" applyProtection="0"/>
    <xf numFmtId="0" fontId="32" fillId="7" borderId="102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15" fillId="27" borderId="103" applyNumberFormat="0" applyFon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1" fillId="27" borderId="103" applyNumberFormat="0" applyFon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5" fillId="0" borderId="0"/>
    <xf numFmtId="0" fontId="32" fillId="7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5" fillId="0" borderId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38" fillId="0" borderId="105" applyNumberFormat="0" applyFill="0" applyAlignment="0" applyProtection="0"/>
    <xf numFmtId="0" fontId="32" fillId="7" borderId="102" applyNumberFormat="0" applyAlignment="0" applyProtection="0"/>
    <xf numFmtId="194" fontId="42" fillId="28" borderId="103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78" fillId="23" borderId="106"/>
    <xf numFmtId="0" fontId="78" fillId="0" borderId="106"/>
    <xf numFmtId="0" fontId="73" fillId="0" borderId="106"/>
    <xf numFmtId="0" fontId="73" fillId="0" borderId="106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73" fillId="0" borderId="106"/>
    <xf numFmtId="0" fontId="73" fillId="0" borderId="106"/>
    <xf numFmtId="0" fontId="78" fillId="0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73" fillId="0" borderId="106"/>
    <xf numFmtId="0" fontId="73" fillId="0" borderId="106"/>
    <xf numFmtId="0" fontId="78" fillId="0" borderId="106"/>
    <xf numFmtId="0" fontId="78" fillId="23" borderId="106"/>
    <xf numFmtId="43" fontId="5" fillId="0" borderId="0" applyFont="0" applyFill="0" applyBorder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5" fillId="0" borderId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5" fillId="0" borderId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38" fillId="0" borderId="105" applyNumberFormat="0" applyFill="0" applyAlignment="0" applyProtection="0"/>
    <xf numFmtId="0" fontId="87" fillId="0" borderId="107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78" fillId="23" borderId="106"/>
    <xf numFmtId="0" fontId="87" fillId="0" borderId="107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38" fillId="0" borderId="105" applyNumberFormat="0" applyFill="0" applyAlignment="0" applyProtection="0"/>
    <xf numFmtId="0" fontId="32" fillId="7" borderId="102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2" fillId="7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87" fillId="0" borderId="107"/>
    <xf numFmtId="0" fontId="32" fillId="7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194" fontId="42" fillId="28" borderId="103" applyAlignment="0" applyProtection="0"/>
    <xf numFmtId="0" fontId="38" fillId="0" borderId="105" applyNumberFormat="0" applyFill="0" applyAlignment="0" applyProtection="0"/>
    <xf numFmtId="0" fontId="5" fillId="0" borderId="0"/>
    <xf numFmtId="0" fontId="78" fillId="0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5" fillId="0" borderId="0"/>
    <xf numFmtId="194" fontId="42" fillId="28" borderId="103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43" fontId="5" fillId="0" borderId="0" applyFont="0" applyFill="0" applyBorder="0" applyAlignment="0" applyProtection="0"/>
    <xf numFmtId="0" fontId="78" fillId="23" borderId="106"/>
    <xf numFmtId="0" fontId="78" fillId="23" borderId="106"/>
    <xf numFmtId="0" fontId="78" fillId="0" borderId="106"/>
    <xf numFmtId="0" fontId="78" fillId="23" borderId="106"/>
    <xf numFmtId="0" fontId="78" fillId="0" borderId="106"/>
    <xf numFmtId="0" fontId="73" fillId="0" borderId="106"/>
    <xf numFmtId="0" fontId="73" fillId="0" borderId="106"/>
    <xf numFmtId="0" fontId="73" fillId="0" borderId="106"/>
    <xf numFmtId="0" fontId="73" fillId="0" borderId="106"/>
    <xf numFmtId="0" fontId="73" fillId="0" borderId="106"/>
    <xf numFmtId="0" fontId="73" fillId="0" borderId="106"/>
    <xf numFmtId="0" fontId="73" fillId="0" borderId="106"/>
    <xf numFmtId="0" fontId="73" fillId="0" borderId="106"/>
    <xf numFmtId="0" fontId="73" fillId="0" borderId="106"/>
    <xf numFmtId="0" fontId="73" fillId="0" borderId="106"/>
    <xf numFmtId="0" fontId="78" fillId="0" borderId="106"/>
    <xf numFmtId="0" fontId="78" fillId="23" borderId="106"/>
    <xf numFmtId="0" fontId="78" fillId="0" borderId="106"/>
    <xf numFmtId="0" fontId="78" fillId="23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5" fillId="0" borderId="0"/>
    <xf numFmtId="0" fontId="5" fillId="0" borderId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87" fillId="0" borderId="107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32" fillId="7" borderId="102" applyNumberFormat="0" applyAlignment="0" applyProtection="0"/>
    <xf numFmtId="0" fontId="15" fillId="27" borderId="103" applyNumberFormat="0" applyFon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87" fillId="0" borderId="107"/>
    <xf numFmtId="0" fontId="32" fillId="7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2" fillId="7" borderId="102" applyNumberFormat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32" fillId="7" borderId="102" applyNumberFormat="0" applyAlignment="0" applyProtection="0"/>
    <xf numFmtId="0" fontId="87" fillId="0" borderId="14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15" fillId="27" borderId="103" applyNumberFormat="0" applyFont="0" applyAlignment="0" applyProtection="0"/>
    <xf numFmtId="0" fontId="87" fillId="0" borderId="107"/>
    <xf numFmtId="0" fontId="5" fillId="0" borderId="0"/>
    <xf numFmtId="0" fontId="5" fillId="0" borderId="0"/>
    <xf numFmtId="0" fontId="32" fillId="7" borderId="102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43" fontId="5" fillId="0" borderId="0" applyFont="0" applyFill="0" applyBorder="0" applyAlignment="0" applyProtection="0"/>
    <xf numFmtId="0" fontId="73" fillId="0" borderId="106"/>
    <xf numFmtId="0" fontId="73" fillId="0" borderId="106"/>
    <xf numFmtId="0" fontId="78" fillId="0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5" fillId="0" borderId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5" fillId="0" borderId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2" fillId="7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21" fillId="0" borderId="0"/>
    <xf numFmtId="0" fontId="87" fillId="0" borderId="107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78" fillId="23" borderId="106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25" fillId="20" borderId="102" applyNumberFormat="0" applyAlignment="0" applyProtection="0"/>
    <xf numFmtId="0" fontId="21" fillId="0" borderId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78" fillId="0" borderId="106"/>
    <xf numFmtId="0" fontId="25" fillId="20" borderId="102" applyNumberFormat="0" applyAlignment="0" applyProtection="0"/>
    <xf numFmtId="0" fontId="32" fillId="7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5" fillId="0" borderId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5" fillId="0" borderId="0"/>
    <xf numFmtId="0" fontId="38" fillId="0" borderId="105" applyNumberFormat="0" applyFill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2" fillId="7" borderId="102" applyNumberForma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36" fillId="20" borderId="104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78" fillId="23" borderId="106"/>
    <xf numFmtId="0" fontId="78" fillId="23" borderId="106"/>
    <xf numFmtId="0" fontId="73" fillId="0" borderId="106"/>
    <xf numFmtId="0" fontId="73" fillId="0" borderId="106"/>
    <xf numFmtId="0" fontId="73" fillId="0" borderId="106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73" fillId="0" borderId="106"/>
    <xf numFmtId="0" fontId="73" fillId="0" borderId="106"/>
    <xf numFmtId="0" fontId="73" fillId="0" borderId="106"/>
    <xf numFmtId="0" fontId="73" fillId="0" borderId="106"/>
    <xf numFmtId="0" fontId="78" fillId="23" borderId="106"/>
    <xf numFmtId="0" fontId="78" fillId="0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43" fontId="5" fillId="0" borderId="0" applyFont="0" applyFill="0" applyBorder="0" applyAlignment="0" applyProtection="0"/>
    <xf numFmtId="0" fontId="73" fillId="0" borderId="106"/>
    <xf numFmtId="0" fontId="73" fillId="0" borderId="106"/>
    <xf numFmtId="0" fontId="78" fillId="0" borderId="106"/>
    <xf numFmtId="0" fontId="78" fillId="23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0" fontId="5" fillId="0" borderId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5" fillId="0" borderId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78" fillId="0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8" fillId="0" borderId="105" applyNumberFormat="0" applyFill="0" applyAlignment="0" applyProtection="0"/>
    <xf numFmtId="0" fontId="21" fillId="27" borderId="103" applyNumberFormat="0" applyFont="0" applyAlignment="0" applyProtection="0"/>
    <xf numFmtId="0" fontId="25" fillId="20" borderId="102" applyNumberFormat="0" applyAlignment="0" applyProtection="0"/>
    <xf numFmtId="0" fontId="87" fillId="0" borderId="107"/>
    <xf numFmtId="0" fontId="32" fillId="7" borderId="102" applyNumberForma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78" fillId="0" borderId="106"/>
    <xf numFmtId="194" fontId="42" fillId="28" borderId="103" applyAlignment="0" applyProtection="0"/>
    <xf numFmtId="0" fontId="78" fillId="23" borderId="106"/>
    <xf numFmtId="0" fontId="15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8" fillId="0" borderId="105" applyNumberFormat="0" applyFill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32" fillId="7" borderId="102" applyNumberFormat="0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15" fillId="27" borderId="103" applyNumberFormat="0" applyFont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8" fillId="0" borderId="105" applyNumberFormat="0" applyFill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73" fillId="0" borderId="106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25" fillId="20" borderId="102" applyNumberForma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21" fillId="27" borderId="103" applyNumberFormat="0" applyFont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0" fontId="25" fillId="20" borderId="102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0" fontId="21" fillId="27" borderId="103" applyNumberFormat="0" applyFont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194" fontId="42" fillId="28" borderId="103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8" fillId="0" borderId="105" applyNumberFormat="0" applyFill="0" applyAlignment="0" applyProtection="0"/>
    <xf numFmtId="0" fontId="36" fillId="20" borderId="104" applyNumberFormat="0" applyAlignment="0" applyProtection="0"/>
    <xf numFmtId="0" fontId="21" fillId="27" borderId="103" applyNumberFormat="0" applyFont="0" applyAlignment="0" applyProtection="0"/>
    <xf numFmtId="0" fontId="87" fillId="0" borderId="107"/>
    <xf numFmtId="0" fontId="32" fillId="7" borderId="102" applyNumberFormat="0" applyAlignment="0" applyProtection="0"/>
    <xf numFmtId="0" fontId="25" fillId="20" borderId="102" applyNumberFormat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15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21" fillId="27" borderId="103" applyNumberFormat="0" applyFont="0" applyAlignment="0" applyProtection="0"/>
    <xf numFmtId="194" fontId="42" fillId="28" borderId="103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36" fillId="20" borderId="104" applyNumberFormat="0" applyAlignment="0" applyProtection="0"/>
    <xf numFmtId="0" fontId="87" fillId="0" borderId="107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38" fillId="0" borderId="105" applyNumberFormat="0" applyFill="0" applyAlignment="0" applyProtection="0"/>
    <xf numFmtId="0" fontId="21" fillId="0" borderId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32" fillId="7" borderId="102" applyNumberFormat="0" applyAlignment="0" applyProtection="0"/>
    <xf numFmtId="0" fontId="32" fillId="7" borderId="102" applyNumberFormat="0" applyAlignment="0" applyProtection="0"/>
    <xf numFmtId="43" fontId="21" fillId="0" borderId="0" applyFont="0" applyFill="0" applyBorder="0" applyAlignment="0" applyProtection="0"/>
    <xf numFmtId="0" fontId="21" fillId="0" borderId="0"/>
    <xf numFmtId="43" fontId="21" fillId="0" borderId="0" applyFont="0" applyFill="0" applyBorder="0" applyAlignment="0" applyProtection="0"/>
  </cellStyleXfs>
  <cellXfs count="714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165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165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165" fontId="44" fillId="0" borderId="0" xfId="1448" applyNumberFormat="1" applyFont="1" applyAlignment="1">
      <alignment horizontal="center" wrapText="1"/>
    </xf>
    <xf numFmtId="0" fontId="111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11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167" fontId="52" fillId="0" borderId="0" xfId="1652" applyNumberFormat="1" applyFont="1"/>
    <xf numFmtId="0" fontId="111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11" fillId="0" borderId="26" xfId="1614" applyBorder="1" applyAlignment="1">
      <alignment horizontal="center" vertical="center"/>
    </xf>
    <xf numFmtId="37" fontId="111" fillId="0" borderId="27" xfId="1614" applyNumberFormat="1" applyBorder="1" applyAlignment="1">
      <alignment horizontal="center"/>
    </xf>
    <xf numFmtId="0" fontId="111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11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11" fillId="0" borderId="19" xfId="1614" applyBorder="1"/>
    <xf numFmtId="0" fontId="111" fillId="0" borderId="19" xfId="1614" applyBorder="1" applyAlignment="1">
      <alignment horizontal="right"/>
    </xf>
    <xf numFmtId="0" fontId="111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11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9" fontId="44" fillId="0" borderId="0" xfId="714" applyFont="1" applyFill="1" applyAlignment="1">
      <alignment horizontal="center" wrapText="1"/>
    </xf>
    <xf numFmtId="169" fontId="43" fillId="0" borderId="0" xfId="714" applyFont="1" applyFill="1" applyAlignment="1">
      <alignment horizontal="center" wrapText="1"/>
    </xf>
    <xf numFmtId="4" fontId="93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9" fontId="44" fillId="0" borderId="21" xfId="715" applyNumberFormat="1" applyFont="1" applyFill="1" applyBorder="1" applyAlignment="1">
      <alignment horizontal="center" vertical="center" wrapText="1"/>
    </xf>
    <xf numFmtId="169" fontId="44" fillId="0" borderId="21" xfId="714" applyFont="1" applyFill="1" applyBorder="1" applyAlignment="1">
      <alignment horizontal="center" vertical="center" wrapText="1"/>
    </xf>
    <xf numFmtId="169" fontId="44" fillId="0" borderId="33" xfId="714" applyFont="1" applyFill="1" applyBorder="1" applyAlignment="1">
      <alignment horizontal="center" vertical="center" wrapText="1"/>
    </xf>
    <xf numFmtId="167" fontId="43" fillId="0" borderId="0" xfId="1614" applyNumberFormat="1" applyFont="1" applyAlignment="1">
      <alignment horizontal="left" vertical="center"/>
    </xf>
    <xf numFmtId="37" fontId="111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4" fillId="0" borderId="21" xfId="1614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11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11" fillId="0" borderId="0" xfId="1615" applyAlignment="1">
      <alignment horizontal="center"/>
    </xf>
    <xf numFmtId="167" fontId="43" fillId="0" borderId="0" xfId="1615" applyNumberFormat="1" applyFont="1" applyAlignment="1">
      <alignment horizontal="left" vertical="center"/>
    </xf>
    <xf numFmtId="167" fontId="52" fillId="0" borderId="0" xfId="1653" applyNumberFormat="1" applyFont="1" applyAlignment="1">
      <alignment horizontal="left" vertical="center"/>
    </xf>
    <xf numFmtId="0" fontId="96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11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5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100" fillId="0" borderId="0" xfId="1614" applyNumberFormat="1" applyFont="1" applyAlignment="1">
      <alignment horizontal="center" vertical="center"/>
    </xf>
    <xf numFmtId="0" fontId="100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7" fontId="44" fillId="0" borderId="21" xfId="2549" applyNumberFormat="1" applyFont="1" applyFill="1" applyBorder="1" applyAlignment="1">
      <alignment horizontal="center" vertical="center" wrapText="1"/>
    </xf>
    <xf numFmtId="0" fontId="94" fillId="0" borderId="0" xfId="1448" applyFont="1" applyAlignment="1">
      <alignment horizontal="center" wrapText="1"/>
    </xf>
    <xf numFmtId="0" fontId="95" fillId="0" borderId="0" xfId="1448" applyFont="1" applyAlignment="1">
      <alignment wrapText="1"/>
    </xf>
    <xf numFmtId="0" fontId="102" fillId="0" borderId="0" xfId="1448" applyFont="1" applyAlignment="1">
      <alignment horizontal="center" wrapText="1"/>
    </xf>
    <xf numFmtId="0" fontId="101" fillId="0" borderId="0" xfId="1448" applyFont="1" applyAlignment="1">
      <alignment horizontal="center" wrapText="1"/>
    </xf>
    <xf numFmtId="0" fontId="101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/>
    </xf>
    <xf numFmtId="0" fontId="94" fillId="0" borderId="0" xfId="1448" applyFont="1" applyAlignment="1">
      <alignment horizontal="center" vertical="center"/>
    </xf>
    <xf numFmtId="0" fontId="94" fillId="0" borderId="0" xfId="1448" applyFont="1" applyAlignment="1">
      <alignment vertical="center" wrapText="1"/>
    </xf>
    <xf numFmtId="0" fontId="94" fillId="0" borderId="0" xfId="527" applyNumberFormat="1" applyFont="1" applyFill="1" applyBorder="1" applyAlignment="1">
      <alignment horizontal="center" wrapText="1"/>
    </xf>
    <xf numFmtId="165" fontId="95" fillId="0" borderId="0" xfId="1448" applyNumberFormat="1" applyFont="1" applyAlignment="1">
      <alignment wrapText="1"/>
    </xf>
    <xf numFmtId="165" fontId="95" fillId="0" borderId="0" xfId="527" applyNumberFormat="1" applyFont="1" applyFill="1" applyAlignment="1">
      <alignment wrapText="1"/>
    </xf>
    <xf numFmtId="0" fontId="95" fillId="0" borderId="0" xfId="1448" applyFont="1" applyAlignment="1">
      <alignment vertical="top" wrapText="1"/>
    </xf>
    <xf numFmtId="0" fontId="94" fillId="0" borderId="0" xfId="527" applyNumberFormat="1" applyFont="1" applyFill="1" applyAlignment="1">
      <alignment horizontal="center" wrapText="1"/>
    </xf>
    <xf numFmtId="0" fontId="95" fillId="0" borderId="0" xfId="527" applyNumberFormat="1" applyFont="1" applyFill="1" applyAlignment="1">
      <alignment horizontal="center" wrapText="1"/>
    </xf>
    <xf numFmtId="169" fontId="44" fillId="0" borderId="21" xfId="717" applyNumberFormat="1" applyFont="1" applyFill="1" applyBorder="1" applyAlignment="1" applyProtection="1">
      <alignment horizontal="center" vertical="center" wrapText="1"/>
    </xf>
    <xf numFmtId="165" fontId="44" fillId="0" borderId="21" xfId="1451" applyNumberFormat="1" applyFont="1" applyBorder="1" applyAlignment="1">
      <alignment horizontal="center" vertical="center" wrapText="1"/>
    </xf>
    <xf numFmtId="169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9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9" fontId="44" fillId="0" borderId="21" xfId="728" applyFont="1" applyFill="1" applyBorder="1" applyAlignment="1">
      <alignment horizontal="center" vertical="center" wrapText="1"/>
    </xf>
    <xf numFmtId="0" fontId="121" fillId="0" borderId="26" xfId="1451" applyFont="1" applyBorder="1"/>
    <xf numFmtId="0" fontId="121" fillId="0" borderId="36" xfId="1451" applyFont="1" applyBorder="1"/>
    <xf numFmtId="0" fontId="121" fillId="0" borderId="48" xfId="1451" applyFont="1" applyBorder="1"/>
    <xf numFmtId="0" fontId="121" fillId="0" borderId="28" xfId="1451" applyFont="1" applyBorder="1"/>
    <xf numFmtId="0" fontId="121" fillId="0" borderId="37" xfId="1451" applyFont="1" applyBorder="1"/>
    <xf numFmtId="0" fontId="116" fillId="0" borderId="37" xfId="1451" applyFont="1" applyBorder="1" applyAlignment="1">
      <alignment vertical="center"/>
    </xf>
    <xf numFmtId="0" fontId="121" fillId="0" borderId="34" xfId="1451" applyFont="1" applyBorder="1"/>
    <xf numFmtId="0" fontId="121" fillId="0" borderId="19" xfId="1451" applyFont="1" applyBorder="1"/>
    <xf numFmtId="0" fontId="116" fillId="0" borderId="19" xfId="1451" applyFont="1" applyBorder="1" applyAlignment="1">
      <alignment vertical="center"/>
    </xf>
    <xf numFmtId="0" fontId="116" fillId="0" borderId="19" xfId="1451" applyFont="1" applyBorder="1" applyAlignment="1">
      <alignment horizontal="center" vertical="center"/>
    </xf>
    <xf numFmtId="0" fontId="116" fillId="0" borderId="31" xfId="1451" applyFont="1" applyBorder="1" applyAlignment="1">
      <alignment vertical="center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9" fontId="43" fillId="0" borderId="3" xfId="715" applyNumberFormat="1" applyFont="1" applyFill="1" applyBorder="1" applyAlignment="1">
      <alignment horizontal="center" vertical="center" wrapText="1"/>
    </xf>
    <xf numFmtId="3" fontId="130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36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4" fillId="0" borderId="21" xfId="1615" applyFont="1" applyBorder="1" applyAlignment="1">
      <alignment vertical="top" wrapText="1"/>
    </xf>
    <xf numFmtId="167" fontId="129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0" fontId="97" fillId="0" borderId="0" xfId="2673" applyFont="1" applyAlignment="1">
      <alignment vertical="center" wrapText="1"/>
    </xf>
    <xf numFmtId="2" fontId="105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4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21" fillId="33" borderId="0" xfId="1451" applyFont="1" applyFill="1"/>
    <xf numFmtId="0" fontId="121" fillId="33" borderId="26" xfId="1451" applyFont="1" applyFill="1" applyBorder="1"/>
    <xf numFmtId="0" fontId="121" fillId="33" borderId="36" xfId="1451" applyFont="1" applyFill="1" applyBorder="1"/>
    <xf numFmtId="0" fontId="121" fillId="33" borderId="48" xfId="1451" applyFont="1" applyFill="1" applyBorder="1"/>
    <xf numFmtId="0" fontId="121" fillId="33" borderId="28" xfId="1451" applyFont="1" applyFill="1" applyBorder="1"/>
    <xf numFmtId="0" fontId="121" fillId="33" borderId="37" xfId="1451" applyFont="1" applyFill="1" applyBorder="1"/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horizontal="center" vertical="center"/>
    </xf>
    <xf numFmtId="0" fontId="125" fillId="33" borderId="0" xfId="1451" applyFont="1" applyFill="1"/>
    <xf numFmtId="0" fontId="126" fillId="33" borderId="0" xfId="1451" applyFont="1" applyFill="1"/>
    <xf numFmtId="0" fontId="116" fillId="33" borderId="0" xfId="1451" applyFont="1" applyFill="1" applyAlignment="1">
      <alignment vertical="center"/>
    </xf>
    <xf numFmtId="0" fontId="116" fillId="33" borderId="37" xfId="1451" applyFont="1" applyFill="1" applyBorder="1" applyAlignment="1">
      <alignment vertical="center"/>
    </xf>
    <xf numFmtId="0" fontId="126" fillId="33" borderId="0" xfId="1451" applyFont="1" applyFill="1" applyAlignment="1">
      <alignment horizontal="center"/>
    </xf>
    <xf numFmtId="0" fontId="116" fillId="33" borderId="0" xfId="1451" applyFont="1" applyFill="1" applyAlignment="1">
      <alignment horizontal="center" vertical="center"/>
    </xf>
    <xf numFmtId="0" fontId="116" fillId="33" borderId="37" xfId="1451" applyFont="1" applyFill="1" applyBorder="1" applyAlignment="1">
      <alignment horizontal="center" vertical="center"/>
    </xf>
    <xf numFmtId="0" fontId="127" fillId="33" borderId="0" xfId="1451" applyFont="1" applyFill="1" applyAlignment="1">
      <alignment vertical="center"/>
    </xf>
    <xf numFmtId="0" fontId="127" fillId="33" borderId="37" xfId="1451" applyFont="1" applyFill="1" applyBorder="1" applyAlignment="1">
      <alignment vertical="center"/>
    </xf>
    <xf numFmtId="0" fontId="121" fillId="33" borderId="34" xfId="1451" applyFont="1" applyFill="1" applyBorder="1"/>
    <xf numFmtId="0" fontId="121" fillId="33" borderId="19" xfId="1451" applyFont="1" applyFill="1" applyBorder="1"/>
    <xf numFmtId="0" fontId="116" fillId="33" borderId="19" xfId="1451" applyFont="1" applyFill="1" applyBorder="1" applyAlignment="1">
      <alignment vertical="center"/>
    </xf>
    <xf numFmtId="0" fontId="116" fillId="33" borderId="19" xfId="1451" applyFont="1" applyFill="1" applyBorder="1" applyAlignment="1">
      <alignment horizontal="center" vertical="center"/>
    </xf>
    <xf numFmtId="0" fontId="116" fillId="33" borderId="31" xfId="1451" applyFont="1" applyFill="1" applyBorder="1" applyAlignment="1">
      <alignment vertical="center"/>
    </xf>
    <xf numFmtId="0" fontId="121" fillId="33" borderId="31" xfId="1451" applyFont="1" applyFill="1" applyBorder="1"/>
    <xf numFmtId="0" fontId="115" fillId="33" borderId="0" xfId="0" applyFont="1" applyFill="1" applyAlignment="1">
      <alignment horizontal="center"/>
    </xf>
    <xf numFmtId="0" fontId="115" fillId="33" borderId="26" xfId="0" applyFont="1" applyFill="1" applyBorder="1" applyAlignment="1">
      <alignment horizontal="center"/>
    </xf>
    <xf numFmtId="0" fontId="115" fillId="33" borderId="36" xfId="0" applyFont="1" applyFill="1" applyBorder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5" fillId="33" borderId="37" xfId="0" applyFont="1" applyFill="1" applyBorder="1" applyAlignment="1">
      <alignment horizontal="center"/>
    </xf>
    <xf numFmtId="0" fontId="115" fillId="33" borderId="3" xfId="0" applyFont="1" applyFill="1" applyBorder="1" applyAlignment="1">
      <alignment horizontal="center"/>
    </xf>
    <xf numFmtId="0" fontId="137" fillId="33" borderId="0" xfId="0" applyFont="1" applyFill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0" fontId="115" fillId="33" borderId="38" xfId="0" applyFont="1" applyFill="1" applyBorder="1" applyAlignment="1">
      <alignment horizontal="center"/>
    </xf>
    <xf numFmtId="0" fontId="92" fillId="33" borderId="40" xfId="0" applyFont="1" applyFill="1" applyBorder="1" applyAlignment="1">
      <alignment horizontal="center" vertical="center"/>
    </xf>
    <xf numFmtId="0" fontId="92" fillId="33" borderId="47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 vertical="center"/>
    </xf>
    <xf numFmtId="0" fontId="115" fillId="33" borderId="39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/>
    </xf>
    <xf numFmtId="0" fontId="92" fillId="33" borderId="68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vertical="top" wrapText="1"/>
    </xf>
    <xf numFmtId="0" fontId="115" fillId="33" borderId="39" xfId="0" applyFont="1" applyFill="1" applyBorder="1" applyAlignment="1">
      <alignment vertical="top" wrapText="1"/>
    </xf>
    <xf numFmtId="0" fontId="119" fillId="33" borderId="69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0" fontId="119" fillId="33" borderId="7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120" fillId="33" borderId="71" xfId="0" applyFont="1" applyFill="1" applyBorder="1" applyAlignment="1">
      <alignment horizontal="center" vertical="top" wrapText="1"/>
    </xf>
    <xf numFmtId="0" fontId="120" fillId="33" borderId="72" xfId="0" applyFont="1" applyFill="1" applyBorder="1" applyAlignment="1">
      <alignment horizontal="center" vertical="top" wrapText="1"/>
    </xf>
    <xf numFmtId="0" fontId="115" fillId="33" borderId="0" xfId="0" applyFont="1" applyFill="1" applyAlignment="1">
      <alignment vertical="top" wrapText="1"/>
    </xf>
    <xf numFmtId="0" fontId="115" fillId="33" borderId="37" xfId="0" applyFont="1" applyFill="1" applyBorder="1" applyAlignment="1">
      <alignment vertical="top" wrapText="1"/>
    </xf>
    <xf numFmtId="0" fontId="115" fillId="33" borderId="42" xfId="0" applyFont="1" applyFill="1" applyBorder="1" applyAlignment="1">
      <alignment horizontal="center"/>
    </xf>
    <xf numFmtId="0" fontId="115" fillId="33" borderId="43" xfId="0" applyFont="1" applyFill="1" applyBorder="1" applyAlignment="1">
      <alignment vertical="top" wrapText="1"/>
    </xf>
    <xf numFmtId="0" fontId="115" fillId="33" borderId="44" xfId="0" applyFont="1" applyFill="1" applyBorder="1" applyAlignment="1">
      <alignment vertical="top" wrapText="1"/>
    </xf>
    <xf numFmtId="0" fontId="115" fillId="33" borderId="45" xfId="0" applyFont="1" applyFill="1" applyBorder="1" applyAlignment="1">
      <alignment vertical="top" wrapText="1"/>
    </xf>
    <xf numFmtId="0" fontId="120" fillId="33" borderId="28" xfId="0" applyFont="1" applyFill="1" applyBorder="1" applyAlignment="1">
      <alignment horizontal="center"/>
    </xf>
    <xf numFmtId="0" fontId="120" fillId="33" borderId="0" xfId="0" applyFont="1" applyFill="1" applyAlignment="1">
      <alignment horizontal="center"/>
    </xf>
    <xf numFmtId="0" fontId="115" fillId="33" borderId="39" xfId="0" applyFont="1" applyFill="1" applyBorder="1" applyAlignment="1">
      <alignment horizontal="center"/>
    </xf>
    <xf numFmtId="20" fontId="115" fillId="33" borderId="39" xfId="0" applyNumberFormat="1" applyFont="1" applyFill="1" applyBorder="1" applyAlignment="1">
      <alignment horizontal="center"/>
    </xf>
    <xf numFmtId="0" fontId="115" fillId="33" borderId="42" xfId="0" applyFont="1" applyFill="1" applyBorder="1" applyAlignment="1">
      <alignment horizontal="center" vertical="center" wrapText="1"/>
    </xf>
    <xf numFmtId="0" fontId="120" fillId="33" borderId="34" xfId="0" applyFont="1" applyFill="1" applyBorder="1" applyAlignment="1">
      <alignment horizontal="center"/>
    </xf>
    <xf numFmtId="0" fontId="120" fillId="33" borderId="19" xfId="0" applyFont="1" applyFill="1" applyBorder="1" applyAlignment="1">
      <alignment horizontal="center"/>
    </xf>
    <xf numFmtId="0" fontId="115" fillId="33" borderId="19" xfId="0" applyFont="1" applyFill="1" applyBorder="1" applyAlignment="1">
      <alignment horizontal="center"/>
    </xf>
    <xf numFmtId="0" fontId="115" fillId="33" borderId="46" xfId="0" applyFont="1" applyFill="1" applyBorder="1" applyAlignment="1">
      <alignment horizontal="center"/>
    </xf>
    <xf numFmtId="0" fontId="147" fillId="0" borderId="7" xfId="2673" applyFont="1" applyBorder="1" applyAlignment="1">
      <alignment horizontal="center" vertical="center" wrapText="1"/>
    </xf>
    <xf numFmtId="0" fontId="97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165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36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right" vertical="center"/>
    </xf>
    <xf numFmtId="9" fontId="146" fillId="36" borderId="0" xfId="2671" applyFont="1" applyFill="1" applyBorder="1" applyAlignment="1" applyProtection="1">
      <alignment horizontal="right" vertical="center"/>
    </xf>
    <xf numFmtId="167" fontId="145" fillId="36" borderId="0" xfId="2672" applyFont="1" applyFill="1" applyBorder="1" applyAlignment="1" applyProtection="1">
      <alignment horizontal="right" vertical="center"/>
    </xf>
    <xf numFmtId="167" fontId="146" fillId="36" borderId="0" xfId="2672" applyFont="1" applyFill="1" applyBorder="1" applyAlignment="1" applyProtection="1">
      <alignment horizontal="right" vertical="center"/>
    </xf>
    <xf numFmtId="10" fontId="146" fillId="36" borderId="0" xfId="2671" applyNumberFormat="1" applyFont="1" applyFill="1" applyBorder="1" applyAlignment="1" applyProtection="1">
      <alignment horizontal="right" vertical="center"/>
    </xf>
    <xf numFmtId="169" fontId="145" fillId="36" borderId="0" xfId="2672" applyNumberFormat="1" applyFont="1" applyFill="1" applyBorder="1" applyAlignment="1" applyProtection="1">
      <alignment horizontal="right" vertical="center"/>
    </xf>
    <xf numFmtId="0" fontId="139" fillId="0" borderId="0" xfId="2670" applyFont="1" applyAlignment="1">
      <alignment horizontal="left" vertical="center"/>
    </xf>
    <xf numFmtId="0" fontId="142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2" fillId="0" borderId="0" xfId="1538"/>
    <xf numFmtId="167" fontId="112" fillId="0" borderId="0" xfId="1538" applyNumberFormat="1"/>
    <xf numFmtId="0" fontId="61" fillId="0" borderId="0" xfId="1538" applyFont="1"/>
    <xf numFmtId="0" fontId="128" fillId="0" borderId="0" xfId="1538" applyFont="1"/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vertical="center"/>
    </xf>
    <xf numFmtId="0" fontId="112" fillId="38" borderId="0" xfId="1538" applyFill="1"/>
    <xf numFmtId="0" fontId="61" fillId="38" borderId="0" xfId="1538" applyFont="1" applyFill="1"/>
    <xf numFmtId="0" fontId="103" fillId="0" borderId="0" xfId="1538" applyFont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/>
    </xf>
    <xf numFmtId="0" fontId="112" fillId="0" borderId="0" xfId="1538" applyAlignment="1">
      <alignment horizontal="center" vertical="center"/>
    </xf>
    <xf numFmtId="1" fontId="112" fillId="0" borderId="0" xfId="1538" applyNumberFormat="1"/>
    <xf numFmtId="0" fontId="112" fillId="0" borderId="3" xfId="1538" applyBorder="1"/>
    <xf numFmtId="167" fontId="0" fillId="0" borderId="3" xfId="1026" applyFont="1" applyFill="1" applyBorder="1" applyProtection="1"/>
    <xf numFmtId="167" fontId="112" fillId="0" borderId="3" xfId="1538" applyNumberFormat="1" applyBorder="1"/>
    <xf numFmtId="167" fontId="140" fillId="0" borderId="3" xfId="1026" applyFont="1" applyBorder="1" applyProtection="1"/>
    <xf numFmtId="167" fontId="0" fillId="0" borderId="3" xfId="1026" applyFont="1" applyBorder="1" applyProtection="1"/>
    <xf numFmtId="167" fontId="128" fillId="0" borderId="3" xfId="1538" applyNumberFormat="1" applyFont="1" applyBorder="1"/>
    <xf numFmtId="0" fontId="61" fillId="0" borderId="3" xfId="1538" applyFont="1" applyBorder="1"/>
    <xf numFmtId="165" fontId="112" fillId="0" borderId="3" xfId="1538" applyNumberFormat="1" applyBorder="1"/>
    <xf numFmtId="167" fontId="104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167" fontId="49" fillId="0" borderId="3" xfId="1538" applyNumberFormat="1" applyFont="1" applyBorder="1"/>
    <xf numFmtId="0" fontId="112" fillId="29" borderId="0" xfId="1538" applyFill="1"/>
    <xf numFmtId="0" fontId="49" fillId="0" borderId="0" xfId="1538" applyFont="1" applyAlignment="1">
      <alignment horizontal="center"/>
    </xf>
    <xf numFmtId="167" fontId="49" fillId="0" borderId="0" xfId="1538" applyNumberFormat="1" applyFont="1"/>
    <xf numFmtId="0" fontId="112" fillId="29" borderId="3" xfId="1538" applyFill="1" applyBorder="1"/>
    <xf numFmtId="169" fontId="112" fillId="29" borderId="3" xfId="1538" applyNumberFormat="1" applyFill="1" applyBorder="1" applyAlignment="1">
      <alignment horizontal="right"/>
    </xf>
    <xf numFmtId="43" fontId="112" fillId="0" borderId="0" xfId="1538" applyNumberFormat="1"/>
    <xf numFmtId="167" fontId="112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2" fillId="29" borderId="3" xfId="1538" applyNumberFormat="1" applyFill="1" applyBorder="1"/>
    <xf numFmtId="10" fontId="112" fillId="29" borderId="3" xfId="1538" applyNumberFormat="1" applyFill="1" applyBorder="1"/>
    <xf numFmtId="0" fontId="149" fillId="0" borderId="0" xfId="1614" applyFont="1" applyAlignment="1">
      <alignment horizontal="center"/>
    </xf>
    <xf numFmtId="0" fontId="150" fillId="0" borderId="0" xfId="1614" applyFont="1" applyAlignment="1">
      <alignment horizontal="center" vertical="center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3" fontId="149" fillId="0" borderId="0" xfId="1614" applyNumberFormat="1" applyFont="1" applyAlignment="1">
      <alignment horizontal="center"/>
    </xf>
    <xf numFmtId="0" fontId="154" fillId="0" borderId="0" xfId="1614" applyFont="1"/>
    <xf numFmtId="167" fontId="154" fillId="0" borderId="0" xfId="1652" applyNumberFormat="1" applyFont="1"/>
    <xf numFmtId="0" fontId="154" fillId="0" borderId="0" xfId="1614" applyFont="1" applyAlignment="1">
      <alignment horizontal="left" vertical="center"/>
    </xf>
    <xf numFmtId="0" fontId="154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left" vertical="center"/>
    </xf>
    <xf numFmtId="0" fontId="154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0" fontId="154" fillId="0" borderId="0" xfId="1614" applyFont="1" applyAlignment="1">
      <alignment horizontal="center" vertical="center" wrapText="1"/>
    </xf>
    <xf numFmtId="0" fontId="151" fillId="0" borderId="0" xfId="1614" applyFont="1" applyAlignment="1">
      <alignment horizontal="center" vertical="center" wrapText="1"/>
    </xf>
    <xf numFmtId="3" fontId="150" fillId="0" borderId="0" xfId="1614" applyNumberFormat="1" applyFont="1" applyAlignment="1">
      <alignment vertical="center"/>
    </xf>
    <xf numFmtId="0" fontId="151" fillId="0" borderId="20" xfId="1615" applyFont="1" applyBorder="1" applyAlignment="1">
      <alignment horizontal="center" vertical="center"/>
    </xf>
    <xf numFmtId="0" fontId="151" fillId="0" borderId="21" xfId="1615" applyFont="1" applyBorder="1" applyAlignment="1">
      <alignment horizontal="left" vertical="center" wrapText="1"/>
    </xf>
    <xf numFmtId="0" fontId="150" fillId="0" borderId="21" xfId="1614" applyFont="1" applyBorder="1" applyAlignment="1">
      <alignment horizontal="center" vertical="center" wrapText="1"/>
    </xf>
    <xf numFmtId="0" fontId="157" fillId="0" borderId="21" xfId="1614" applyFont="1" applyBorder="1" applyAlignment="1">
      <alignment horizontal="center" vertical="center"/>
    </xf>
    <xf numFmtId="3" fontId="157" fillId="0" borderId="21" xfId="1614" applyNumberFormat="1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50" fillId="0" borderId="22" xfId="1614" applyNumberFormat="1" applyFont="1" applyBorder="1" applyAlignment="1">
      <alignment horizontal="center" vertical="center"/>
    </xf>
    <xf numFmtId="3" fontId="150" fillId="0" borderId="0" xfId="1614" applyNumberFormat="1" applyFont="1" applyAlignment="1">
      <alignment horizontal="center"/>
    </xf>
    <xf numFmtId="3" fontId="149" fillId="0" borderId="0" xfId="1614" applyNumberFormat="1" applyFont="1" applyAlignment="1">
      <alignment horizontal="center" vertical="center"/>
    </xf>
    <xf numFmtId="0" fontId="157" fillId="0" borderId="0" xfId="1614" applyFont="1" applyAlignment="1">
      <alignment horizontal="center"/>
    </xf>
    <xf numFmtId="0" fontId="152" fillId="0" borderId="21" xfId="1653" applyFont="1" applyBorder="1" applyAlignment="1">
      <alignment horizontal="center" vertical="center"/>
    </xf>
    <xf numFmtId="3" fontId="153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2" fillId="0" borderId="21" xfId="1652" applyFont="1" applyBorder="1" applyAlignment="1">
      <alignment vertical="center" wrapText="1"/>
    </xf>
    <xf numFmtId="0" fontId="150" fillId="0" borderId="20" xfId="1652" applyFont="1" applyBorder="1" applyAlignment="1">
      <alignment horizontal="center" vertical="center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57" fillId="0" borderId="21" xfId="1652" applyFont="1" applyBorder="1" applyAlignment="1">
      <alignment horizontal="center" vertical="center"/>
    </xf>
    <xf numFmtId="0" fontId="157" fillId="0" borderId="49" xfId="1652" applyFont="1" applyBorder="1" applyAlignment="1">
      <alignment horizontal="center" vertical="center"/>
    </xf>
    <xf numFmtId="0" fontId="157" fillId="0" borderId="3" xfId="1652" applyFont="1" applyBorder="1" applyAlignment="1">
      <alignment vertical="center" wrapText="1"/>
    </xf>
    <xf numFmtId="0" fontId="150" fillId="0" borderId="3" xfId="1614" applyFont="1" applyBorder="1" applyAlignment="1">
      <alignment horizontal="center" vertical="center" wrapText="1"/>
    </xf>
    <xf numFmtId="0" fontId="157" fillId="0" borderId="3" xfId="1614" applyFont="1" applyBorder="1" applyAlignment="1">
      <alignment horizontal="center" vertical="center"/>
    </xf>
    <xf numFmtId="0" fontId="157" fillId="0" borderId="3" xfId="1652" applyFont="1" applyBorder="1" applyAlignment="1">
      <alignment horizontal="center" vertical="center"/>
    </xf>
    <xf numFmtId="207" fontId="157" fillId="0" borderId="3" xfId="1614" applyNumberFormat="1" applyFont="1" applyBorder="1" applyAlignment="1">
      <alignment horizontal="center" vertical="center"/>
    </xf>
    <xf numFmtId="3" fontId="150" fillId="0" borderId="3" xfId="1614" applyNumberFormat="1" applyFont="1" applyBorder="1" applyAlignment="1">
      <alignment horizontal="center" vertical="center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150" fillId="0" borderId="23" xfId="1614" applyFont="1" applyBorder="1" applyAlignment="1">
      <alignment horizontal="center" vertical="center"/>
    </xf>
    <xf numFmtId="0" fontId="150" fillId="0" borderId="24" xfId="1614" applyFont="1" applyBorder="1" applyAlignment="1">
      <alignment horizontal="left" vertical="center"/>
    </xf>
    <xf numFmtId="0" fontId="150" fillId="0" borderId="24" xfId="1614" applyFont="1" applyBorder="1" applyAlignment="1">
      <alignment vertical="center"/>
    </xf>
    <xf numFmtId="0" fontId="157" fillId="0" borderId="24" xfId="1614" applyFont="1" applyBorder="1" applyAlignment="1">
      <alignment horizontal="center" vertical="center"/>
    </xf>
    <xf numFmtId="3" fontId="150" fillId="0" borderId="24" xfId="1614" applyNumberFormat="1" applyFont="1" applyBorder="1" applyAlignment="1">
      <alignment horizontal="center" vertical="center"/>
    </xf>
    <xf numFmtId="3" fontId="150" fillId="0" borderId="25" xfId="1614" applyNumberFormat="1" applyFont="1" applyBorder="1" applyAlignment="1">
      <alignment horizontal="center" vertical="center"/>
    </xf>
    <xf numFmtId="0" fontId="152" fillId="0" borderId="26" xfId="1614" applyFont="1" applyBorder="1" applyAlignment="1">
      <alignment horizontal="center" vertical="center"/>
    </xf>
    <xf numFmtId="37" fontId="154" fillId="0" borderId="27" xfId="1614" applyNumberFormat="1" applyFont="1" applyBorder="1" applyAlignment="1">
      <alignment horizontal="center"/>
    </xf>
    <xf numFmtId="37" fontId="152" fillId="0" borderId="27" xfId="1614" applyNumberFormat="1" applyFont="1" applyBorder="1" applyAlignment="1">
      <alignment horizontal="center"/>
    </xf>
    <xf numFmtId="0" fontId="152" fillId="0" borderId="28" xfId="1614" applyFont="1" applyBorder="1" applyAlignment="1">
      <alignment horizontal="center" vertical="center"/>
    </xf>
    <xf numFmtId="37" fontId="154" fillId="0" borderId="29" xfId="1614" applyNumberFormat="1" applyFont="1" applyBorder="1" applyAlignment="1">
      <alignment horizontal="center"/>
    </xf>
    <xf numFmtId="37" fontId="152" fillId="0" borderId="29" xfId="1614" applyNumberFormat="1" applyFont="1" applyBorder="1" applyAlignment="1">
      <alignment horizontal="center"/>
    </xf>
    <xf numFmtId="37" fontId="158" fillId="0" borderId="30" xfId="1614" applyNumberFormat="1" applyFont="1" applyBorder="1" applyAlignment="1">
      <alignment horizontal="center"/>
    </xf>
    <xf numFmtId="37" fontId="158" fillId="0" borderId="32" xfId="1614" applyNumberFormat="1" applyFont="1" applyBorder="1" applyAlignment="1">
      <alignment horizontal="center"/>
    </xf>
    <xf numFmtId="0" fontId="158" fillId="0" borderId="34" xfId="1614" applyFont="1" applyBorder="1" applyAlignment="1">
      <alignment vertical="center"/>
    </xf>
    <xf numFmtId="0" fontId="152" fillId="0" borderId="19" xfId="1614" applyFont="1" applyBorder="1"/>
    <xf numFmtId="0" fontId="152" fillId="0" borderId="19" xfId="1614" applyFont="1" applyBorder="1" applyAlignment="1">
      <alignment horizontal="center"/>
    </xf>
    <xf numFmtId="0" fontId="152" fillId="0" borderId="19" xfId="1614" applyFont="1" applyBorder="1" applyAlignment="1">
      <alignment horizontal="right"/>
    </xf>
    <xf numFmtId="0" fontId="152" fillId="0" borderId="31" xfId="1614" applyFont="1" applyBorder="1" applyAlignment="1">
      <alignment horizontal="right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7" fillId="0" borderId="0" xfId="1614" applyFont="1" applyAlignment="1">
      <alignment horizontal="center" vertical="center"/>
    </xf>
    <xf numFmtId="165" fontId="157" fillId="0" borderId="0" xfId="1652" applyNumberFormat="1" applyFont="1" applyAlignment="1">
      <alignment vertical="center"/>
    </xf>
    <xf numFmtId="0" fontId="152" fillId="0" borderId="0" xfId="1652" applyFont="1" applyAlignment="1">
      <alignment horizontal="right"/>
    </xf>
    <xf numFmtId="0" fontId="159" fillId="0" borderId="0" xfId="1644" applyFont="1" applyAlignment="1">
      <alignment horizontal="center" vertical="center"/>
    </xf>
    <xf numFmtId="0" fontId="157" fillId="0" borderId="0" xfId="1652" applyFont="1" applyAlignment="1">
      <alignment vertical="center"/>
    </xf>
    <xf numFmtId="0" fontId="160" fillId="39" borderId="83" xfId="2670" applyFont="1" applyFill="1" applyBorder="1" applyAlignment="1">
      <alignment horizontal="left" vertical="center"/>
    </xf>
    <xf numFmtId="0" fontId="160" fillId="39" borderId="84" xfId="2670" applyFont="1" applyFill="1" applyBorder="1" applyAlignment="1">
      <alignment horizontal="center" vertical="center"/>
    </xf>
    <xf numFmtId="0" fontId="160" fillId="39" borderId="86" xfId="2670" applyFont="1" applyFill="1" applyBorder="1" applyAlignment="1">
      <alignment horizontal="left" vertical="center"/>
    </xf>
    <xf numFmtId="0" fontId="160" fillId="39" borderId="82" xfId="2670" applyFont="1" applyFill="1" applyBorder="1" applyAlignment="1">
      <alignment horizontal="center" vertical="center"/>
    </xf>
    <xf numFmtId="0" fontId="160" fillId="39" borderId="88" xfId="2670" applyFont="1" applyFill="1" applyBorder="1" applyAlignment="1">
      <alignment horizontal="left" vertical="center"/>
    </xf>
    <xf numFmtId="0" fontId="160" fillId="39" borderId="89" xfId="2670" applyFont="1" applyFill="1" applyBorder="1" applyAlignment="1">
      <alignment horizontal="center" vertical="center"/>
    </xf>
    <xf numFmtId="167" fontId="141" fillId="40" borderId="85" xfId="2672" applyFont="1" applyFill="1" applyBorder="1" applyAlignment="1" applyProtection="1">
      <alignment horizontal="right" vertical="center" wrapText="1"/>
      <protection locked="0"/>
    </xf>
    <xf numFmtId="167" fontId="141" fillId="40" borderId="87" xfId="2672" applyFont="1" applyFill="1" applyBorder="1" applyAlignment="1" applyProtection="1">
      <alignment horizontal="right" vertical="center"/>
      <protection locked="0"/>
    </xf>
    <xf numFmtId="169" fontId="141" fillId="40" borderId="87" xfId="2672" applyNumberFormat="1" applyFont="1" applyFill="1" applyBorder="1" applyAlignment="1" applyProtection="1">
      <alignment horizontal="right" vertical="center"/>
      <protection locked="0"/>
    </xf>
    <xf numFmtId="169" fontId="141" fillId="40" borderId="90" xfId="2672" applyNumberFormat="1" applyFont="1" applyFill="1" applyBorder="1" applyAlignment="1" applyProtection="1">
      <alignment horizontal="right" vertical="center"/>
      <protection locked="0"/>
    </xf>
    <xf numFmtId="0" fontId="121" fillId="0" borderId="0" xfId="1451" applyFont="1"/>
    <xf numFmtId="0" fontId="122" fillId="0" borderId="0" xfId="1451" applyFont="1" applyAlignment="1">
      <alignment vertical="center"/>
    </xf>
    <xf numFmtId="0" fontId="148" fillId="0" borderId="0" xfId="1451" applyFont="1"/>
    <xf numFmtId="0" fontId="123" fillId="0" borderId="0" xfId="1451" applyFont="1" applyAlignment="1">
      <alignment vertical="center"/>
    </xf>
    <xf numFmtId="0" fontId="124" fillId="0" borderId="0" xfId="1451" applyFont="1" applyAlignment="1">
      <alignment horizontal="center" vertical="center"/>
    </xf>
    <xf numFmtId="0" fontId="125" fillId="0" borderId="0" xfId="1451" applyFont="1"/>
    <xf numFmtId="0" fontId="126" fillId="0" borderId="0" xfId="1451" applyFont="1"/>
    <xf numFmtId="0" fontId="116" fillId="0" borderId="0" xfId="1451" applyFont="1" applyAlignment="1">
      <alignment vertical="center"/>
    </xf>
    <xf numFmtId="0" fontId="116" fillId="0" borderId="0" xfId="1451" applyFont="1" applyAlignment="1">
      <alignment horizontal="center" vertical="center"/>
    </xf>
    <xf numFmtId="0" fontId="121" fillId="0" borderId="0" xfId="1451" applyFont="1" applyAlignment="1">
      <alignment horizontal="center" vertical="center"/>
    </xf>
    <xf numFmtId="0" fontId="121" fillId="0" borderId="0" xfId="1451" applyFont="1" applyAlignment="1">
      <alignment horizontal="center"/>
    </xf>
    <xf numFmtId="0" fontId="123" fillId="35" borderId="0" xfId="1451" applyFont="1" applyFill="1" applyAlignment="1">
      <alignment vertical="center"/>
    </xf>
    <xf numFmtId="0" fontId="126" fillId="0" borderId="19" xfId="1451" applyFont="1" applyBorder="1" applyAlignment="1">
      <alignment horizontal="center"/>
    </xf>
    <xf numFmtId="0" fontId="126" fillId="0" borderId="19" xfId="1451" applyFont="1" applyBorder="1"/>
    <xf numFmtId="1" fontId="107" fillId="0" borderId="0" xfId="2673" applyNumberFormat="1" applyFont="1" applyAlignment="1">
      <alignment horizontal="center" vertical="center" wrapText="1"/>
    </xf>
    <xf numFmtId="1" fontId="105" fillId="0" borderId="0" xfId="2673" applyNumberFormat="1" applyFont="1" applyAlignment="1">
      <alignment horizontal="center" vertical="center" wrapText="1"/>
    </xf>
    <xf numFmtId="0" fontId="106" fillId="0" borderId="62" xfId="2673" applyFont="1" applyBorder="1" applyAlignment="1">
      <alignment horizontal="center" vertical="center" wrapText="1"/>
    </xf>
    <xf numFmtId="0" fontId="164" fillId="0" borderId="0" xfId="2673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66" fillId="0" borderId="0" xfId="2673" applyFont="1" applyAlignment="1">
      <alignment vertical="center" wrapText="1"/>
    </xf>
    <xf numFmtId="0" fontId="147" fillId="35" borderId="94" xfId="2673" applyFont="1" applyFill="1" applyBorder="1" applyAlignment="1">
      <alignment vertical="center" wrapText="1"/>
    </xf>
    <xf numFmtId="0" fontId="147" fillId="43" borderId="94" xfId="2673" applyFont="1" applyFill="1" applyBorder="1" applyAlignment="1">
      <alignment vertical="center" wrapText="1"/>
    </xf>
    <xf numFmtId="0" fontId="163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5" fillId="35" borderId="32" xfId="2673" applyFont="1" applyFill="1" applyBorder="1" applyAlignment="1">
      <alignment vertical="center" wrapText="1"/>
    </xf>
    <xf numFmtId="0" fontId="135" fillId="43" borderId="32" xfId="2673" applyFont="1" applyFill="1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2" fontId="135" fillId="0" borderId="0" xfId="2673" applyNumberFormat="1" applyFont="1" applyAlignment="1">
      <alignment horizontal="center" vertical="center" wrapText="1"/>
    </xf>
    <xf numFmtId="0" fontId="106" fillId="0" borderId="3" xfId="2673" applyFont="1" applyBorder="1" applyAlignment="1">
      <alignment horizontal="center" vertical="center" wrapText="1"/>
    </xf>
    <xf numFmtId="0" fontId="147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5" fillId="0" borderId="0" xfId="2675" applyFont="1" applyFill="1" applyBorder="1" applyAlignment="1">
      <alignment horizontal="center" vertical="center" wrapText="1"/>
    </xf>
    <xf numFmtId="1" fontId="135" fillId="0" borderId="50" xfId="2673" applyNumberFormat="1" applyFont="1" applyBorder="1" applyAlignment="1">
      <alignment vertical="center" wrapText="1"/>
    </xf>
    <xf numFmtId="0" fontId="171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2" fontId="171" fillId="0" borderId="0" xfId="2673" applyNumberFormat="1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72" fillId="0" borderId="0" xfId="2673" applyFont="1" applyAlignment="1">
      <alignment vertical="center" wrapText="1"/>
    </xf>
    <xf numFmtId="0" fontId="147" fillId="35" borderId="51" xfId="2673" applyFont="1" applyFill="1" applyBorder="1" applyAlignment="1">
      <alignment vertical="center" wrapText="1"/>
    </xf>
    <xf numFmtId="0" fontId="147" fillId="0" borderId="53" xfId="2673" applyFont="1" applyBorder="1" applyAlignment="1">
      <alignment horizontal="center" vertical="center" wrapText="1"/>
    </xf>
    <xf numFmtId="0" fontId="147" fillId="35" borderId="49" xfId="2673" applyFont="1" applyFill="1" applyBorder="1" applyAlignment="1">
      <alignment vertical="center" wrapText="1"/>
    </xf>
    <xf numFmtId="1" fontId="135" fillId="0" borderId="58" xfId="2673" applyNumberFormat="1" applyFont="1" applyBorder="1" applyAlignment="1">
      <alignment vertical="center" wrapText="1"/>
    </xf>
    <xf numFmtId="0" fontId="135" fillId="35" borderId="49" xfId="2673" applyFont="1" applyFill="1" applyBorder="1" applyAlignment="1">
      <alignment vertical="center" wrapText="1"/>
    </xf>
    <xf numFmtId="0" fontId="135" fillId="35" borderId="98" xfId="2673" applyFont="1" applyFill="1" applyBorder="1" applyAlignment="1">
      <alignment vertical="center" wrapText="1"/>
    </xf>
    <xf numFmtId="0" fontId="106" fillId="0" borderId="64" xfId="2673" applyFont="1" applyBorder="1" applyAlignment="1">
      <alignment horizontal="center" vertical="center" wrapText="1"/>
    </xf>
    <xf numFmtId="0" fontId="147" fillId="0" borderId="51" xfId="2673" applyFont="1" applyBorder="1" applyAlignment="1">
      <alignment vertical="center" wrapText="1"/>
    </xf>
    <xf numFmtId="0" fontId="147" fillId="0" borderId="49" xfId="2673" applyFont="1" applyBorder="1" applyAlignment="1">
      <alignment vertical="center" wrapText="1"/>
    </xf>
    <xf numFmtId="0" fontId="135" fillId="0" borderId="49" xfId="2673" applyFont="1" applyBorder="1" applyAlignment="1">
      <alignment vertical="center" wrapText="1"/>
    </xf>
    <xf numFmtId="0" fontId="135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92" fillId="33" borderId="60" xfId="0" applyFont="1" applyFill="1" applyBorder="1" applyAlignment="1">
      <alignment horizontal="left" vertical="center"/>
    </xf>
    <xf numFmtId="0" fontId="92" fillId="33" borderId="61" xfId="0" applyFont="1" applyFill="1" applyBorder="1" applyAlignment="1">
      <alignment horizontal="left" vertical="center"/>
    </xf>
    <xf numFmtId="49" fontId="92" fillId="33" borderId="60" xfId="0" applyNumberFormat="1" applyFont="1" applyFill="1" applyBorder="1" applyAlignment="1">
      <alignment horizontal="left" vertical="center" wrapText="1"/>
    </xf>
    <xf numFmtId="49" fontId="92" fillId="33" borderId="61" xfId="0" applyNumberFormat="1" applyFont="1" applyFill="1" applyBorder="1" applyAlignment="1">
      <alignment horizontal="left" vertical="center"/>
    </xf>
    <xf numFmtId="41" fontId="153" fillId="0" borderId="0" xfId="2676" applyFont="1" applyAlignment="1">
      <alignment horizontal="center" vertical="center"/>
    </xf>
    <xf numFmtId="0" fontId="7" fillId="0" borderId="0" xfId="2670" applyFont="1" applyAlignment="1">
      <alignment horizontal="center" vertical="center"/>
    </xf>
    <xf numFmtId="0" fontId="128" fillId="0" borderId="0" xfId="2670" applyFont="1" applyAlignment="1">
      <alignment horizontal="left" vertical="center"/>
    </xf>
    <xf numFmtId="0" fontId="7" fillId="0" borderId="21" xfId="1653" applyFont="1" applyBorder="1" applyAlignment="1">
      <alignment horizontal="left" vertical="center" wrapText="1"/>
    </xf>
    <xf numFmtId="207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0" fontId="116" fillId="33" borderId="0" xfId="0" applyFont="1" applyFill="1" applyAlignment="1">
      <alignment horizontal="left"/>
    </xf>
    <xf numFmtId="169" fontId="145" fillId="47" borderId="0" xfId="2672" applyNumberFormat="1" applyFont="1" applyFill="1" applyBorder="1" applyAlignment="1" applyProtection="1">
      <alignment horizontal="right" vertical="center"/>
    </xf>
    <xf numFmtId="0" fontId="175" fillId="0" borderId="69" xfId="1450" applyFont="1" applyBorder="1" applyAlignment="1">
      <alignment horizontal="center" vertical="center"/>
    </xf>
    <xf numFmtId="0" fontId="175" fillId="0" borderId="99" xfId="1450" applyFont="1" applyBorder="1" applyAlignment="1">
      <alignment horizontal="center" vertical="center"/>
    </xf>
    <xf numFmtId="0" fontId="114" fillId="0" borderId="20" xfId="1652" applyFont="1" applyBorder="1" applyAlignment="1">
      <alignment horizontal="center" vertical="center"/>
    </xf>
    <xf numFmtId="0" fontId="44" fillId="0" borderId="21" xfId="1450" applyFont="1" applyBorder="1" applyAlignment="1">
      <alignment vertical="center" wrapText="1"/>
    </xf>
    <xf numFmtId="0" fontId="114" fillId="0" borderId="21" xfId="1652" applyFont="1" applyBorder="1" applyAlignment="1">
      <alignment vertical="center"/>
    </xf>
    <xf numFmtId="0" fontId="10" fillId="0" borderId="21" xfId="1614" applyFont="1" applyBorder="1" applyAlignment="1">
      <alignment horizontal="center" vertical="center"/>
    </xf>
    <xf numFmtId="0" fontId="128" fillId="0" borderId="20" xfId="1652" applyFont="1" applyBorder="1" applyAlignment="1">
      <alignment horizontal="center" vertical="center"/>
    </xf>
    <xf numFmtId="0" fontId="128" fillId="0" borderId="21" xfId="1652" applyFont="1" applyBorder="1" applyAlignment="1">
      <alignment horizontal="left" vertical="center" wrapText="1"/>
    </xf>
    <xf numFmtId="0" fontId="43" fillId="33" borderId="20" xfId="1615" applyFont="1" applyFill="1" applyBorder="1" applyAlignment="1">
      <alignment horizontal="center" vertical="center"/>
    </xf>
    <xf numFmtId="0" fontId="43" fillId="33" borderId="21" xfId="1615" applyFont="1" applyFill="1" applyBorder="1" applyAlignment="1">
      <alignment horizontal="left" vertical="center" wrapText="1"/>
    </xf>
    <xf numFmtId="0" fontId="44" fillId="33" borderId="20" xfId="1615" applyFont="1" applyFill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" fillId="0" borderId="42" xfId="1652" applyFont="1" applyBorder="1" applyAlignment="1">
      <alignment vertical="center" wrapText="1"/>
    </xf>
    <xf numFmtId="0" fontId="43" fillId="0" borderId="20" xfId="1615" applyFont="1" applyBorder="1" applyAlignment="1">
      <alignment horizontal="center" vertical="center"/>
    </xf>
    <xf numFmtId="0" fontId="43" fillId="0" borderId="21" xfId="1615" applyFont="1" applyBorder="1" applyAlignment="1">
      <alignment horizontal="left" vertical="center" wrapText="1"/>
    </xf>
    <xf numFmtId="0" fontId="4" fillId="0" borderId="21" xfId="1652" applyFont="1" applyBorder="1" applyAlignment="1">
      <alignment horizontal="center" vertical="center"/>
    </xf>
    <xf numFmtId="0" fontId="115" fillId="33" borderId="0" xfId="0" quotePrefix="1" applyFont="1" applyFill="1" applyAlignment="1">
      <alignment horizontal="center"/>
    </xf>
    <xf numFmtId="0" fontId="43" fillId="33" borderId="42" xfId="1615" applyFont="1" applyFill="1" applyBorder="1" applyAlignment="1">
      <alignment horizontal="left"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44" fillId="0" borderId="21" xfId="0" applyFont="1" applyBorder="1" applyAlignment="1">
      <alignment horizontal="left" vertical="center" wrapText="1"/>
    </xf>
    <xf numFmtId="3" fontId="10" fillId="0" borderId="21" xfId="1599" applyNumberFormat="1" applyFont="1" applyBorder="1" applyAlignment="1">
      <alignment horizontal="center" vertical="center"/>
    </xf>
    <xf numFmtId="0" fontId="3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10" fillId="0" borderId="21" xfId="1614" applyFont="1" applyBorder="1" applyAlignment="1">
      <alignment horizontal="center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vertical="center" wrapText="1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66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2" xfId="1615" applyNumberFormat="1" applyFont="1" applyFill="1" applyBorder="1" applyAlignment="1">
      <alignment horizontal="center" vertical="center"/>
    </xf>
    <xf numFmtId="3" fontId="43" fillId="31" borderId="43" xfId="1615" applyNumberFormat="1" applyFont="1" applyFill="1" applyBorder="1" applyAlignment="1">
      <alignment horizontal="center" vertical="center"/>
    </xf>
    <xf numFmtId="3" fontId="43" fillId="31" borderId="67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6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47" fillId="0" borderId="0" xfId="1652" applyFont="1" applyAlignment="1">
      <alignment horizontal="center" vertical="center"/>
    </xf>
    <xf numFmtId="0" fontId="111" fillId="0" borderId="0" xfId="1652" applyAlignment="1">
      <alignment horizontal="center" vertic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8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11" fillId="0" borderId="36" xfId="1614" applyNumberFormat="1" applyBorder="1" applyAlignment="1">
      <alignment horizontal="center"/>
    </xf>
    <xf numFmtId="37" fontId="111" fillId="0" borderId="0" xfId="1614" applyNumberFormat="1" applyAlignment="1">
      <alignment horizontal="center"/>
    </xf>
    <xf numFmtId="0" fontId="52" fillId="0" borderId="3" xfId="1614" applyFont="1" applyBorder="1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0" fillId="0" borderId="51" xfId="1614" applyFont="1" applyBorder="1" applyAlignment="1">
      <alignment horizontal="center" vertical="center"/>
    </xf>
    <xf numFmtId="0" fontId="50" fillId="0" borderId="49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53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54" xfId="1614" applyFont="1" applyBorder="1" applyAlignment="1">
      <alignment horizontal="center" vertical="center"/>
    </xf>
    <xf numFmtId="169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0" fontId="8" fillId="0" borderId="96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97" xfId="2673" applyBorder="1" applyAlignment="1">
      <alignment horizontal="center" vertical="center" wrapText="1"/>
    </xf>
    <xf numFmtId="9" fontId="171" fillId="0" borderId="0" xfId="2675" applyFont="1" applyFill="1" applyBorder="1" applyAlignment="1">
      <alignment horizontal="center" vertical="center" wrapText="1"/>
    </xf>
    <xf numFmtId="0" fontId="168" fillId="37" borderId="0" xfId="2673" applyFont="1" applyFill="1" applyAlignment="1">
      <alignment horizontal="left" vertical="center" wrapText="1"/>
    </xf>
    <xf numFmtId="43" fontId="147" fillId="35" borderId="7" xfId="2673" applyNumberFormat="1" applyFont="1" applyFill="1" applyBorder="1" applyAlignment="1">
      <alignment horizontal="center" vertical="center" wrapText="1"/>
    </xf>
    <xf numFmtId="0" fontId="147" fillId="35" borderId="58" xfId="2673" applyFont="1" applyFill="1" applyBorder="1" applyAlignment="1">
      <alignment horizontal="center" vertical="center" wrapText="1"/>
    </xf>
    <xf numFmtId="2" fontId="135" fillId="35" borderId="62" xfId="2673" applyNumberFormat="1" applyFont="1" applyFill="1" applyBorder="1" applyAlignment="1">
      <alignment horizontal="center" vertical="center" wrapText="1"/>
    </xf>
    <xf numFmtId="2" fontId="135" fillId="35" borderId="95" xfId="2673" applyNumberFormat="1" applyFont="1" applyFill="1" applyBorder="1" applyAlignment="1">
      <alignment horizontal="center" vertical="center" wrapText="1"/>
    </xf>
    <xf numFmtId="0" fontId="164" fillId="41" borderId="91" xfId="2673" applyFont="1" applyFill="1" applyBorder="1" applyAlignment="1">
      <alignment horizontal="center" vertical="center" wrapText="1"/>
    </xf>
    <xf numFmtId="0" fontId="164" fillId="41" borderId="92" xfId="2673" applyFont="1" applyFill="1" applyBorder="1" applyAlignment="1">
      <alignment horizontal="center" vertical="center" wrapText="1"/>
    </xf>
    <xf numFmtId="0" fontId="164" fillId="41" borderId="93" xfId="2673" applyFont="1" applyFill="1" applyBorder="1" applyAlignment="1">
      <alignment horizontal="center" vertical="center" wrapText="1"/>
    </xf>
    <xf numFmtId="0" fontId="135" fillId="35" borderId="7" xfId="2673" applyFont="1" applyFill="1" applyBorder="1" applyAlignment="1">
      <alignment horizontal="center" vertical="center" wrapText="1"/>
    </xf>
    <xf numFmtId="0" fontId="135" fillId="35" borderId="58" xfId="2673" applyFont="1" applyFill="1" applyBorder="1" applyAlignment="1">
      <alignment horizontal="center" vertical="center" wrapText="1"/>
    </xf>
    <xf numFmtId="1" fontId="147" fillId="35" borderId="7" xfId="2673" applyNumberFormat="1" applyFont="1" applyFill="1" applyBorder="1" applyAlignment="1">
      <alignment horizontal="center" vertical="center" wrapText="1"/>
    </xf>
    <xf numFmtId="1" fontId="147" fillId="35" borderId="58" xfId="2673" applyNumberFormat="1" applyFont="1" applyFill="1" applyBorder="1" applyAlignment="1">
      <alignment horizontal="center" vertical="center" wrapText="1"/>
    </xf>
    <xf numFmtId="43" fontId="147" fillId="0" borderId="53" xfId="2673" applyNumberFormat="1" applyFont="1" applyBorder="1" applyAlignment="1">
      <alignment horizontal="center" vertical="center" wrapText="1"/>
    </xf>
    <xf numFmtId="0" fontId="147" fillId="0" borderId="54" xfId="2673" applyFont="1" applyBorder="1" applyAlignment="1">
      <alignment horizontal="center" vertical="center" wrapText="1"/>
    </xf>
    <xf numFmtId="9" fontId="135" fillId="0" borderId="64" xfId="2675" applyFont="1" applyFill="1" applyBorder="1" applyAlignment="1">
      <alignment horizontal="center" vertical="center" wrapText="1"/>
    </xf>
    <xf numFmtId="9" fontId="135" fillId="0" borderId="65" xfId="2675" applyFont="1" applyFill="1" applyBorder="1" applyAlignment="1">
      <alignment horizontal="center" vertical="center" wrapText="1"/>
    </xf>
    <xf numFmtId="1" fontId="147" fillId="0" borderId="3" xfId="2673" applyNumberFormat="1" applyFont="1" applyBorder="1" applyAlignment="1">
      <alignment horizontal="center" vertical="center" wrapText="1"/>
    </xf>
    <xf numFmtId="1" fontId="147" fillId="0" borderId="39" xfId="2673" applyNumberFormat="1" applyFont="1" applyBorder="1" applyAlignment="1">
      <alignment horizontal="center" vertical="center" wrapText="1"/>
    </xf>
    <xf numFmtId="2" fontId="135" fillId="0" borderId="3" xfId="2673" applyNumberFormat="1" applyFont="1" applyBorder="1" applyAlignment="1">
      <alignment horizontal="center" vertical="center" wrapText="1"/>
    </xf>
    <xf numFmtId="2" fontId="135" fillId="0" borderId="39" xfId="2673" applyNumberFormat="1" applyFont="1" applyBorder="1" applyAlignment="1">
      <alignment horizontal="center" vertical="center" wrapText="1"/>
    </xf>
    <xf numFmtId="9" fontId="135" fillId="35" borderId="64" xfId="2675" applyFont="1" applyFill="1" applyBorder="1" applyAlignment="1">
      <alignment horizontal="center" vertical="center" wrapText="1"/>
    </xf>
    <xf numFmtId="9" fontId="135" fillId="35" borderId="65" xfId="2675" applyFont="1" applyFill="1" applyBorder="1" applyAlignment="1">
      <alignment horizontal="center" vertical="center" wrapText="1"/>
    </xf>
    <xf numFmtId="2" fontId="135" fillId="35" borderId="3" xfId="2673" applyNumberFormat="1" applyFont="1" applyFill="1" applyBorder="1" applyAlignment="1">
      <alignment horizontal="center" vertical="center" wrapText="1"/>
    </xf>
    <xf numFmtId="2" fontId="135" fillId="35" borderId="39" xfId="2673" applyNumberFormat="1" applyFont="1" applyFill="1" applyBorder="1" applyAlignment="1">
      <alignment horizontal="center" vertical="center" wrapText="1"/>
    </xf>
    <xf numFmtId="0" fontId="167" fillId="0" borderId="50" xfId="2673" applyFont="1" applyBorder="1" applyAlignment="1">
      <alignment horizontal="center" vertical="center" wrapText="1"/>
    </xf>
    <xf numFmtId="0" fontId="167" fillId="0" borderId="58" xfId="2673" applyFont="1" applyBorder="1" applyAlignment="1">
      <alignment horizontal="center" vertical="center" wrapText="1"/>
    </xf>
    <xf numFmtId="0" fontId="167" fillId="44" borderId="3" xfId="2673" applyFont="1" applyFill="1" applyBorder="1" applyAlignment="1">
      <alignment horizontal="center" vertical="center" wrapText="1"/>
    </xf>
    <xf numFmtId="0" fontId="167" fillId="44" borderId="39" xfId="2673" applyFont="1" applyFill="1" applyBorder="1" applyAlignment="1">
      <alignment horizontal="center" vertical="center" wrapText="1"/>
    </xf>
    <xf numFmtId="1" fontId="135" fillId="0" borderId="3" xfId="2673" applyNumberFormat="1" applyFont="1" applyBorder="1" applyAlignment="1">
      <alignment horizontal="center" vertical="center" wrapText="1"/>
    </xf>
    <xf numFmtId="1" fontId="135" fillId="0" borderId="39" xfId="2673" applyNumberFormat="1" applyFont="1" applyBorder="1" applyAlignment="1">
      <alignment horizontal="center" vertical="center" wrapText="1"/>
    </xf>
    <xf numFmtId="2" fontId="135" fillId="45" borderId="3" xfId="2673" applyNumberFormat="1" applyFont="1" applyFill="1" applyBorder="1" applyAlignment="1">
      <alignment horizontal="center" vertical="center" wrapText="1"/>
    </xf>
    <xf numFmtId="2" fontId="135" fillId="45" borderId="39" xfId="2673" applyNumberFormat="1" applyFont="1" applyFill="1" applyBorder="1" applyAlignment="1">
      <alignment horizontal="center" vertical="center" wrapText="1"/>
    </xf>
    <xf numFmtId="0" fontId="164" fillId="42" borderId="91" xfId="2673" applyFont="1" applyFill="1" applyBorder="1" applyAlignment="1">
      <alignment horizontal="center" vertical="center" wrapText="1"/>
    </xf>
    <xf numFmtId="0" fontId="164" fillId="42" borderId="92" xfId="2673" applyFont="1" applyFill="1" applyBorder="1" applyAlignment="1">
      <alignment horizontal="center" vertical="center" wrapText="1"/>
    </xf>
    <xf numFmtId="0" fontId="164" fillId="42" borderId="93" xfId="2673" applyFont="1" applyFill="1" applyBorder="1" applyAlignment="1">
      <alignment horizontal="center" vertical="center" wrapText="1"/>
    </xf>
    <xf numFmtId="43" fontId="147" fillId="43" borderId="7" xfId="2673" applyNumberFormat="1" applyFont="1" applyFill="1" applyBorder="1" applyAlignment="1">
      <alignment horizontal="center" vertical="center" wrapText="1"/>
    </xf>
    <xf numFmtId="0" fontId="147" fillId="43" borderId="58" xfId="2673" applyFont="1" applyFill="1" applyBorder="1" applyAlignment="1">
      <alignment horizontal="center" vertical="center" wrapText="1"/>
    </xf>
    <xf numFmtId="1" fontId="135" fillId="43" borderId="7" xfId="2673" applyNumberFormat="1" applyFont="1" applyFill="1" applyBorder="1" applyAlignment="1">
      <alignment horizontal="center" vertical="center" wrapText="1"/>
    </xf>
    <xf numFmtId="1" fontId="135" fillId="43" borderId="58" xfId="2673" applyNumberFormat="1" applyFont="1" applyFill="1" applyBorder="1" applyAlignment="1">
      <alignment horizontal="center" vertical="center" wrapText="1"/>
    </xf>
    <xf numFmtId="0" fontId="135" fillId="43" borderId="7" xfId="2673" applyFont="1" applyFill="1" applyBorder="1" applyAlignment="1">
      <alignment horizontal="center" vertical="center" wrapText="1"/>
    </xf>
    <xf numFmtId="0" fontId="135" fillId="43" borderId="58" xfId="2673" applyFont="1" applyFill="1" applyBorder="1" applyAlignment="1">
      <alignment horizontal="center" vertical="center" wrapText="1"/>
    </xf>
    <xf numFmtId="2" fontId="135" fillId="43" borderId="62" xfId="2673" applyNumberFormat="1" applyFont="1" applyFill="1" applyBorder="1" applyAlignment="1">
      <alignment horizontal="center" vertical="center" wrapText="1"/>
    </xf>
    <xf numFmtId="2" fontId="135" fillId="43" borderId="95" xfId="2673" applyNumberFormat="1" applyFont="1" applyFill="1" applyBorder="1" applyAlignment="1">
      <alignment horizontal="center" vertical="center" wrapText="1"/>
    </xf>
    <xf numFmtId="0" fontId="9" fillId="34" borderId="77" xfId="2670" applyFill="1" applyBorder="1" applyAlignment="1">
      <alignment horizontal="center" vertical="center"/>
    </xf>
    <xf numFmtId="0" fontId="139" fillId="0" borderId="78" xfId="2670" applyFont="1" applyBorder="1" applyAlignment="1">
      <alignment horizontal="left" vertical="center"/>
    </xf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horizontal="center" vertical="center"/>
    </xf>
    <xf numFmtId="0" fontId="112" fillId="38" borderId="3" xfId="1538" applyFill="1" applyBorder="1" applyAlignment="1">
      <alignment horizontal="center" vertical="center" wrapText="1"/>
    </xf>
    <xf numFmtId="0" fontId="103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2" fillId="38" borderId="35" xfId="1538" applyFill="1" applyBorder="1" applyAlignment="1">
      <alignment horizontal="center" vertical="center" wrapText="1"/>
    </xf>
    <xf numFmtId="0" fontId="112" fillId="38" borderId="33" xfId="1538" applyFill="1" applyBorder="1" applyAlignment="1">
      <alignment horizontal="center" vertical="center" wrapText="1"/>
    </xf>
    <xf numFmtId="0" fontId="154" fillId="30" borderId="3" xfId="1614" applyFont="1" applyFill="1" applyBorder="1" applyAlignment="1">
      <alignment horizontal="center" vertical="center"/>
    </xf>
    <xf numFmtId="0" fontId="155" fillId="0" borderId="0" xfId="1652" applyFont="1" applyAlignment="1">
      <alignment horizontal="center" vertical="center"/>
    </xf>
    <xf numFmtId="37" fontId="152" fillId="0" borderId="36" xfId="1614" applyNumberFormat="1" applyFont="1" applyBorder="1" applyAlignment="1">
      <alignment horizontal="center"/>
    </xf>
    <xf numFmtId="0" fontId="156" fillId="35" borderId="51" xfId="1614" applyFont="1" applyFill="1" applyBorder="1" applyAlignment="1">
      <alignment horizontal="center" vertical="center"/>
    </xf>
    <xf numFmtId="0" fontId="156" fillId="35" borderId="49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/>
    </xf>
    <xf numFmtId="0" fontId="156" fillId="35" borderId="21" xfId="1614" applyFont="1" applyFill="1" applyBorder="1" applyAlignment="1">
      <alignment horizontal="center" vertical="center"/>
    </xf>
    <xf numFmtId="0" fontId="156" fillId="35" borderId="33" xfId="1614" applyFont="1" applyFill="1" applyBorder="1" applyAlignment="1">
      <alignment horizontal="center" vertical="center"/>
    </xf>
    <xf numFmtId="0" fontId="156" fillId="35" borderId="53" xfId="1614" applyFont="1" applyFill="1" applyBorder="1" applyAlignment="1">
      <alignment horizontal="center" vertical="center"/>
    </xf>
    <xf numFmtId="0" fontId="156" fillId="35" borderId="3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 wrapText="1"/>
    </xf>
    <xf numFmtId="0" fontId="156" fillId="35" borderId="21" xfId="1614" applyFont="1" applyFill="1" applyBorder="1" applyAlignment="1">
      <alignment horizontal="center" vertical="center" wrapText="1"/>
    </xf>
    <xf numFmtId="0" fontId="156" fillId="35" borderId="33" xfId="1614" applyFont="1" applyFill="1" applyBorder="1" applyAlignment="1">
      <alignment horizontal="center" vertical="center" wrapText="1"/>
    </xf>
    <xf numFmtId="0" fontId="156" fillId="35" borderId="35" xfId="1652" applyFont="1" applyFill="1" applyBorder="1" applyAlignment="1">
      <alignment horizontal="center" vertical="center" wrapText="1"/>
    </xf>
    <xf numFmtId="0" fontId="156" fillId="35" borderId="33" xfId="1652" applyFont="1" applyFill="1" applyBorder="1" applyAlignment="1">
      <alignment horizontal="center" vertical="center" wrapText="1"/>
    </xf>
    <xf numFmtId="0" fontId="151" fillId="0" borderId="0" xfId="1644" applyFont="1" applyAlignment="1">
      <alignment horizontal="center" vertical="center"/>
    </xf>
    <xf numFmtId="37" fontId="158" fillId="0" borderId="19" xfId="1614" applyNumberFormat="1" applyFont="1" applyBorder="1" applyAlignment="1">
      <alignment horizontal="center"/>
    </xf>
    <xf numFmtId="0" fontId="154" fillId="0" borderId="0" xfId="1614" applyFont="1" applyAlignment="1">
      <alignment horizontal="left" vertical="top" wrapText="1"/>
    </xf>
    <xf numFmtId="37" fontId="152" fillId="0" borderId="0" xfId="1614" applyNumberFormat="1" applyFont="1" applyAlignment="1">
      <alignment horizontal="center"/>
    </xf>
    <xf numFmtId="0" fontId="173" fillId="0" borderId="26" xfId="1614" applyFont="1" applyBorder="1" applyAlignment="1">
      <alignment horizontal="left" vertical="center" wrapText="1"/>
    </xf>
    <xf numFmtId="0" fontId="173" fillId="0" borderId="36" xfId="1614" applyFont="1" applyBorder="1" applyAlignment="1">
      <alignment horizontal="left" vertical="center" wrapText="1"/>
    </xf>
    <xf numFmtId="0" fontId="173" fillId="0" borderId="48" xfId="1614" applyFont="1" applyBorder="1" applyAlignment="1">
      <alignment horizontal="left" vertical="center" wrapText="1"/>
    </xf>
    <xf numFmtId="0" fontId="173" fillId="0" borderId="28" xfId="1614" applyFont="1" applyBorder="1" applyAlignment="1">
      <alignment horizontal="left" vertical="center" wrapText="1"/>
    </xf>
    <xf numFmtId="0" fontId="173" fillId="0" borderId="0" xfId="1614" applyFont="1" applyAlignment="1">
      <alignment horizontal="left" vertical="center" wrapText="1"/>
    </xf>
    <xf numFmtId="0" fontId="173" fillId="0" borderId="37" xfId="1614" applyFont="1" applyBorder="1" applyAlignment="1">
      <alignment horizontal="left" vertical="center" wrapText="1"/>
    </xf>
    <xf numFmtId="0" fontId="157" fillId="0" borderId="0" xfId="1652" applyFont="1" applyAlignment="1">
      <alignment horizontal="center" vertical="center"/>
    </xf>
    <xf numFmtId="0" fontId="152" fillId="0" borderId="0" xfId="1652" applyFont="1" applyAlignment="1">
      <alignment horizontal="center" vertical="center"/>
    </xf>
    <xf numFmtId="0" fontId="156" fillId="35" borderId="54" xfId="1614" applyFont="1" applyFill="1" applyBorder="1" applyAlignment="1">
      <alignment horizontal="center" vertical="center"/>
    </xf>
    <xf numFmtId="0" fontId="156" fillId="35" borderId="39" xfId="1614" applyFont="1" applyFill="1" applyBorder="1" applyAlignment="1">
      <alignment horizontal="center" vertical="center"/>
    </xf>
    <xf numFmtId="0" fontId="131" fillId="35" borderId="55" xfId="0" applyFont="1" applyFill="1" applyBorder="1" applyAlignment="1">
      <alignment horizontal="center" vertical="center"/>
    </xf>
    <xf numFmtId="0" fontId="131" fillId="35" borderId="36" xfId="0" applyFont="1" applyFill="1" applyBorder="1" applyAlignment="1">
      <alignment horizontal="center" vertical="center"/>
    </xf>
    <xf numFmtId="0" fontId="131" fillId="35" borderId="48" xfId="0" applyFont="1" applyFill="1" applyBorder="1" applyAlignment="1">
      <alignment horizontal="center" vertical="center"/>
    </xf>
    <xf numFmtId="0" fontId="131" fillId="35" borderId="43" xfId="0" applyFont="1" applyFill="1" applyBorder="1" applyAlignment="1">
      <alignment horizontal="center" vertical="center"/>
    </xf>
    <xf numFmtId="0" fontId="131" fillId="35" borderId="44" xfId="0" applyFont="1" applyFill="1" applyBorder="1" applyAlignment="1">
      <alignment horizontal="center" vertical="center"/>
    </xf>
    <xf numFmtId="0" fontId="131" fillId="35" borderId="45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/>
    </xf>
    <xf numFmtId="0" fontId="115" fillId="33" borderId="39" xfId="0" applyFont="1" applyFill="1" applyBorder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6" fillId="33" borderId="0" xfId="0" applyFont="1" applyFill="1" applyAlignment="1">
      <alignment horizontal="left"/>
    </xf>
    <xf numFmtId="0" fontId="116" fillId="33" borderId="37" xfId="0" applyFont="1" applyFill="1" applyBorder="1" applyAlignment="1">
      <alignment horizontal="left"/>
    </xf>
    <xf numFmtId="0" fontId="132" fillId="33" borderId="50" xfId="0" applyFont="1" applyFill="1" applyBorder="1" applyAlignment="1">
      <alignment horizontal="center" vertical="center"/>
    </xf>
    <xf numFmtId="0" fontId="132" fillId="33" borderId="7" xfId="0" applyFont="1" applyFill="1" applyBorder="1" applyAlignment="1">
      <alignment horizontal="center" vertical="center"/>
    </xf>
    <xf numFmtId="0" fontId="132" fillId="33" borderId="41" xfId="0" applyFont="1" applyFill="1" applyBorder="1" applyAlignment="1">
      <alignment horizontal="center" vertical="center"/>
    </xf>
    <xf numFmtId="0" fontId="116" fillId="33" borderId="5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center"/>
    </xf>
    <xf numFmtId="0" fontId="116" fillId="33" borderId="58" xfId="0" applyFont="1" applyFill="1" applyBorder="1" applyAlignment="1">
      <alignment horizontal="center" vertical="center"/>
    </xf>
    <xf numFmtId="208" fontId="120" fillId="0" borderId="73" xfId="1450" applyNumberFormat="1" applyFont="1" applyBorder="1" applyAlignment="1">
      <alignment horizontal="left" vertical="center"/>
    </xf>
    <xf numFmtId="208" fontId="175" fillId="0" borderId="74" xfId="1450" applyNumberFormat="1" applyFont="1" applyBorder="1" applyAlignment="1">
      <alignment horizontal="left" vertical="center"/>
    </xf>
    <xf numFmtId="49" fontId="133" fillId="33" borderId="59" xfId="0" applyNumberFormat="1" applyFont="1" applyFill="1" applyBorder="1" applyAlignment="1">
      <alignment horizontal="left" vertical="center"/>
    </xf>
    <xf numFmtId="49" fontId="133" fillId="33" borderId="40" xfId="0" applyNumberFormat="1" applyFont="1" applyFill="1" applyBorder="1" applyAlignment="1">
      <alignment horizontal="left" vertical="center"/>
    </xf>
    <xf numFmtId="49" fontId="115" fillId="33" borderId="50" xfId="0" applyNumberFormat="1" applyFont="1" applyFill="1" applyBorder="1" applyAlignment="1">
      <alignment horizontal="left" vertical="center"/>
    </xf>
    <xf numFmtId="49" fontId="115" fillId="33" borderId="41" xfId="0" applyNumberFormat="1" applyFont="1" applyFill="1" applyBorder="1" applyAlignment="1">
      <alignment horizontal="left" vertical="center"/>
    </xf>
    <xf numFmtId="0" fontId="115" fillId="33" borderId="56" xfId="0" applyFont="1" applyFill="1" applyBorder="1" applyAlignment="1">
      <alignment horizontal="center"/>
    </xf>
    <xf numFmtId="0" fontId="115" fillId="33" borderId="57" xfId="0" applyFont="1" applyFill="1" applyBorder="1" applyAlignment="1">
      <alignment horizontal="center"/>
    </xf>
    <xf numFmtId="49" fontId="115" fillId="33" borderId="50" xfId="0" applyNumberFormat="1" applyFont="1" applyFill="1" applyBorder="1" applyAlignment="1">
      <alignment horizontal="center" vertical="center"/>
    </xf>
    <xf numFmtId="49" fontId="115" fillId="33" borderId="41" xfId="0" applyNumberFormat="1" applyFont="1" applyFill="1" applyBorder="1" applyAlignment="1">
      <alignment horizontal="center" vertical="center"/>
    </xf>
    <xf numFmtId="0" fontId="92" fillId="33" borderId="60" xfId="0" applyFont="1" applyFill="1" applyBorder="1" applyAlignment="1">
      <alignment horizontal="left" vertical="center"/>
    </xf>
    <xf numFmtId="0" fontId="92" fillId="33" borderId="79" xfId="0" applyFont="1" applyFill="1" applyBorder="1" applyAlignment="1">
      <alignment horizontal="left" vertical="center"/>
    </xf>
    <xf numFmtId="0" fontId="133" fillId="33" borderId="60" xfId="0" applyFont="1" applyFill="1" applyBorder="1" applyAlignment="1">
      <alignment horizontal="left" vertical="center"/>
    </xf>
    <xf numFmtId="0" fontId="133" fillId="33" borderId="61" xfId="0" applyFont="1" applyFill="1" applyBorder="1" applyAlignment="1">
      <alignment horizontal="left" vertical="center"/>
    </xf>
    <xf numFmtId="0" fontId="92" fillId="33" borderId="80" xfId="0" applyFont="1" applyFill="1" applyBorder="1" applyAlignment="1">
      <alignment horizontal="center" vertical="center"/>
    </xf>
    <xf numFmtId="0" fontId="92" fillId="33" borderId="81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center"/>
    </xf>
    <xf numFmtId="0" fontId="119" fillId="33" borderId="73" xfId="0" applyFont="1" applyFill="1" applyBorder="1" applyAlignment="1">
      <alignment horizontal="center" vertical="center"/>
    </xf>
    <xf numFmtId="0" fontId="119" fillId="33" borderId="74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92" fillId="33" borderId="61" xfId="0" applyFont="1" applyFill="1" applyBorder="1" applyAlignment="1">
      <alignment horizontal="left" vertical="center"/>
    </xf>
    <xf numFmtId="0" fontId="115" fillId="33" borderId="7" xfId="0" applyFont="1" applyFill="1" applyBorder="1" applyAlignment="1">
      <alignment horizontal="center"/>
    </xf>
    <xf numFmtId="0" fontId="115" fillId="33" borderId="41" xfId="0" applyFont="1" applyFill="1" applyBorder="1" applyAlignment="1">
      <alignment horizontal="center"/>
    </xf>
    <xf numFmtId="15" fontId="115" fillId="33" borderId="3" xfId="0" applyNumberFormat="1" applyFont="1" applyFill="1" applyBorder="1" applyAlignment="1">
      <alignment horizontal="center"/>
    </xf>
    <xf numFmtId="0" fontId="92" fillId="33" borderId="59" xfId="0" applyFont="1" applyFill="1" applyBorder="1" applyAlignment="1">
      <alignment horizontal="center" vertical="center"/>
    </xf>
    <xf numFmtId="0" fontId="92" fillId="33" borderId="40" xfId="0" applyFont="1" applyFill="1" applyBorder="1" applyAlignment="1">
      <alignment horizontal="center" vertical="center"/>
    </xf>
    <xf numFmtId="0" fontId="120" fillId="33" borderId="75" xfId="0" applyFont="1" applyFill="1" applyBorder="1" applyAlignment="1">
      <alignment horizontal="center" vertical="center" wrapText="1"/>
    </xf>
    <xf numFmtId="0" fontId="120" fillId="33" borderId="76" xfId="0" applyFont="1" applyFill="1" applyBorder="1" applyAlignment="1">
      <alignment horizontal="center" vertical="center" wrapText="1"/>
    </xf>
    <xf numFmtId="0" fontId="116" fillId="33" borderId="18" xfId="0" applyFont="1" applyFill="1" applyBorder="1" applyAlignment="1">
      <alignment horizontal="left" vertical="top" wrapText="1"/>
    </xf>
    <xf numFmtId="0" fontId="116" fillId="33" borderId="0" xfId="0" applyFont="1" applyFill="1" applyAlignment="1">
      <alignment horizontal="left" vertical="top" wrapText="1"/>
    </xf>
    <xf numFmtId="0" fontId="115" fillId="33" borderId="64" xfId="0" applyFont="1" applyFill="1" applyBorder="1" applyAlignment="1">
      <alignment horizontal="center"/>
    </xf>
    <xf numFmtId="0" fontId="115" fillId="33" borderId="62" xfId="0" applyFont="1" applyFill="1" applyBorder="1" applyAlignment="1">
      <alignment horizontal="center"/>
    </xf>
    <xf numFmtId="0" fontId="115" fillId="33" borderId="63" xfId="0" applyFont="1" applyFill="1" applyBorder="1" applyAlignment="1">
      <alignment horizontal="center"/>
    </xf>
    <xf numFmtId="0" fontId="115" fillId="33" borderId="65" xfId="0" applyFont="1" applyFill="1" applyBorder="1" applyAlignment="1">
      <alignment horizontal="center"/>
    </xf>
    <xf numFmtId="0" fontId="115" fillId="33" borderId="56" xfId="0" applyFont="1" applyFill="1" applyBorder="1" applyAlignment="1">
      <alignment horizontal="center" vertical="center"/>
    </xf>
    <xf numFmtId="0" fontId="115" fillId="33" borderId="57" xfId="0" applyFont="1" applyFill="1" applyBorder="1" applyAlignment="1">
      <alignment horizontal="center" vertical="center"/>
    </xf>
    <xf numFmtId="0" fontId="115" fillId="33" borderId="0" xfId="0" applyFont="1" applyFill="1" applyAlignment="1">
      <alignment horizontal="center" vertical="center" wrapText="1"/>
    </xf>
    <xf numFmtId="0" fontId="115" fillId="33" borderId="37" xfId="0" applyFont="1" applyFill="1" applyBorder="1" applyAlignment="1">
      <alignment horizontal="center" vertical="center" wrapText="1"/>
    </xf>
    <xf numFmtId="0" fontId="115" fillId="33" borderId="44" xfId="0" applyFont="1" applyFill="1" applyBorder="1" applyAlignment="1">
      <alignment horizontal="center" vertical="center" wrapText="1"/>
    </xf>
    <xf numFmtId="0" fontId="115" fillId="33" borderId="45" xfId="0" applyFont="1" applyFill="1" applyBorder="1" applyAlignment="1">
      <alignment horizontal="center" vertical="center" wrapText="1"/>
    </xf>
    <xf numFmtId="0" fontId="123" fillId="35" borderId="26" xfId="1451" applyFont="1" applyFill="1" applyBorder="1" applyAlignment="1">
      <alignment horizontal="center" vertical="center"/>
    </xf>
    <xf numFmtId="0" fontId="123" fillId="35" borderId="36" xfId="1451" applyFont="1" applyFill="1" applyBorder="1" applyAlignment="1">
      <alignment horizontal="center" vertical="center"/>
    </xf>
    <xf numFmtId="0" fontId="123" fillId="35" borderId="48" xfId="1451" applyFont="1" applyFill="1" applyBorder="1" applyAlignment="1">
      <alignment horizontal="center" vertical="center"/>
    </xf>
    <xf numFmtId="0" fontId="123" fillId="35" borderId="28" xfId="1451" applyFont="1" applyFill="1" applyBorder="1" applyAlignment="1">
      <alignment horizontal="center" vertical="center"/>
    </xf>
    <xf numFmtId="0" fontId="123" fillId="35" borderId="0" xfId="1451" applyFont="1" applyFill="1" applyAlignment="1">
      <alignment horizontal="center" vertical="center"/>
    </xf>
    <xf numFmtId="0" fontId="123" fillId="35" borderId="37" xfId="1451" applyFont="1" applyFill="1" applyBorder="1" applyAlignment="1">
      <alignment horizontal="center" vertical="center"/>
    </xf>
    <xf numFmtId="0" fontId="123" fillId="35" borderId="34" xfId="1451" applyFont="1" applyFill="1" applyBorder="1" applyAlignment="1">
      <alignment horizontal="center" vertical="center"/>
    </xf>
    <xf numFmtId="0" fontId="123" fillId="35" borderId="19" xfId="1451" applyFont="1" applyFill="1" applyBorder="1" applyAlignment="1">
      <alignment horizontal="center" vertical="center"/>
    </xf>
    <xf numFmtId="0" fontId="123" fillId="35" borderId="31" xfId="1451" applyFont="1" applyFill="1" applyBorder="1" applyAlignment="1">
      <alignment horizontal="center" vertical="center"/>
    </xf>
    <xf numFmtId="0" fontId="161" fillId="0" borderId="0" xfId="1451" applyFont="1" applyAlignment="1">
      <alignment horizontal="left"/>
    </xf>
  </cellXfs>
  <cellStyles count="1638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702" xr:uid="{97E76982-65E6-4AF4-AB88-E3CDDD4B0795}"/>
    <cellStyle name="20% - Accent1 11" xfId="4" xr:uid="{00000000-0005-0000-0000-000003000000}"/>
    <cellStyle name="20% - Accent1 11 2" xfId="2703" xr:uid="{38CB0583-4232-4960-887D-336217DCE2CC}"/>
    <cellStyle name="20% - Accent1 12" xfId="5" xr:uid="{00000000-0005-0000-0000-000004000000}"/>
    <cellStyle name="20% - Accent1 12 2" xfId="2704" xr:uid="{08CA75A6-848F-4B77-8652-D294676212F9}"/>
    <cellStyle name="20% - Accent1 13" xfId="6" xr:uid="{00000000-0005-0000-0000-000005000000}"/>
    <cellStyle name="20% - Accent1 13 2" xfId="2705" xr:uid="{B861002C-1D31-48F9-A22B-B39A70B61FC9}"/>
    <cellStyle name="20% - Accent1 14" xfId="7" xr:uid="{00000000-0005-0000-0000-000006000000}"/>
    <cellStyle name="20% - Accent1 14 2" xfId="2706" xr:uid="{31BB8E20-7F78-4B53-92FE-411B1105FAB6}"/>
    <cellStyle name="20% - Accent1 15" xfId="8" xr:uid="{00000000-0005-0000-0000-000007000000}"/>
    <cellStyle name="20% - Accent1 15 2" xfId="2707" xr:uid="{895F3B3C-A880-41B6-B598-3110B5EAB052}"/>
    <cellStyle name="20% - Accent1 16" xfId="9" xr:uid="{00000000-0005-0000-0000-000008000000}"/>
    <cellStyle name="20% - Accent1 16 2" xfId="2708" xr:uid="{AE079BDE-2826-4F58-B9BE-111467F1E2B2}"/>
    <cellStyle name="20% - Accent1 17" xfId="2678" xr:uid="{2C5E1882-1946-4479-95FF-A37DF6853F59}"/>
    <cellStyle name="20% - Accent1 2" xfId="10" xr:uid="{00000000-0005-0000-0000-000009000000}"/>
    <cellStyle name="20% - Accent1 2 2" xfId="11" xr:uid="{00000000-0005-0000-0000-00000A000000}"/>
    <cellStyle name="20% - Accent1 2 2 2" xfId="2710" xr:uid="{19E7F129-BC7C-4183-A69C-8755A37B5D20}"/>
    <cellStyle name="20% - Accent1 2 3" xfId="12" xr:uid="{00000000-0005-0000-0000-00000B000000}"/>
    <cellStyle name="20% - Accent1 2 3 2" xfId="2711" xr:uid="{4E540FFE-3471-4623-B536-C0A6BF1A8520}"/>
    <cellStyle name="20% - Accent1 2 4" xfId="2709" xr:uid="{BF917F0C-854F-4469-A865-813BD7932FA6}"/>
    <cellStyle name="20% - Accent1 3" xfId="13" xr:uid="{00000000-0005-0000-0000-00000C000000}"/>
    <cellStyle name="20% - Accent1 3 2" xfId="2712" xr:uid="{C6A519A3-384C-4DA7-AFCC-9D8E95980F6F}"/>
    <cellStyle name="20% - Accent1 4" xfId="14" xr:uid="{00000000-0005-0000-0000-00000D000000}"/>
    <cellStyle name="20% - Accent1 4 2" xfId="2713" xr:uid="{50DFB2CD-E87B-47C9-89F1-CE3686008295}"/>
    <cellStyle name="20% - Accent1 5" xfId="15" xr:uid="{00000000-0005-0000-0000-00000E000000}"/>
    <cellStyle name="20% - Accent1 5 2" xfId="2714" xr:uid="{63F88136-BD65-4A8C-B789-E67A9A4E4A33}"/>
    <cellStyle name="20% - Accent1 6" xfId="16" xr:uid="{00000000-0005-0000-0000-00000F000000}"/>
    <cellStyle name="20% - Accent1 6 2" xfId="2715" xr:uid="{6EDEB4E3-C717-4647-B65B-D62520227E8F}"/>
    <cellStyle name="20% - Accent1 7" xfId="17" xr:uid="{00000000-0005-0000-0000-000010000000}"/>
    <cellStyle name="20% - Accent1 7 2" xfId="2716" xr:uid="{5B8C6619-DA26-42B2-BEB8-2AE3A56FE09B}"/>
    <cellStyle name="20% - Accent1 8" xfId="18" xr:uid="{00000000-0005-0000-0000-000011000000}"/>
    <cellStyle name="20% - Accent1 8 2" xfId="2717" xr:uid="{B1FDE0E8-7996-4714-8B3E-627F693B43DB}"/>
    <cellStyle name="20% - Accent1 9" xfId="19" xr:uid="{00000000-0005-0000-0000-000012000000}"/>
    <cellStyle name="20% - Accent1 9 2" xfId="2718" xr:uid="{0D111B19-3CD4-4264-8B45-B761E85D4308}"/>
    <cellStyle name="20% - Accent2" xfId="20" builtinId="34" customBuiltin="1"/>
    <cellStyle name="20% - Accent2 10" xfId="21" xr:uid="{00000000-0005-0000-0000-000014000000}"/>
    <cellStyle name="20% - Accent2 10 2" xfId="2719" xr:uid="{226CD18C-778B-47D3-B55E-6D510A973863}"/>
    <cellStyle name="20% - Accent2 11" xfId="22" xr:uid="{00000000-0005-0000-0000-000015000000}"/>
    <cellStyle name="20% - Accent2 11 2" xfId="2720" xr:uid="{917ADCAE-A39B-4165-B596-DCDE93A3DF12}"/>
    <cellStyle name="20% - Accent2 12" xfId="23" xr:uid="{00000000-0005-0000-0000-000016000000}"/>
    <cellStyle name="20% - Accent2 12 2" xfId="2721" xr:uid="{87BF6716-D287-4F90-8CBD-FFC94B6C3A46}"/>
    <cellStyle name="20% - Accent2 13" xfId="24" xr:uid="{00000000-0005-0000-0000-000017000000}"/>
    <cellStyle name="20% - Accent2 13 2" xfId="2722" xr:uid="{B48329D4-DB4E-4251-910E-F759F63199F1}"/>
    <cellStyle name="20% - Accent2 14" xfId="25" xr:uid="{00000000-0005-0000-0000-000018000000}"/>
    <cellStyle name="20% - Accent2 14 2" xfId="2723" xr:uid="{D1E23A23-4C66-4766-A887-E8FCF2FA741D}"/>
    <cellStyle name="20% - Accent2 15" xfId="26" xr:uid="{00000000-0005-0000-0000-000019000000}"/>
    <cellStyle name="20% - Accent2 15 2" xfId="2724" xr:uid="{6AC54138-7179-4A05-893E-A1AC26F21A16}"/>
    <cellStyle name="20% - Accent2 16" xfId="27" xr:uid="{00000000-0005-0000-0000-00001A000000}"/>
    <cellStyle name="20% - Accent2 16 2" xfId="2725" xr:uid="{51B3D174-1C0F-4D10-8905-8C32DC63F3CA}"/>
    <cellStyle name="20% - Accent2 17" xfId="2679" xr:uid="{30F03859-6C3D-44A9-B3DF-0EB9F825F3CD}"/>
    <cellStyle name="20% - Accent2 2" xfId="28" xr:uid="{00000000-0005-0000-0000-00001B000000}"/>
    <cellStyle name="20% - Accent2 2 2" xfId="29" xr:uid="{00000000-0005-0000-0000-00001C000000}"/>
    <cellStyle name="20% - Accent2 2 2 2" xfId="2727" xr:uid="{28451B95-4792-4B19-94AA-BF6C3F0B81AA}"/>
    <cellStyle name="20% - Accent2 2 3" xfId="30" xr:uid="{00000000-0005-0000-0000-00001D000000}"/>
    <cellStyle name="20% - Accent2 2 3 2" xfId="2728" xr:uid="{FA18F622-CBC6-4E73-AEE3-1FB0DD499BDF}"/>
    <cellStyle name="20% - Accent2 2 4" xfId="2726" xr:uid="{19E0971B-D3FC-43E0-B612-48733693595F}"/>
    <cellStyle name="20% - Accent2 3" xfId="31" xr:uid="{00000000-0005-0000-0000-00001E000000}"/>
    <cellStyle name="20% - Accent2 3 2" xfId="2729" xr:uid="{D9A3F666-050C-42C8-97D3-911E7A0DB6EF}"/>
    <cellStyle name="20% - Accent2 4" xfId="32" xr:uid="{00000000-0005-0000-0000-00001F000000}"/>
    <cellStyle name="20% - Accent2 4 2" xfId="2730" xr:uid="{C8ACE510-FCDF-4C15-BB0E-625CCD03568A}"/>
    <cellStyle name="20% - Accent2 5" xfId="33" xr:uid="{00000000-0005-0000-0000-000020000000}"/>
    <cellStyle name="20% - Accent2 5 2" xfId="2731" xr:uid="{BA494C77-7FDE-4077-BF37-60863C88D226}"/>
    <cellStyle name="20% - Accent2 6" xfId="34" xr:uid="{00000000-0005-0000-0000-000021000000}"/>
    <cellStyle name="20% - Accent2 6 2" xfId="2732" xr:uid="{639F9B84-A0AE-434C-A785-11B602BE37AC}"/>
    <cellStyle name="20% - Accent2 7" xfId="35" xr:uid="{00000000-0005-0000-0000-000022000000}"/>
    <cellStyle name="20% - Accent2 7 2" xfId="2733" xr:uid="{9C501229-ADE2-4D8F-AF16-C15BB3CDAA13}"/>
    <cellStyle name="20% - Accent2 8" xfId="36" xr:uid="{00000000-0005-0000-0000-000023000000}"/>
    <cellStyle name="20% - Accent2 8 2" xfId="2734" xr:uid="{02D19043-35EC-4DB2-B2CF-AE51A996B131}"/>
    <cellStyle name="20% - Accent2 9" xfId="37" xr:uid="{00000000-0005-0000-0000-000024000000}"/>
    <cellStyle name="20% - Accent2 9 2" xfId="2735" xr:uid="{65B881A9-094D-460B-91BB-E811C980DC69}"/>
    <cellStyle name="20% - Accent3" xfId="38" builtinId="38" customBuiltin="1"/>
    <cellStyle name="20% - Accent3 10" xfId="39" xr:uid="{00000000-0005-0000-0000-000026000000}"/>
    <cellStyle name="20% - Accent3 10 2" xfId="2736" xr:uid="{8BE912F6-D11F-4E8F-87B5-0C09B1667CEC}"/>
    <cellStyle name="20% - Accent3 11" xfId="40" xr:uid="{00000000-0005-0000-0000-000027000000}"/>
    <cellStyle name="20% - Accent3 11 2" xfId="2737" xr:uid="{5CF70240-2F86-4774-AB53-8A8B182AE9E7}"/>
    <cellStyle name="20% - Accent3 12" xfId="41" xr:uid="{00000000-0005-0000-0000-000028000000}"/>
    <cellStyle name="20% - Accent3 12 2" xfId="2738" xr:uid="{5F0A2F05-C305-44A5-91DB-614E1F625D7E}"/>
    <cellStyle name="20% - Accent3 13" xfId="42" xr:uid="{00000000-0005-0000-0000-000029000000}"/>
    <cellStyle name="20% - Accent3 13 2" xfId="2739" xr:uid="{34F0728F-484D-4750-84CB-AC6DB72CC0F2}"/>
    <cellStyle name="20% - Accent3 14" xfId="43" xr:uid="{00000000-0005-0000-0000-00002A000000}"/>
    <cellStyle name="20% - Accent3 14 2" xfId="2740" xr:uid="{753455CE-F81C-47FB-92C0-ACB81C384EE7}"/>
    <cellStyle name="20% - Accent3 15" xfId="44" xr:uid="{00000000-0005-0000-0000-00002B000000}"/>
    <cellStyle name="20% - Accent3 15 2" xfId="2741" xr:uid="{8C2B68E5-49D9-4224-A19A-CCB43C84D721}"/>
    <cellStyle name="20% - Accent3 16" xfId="45" xr:uid="{00000000-0005-0000-0000-00002C000000}"/>
    <cellStyle name="20% - Accent3 16 2" xfId="2742" xr:uid="{F3FCE1B4-1CBE-4E07-BE17-A12E4068EB3E}"/>
    <cellStyle name="20% - Accent3 17" xfId="2680" xr:uid="{CFB22456-C683-4EA9-B967-597BF32403E7}"/>
    <cellStyle name="20% - Accent3 2" xfId="46" xr:uid="{00000000-0005-0000-0000-00002D000000}"/>
    <cellStyle name="20% - Accent3 2 2" xfId="47" xr:uid="{00000000-0005-0000-0000-00002E000000}"/>
    <cellStyle name="20% - Accent3 2 2 2" xfId="2744" xr:uid="{0AF38D67-01D3-43B2-AF6D-CB37FDA09A32}"/>
    <cellStyle name="20% - Accent3 2 3" xfId="48" xr:uid="{00000000-0005-0000-0000-00002F000000}"/>
    <cellStyle name="20% - Accent3 2 3 2" xfId="2745" xr:uid="{3C19FA89-E039-453A-A617-7FFAAC7E17CC}"/>
    <cellStyle name="20% - Accent3 2 4" xfId="2743" xr:uid="{A1C84F01-E92C-4EE8-820F-3FA462F537B3}"/>
    <cellStyle name="20% - Accent3 3" xfId="49" xr:uid="{00000000-0005-0000-0000-000030000000}"/>
    <cellStyle name="20% - Accent3 3 2" xfId="2746" xr:uid="{16C9222F-597E-4C36-AE02-36B6E547B69D}"/>
    <cellStyle name="20% - Accent3 4" xfId="50" xr:uid="{00000000-0005-0000-0000-000031000000}"/>
    <cellStyle name="20% - Accent3 4 2" xfId="2747" xr:uid="{071D1DEF-F4D3-429D-99D3-4BFD2B0C2932}"/>
    <cellStyle name="20% - Accent3 5" xfId="51" xr:uid="{00000000-0005-0000-0000-000032000000}"/>
    <cellStyle name="20% - Accent3 5 2" xfId="2748" xr:uid="{7EBD99D8-9121-4AFD-8227-5EAAF4D4B6B8}"/>
    <cellStyle name="20% - Accent3 6" xfId="52" xr:uid="{00000000-0005-0000-0000-000033000000}"/>
    <cellStyle name="20% - Accent3 6 2" xfId="2749" xr:uid="{30C4FDC6-7930-4464-9068-8088D0848C26}"/>
    <cellStyle name="20% - Accent3 7" xfId="53" xr:uid="{00000000-0005-0000-0000-000034000000}"/>
    <cellStyle name="20% - Accent3 7 2" xfId="2750" xr:uid="{C5B5B2AD-DDE0-4C88-AF6F-4D37EDE6B547}"/>
    <cellStyle name="20% - Accent3 8" xfId="54" xr:uid="{00000000-0005-0000-0000-000035000000}"/>
    <cellStyle name="20% - Accent3 8 2" xfId="2751" xr:uid="{E0FFDDC5-C396-48C9-A1E5-E82191F920FD}"/>
    <cellStyle name="20% - Accent3 9" xfId="55" xr:uid="{00000000-0005-0000-0000-000036000000}"/>
    <cellStyle name="20% - Accent3 9 2" xfId="2752" xr:uid="{88D33E64-BAFA-4EC5-BBC1-0107FCF9EC9E}"/>
    <cellStyle name="20% - Accent4" xfId="56" builtinId="42" customBuiltin="1"/>
    <cellStyle name="20% - Accent4 10" xfId="57" xr:uid="{00000000-0005-0000-0000-000038000000}"/>
    <cellStyle name="20% - Accent4 10 2" xfId="2753" xr:uid="{15773143-B803-4380-9B1E-AFCC2114B9D4}"/>
    <cellStyle name="20% - Accent4 11" xfId="58" xr:uid="{00000000-0005-0000-0000-000039000000}"/>
    <cellStyle name="20% - Accent4 11 2" xfId="2754" xr:uid="{B9E71C6E-7B24-48BE-B823-B7D17EE1C7EA}"/>
    <cellStyle name="20% - Accent4 12" xfId="59" xr:uid="{00000000-0005-0000-0000-00003A000000}"/>
    <cellStyle name="20% - Accent4 12 2" xfId="2755" xr:uid="{EEC5A849-7782-4169-83A0-E6F60C275C9F}"/>
    <cellStyle name="20% - Accent4 13" xfId="60" xr:uid="{00000000-0005-0000-0000-00003B000000}"/>
    <cellStyle name="20% - Accent4 13 2" xfId="2756" xr:uid="{0D10D352-A8B2-4B89-9501-69D9F767C586}"/>
    <cellStyle name="20% - Accent4 14" xfId="61" xr:uid="{00000000-0005-0000-0000-00003C000000}"/>
    <cellStyle name="20% - Accent4 14 2" xfId="2757" xr:uid="{7AFEC351-429A-4C1A-986D-AFE8293434B1}"/>
    <cellStyle name="20% - Accent4 15" xfId="62" xr:uid="{00000000-0005-0000-0000-00003D000000}"/>
    <cellStyle name="20% - Accent4 15 2" xfId="2758" xr:uid="{526A9AE0-3AEA-4C2E-94AB-44E23B86D4E1}"/>
    <cellStyle name="20% - Accent4 16" xfId="63" xr:uid="{00000000-0005-0000-0000-00003E000000}"/>
    <cellStyle name="20% - Accent4 16 2" xfId="2759" xr:uid="{11E89A49-FD3D-46EE-B8F2-4D72487C5F0F}"/>
    <cellStyle name="20% - Accent4 17" xfId="2681" xr:uid="{16C1D2A4-1ACE-4E24-914C-C4A72F2A8A6C}"/>
    <cellStyle name="20% - Accent4 2" xfId="64" xr:uid="{00000000-0005-0000-0000-00003F000000}"/>
    <cellStyle name="20% - Accent4 2 2" xfId="65" xr:uid="{00000000-0005-0000-0000-000040000000}"/>
    <cellStyle name="20% - Accent4 2 2 2" xfId="2761" xr:uid="{1E2C0659-139C-465A-90A8-FB01A3FF6790}"/>
    <cellStyle name="20% - Accent4 2 3" xfId="66" xr:uid="{00000000-0005-0000-0000-000041000000}"/>
    <cellStyle name="20% - Accent4 2 3 2" xfId="2762" xr:uid="{DA7D05FA-5D8B-47B4-912A-AC8E593A7B80}"/>
    <cellStyle name="20% - Accent4 2 4" xfId="2760" xr:uid="{C9520C84-5835-4608-8ECE-235F7EA4395E}"/>
    <cellStyle name="20% - Accent4 3" xfId="67" xr:uid="{00000000-0005-0000-0000-000042000000}"/>
    <cellStyle name="20% - Accent4 3 2" xfId="2763" xr:uid="{C60B0AE7-6355-4F47-A159-5CF171327AC8}"/>
    <cellStyle name="20% - Accent4 4" xfId="68" xr:uid="{00000000-0005-0000-0000-000043000000}"/>
    <cellStyle name="20% - Accent4 4 2" xfId="2764" xr:uid="{DFFB472A-4D1F-44E3-8AE7-8225799044AA}"/>
    <cellStyle name="20% - Accent4 5" xfId="69" xr:uid="{00000000-0005-0000-0000-000044000000}"/>
    <cellStyle name="20% - Accent4 5 2" xfId="2765" xr:uid="{1CD0E93A-8A30-41E8-AF7B-8ADA061CF618}"/>
    <cellStyle name="20% - Accent4 6" xfId="70" xr:uid="{00000000-0005-0000-0000-000045000000}"/>
    <cellStyle name="20% - Accent4 6 2" xfId="2766" xr:uid="{9D2C0E3F-BB9F-4D0A-8474-ED0F38D5287B}"/>
    <cellStyle name="20% - Accent4 7" xfId="71" xr:uid="{00000000-0005-0000-0000-000046000000}"/>
    <cellStyle name="20% - Accent4 7 2" xfId="2767" xr:uid="{0535C7DF-410B-42DD-9E11-0CA98EED48D5}"/>
    <cellStyle name="20% - Accent4 8" xfId="72" xr:uid="{00000000-0005-0000-0000-000047000000}"/>
    <cellStyle name="20% - Accent4 8 2" xfId="2768" xr:uid="{DAADDEF4-67A8-4AD4-A13E-96AFD8A23346}"/>
    <cellStyle name="20% - Accent4 9" xfId="73" xr:uid="{00000000-0005-0000-0000-000048000000}"/>
    <cellStyle name="20% - Accent4 9 2" xfId="2769" xr:uid="{D93B6EB7-03E2-4E5A-9196-DC986828653E}"/>
    <cellStyle name="20% - Accent5" xfId="74" builtinId="46" customBuiltin="1"/>
    <cellStyle name="20% - Accent5 10" xfId="75" xr:uid="{00000000-0005-0000-0000-00004A000000}"/>
    <cellStyle name="20% - Accent5 10 2" xfId="2770" xr:uid="{9D7E2B18-9D05-468D-A0B3-269863DF527C}"/>
    <cellStyle name="20% - Accent5 11" xfId="76" xr:uid="{00000000-0005-0000-0000-00004B000000}"/>
    <cellStyle name="20% - Accent5 11 2" xfId="2771" xr:uid="{9F9F7195-AF56-4496-84B2-E3512F17FE7C}"/>
    <cellStyle name="20% - Accent5 12" xfId="77" xr:uid="{00000000-0005-0000-0000-00004C000000}"/>
    <cellStyle name="20% - Accent5 12 2" xfId="2772" xr:uid="{DDD1C6BB-0F1E-4C80-8427-5362211A900D}"/>
    <cellStyle name="20% - Accent5 13" xfId="78" xr:uid="{00000000-0005-0000-0000-00004D000000}"/>
    <cellStyle name="20% - Accent5 13 2" xfId="2773" xr:uid="{2508DDBC-9051-4819-93F2-76D5AC15DFC5}"/>
    <cellStyle name="20% - Accent5 14" xfId="79" xr:uid="{00000000-0005-0000-0000-00004E000000}"/>
    <cellStyle name="20% - Accent5 14 2" xfId="2774" xr:uid="{70D5D022-36BE-41C6-8D99-15DC5DE148CF}"/>
    <cellStyle name="20% - Accent5 15" xfId="80" xr:uid="{00000000-0005-0000-0000-00004F000000}"/>
    <cellStyle name="20% - Accent5 15 2" xfId="2775" xr:uid="{1D87E655-A5BA-4EE9-8C22-A815FF987F4A}"/>
    <cellStyle name="20% - Accent5 16" xfId="81" xr:uid="{00000000-0005-0000-0000-000050000000}"/>
    <cellStyle name="20% - Accent5 16 2" xfId="2776" xr:uid="{D9A49F7F-E6FA-454F-A44E-70049E55291E}"/>
    <cellStyle name="20% - Accent5 17" xfId="2682" xr:uid="{10825E2A-3DDD-4442-9E54-1AEE9EE53DD5}"/>
    <cellStyle name="20% - Accent5 2" xfId="82" xr:uid="{00000000-0005-0000-0000-000051000000}"/>
    <cellStyle name="20% - Accent5 2 2" xfId="83" xr:uid="{00000000-0005-0000-0000-000052000000}"/>
    <cellStyle name="20% - Accent5 2 2 2" xfId="2778" xr:uid="{D096C8FB-00F1-4CEB-802B-E838D0705ED8}"/>
    <cellStyle name="20% - Accent5 2 3" xfId="84" xr:uid="{00000000-0005-0000-0000-000053000000}"/>
    <cellStyle name="20% - Accent5 2 3 2" xfId="2779" xr:uid="{72BE08FE-5813-4D24-87A8-DC0A63E6DDC0}"/>
    <cellStyle name="20% - Accent5 2 4" xfId="2777" xr:uid="{07F58656-A19B-4F19-9DA9-3A216BB0E4D9}"/>
    <cellStyle name="20% - Accent5 3" xfId="85" xr:uid="{00000000-0005-0000-0000-000054000000}"/>
    <cellStyle name="20% - Accent5 3 2" xfId="2780" xr:uid="{A7816C2B-3AFC-4313-A97C-10D3084BD495}"/>
    <cellStyle name="20% - Accent5 4" xfId="86" xr:uid="{00000000-0005-0000-0000-000055000000}"/>
    <cellStyle name="20% - Accent5 4 2" xfId="2781" xr:uid="{C160830B-A6B8-489F-97B6-E0ED98212615}"/>
    <cellStyle name="20% - Accent5 5" xfId="87" xr:uid="{00000000-0005-0000-0000-000056000000}"/>
    <cellStyle name="20% - Accent5 5 2" xfId="2782" xr:uid="{87B8BCF4-2181-4404-B681-77B59C29B64E}"/>
    <cellStyle name="20% - Accent5 6" xfId="88" xr:uid="{00000000-0005-0000-0000-000057000000}"/>
    <cellStyle name="20% - Accent5 6 2" xfId="2783" xr:uid="{CAC8ADF4-B119-4EFF-A870-3001A6839A1E}"/>
    <cellStyle name="20% - Accent5 7" xfId="89" xr:uid="{00000000-0005-0000-0000-000058000000}"/>
    <cellStyle name="20% - Accent5 7 2" xfId="2784" xr:uid="{C17693AB-77EC-496C-993B-6345FBA70796}"/>
    <cellStyle name="20% - Accent5 8" xfId="90" xr:uid="{00000000-0005-0000-0000-000059000000}"/>
    <cellStyle name="20% - Accent5 8 2" xfId="2785" xr:uid="{B584B261-D738-45A1-B345-1655D3CC8109}"/>
    <cellStyle name="20% - Accent5 9" xfId="91" xr:uid="{00000000-0005-0000-0000-00005A000000}"/>
    <cellStyle name="20% - Accent5 9 2" xfId="2786" xr:uid="{36632DAE-BDBB-479D-9510-C8DAEB05EEDC}"/>
    <cellStyle name="20% - Accent6" xfId="92" builtinId="50" customBuiltin="1"/>
    <cellStyle name="20% - Accent6 10" xfId="93" xr:uid="{00000000-0005-0000-0000-00005C000000}"/>
    <cellStyle name="20% - Accent6 10 2" xfId="2787" xr:uid="{F3D95165-A4FF-4B61-9F08-5DC2521F7BFF}"/>
    <cellStyle name="20% - Accent6 11" xfId="94" xr:uid="{00000000-0005-0000-0000-00005D000000}"/>
    <cellStyle name="20% - Accent6 11 2" xfId="2788" xr:uid="{A5831063-7D8C-411A-8257-34EAD3588FD6}"/>
    <cellStyle name="20% - Accent6 12" xfId="95" xr:uid="{00000000-0005-0000-0000-00005E000000}"/>
    <cellStyle name="20% - Accent6 12 2" xfId="2789" xr:uid="{1DC025D3-5C34-40A3-8843-CB980BB3FC8A}"/>
    <cellStyle name="20% - Accent6 13" xfId="96" xr:uid="{00000000-0005-0000-0000-00005F000000}"/>
    <cellStyle name="20% - Accent6 13 2" xfId="2790" xr:uid="{A623FDF8-52B6-4B35-A102-5A18BDA6FD7A}"/>
    <cellStyle name="20% - Accent6 14" xfId="97" xr:uid="{00000000-0005-0000-0000-000060000000}"/>
    <cellStyle name="20% - Accent6 14 2" xfId="2791" xr:uid="{D65E9763-7867-4B43-B8B9-0E2300B314C1}"/>
    <cellStyle name="20% - Accent6 15" xfId="98" xr:uid="{00000000-0005-0000-0000-000061000000}"/>
    <cellStyle name="20% - Accent6 15 2" xfId="2792" xr:uid="{64F0D075-5F7B-45B8-A3DF-6FC265B05F72}"/>
    <cellStyle name="20% - Accent6 16" xfId="99" xr:uid="{00000000-0005-0000-0000-000062000000}"/>
    <cellStyle name="20% - Accent6 16 2" xfId="2793" xr:uid="{0FC6B722-8EC5-4D34-90FC-672637487BA3}"/>
    <cellStyle name="20% - Accent6 17" xfId="2683" xr:uid="{33DA1A6A-CE51-4DEE-91A9-3D7EA52D8438}"/>
    <cellStyle name="20% - Accent6 2" xfId="100" xr:uid="{00000000-0005-0000-0000-000063000000}"/>
    <cellStyle name="20% - Accent6 2 2" xfId="101" xr:uid="{00000000-0005-0000-0000-000064000000}"/>
    <cellStyle name="20% - Accent6 2 2 2" xfId="2795" xr:uid="{F6E0A9ED-62F1-47A8-897F-1F708821CC44}"/>
    <cellStyle name="20% - Accent6 2 3" xfId="102" xr:uid="{00000000-0005-0000-0000-000065000000}"/>
    <cellStyle name="20% - Accent6 2 3 2" xfId="2796" xr:uid="{58ABE2DA-B8A4-4BA9-8DA6-22EF099784A8}"/>
    <cellStyle name="20% - Accent6 2 4" xfId="2794" xr:uid="{8F3E5CF0-DCA3-473E-AA74-2460DA5F86D0}"/>
    <cellStyle name="20% - Accent6 3" xfId="103" xr:uid="{00000000-0005-0000-0000-000066000000}"/>
    <cellStyle name="20% - Accent6 3 2" xfId="2797" xr:uid="{5ED3F35E-33FF-48DD-B1E2-5D7F258694EF}"/>
    <cellStyle name="20% - Accent6 4" xfId="104" xr:uid="{00000000-0005-0000-0000-000067000000}"/>
    <cellStyle name="20% - Accent6 4 2" xfId="2798" xr:uid="{6EC3AEDC-1BC8-4362-91BA-DB51F0E5952A}"/>
    <cellStyle name="20% - Accent6 5" xfId="105" xr:uid="{00000000-0005-0000-0000-000068000000}"/>
    <cellStyle name="20% - Accent6 5 2" xfId="2799" xr:uid="{A58765AB-0F46-4313-9AE1-0B6AA720DD63}"/>
    <cellStyle name="20% - Accent6 6" xfId="106" xr:uid="{00000000-0005-0000-0000-000069000000}"/>
    <cellStyle name="20% - Accent6 6 2" xfId="2800" xr:uid="{F2CF4CD8-4339-4F04-8BEB-0F5608CBB916}"/>
    <cellStyle name="20% - Accent6 7" xfId="107" xr:uid="{00000000-0005-0000-0000-00006A000000}"/>
    <cellStyle name="20% - Accent6 7 2" xfId="2801" xr:uid="{C4F3E692-76D4-40F4-956A-8311F3F16777}"/>
    <cellStyle name="20% - Accent6 8" xfId="108" xr:uid="{00000000-0005-0000-0000-00006B000000}"/>
    <cellStyle name="20% - Accent6 8 2" xfId="2802" xr:uid="{AA617382-7AC8-49F0-9BD0-15E2DF9AB874}"/>
    <cellStyle name="20% - Accent6 9" xfId="109" xr:uid="{00000000-0005-0000-0000-00006C000000}"/>
    <cellStyle name="20% - Accent6 9 2" xfId="2803" xr:uid="{8B1D8324-B9AB-405F-932F-D3209A0636A3}"/>
    <cellStyle name="40% - Accent1" xfId="110" builtinId="31" customBuiltin="1"/>
    <cellStyle name="40% - Accent1 10" xfId="111" xr:uid="{00000000-0005-0000-0000-00006E000000}"/>
    <cellStyle name="40% - Accent1 10 2" xfId="2804" xr:uid="{0201B675-D59E-4882-A1FA-014C1DB0A192}"/>
    <cellStyle name="40% - Accent1 11" xfId="112" xr:uid="{00000000-0005-0000-0000-00006F000000}"/>
    <cellStyle name="40% - Accent1 11 2" xfId="2805" xr:uid="{B3CD7E60-7E7B-4641-B7E7-819D431A18F4}"/>
    <cellStyle name="40% - Accent1 12" xfId="113" xr:uid="{00000000-0005-0000-0000-000070000000}"/>
    <cellStyle name="40% - Accent1 12 2" xfId="2806" xr:uid="{AAFAB973-1600-4A6B-B530-E2372514F371}"/>
    <cellStyle name="40% - Accent1 13" xfId="114" xr:uid="{00000000-0005-0000-0000-000071000000}"/>
    <cellStyle name="40% - Accent1 13 2" xfId="2807" xr:uid="{B782D561-999F-4B9D-BBFE-D5664ED8C042}"/>
    <cellStyle name="40% - Accent1 14" xfId="115" xr:uid="{00000000-0005-0000-0000-000072000000}"/>
    <cellStyle name="40% - Accent1 14 2" xfId="2808" xr:uid="{4AA515C4-DA40-40AB-A1F5-38CF4029E8C2}"/>
    <cellStyle name="40% - Accent1 15" xfId="116" xr:uid="{00000000-0005-0000-0000-000073000000}"/>
    <cellStyle name="40% - Accent1 15 2" xfId="2809" xr:uid="{23F2BC3C-4B07-4BB3-A730-A68B98C13C2B}"/>
    <cellStyle name="40% - Accent1 16" xfId="117" xr:uid="{00000000-0005-0000-0000-000074000000}"/>
    <cellStyle name="40% - Accent1 16 2" xfId="2810" xr:uid="{61D6FA0E-1D97-4FB9-877C-C4450FB05574}"/>
    <cellStyle name="40% - Accent1 17" xfId="2684" xr:uid="{F0874FD3-F75D-4EFE-B074-DD269D8809CD}"/>
    <cellStyle name="40% - Accent1 2" xfId="118" xr:uid="{00000000-0005-0000-0000-000075000000}"/>
    <cellStyle name="40% - Accent1 2 2" xfId="119" xr:uid="{00000000-0005-0000-0000-000076000000}"/>
    <cellStyle name="40% - Accent1 2 2 2" xfId="2812" xr:uid="{950D5C28-242E-479E-940C-DE8EC3D27E9F}"/>
    <cellStyle name="40% - Accent1 2 3" xfId="120" xr:uid="{00000000-0005-0000-0000-000077000000}"/>
    <cellStyle name="40% - Accent1 2 3 2" xfId="2813" xr:uid="{E67E6A60-8C73-4A63-937C-CEE0A8D46A54}"/>
    <cellStyle name="40% - Accent1 2 4" xfId="2811" xr:uid="{8132490D-101D-40D3-86F6-E2845804BC0F}"/>
    <cellStyle name="40% - Accent1 3" xfId="121" xr:uid="{00000000-0005-0000-0000-000078000000}"/>
    <cellStyle name="40% - Accent1 3 2" xfId="2814" xr:uid="{1B841C66-0EE3-40F5-AA96-7F48E674386A}"/>
    <cellStyle name="40% - Accent1 4" xfId="122" xr:uid="{00000000-0005-0000-0000-000079000000}"/>
    <cellStyle name="40% - Accent1 4 2" xfId="2815" xr:uid="{B1F10949-F8E7-4FEC-83AD-31018EFDB8E2}"/>
    <cellStyle name="40% - Accent1 5" xfId="123" xr:uid="{00000000-0005-0000-0000-00007A000000}"/>
    <cellStyle name="40% - Accent1 5 2" xfId="2816" xr:uid="{622D6B20-8DBC-4838-B48A-819B4C707F3F}"/>
    <cellStyle name="40% - Accent1 6" xfId="124" xr:uid="{00000000-0005-0000-0000-00007B000000}"/>
    <cellStyle name="40% - Accent1 6 2" xfId="2817" xr:uid="{0B8E7E9F-F9A4-40CB-9B8B-97A00C226846}"/>
    <cellStyle name="40% - Accent1 7" xfId="125" xr:uid="{00000000-0005-0000-0000-00007C000000}"/>
    <cellStyle name="40% - Accent1 7 2" xfId="2818" xr:uid="{5672D05D-C693-4B8F-BD2C-C4EB9E340481}"/>
    <cellStyle name="40% - Accent1 8" xfId="126" xr:uid="{00000000-0005-0000-0000-00007D000000}"/>
    <cellStyle name="40% - Accent1 8 2" xfId="2819" xr:uid="{3A249AC2-BF7D-439E-A03E-EC77B25B8F02}"/>
    <cellStyle name="40% - Accent1 9" xfId="127" xr:uid="{00000000-0005-0000-0000-00007E000000}"/>
    <cellStyle name="40% - Accent1 9 2" xfId="2820" xr:uid="{5DC005A9-A3CB-400B-8FB3-F6A3F2FC6071}"/>
    <cellStyle name="40% - Accent2" xfId="128" builtinId="35" customBuiltin="1"/>
    <cellStyle name="40% - Accent2 10" xfId="129" xr:uid="{00000000-0005-0000-0000-000080000000}"/>
    <cellStyle name="40% - Accent2 10 2" xfId="2821" xr:uid="{527F06F9-3916-46E0-B72F-1E14A42D2607}"/>
    <cellStyle name="40% - Accent2 11" xfId="130" xr:uid="{00000000-0005-0000-0000-000081000000}"/>
    <cellStyle name="40% - Accent2 11 2" xfId="2822" xr:uid="{BF47B952-8866-4D9D-9C8B-C7F86534A6F9}"/>
    <cellStyle name="40% - Accent2 12" xfId="131" xr:uid="{00000000-0005-0000-0000-000082000000}"/>
    <cellStyle name="40% - Accent2 12 2" xfId="2823" xr:uid="{D8705773-C60D-4C97-98C3-D56D761CFC7A}"/>
    <cellStyle name="40% - Accent2 13" xfId="132" xr:uid="{00000000-0005-0000-0000-000083000000}"/>
    <cellStyle name="40% - Accent2 13 2" xfId="2824" xr:uid="{26394EF0-3050-487B-B910-B3D5CBE56303}"/>
    <cellStyle name="40% - Accent2 14" xfId="133" xr:uid="{00000000-0005-0000-0000-000084000000}"/>
    <cellStyle name="40% - Accent2 14 2" xfId="2825" xr:uid="{58DDA767-D2BE-4F01-B44F-863186EECE8C}"/>
    <cellStyle name="40% - Accent2 15" xfId="134" xr:uid="{00000000-0005-0000-0000-000085000000}"/>
    <cellStyle name="40% - Accent2 15 2" xfId="2826" xr:uid="{C92E2508-F24C-4E38-9A28-F83266F6E55C}"/>
    <cellStyle name="40% - Accent2 16" xfId="135" xr:uid="{00000000-0005-0000-0000-000086000000}"/>
    <cellStyle name="40% - Accent2 16 2" xfId="2827" xr:uid="{BE3FBDEE-4C71-4B21-93F2-FC73BFBE827D}"/>
    <cellStyle name="40% - Accent2 17" xfId="2685" xr:uid="{DC147DC6-6DF6-4EDC-91BA-9289A1870C0A}"/>
    <cellStyle name="40% - Accent2 2" xfId="136" xr:uid="{00000000-0005-0000-0000-000087000000}"/>
    <cellStyle name="40% - Accent2 2 2" xfId="137" xr:uid="{00000000-0005-0000-0000-000088000000}"/>
    <cellStyle name="40% - Accent2 2 2 2" xfId="2829" xr:uid="{475BDC45-811C-4243-B9A6-0E8D5CD39262}"/>
    <cellStyle name="40% - Accent2 2 3" xfId="138" xr:uid="{00000000-0005-0000-0000-000089000000}"/>
    <cellStyle name="40% - Accent2 2 3 2" xfId="2830" xr:uid="{99049AC6-752B-4B78-978F-150A3A957BA5}"/>
    <cellStyle name="40% - Accent2 2 4" xfId="2828" xr:uid="{E2804311-4C7A-4A5D-9209-A7B50CB89417}"/>
    <cellStyle name="40% - Accent2 3" xfId="139" xr:uid="{00000000-0005-0000-0000-00008A000000}"/>
    <cellStyle name="40% - Accent2 3 2" xfId="2831" xr:uid="{D6EB3DB2-2AD2-4B8C-A774-669FA186E8A3}"/>
    <cellStyle name="40% - Accent2 4" xfId="140" xr:uid="{00000000-0005-0000-0000-00008B000000}"/>
    <cellStyle name="40% - Accent2 4 2" xfId="2832" xr:uid="{787B5462-849C-4F5E-A221-CEE3CBF53E30}"/>
    <cellStyle name="40% - Accent2 5" xfId="141" xr:uid="{00000000-0005-0000-0000-00008C000000}"/>
    <cellStyle name="40% - Accent2 5 2" xfId="2833" xr:uid="{5981B219-0566-4390-9822-0938589AD361}"/>
    <cellStyle name="40% - Accent2 6" xfId="142" xr:uid="{00000000-0005-0000-0000-00008D000000}"/>
    <cellStyle name="40% - Accent2 6 2" xfId="2834" xr:uid="{07093666-46A7-45E7-9443-C18D8D1456FD}"/>
    <cellStyle name="40% - Accent2 7" xfId="143" xr:uid="{00000000-0005-0000-0000-00008E000000}"/>
    <cellStyle name="40% - Accent2 7 2" xfId="2835" xr:uid="{4C472C9A-64F2-4E54-ADA0-908560B70926}"/>
    <cellStyle name="40% - Accent2 8" xfId="144" xr:uid="{00000000-0005-0000-0000-00008F000000}"/>
    <cellStyle name="40% - Accent2 8 2" xfId="2836" xr:uid="{CAB0CEE7-6CE6-4138-86E9-3E7B27474047}"/>
    <cellStyle name="40% - Accent2 9" xfId="145" xr:uid="{00000000-0005-0000-0000-000090000000}"/>
    <cellStyle name="40% - Accent2 9 2" xfId="2837" xr:uid="{EBDCE0CE-7A6E-4CE5-9C8D-73505150831A}"/>
    <cellStyle name="40% - Accent3" xfId="146" builtinId="39" customBuiltin="1"/>
    <cellStyle name="40% - Accent3 10" xfId="147" xr:uid="{00000000-0005-0000-0000-000092000000}"/>
    <cellStyle name="40% - Accent3 10 2" xfId="2838" xr:uid="{7CB9C052-B57F-46AA-B54E-BCE3FBE2BC74}"/>
    <cellStyle name="40% - Accent3 11" xfId="148" xr:uid="{00000000-0005-0000-0000-000093000000}"/>
    <cellStyle name="40% - Accent3 11 2" xfId="2839" xr:uid="{D210A6F7-A13A-4482-828E-7EF390DB03C7}"/>
    <cellStyle name="40% - Accent3 12" xfId="149" xr:uid="{00000000-0005-0000-0000-000094000000}"/>
    <cellStyle name="40% - Accent3 12 2" xfId="2840" xr:uid="{AF91DE42-1D2D-41B9-A26A-62454B78A7AE}"/>
    <cellStyle name="40% - Accent3 13" xfId="150" xr:uid="{00000000-0005-0000-0000-000095000000}"/>
    <cellStyle name="40% - Accent3 13 2" xfId="2841" xr:uid="{44A02F84-BD90-4989-916B-58A5AB20BA58}"/>
    <cellStyle name="40% - Accent3 14" xfId="151" xr:uid="{00000000-0005-0000-0000-000096000000}"/>
    <cellStyle name="40% - Accent3 14 2" xfId="2842" xr:uid="{2ABA72C6-607E-4124-BA91-873CCC7DE1C4}"/>
    <cellStyle name="40% - Accent3 15" xfId="152" xr:uid="{00000000-0005-0000-0000-000097000000}"/>
    <cellStyle name="40% - Accent3 15 2" xfId="2843" xr:uid="{06E3E6CC-1BC5-45EE-B19B-40778D513C2C}"/>
    <cellStyle name="40% - Accent3 16" xfId="153" xr:uid="{00000000-0005-0000-0000-000098000000}"/>
    <cellStyle name="40% - Accent3 16 2" xfId="2844" xr:uid="{359BA09F-52D3-424E-882E-CE72655A8EF9}"/>
    <cellStyle name="40% - Accent3 17" xfId="2686" xr:uid="{5AD7CDAF-2688-4BBA-ACA2-F55148C3B74C}"/>
    <cellStyle name="40% - Accent3 2" xfId="154" xr:uid="{00000000-0005-0000-0000-000099000000}"/>
    <cellStyle name="40% - Accent3 2 2" xfId="155" xr:uid="{00000000-0005-0000-0000-00009A000000}"/>
    <cellStyle name="40% - Accent3 2 2 2" xfId="2846" xr:uid="{A78DEAF8-3B69-4FBF-A2EB-6EDC13D48AE4}"/>
    <cellStyle name="40% - Accent3 2 3" xfId="156" xr:uid="{00000000-0005-0000-0000-00009B000000}"/>
    <cellStyle name="40% - Accent3 2 3 2" xfId="2847" xr:uid="{5C95DE15-63FC-4E7D-BD1F-43E5926572F7}"/>
    <cellStyle name="40% - Accent3 2 4" xfId="2845" xr:uid="{190B366F-EB6F-429C-A43C-D59F8BB6D612}"/>
    <cellStyle name="40% - Accent3 3" xfId="157" xr:uid="{00000000-0005-0000-0000-00009C000000}"/>
    <cellStyle name="40% - Accent3 3 2" xfId="2848" xr:uid="{6B0941A8-930C-4734-A03E-89D21239F720}"/>
    <cellStyle name="40% - Accent3 4" xfId="158" xr:uid="{00000000-0005-0000-0000-00009D000000}"/>
    <cellStyle name="40% - Accent3 4 2" xfId="2849" xr:uid="{2F7B91E2-B0C4-45D1-8804-BA407F630849}"/>
    <cellStyle name="40% - Accent3 5" xfId="159" xr:uid="{00000000-0005-0000-0000-00009E000000}"/>
    <cellStyle name="40% - Accent3 5 2" xfId="2850" xr:uid="{CC002BE2-69F0-4195-9D55-12BBA6BF1A78}"/>
    <cellStyle name="40% - Accent3 6" xfId="160" xr:uid="{00000000-0005-0000-0000-00009F000000}"/>
    <cellStyle name="40% - Accent3 6 2" xfId="2851" xr:uid="{B067B840-B6DF-4628-A876-ED2E48C9895E}"/>
    <cellStyle name="40% - Accent3 7" xfId="161" xr:uid="{00000000-0005-0000-0000-0000A0000000}"/>
    <cellStyle name="40% - Accent3 7 2" xfId="2852" xr:uid="{D0CFB6FD-18E1-4D5B-BFE7-10CF52CA5254}"/>
    <cellStyle name="40% - Accent3 8" xfId="162" xr:uid="{00000000-0005-0000-0000-0000A1000000}"/>
    <cellStyle name="40% - Accent3 8 2" xfId="2853" xr:uid="{ACADA7B9-017A-45BA-A2C8-C43992B2939F}"/>
    <cellStyle name="40% - Accent3 9" xfId="163" xr:uid="{00000000-0005-0000-0000-0000A2000000}"/>
    <cellStyle name="40% - Accent3 9 2" xfId="2854" xr:uid="{7CEF9345-AC6C-4678-80F8-325283B927C9}"/>
    <cellStyle name="40% - Accent4" xfId="164" builtinId="43" customBuiltin="1"/>
    <cellStyle name="40% - Accent4 10" xfId="165" xr:uid="{00000000-0005-0000-0000-0000A4000000}"/>
    <cellStyle name="40% - Accent4 10 2" xfId="2855" xr:uid="{98E473DD-1BEA-474F-A995-A8E0A309F2A5}"/>
    <cellStyle name="40% - Accent4 11" xfId="166" xr:uid="{00000000-0005-0000-0000-0000A5000000}"/>
    <cellStyle name="40% - Accent4 11 2" xfId="2856" xr:uid="{99F44864-85CE-44F1-8936-5287CE4DD5D2}"/>
    <cellStyle name="40% - Accent4 12" xfId="167" xr:uid="{00000000-0005-0000-0000-0000A6000000}"/>
    <cellStyle name="40% - Accent4 12 2" xfId="2857" xr:uid="{7568710D-C8B4-4339-AF93-A9362C1E0254}"/>
    <cellStyle name="40% - Accent4 13" xfId="168" xr:uid="{00000000-0005-0000-0000-0000A7000000}"/>
    <cellStyle name="40% - Accent4 13 2" xfId="2858" xr:uid="{FAC372FB-526B-4D38-9C03-EA3665C9459A}"/>
    <cellStyle name="40% - Accent4 14" xfId="169" xr:uid="{00000000-0005-0000-0000-0000A8000000}"/>
    <cellStyle name="40% - Accent4 14 2" xfId="2859" xr:uid="{3AC8C792-32B9-4596-A2B3-AAF76BAEC08F}"/>
    <cellStyle name="40% - Accent4 15" xfId="170" xr:uid="{00000000-0005-0000-0000-0000A9000000}"/>
    <cellStyle name="40% - Accent4 15 2" xfId="2860" xr:uid="{176104D2-0C18-4B03-9F7E-D0F5E33F2AB7}"/>
    <cellStyle name="40% - Accent4 16" xfId="171" xr:uid="{00000000-0005-0000-0000-0000AA000000}"/>
    <cellStyle name="40% - Accent4 16 2" xfId="2861" xr:uid="{9639B432-552B-45BF-AF98-3C12415803D2}"/>
    <cellStyle name="40% - Accent4 17" xfId="2687" xr:uid="{4635C766-7AF4-4A12-A709-01C82ECC3265}"/>
    <cellStyle name="40% - Accent4 2" xfId="172" xr:uid="{00000000-0005-0000-0000-0000AB000000}"/>
    <cellStyle name="40% - Accent4 2 2" xfId="173" xr:uid="{00000000-0005-0000-0000-0000AC000000}"/>
    <cellStyle name="40% - Accent4 2 2 2" xfId="2863" xr:uid="{7C1E27C2-C1BA-42B2-9614-3E5F19252A0B}"/>
    <cellStyle name="40% - Accent4 2 3" xfId="174" xr:uid="{00000000-0005-0000-0000-0000AD000000}"/>
    <cellStyle name="40% - Accent4 2 3 2" xfId="2864" xr:uid="{78B6DBC2-7734-45EC-9FD1-AF6C75624D51}"/>
    <cellStyle name="40% - Accent4 2 4" xfId="2862" xr:uid="{EFD25671-8ED0-489F-852C-3BA22C6DE8F0}"/>
    <cellStyle name="40% - Accent4 3" xfId="175" xr:uid="{00000000-0005-0000-0000-0000AE000000}"/>
    <cellStyle name="40% - Accent4 3 2" xfId="2865" xr:uid="{2EA130A3-D7B2-4EFC-8E47-EAD830BF69E3}"/>
    <cellStyle name="40% - Accent4 4" xfId="176" xr:uid="{00000000-0005-0000-0000-0000AF000000}"/>
    <cellStyle name="40% - Accent4 4 2" xfId="2866" xr:uid="{2B8A75C3-55F9-4614-9B50-C5AC93E3D396}"/>
    <cellStyle name="40% - Accent4 5" xfId="177" xr:uid="{00000000-0005-0000-0000-0000B0000000}"/>
    <cellStyle name="40% - Accent4 5 2" xfId="2867" xr:uid="{E93F9A3E-CE54-4484-8D64-B01F4CEAF630}"/>
    <cellStyle name="40% - Accent4 6" xfId="178" xr:uid="{00000000-0005-0000-0000-0000B1000000}"/>
    <cellStyle name="40% - Accent4 6 2" xfId="2868" xr:uid="{C7B68147-DB37-4868-A314-70099F410BC9}"/>
    <cellStyle name="40% - Accent4 7" xfId="179" xr:uid="{00000000-0005-0000-0000-0000B2000000}"/>
    <cellStyle name="40% - Accent4 7 2" xfId="2869" xr:uid="{8CF138DD-7457-4D79-A98B-C12B340D84A3}"/>
    <cellStyle name="40% - Accent4 8" xfId="180" xr:uid="{00000000-0005-0000-0000-0000B3000000}"/>
    <cellStyle name="40% - Accent4 8 2" xfId="2870" xr:uid="{EC55CE5D-9D14-422E-AE03-9886661FDDEB}"/>
    <cellStyle name="40% - Accent4 9" xfId="181" xr:uid="{00000000-0005-0000-0000-0000B4000000}"/>
    <cellStyle name="40% - Accent4 9 2" xfId="2871" xr:uid="{DCCC6732-3978-4390-A336-7199408A95D6}"/>
    <cellStyle name="40% - Accent5" xfId="182" builtinId="47" customBuiltin="1"/>
    <cellStyle name="40% - Accent5 10" xfId="183" xr:uid="{00000000-0005-0000-0000-0000B6000000}"/>
    <cellStyle name="40% - Accent5 10 2" xfId="2872" xr:uid="{3DA3B953-885D-4CC6-913D-297FD53C9037}"/>
    <cellStyle name="40% - Accent5 11" xfId="184" xr:uid="{00000000-0005-0000-0000-0000B7000000}"/>
    <cellStyle name="40% - Accent5 11 2" xfId="2873" xr:uid="{5E559056-E0D5-473D-B685-775535AA28F3}"/>
    <cellStyle name="40% - Accent5 12" xfId="185" xr:uid="{00000000-0005-0000-0000-0000B8000000}"/>
    <cellStyle name="40% - Accent5 12 2" xfId="2874" xr:uid="{C72E083F-078F-43DD-9D4D-2A0CC921C483}"/>
    <cellStyle name="40% - Accent5 13" xfId="186" xr:uid="{00000000-0005-0000-0000-0000B9000000}"/>
    <cellStyle name="40% - Accent5 13 2" xfId="2875" xr:uid="{33963762-973E-4340-9C6B-3979AC0A5208}"/>
    <cellStyle name="40% - Accent5 14" xfId="187" xr:uid="{00000000-0005-0000-0000-0000BA000000}"/>
    <cellStyle name="40% - Accent5 14 2" xfId="2876" xr:uid="{B423D2E7-D74D-41B8-B00B-7F8A84549746}"/>
    <cellStyle name="40% - Accent5 15" xfId="188" xr:uid="{00000000-0005-0000-0000-0000BB000000}"/>
    <cellStyle name="40% - Accent5 15 2" xfId="2877" xr:uid="{37DF92EA-902E-4AC9-97D0-2F467F210A73}"/>
    <cellStyle name="40% - Accent5 16" xfId="189" xr:uid="{00000000-0005-0000-0000-0000BC000000}"/>
    <cellStyle name="40% - Accent5 16 2" xfId="2878" xr:uid="{4AF9BAF7-08B4-4F01-8987-E99354528397}"/>
    <cellStyle name="40% - Accent5 17" xfId="2688" xr:uid="{CD4F8C53-E21D-4013-8EE5-409C1EBB2E4A}"/>
    <cellStyle name="40% - Accent5 2" xfId="190" xr:uid="{00000000-0005-0000-0000-0000BD000000}"/>
    <cellStyle name="40% - Accent5 2 2" xfId="191" xr:uid="{00000000-0005-0000-0000-0000BE000000}"/>
    <cellStyle name="40% - Accent5 2 2 2" xfId="2880" xr:uid="{CC93DDA3-A333-437A-8E7E-D9B56E6C7763}"/>
    <cellStyle name="40% - Accent5 2 3" xfId="192" xr:uid="{00000000-0005-0000-0000-0000BF000000}"/>
    <cellStyle name="40% - Accent5 2 3 2" xfId="2881" xr:uid="{231C2A6B-C92B-4184-AAD3-4C5061F6691B}"/>
    <cellStyle name="40% - Accent5 2 4" xfId="2879" xr:uid="{C8614C84-45D5-4038-8D21-6C81A44A427F}"/>
    <cellStyle name="40% - Accent5 3" xfId="193" xr:uid="{00000000-0005-0000-0000-0000C0000000}"/>
    <cellStyle name="40% - Accent5 3 2" xfId="2882" xr:uid="{8E592B46-15BC-41AB-82CC-DAF807E69581}"/>
    <cellStyle name="40% - Accent5 4" xfId="194" xr:uid="{00000000-0005-0000-0000-0000C1000000}"/>
    <cellStyle name="40% - Accent5 4 2" xfId="2883" xr:uid="{7AFF8094-83B7-4B4C-BFE0-1E3D4AC75CD9}"/>
    <cellStyle name="40% - Accent5 5" xfId="195" xr:uid="{00000000-0005-0000-0000-0000C2000000}"/>
    <cellStyle name="40% - Accent5 5 2" xfId="2884" xr:uid="{CCD0945D-326D-4546-AB45-B71A5927E97A}"/>
    <cellStyle name="40% - Accent5 6" xfId="196" xr:uid="{00000000-0005-0000-0000-0000C3000000}"/>
    <cellStyle name="40% - Accent5 6 2" xfId="2885" xr:uid="{9D759B33-1CD0-41DE-9B2B-541B03CF5830}"/>
    <cellStyle name="40% - Accent5 7" xfId="197" xr:uid="{00000000-0005-0000-0000-0000C4000000}"/>
    <cellStyle name="40% - Accent5 7 2" xfId="2886" xr:uid="{D73ABD74-D528-40A7-AD1F-2484DA4E6692}"/>
    <cellStyle name="40% - Accent5 8" xfId="198" xr:uid="{00000000-0005-0000-0000-0000C5000000}"/>
    <cellStyle name="40% - Accent5 8 2" xfId="2887" xr:uid="{2BD1BD52-F9A0-4C83-A468-7403DDD6AE9D}"/>
    <cellStyle name="40% - Accent5 9" xfId="199" xr:uid="{00000000-0005-0000-0000-0000C6000000}"/>
    <cellStyle name="40% - Accent5 9 2" xfId="2888" xr:uid="{2373DC20-1594-4EEA-9A92-CAED451FA645}"/>
    <cellStyle name="40% - Accent6" xfId="200" builtinId="51" customBuiltin="1"/>
    <cellStyle name="40% - Accent6 10" xfId="201" xr:uid="{00000000-0005-0000-0000-0000C8000000}"/>
    <cellStyle name="40% - Accent6 10 2" xfId="2889" xr:uid="{3A067983-DE34-47CF-9748-662413FA38B3}"/>
    <cellStyle name="40% - Accent6 11" xfId="202" xr:uid="{00000000-0005-0000-0000-0000C9000000}"/>
    <cellStyle name="40% - Accent6 11 2" xfId="2890" xr:uid="{328DD6B8-8337-42EB-B701-C4C64105C412}"/>
    <cellStyle name="40% - Accent6 12" xfId="203" xr:uid="{00000000-0005-0000-0000-0000CA000000}"/>
    <cellStyle name="40% - Accent6 12 2" xfId="2891" xr:uid="{DB862B69-EC5E-4364-A6B5-C02A988B19CA}"/>
    <cellStyle name="40% - Accent6 13" xfId="204" xr:uid="{00000000-0005-0000-0000-0000CB000000}"/>
    <cellStyle name="40% - Accent6 13 2" xfId="2892" xr:uid="{F10DA520-E03E-4129-B30E-8AF7A841823E}"/>
    <cellStyle name="40% - Accent6 14" xfId="205" xr:uid="{00000000-0005-0000-0000-0000CC000000}"/>
    <cellStyle name="40% - Accent6 14 2" xfId="2893" xr:uid="{491ACFD1-745A-4718-ADA8-1F64D5B97F8D}"/>
    <cellStyle name="40% - Accent6 15" xfId="206" xr:uid="{00000000-0005-0000-0000-0000CD000000}"/>
    <cellStyle name="40% - Accent6 15 2" xfId="2894" xr:uid="{F8605509-EB93-4204-9A17-8B641DD77054}"/>
    <cellStyle name="40% - Accent6 16" xfId="207" xr:uid="{00000000-0005-0000-0000-0000CE000000}"/>
    <cellStyle name="40% - Accent6 16 2" xfId="2895" xr:uid="{EC88FF2A-AE93-4FC4-A055-6773EE971A79}"/>
    <cellStyle name="40% - Accent6 17" xfId="2689" xr:uid="{FE036046-B87A-4EC7-8F5F-15CF07501508}"/>
    <cellStyle name="40% - Accent6 2" xfId="208" xr:uid="{00000000-0005-0000-0000-0000CF000000}"/>
    <cellStyle name="40% - Accent6 2 2" xfId="209" xr:uid="{00000000-0005-0000-0000-0000D0000000}"/>
    <cellStyle name="40% - Accent6 2 2 2" xfId="2897" xr:uid="{77C0C33D-9FB1-454F-B341-6D3148BEF8A1}"/>
    <cellStyle name="40% - Accent6 2 3" xfId="210" xr:uid="{00000000-0005-0000-0000-0000D1000000}"/>
    <cellStyle name="40% - Accent6 2 3 2" xfId="2898" xr:uid="{0A27381A-8DD7-4EF3-8402-A8061BD57E2A}"/>
    <cellStyle name="40% - Accent6 2 4" xfId="2896" xr:uid="{5E3BADEA-A441-4AE3-960D-E3AA68FB086A}"/>
    <cellStyle name="40% - Accent6 3" xfId="211" xr:uid="{00000000-0005-0000-0000-0000D2000000}"/>
    <cellStyle name="40% - Accent6 3 2" xfId="2899" xr:uid="{99C7916A-1241-4367-A27E-9D16F3837EF8}"/>
    <cellStyle name="40% - Accent6 4" xfId="212" xr:uid="{00000000-0005-0000-0000-0000D3000000}"/>
    <cellStyle name="40% - Accent6 4 2" xfId="2900" xr:uid="{DC0C88FD-1A73-4656-9578-0EEA8F8EE75E}"/>
    <cellStyle name="40% - Accent6 5" xfId="213" xr:uid="{00000000-0005-0000-0000-0000D4000000}"/>
    <cellStyle name="40% - Accent6 5 2" xfId="2901" xr:uid="{829CA0CE-42D7-462C-B793-FC7254369B2A}"/>
    <cellStyle name="40% - Accent6 6" xfId="214" xr:uid="{00000000-0005-0000-0000-0000D5000000}"/>
    <cellStyle name="40% - Accent6 6 2" xfId="2902" xr:uid="{2450335A-CDE7-43A1-8CDB-5498027B9045}"/>
    <cellStyle name="40% - Accent6 7" xfId="215" xr:uid="{00000000-0005-0000-0000-0000D6000000}"/>
    <cellStyle name="40% - Accent6 7 2" xfId="2903" xr:uid="{841A60D0-B7AC-4674-8102-AA34D960AE93}"/>
    <cellStyle name="40% - Accent6 8" xfId="216" xr:uid="{00000000-0005-0000-0000-0000D7000000}"/>
    <cellStyle name="40% - Accent6 8 2" xfId="2904" xr:uid="{B88A6CEA-1BA6-4BA7-9E33-54DDBAEAEBE6}"/>
    <cellStyle name="40% - Accent6 9" xfId="217" xr:uid="{00000000-0005-0000-0000-0000D8000000}"/>
    <cellStyle name="40% - Accent6 9 2" xfId="2905" xr:uid="{4073934F-0C94-40C3-B342-25E37C18AB7D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10" xfId="6591" xr:uid="{BB85B2B9-4374-4065-A8DC-0CDD01A1C086}"/>
    <cellStyle name="Calculation 10 10 2" xfId="13062" xr:uid="{C7551963-0346-49B8-9662-383EAA7610B1}"/>
    <cellStyle name="Calculation 10 11" xfId="6572" xr:uid="{F9BAFF95-8342-4017-849B-A0A42CF34CDC}"/>
    <cellStyle name="Calculation 10 11 2" xfId="13043" xr:uid="{A9BD0480-C23B-4285-97A2-C43262D4313D}"/>
    <cellStyle name="Calculation 10 12" xfId="7626" xr:uid="{40A466B1-F357-4D57-AE3C-06C7BF229E57}"/>
    <cellStyle name="Calculation 10 12 2" xfId="14097" xr:uid="{44ED1584-D2C4-4617-9A40-99C69514E8C6}"/>
    <cellStyle name="Calculation 10 13" xfId="7471" xr:uid="{6AC40B83-FCCF-46C6-BB97-D65E83B4F4B2}"/>
    <cellStyle name="Calculation 10 13 2" xfId="13942" xr:uid="{6B187522-1C86-44B7-98B4-A60CACDBFE75}"/>
    <cellStyle name="Calculation 10 14" xfId="7643" xr:uid="{EC292575-849D-4B95-A26E-5171F47BDB83}"/>
    <cellStyle name="Calculation 10 14 2" xfId="14114" xr:uid="{5FE32050-13D6-484A-8C40-02A3CDE0AB74}"/>
    <cellStyle name="Calculation 10 15" xfId="7457" xr:uid="{F5E2BE8B-F2CD-4232-BA9C-4CD36810603D}"/>
    <cellStyle name="Calculation 10 15 2" xfId="13928" xr:uid="{7BD34FC9-2871-40C5-903F-E675D954D8E6}"/>
    <cellStyle name="Calculation 10 16" xfId="7659" xr:uid="{00E80785-F1C5-4B80-A87D-30245B4FE132}"/>
    <cellStyle name="Calculation 10 16 2" xfId="14130" xr:uid="{B5579CB9-9218-4A0D-902F-FC90D2545466}"/>
    <cellStyle name="Calculation 10 17" xfId="8644" xr:uid="{A099F8F3-C1E8-40D7-8908-48017C1211F9}"/>
    <cellStyle name="Calculation 10 18" xfId="8536" xr:uid="{DB34C09D-77F0-485E-9B5E-5BC07CF87C8E}"/>
    <cellStyle name="Calculation 10 19" xfId="8872" xr:uid="{D3436266-53C1-4856-9B60-0FE7F2A7157E}"/>
    <cellStyle name="Calculation 10 2" xfId="469" xr:uid="{00000000-0005-0000-0000-0000D4010000}"/>
    <cellStyle name="Calculation 10 2 2" xfId="4552" xr:uid="{760F7D13-3B2D-40F0-ACEB-D97D213D05C5}"/>
    <cellStyle name="Calculation 10 2 2 2" xfId="10822" xr:uid="{4ECC1D57-DA29-4BD2-BD2C-B9DFB1E80B3A}"/>
    <cellStyle name="Calculation 10 2 3" xfId="9093" xr:uid="{168BE02A-7417-4AA0-AC50-D810C9B129E0}"/>
    <cellStyle name="Calculation 10 2 4" xfId="10151" xr:uid="{AEBAAE40-997E-45E5-ABF9-CC30FCF920C1}"/>
    <cellStyle name="Calculation 10 2 5" xfId="3631" xr:uid="{43EE708C-BD42-4A78-8668-DEC9C76116E2}"/>
    <cellStyle name="Calculation 10 20" xfId="8662" xr:uid="{C58622DB-B148-4DC4-9CC3-5E365D5C60D4}"/>
    <cellStyle name="Calculation 10 21" xfId="8886" xr:uid="{3A374E41-CD6E-4A6D-BCB1-C82DAA327B9B}"/>
    <cellStyle name="Calculation 10 22" xfId="8680" xr:uid="{544D5277-12A1-4E63-84D0-BB9F7E4C8302}"/>
    <cellStyle name="Calculation 10 23" xfId="14931" xr:uid="{1022640F-13B4-4B24-B710-93F74CFB1007}"/>
    <cellStyle name="Calculation 10 24" xfId="15288" xr:uid="{F2EBDC91-BBC4-442A-8037-B58972E6A7B3}"/>
    <cellStyle name="Calculation 10 25" xfId="15228" xr:uid="{92A6B117-8019-40CD-A98E-BBA3325808F1}"/>
    <cellStyle name="Calculation 10 26" xfId="15370" xr:uid="{EFFB86FD-EFBB-4104-9108-D337A115589D}"/>
    <cellStyle name="Calculation 10 27" xfId="15826" xr:uid="{5F95C2AB-1406-4D1D-818D-D08B62A5FBC6}"/>
    <cellStyle name="Calculation 10 28" xfId="15386" xr:uid="{CD205348-02D4-40F7-8CED-2B493A5F8991}"/>
    <cellStyle name="Calculation 10 3" xfId="3284" xr:uid="{F2DD8B58-14AF-4015-B7F7-D8BA26B23B8E}"/>
    <cellStyle name="Calculation 10 3 2" xfId="10821" xr:uid="{2032EF23-F069-4591-8356-7F5BC18868C0}"/>
    <cellStyle name="Calculation 10 4" xfId="5148" xr:uid="{ACF7F190-956A-4F9C-A7A2-C120B4A74C7D}"/>
    <cellStyle name="Calculation 10 4 2" xfId="11619" xr:uid="{E63B8C50-3C69-4450-9A42-00403FD40AD9}"/>
    <cellStyle name="Calculation 10 5" xfId="5107" xr:uid="{C9CB19B9-FAC0-4B55-A5CE-4CFC4D35F817}"/>
    <cellStyle name="Calculation 10 5 2" xfId="11578" xr:uid="{5504CD28-020C-4BDD-AF5E-4E8E410B9096}"/>
    <cellStyle name="Calculation 10 6" xfId="5201" xr:uid="{6C7433D1-77D9-46CC-9ADF-C9EC9A160D53}"/>
    <cellStyle name="Calculation 10 6 2" xfId="11672" xr:uid="{1DC343C0-EE5A-4725-A935-AB52DD919A24}"/>
    <cellStyle name="Calculation 10 7" xfId="6025" xr:uid="{B8B30252-8930-4630-AF93-E6784C37FBFE}"/>
    <cellStyle name="Calculation 10 7 2" xfId="12496" xr:uid="{EDCA4AD0-F879-4500-B99B-A20DA036A352}"/>
    <cellStyle name="Calculation 10 8" xfId="6023" xr:uid="{5359DE7C-F336-48C7-8402-6CD615C3681D}"/>
    <cellStyle name="Calculation 10 8 2" xfId="12494" xr:uid="{EF2B01FE-B00A-4863-8ED5-9B655E311716}"/>
    <cellStyle name="Calculation 10 9" xfId="6009" xr:uid="{83AFD12A-0B9B-481F-861F-68846339225A}"/>
    <cellStyle name="Calculation 10 9 2" xfId="12480" xr:uid="{6BFABC43-AEBD-4BB6-852D-A6B91F9C1987}"/>
    <cellStyle name="Calculation 11" xfId="470" xr:uid="{00000000-0005-0000-0000-0000D5010000}"/>
    <cellStyle name="Calculation 11 10" xfId="6592" xr:uid="{89FE251E-2852-482F-8C54-76D2AFB3E3F9}"/>
    <cellStyle name="Calculation 11 10 2" xfId="13063" xr:uid="{B8655CEA-20FC-4E26-BB7A-F4BDF51484DD}"/>
    <cellStyle name="Calculation 11 11" xfId="6573" xr:uid="{C4E75E18-1909-43DC-8CD4-554F42406524}"/>
    <cellStyle name="Calculation 11 11 2" xfId="13044" xr:uid="{9122DD15-0621-45BF-8321-F8582FC68D58}"/>
    <cellStyle name="Calculation 11 12" xfId="7253" xr:uid="{5FE01882-B6BC-4A82-AB08-1332A9EAFD4D}"/>
    <cellStyle name="Calculation 11 12 2" xfId="13724" xr:uid="{53A12E93-F63C-495B-905C-A9A16903969E}"/>
    <cellStyle name="Calculation 11 13" xfId="7472" xr:uid="{B552BF78-7B4E-4BBA-90D0-094BCF53F464}"/>
    <cellStyle name="Calculation 11 13 2" xfId="13943" xr:uid="{E3E6D5B7-06D7-4AAB-9719-41763D5D4374}"/>
    <cellStyle name="Calculation 11 14" xfId="7642" xr:uid="{DC5D22E8-0EC7-485D-8DD3-3A6421E37222}"/>
    <cellStyle name="Calculation 11 14 2" xfId="14113" xr:uid="{A4BA5C6D-086D-424F-925F-69F331E75765}"/>
    <cellStyle name="Calculation 11 15" xfId="7458" xr:uid="{6EBFDD72-14AC-4431-989A-B348C77580F1}"/>
    <cellStyle name="Calculation 11 15 2" xfId="13929" xr:uid="{E8850E55-EB2B-4F52-9600-DA59408CD728}"/>
    <cellStyle name="Calculation 11 16" xfId="7658" xr:uid="{95C710AF-9468-4F03-8E16-F82E61EFC624}"/>
    <cellStyle name="Calculation 11 16 2" xfId="14129" xr:uid="{6C4F799E-FA32-4F4F-813F-5EEBD194FB0B}"/>
    <cellStyle name="Calculation 11 17" xfId="8645" xr:uid="{1C5F5862-8F91-4EAC-93DF-C1233515C504}"/>
    <cellStyle name="Calculation 11 18" xfId="9058" xr:uid="{EA5B151C-D8C6-4044-A779-C3D2190E76C2}"/>
    <cellStyle name="Calculation 11 19" xfId="8871" xr:uid="{5B5AEB7E-7866-4B97-98CC-2FBE52D16540}"/>
    <cellStyle name="Calculation 11 2" xfId="471" xr:uid="{00000000-0005-0000-0000-0000D6010000}"/>
    <cellStyle name="Calculation 11 2 2" xfId="4553" xr:uid="{62218798-2C70-4D12-8EDF-B69BAEDA0EBA}"/>
    <cellStyle name="Calculation 11 2 2 2" xfId="10824" xr:uid="{BE6FE7C6-1442-43F2-9147-80CBB93FFFE0}"/>
    <cellStyle name="Calculation 11 2 3" xfId="8537" xr:uid="{33389D4A-060B-4BA1-A00C-7EC3C73D40BC}"/>
    <cellStyle name="Calculation 11 2 4" xfId="10152" xr:uid="{B95747BE-395A-4143-A75B-8BF4E955400D}"/>
    <cellStyle name="Calculation 11 2 5" xfId="3632" xr:uid="{3A619EA7-A01C-4FBB-8117-439B569AABA2}"/>
    <cellStyle name="Calculation 11 20" xfId="8663" xr:uid="{1D7784A9-655F-40F3-8242-0187D9735B3B}"/>
    <cellStyle name="Calculation 11 21" xfId="9147" xr:uid="{D5FF9420-A507-4576-BF7E-75892AE5BCC2}"/>
    <cellStyle name="Calculation 11 22" xfId="8681" xr:uid="{EED922B9-C01E-4AF5-B74A-E376824F75B8}"/>
    <cellStyle name="Calculation 11 23" xfId="14932" xr:uid="{8304A720-5A6C-4F91-A993-65E4C8150C2F}"/>
    <cellStyle name="Calculation 11 24" xfId="15289" xr:uid="{58B551ED-567E-48FF-9CCC-D94377DB879B}"/>
    <cellStyle name="Calculation 11 25" xfId="15229" xr:uid="{CE066CDC-8060-41FD-997A-D7732E71B964}"/>
    <cellStyle name="Calculation 11 26" xfId="15369" xr:uid="{AC85CE42-AEC0-41F6-8AB7-B0FA80CCA9FD}"/>
    <cellStyle name="Calculation 11 27" xfId="15214" xr:uid="{169BD6D5-4762-4BE8-941C-308DC7116E56}"/>
    <cellStyle name="Calculation 11 28" xfId="15385" xr:uid="{B2417ADB-25DE-4292-A15B-C0B9C1E89DD0}"/>
    <cellStyle name="Calculation 11 3" xfId="3283" xr:uid="{D041EBE5-7A88-4928-809E-5C2A0019279D}"/>
    <cellStyle name="Calculation 11 3 2" xfId="10823" xr:uid="{72C210D5-1B0D-4DFB-BE31-0037000345DF}"/>
    <cellStyle name="Calculation 11 4" xfId="5149" xr:uid="{35E8DF03-89AB-469C-BFE5-E0E632A3D21C}"/>
    <cellStyle name="Calculation 11 4 2" xfId="11620" xr:uid="{82372290-D43E-40EB-9B37-5EF4F986DFB3}"/>
    <cellStyle name="Calculation 11 5" xfId="5108" xr:uid="{FC1616A8-9EF8-41B5-B81F-2EBE2EC5E4D4}"/>
    <cellStyle name="Calculation 11 5 2" xfId="11579" xr:uid="{989D04A4-5F59-49C9-BC16-473E6F9CC6D7}"/>
    <cellStyle name="Calculation 11 6" xfId="5200" xr:uid="{63D8E812-4F41-4E02-B29E-9F79717E6565}"/>
    <cellStyle name="Calculation 11 6 2" xfId="11671" xr:uid="{2D37DD20-B3E8-4034-A670-3936DD2A8BB7}"/>
    <cellStyle name="Calculation 11 7" xfId="6026" xr:uid="{71A6E15C-46D4-4FEF-8ECE-9EB39A92B3DA}"/>
    <cellStyle name="Calculation 11 7 2" xfId="12497" xr:uid="{90DB5AE8-EC79-4DD2-8C2C-24573D3B7B36}"/>
    <cellStyle name="Calculation 11 8" xfId="6024" xr:uid="{93E34181-AD32-415A-ADD8-9A91F408C279}"/>
    <cellStyle name="Calculation 11 8 2" xfId="12495" xr:uid="{21F72980-B974-4012-843A-4515959200DD}"/>
    <cellStyle name="Calculation 11 9" xfId="5818" xr:uid="{D8941970-5691-41E2-90C4-17510B7DD574}"/>
    <cellStyle name="Calculation 11 9 2" xfId="12289" xr:uid="{F9881000-5809-4281-BE15-995E9CA2CCE8}"/>
    <cellStyle name="Calculation 12" xfId="472" xr:uid="{00000000-0005-0000-0000-0000D7010000}"/>
    <cellStyle name="Calculation 12 10" xfId="6593" xr:uid="{686FFE9E-6586-4F8C-952A-19C9A8AF5E20}"/>
    <cellStyle name="Calculation 12 10 2" xfId="13064" xr:uid="{76DDCC35-266E-4E61-9E75-6DCF8D639D86}"/>
    <cellStyle name="Calculation 12 11" xfId="6574" xr:uid="{389B8BCC-AF82-4C4B-9D9B-F613A84708C9}"/>
    <cellStyle name="Calculation 12 11 2" xfId="13045" xr:uid="{76E3C0D6-1C61-41C8-A56D-A0C9B0EFCC48}"/>
    <cellStyle name="Calculation 12 12" xfId="7625" xr:uid="{8AB6C21F-78BD-4427-A599-744F80C72FCE}"/>
    <cellStyle name="Calculation 12 12 2" xfId="14096" xr:uid="{9690D904-13C0-459B-A5A1-2D3AA5850574}"/>
    <cellStyle name="Calculation 12 13" xfId="7473" xr:uid="{778A6CDC-974B-428F-8D82-F695611225D0}"/>
    <cellStyle name="Calculation 12 13 2" xfId="13944" xr:uid="{66A7D901-81CB-4E39-A8E0-7CCFE042D84E}"/>
    <cellStyle name="Calculation 12 14" xfId="7641" xr:uid="{4E592F12-0F8A-4E42-BA12-309ADCD3940B}"/>
    <cellStyle name="Calculation 12 14 2" xfId="14112" xr:uid="{9354C956-20C9-4BBC-8E11-4E3963888296}"/>
    <cellStyle name="Calculation 12 15" xfId="7459" xr:uid="{FC09600F-C37E-4828-A868-CA50FC769DF1}"/>
    <cellStyle name="Calculation 12 15 2" xfId="13930" xr:uid="{E1515384-6173-4FF4-B693-290985037D83}"/>
    <cellStyle name="Calculation 12 16" xfId="7657" xr:uid="{EBD208DA-F6D9-4B47-965A-E2198E692F7E}"/>
    <cellStyle name="Calculation 12 16 2" xfId="14128" xr:uid="{8079883F-AF63-401A-97DD-5986837D59E7}"/>
    <cellStyle name="Calculation 12 17" xfId="8646" xr:uid="{00BDEE6D-0B55-4387-87B9-7A164B9D1C19}"/>
    <cellStyle name="Calculation 12 18" xfId="8538" xr:uid="{7AA81A8C-FF61-45FC-A8E1-DAEB1803C271}"/>
    <cellStyle name="Calculation 12 19" xfId="8870" xr:uid="{8D626D85-75C3-4E3B-A2E9-846A9896A3CC}"/>
    <cellStyle name="Calculation 12 2" xfId="473" xr:uid="{00000000-0005-0000-0000-0000D8010000}"/>
    <cellStyle name="Calculation 12 2 2" xfId="4554" xr:uid="{CC242894-772D-42B6-9F52-32A7EC766A0E}"/>
    <cellStyle name="Calculation 12 2 2 2" xfId="10826" xr:uid="{FD0D9621-C93A-480E-BDA9-7490F3F38800}"/>
    <cellStyle name="Calculation 12 2 3" xfId="8539" xr:uid="{BB787F4E-C0AF-4150-B8CC-19E244CE1B85}"/>
    <cellStyle name="Calculation 12 2 4" xfId="10153" xr:uid="{3F0A3B91-1326-44B3-AEAF-724102ED1DBD}"/>
    <cellStyle name="Calculation 12 2 5" xfId="3633" xr:uid="{21EF6B77-3CAA-4EA8-96F1-B67909E7C0E8}"/>
    <cellStyle name="Calculation 12 20" xfId="8664" xr:uid="{7CA9F232-0259-45F0-8859-A32D7A27714F}"/>
    <cellStyle name="Calculation 12 21" xfId="8885" xr:uid="{E73BE47C-7C5F-4F9D-A567-C978631D3918}"/>
    <cellStyle name="Calculation 12 22" xfId="8682" xr:uid="{3A13DF55-6040-476E-A566-E67B60B17698}"/>
    <cellStyle name="Calculation 12 23" xfId="14933" xr:uid="{08421380-6CCC-40E7-8E1F-0E0D5927D10A}"/>
    <cellStyle name="Calculation 12 24" xfId="15290" xr:uid="{9045B2C2-D5B4-4BC9-AB23-B367773999A9}"/>
    <cellStyle name="Calculation 12 25" xfId="15230" xr:uid="{B248F3BD-B20F-4A94-847E-C8819442C984}"/>
    <cellStyle name="Calculation 12 26" xfId="15368" xr:uid="{8CA4E86C-4ED7-40CB-BBD8-82D2C5590E2C}"/>
    <cellStyle name="Calculation 12 27" xfId="15215" xr:uid="{3638EA9F-F81F-4561-9713-9C8F642FD9F8}"/>
    <cellStyle name="Calculation 12 28" xfId="15384" xr:uid="{1561B10F-4447-4057-99CD-B7AF2A9155FA}"/>
    <cellStyle name="Calculation 12 3" xfId="2695" xr:uid="{87356B79-A682-4868-B9CB-A9CE81406BEE}"/>
    <cellStyle name="Calculation 12 3 2" xfId="10825" xr:uid="{52212507-CF4D-4CE1-9D37-6762DDE676A4}"/>
    <cellStyle name="Calculation 12 4" xfId="5150" xr:uid="{1C0DA4AB-04FD-460B-90D7-F13115CA1A7A}"/>
    <cellStyle name="Calculation 12 4 2" xfId="11621" xr:uid="{DE20411E-5B4C-48B5-B6FE-58BEFAF4B3AF}"/>
    <cellStyle name="Calculation 12 5" xfId="5109" xr:uid="{D2ECA3BC-EC49-42C1-B928-5AED3C786B58}"/>
    <cellStyle name="Calculation 12 5 2" xfId="11580" xr:uid="{5B754D24-B76E-4B18-ADEA-F582FBBB7378}"/>
    <cellStyle name="Calculation 12 6" xfId="5199" xr:uid="{0DD1761E-BBFA-4CDA-9D2C-83DF717EC474}"/>
    <cellStyle name="Calculation 12 6 2" xfId="11670" xr:uid="{624D766C-0F05-434D-A26C-AA573FBF54C8}"/>
    <cellStyle name="Calculation 12 7" xfId="6027" xr:uid="{65DE36DE-FDD5-4044-9F4F-30EDAF44541B}"/>
    <cellStyle name="Calculation 12 7 2" xfId="12498" xr:uid="{E9BF0EE6-33D9-4029-AAE9-A299EC39AF0A}"/>
    <cellStyle name="Calculation 12 8" xfId="6407" xr:uid="{0C3D76EF-8DD0-4FC7-AE1D-A1249CC8AE1B}"/>
    <cellStyle name="Calculation 12 8 2" xfId="12878" xr:uid="{5DF8B244-CFFD-4063-A565-E69158897151}"/>
    <cellStyle name="Calculation 12 9" xfId="6010" xr:uid="{06F7FC5C-135A-4BD8-BFCC-9DCEF982EB16}"/>
    <cellStyle name="Calculation 12 9 2" xfId="12481" xr:uid="{344BBFF2-9FC2-4BA1-B8DB-F6C7D311EA80}"/>
    <cellStyle name="Calculation 13" xfId="474" xr:uid="{00000000-0005-0000-0000-0000D9010000}"/>
    <cellStyle name="Calculation 13 10" xfId="6594" xr:uid="{8DA34154-8B68-4136-A932-5CF897431E44}"/>
    <cellStyle name="Calculation 13 10 2" xfId="13065" xr:uid="{27F30405-1DE5-4116-82DF-23FE060341BD}"/>
    <cellStyle name="Calculation 13 11" xfId="6575" xr:uid="{14A4123C-3890-4B3D-B68E-564B7E133CE9}"/>
    <cellStyle name="Calculation 13 11 2" xfId="13046" xr:uid="{B2B9A140-546F-47D9-A927-8A9FDA648397}"/>
    <cellStyle name="Calculation 13 12" xfId="7624" xr:uid="{A3380271-164B-42D6-B7ED-096C40071278}"/>
    <cellStyle name="Calculation 13 12 2" xfId="14095" xr:uid="{2D88682B-3345-433E-8C40-1C406749DE73}"/>
    <cellStyle name="Calculation 13 13" xfId="7474" xr:uid="{CD455385-D7FE-4ECA-852A-1DF7A3DE0D4C}"/>
    <cellStyle name="Calculation 13 13 2" xfId="13945" xr:uid="{8198951B-F53A-42AB-B1BF-CFDF73578D94}"/>
    <cellStyle name="Calculation 13 14" xfId="7640" xr:uid="{1AC85481-CDC1-47D1-A89F-75D38C1306BD}"/>
    <cellStyle name="Calculation 13 14 2" xfId="14111" xr:uid="{4D73DC5A-C981-437B-AF28-77678124D6E3}"/>
    <cellStyle name="Calculation 13 15" xfId="7460" xr:uid="{3C72EC6B-F2F7-4EC1-BB3D-0D71E5E22C1B}"/>
    <cellStyle name="Calculation 13 15 2" xfId="13931" xr:uid="{51F1A3F6-497F-41DC-A4D7-09756954E72D}"/>
    <cellStyle name="Calculation 13 16" xfId="7656" xr:uid="{D810195E-9ED8-46E4-A641-F0F8DBF31F84}"/>
    <cellStyle name="Calculation 13 16 2" xfId="14127" xr:uid="{6265D9EC-5EEC-410A-9F04-464A39FAD2F6}"/>
    <cellStyle name="Calculation 13 17" xfId="8647" xr:uid="{138135FD-DEAC-4200-A869-BD0046547AC2}"/>
    <cellStyle name="Calculation 13 18" xfId="9063" xr:uid="{EE5A771B-220B-45C1-94CC-97C25C3260BD}"/>
    <cellStyle name="Calculation 13 19" xfId="8466" xr:uid="{36704771-B607-4341-B77F-5E0B385C844C}"/>
    <cellStyle name="Calculation 13 2" xfId="475" xr:uid="{00000000-0005-0000-0000-0000DA010000}"/>
    <cellStyle name="Calculation 13 2 2" xfId="4555" xr:uid="{B32DB1AB-A9E9-456D-B96D-F9A36E605F31}"/>
    <cellStyle name="Calculation 13 2 2 2" xfId="10828" xr:uid="{4DED921F-C1AC-4321-9192-A16CAB197D8A}"/>
    <cellStyle name="Calculation 13 2 3" xfId="9064" xr:uid="{8647165C-E2F3-443E-9F9B-2B88DBE820B2}"/>
    <cellStyle name="Calculation 13 2 4" xfId="10154" xr:uid="{9D855B8B-6479-492A-AE23-B444EB18D776}"/>
    <cellStyle name="Calculation 13 2 5" xfId="3634" xr:uid="{13BA7C2E-B33D-40F6-98E3-285D35EDE6E0}"/>
    <cellStyle name="Calculation 13 20" xfId="8667" xr:uid="{BBCABA7D-1570-4574-AAFF-DFFA80986BB5}"/>
    <cellStyle name="Calculation 13 21" xfId="8884" xr:uid="{4C0650C2-6B87-4EFC-A019-8D3663B5FD28}"/>
    <cellStyle name="Calculation 13 22" xfId="10002" xr:uid="{EC267D09-8898-48D7-B691-BDB1A85D0B8C}"/>
    <cellStyle name="Calculation 13 23" xfId="14934" xr:uid="{B72542AD-D154-491B-8D46-7D2343FDFDCD}"/>
    <cellStyle name="Calculation 13 24" xfId="15291" xr:uid="{E84B5998-EE63-46F5-A243-39C873F842D6}"/>
    <cellStyle name="Calculation 13 25" xfId="15231" xr:uid="{995B3D56-A1ED-4F9E-963B-330FF7E2B1CD}"/>
    <cellStyle name="Calculation 13 26" xfId="15367" xr:uid="{F3085931-8CDF-4E8C-9B60-7742B5D77693}"/>
    <cellStyle name="Calculation 13 27" xfId="15216" xr:uid="{BEFF5B66-6F46-4291-8435-461B3248D0A1}"/>
    <cellStyle name="Calculation 13 28" xfId="15383" xr:uid="{674E46C8-0F80-4491-A9A5-A1CD21FB5372}"/>
    <cellStyle name="Calculation 13 3" xfId="2701" xr:uid="{7BDBF27B-0B24-42DE-950A-5CB8F257A73A}"/>
    <cellStyle name="Calculation 13 3 2" xfId="10827" xr:uid="{F4917932-0479-47B1-96DC-DFCAFF3E772E}"/>
    <cellStyle name="Calculation 13 4" xfId="5151" xr:uid="{A3F8BC0A-DEE9-45BF-884A-449D410C4B6B}"/>
    <cellStyle name="Calculation 13 4 2" xfId="11622" xr:uid="{F7870A29-0E87-4B9A-A05A-9645C60606BB}"/>
    <cellStyle name="Calculation 13 5" xfId="5110" xr:uid="{5D13198C-25A9-4926-BBCF-1F6BC7A04933}"/>
    <cellStyle name="Calculation 13 5 2" xfId="11581" xr:uid="{065061A6-4093-422C-B81B-8D44330CF4D8}"/>
    <cellStyle name="Calculation 13 6" xfId="5594" xr:uid="{4CBA877E-5FC6-40F5-B633-0A5CCA12AED3}"/>
    <cellStyle name="Calculation 13 6 2" xfId="12065" xr:uid="{EAFD8126-C777-46EB-9BC5-2759F49181DB}"/>
    <cellStyle name="Calculation 13 7" xfId="6028" xr:uid="{DB82531B-1302-4DD1-A94E-415F26772AE2}"/>
    <cellStyle name="Calculation 13 7 2" xfId="12499" xr:uid="{96012D5F-7C32-496D-8FB0-228E67571F0B}"/>
    <cellStyle name="Calculation 13 8" xfId="6042" xr:uid="{CB96CF5E-51B0-43EE-AF0C-44FDC9798586}"/>
    <cellStyle name="Calculation 13 8 2" xfId="12513" xr:uid="{B614E97E-1214-453E-B1CA-CF83FB1BD1E0}"/>
    <cellStyle name="Calculation 13 9" xfId="6011" xr:uid="{F1D5D2BB-B604-4E3A-8B75-96986ADAC6DF}"/>
    <cellStyle name="Calculation 13 9 2" xfId="12482" xr:uid="{9CE482DC-7A36-44E7-9ADB-838200EF1E44}"/>
    <cellStyle name="Calculation 14" xfId="476" xr:uid="{00000000-0005-0000-0000-0000DB010000}"/>
    <cellStyle name="Calculation 14 10" xfId="6595" xr:uid="{7794A261-BF45-409F-9003-BB19024F0072}"/>
    <cellStyle name="Calculation 14 10 2" xfId="13066" xr:uid="{7A468802-7E40-446C-9CEA-63A1DAF0F8FA}"/>
    <cellStyle name="Calculation 14 11" xfId="6576" xr:uid="{BDAF3A94-B291-41D9-A767-5A180804C2EB}"/>
    <cellStyle name="Calculation 14 11 2" xfId="13047" xr:uid="{86BCD361-8F48-4C4C-9F1A-71B8E4A1D7A7}"/>
    <cellStyle name="Calculation 14 12" xfId="7261" xr:uid="{83DFEBE3-E22F-4CCD-83BF-71F86EFC070D}"/>
    <cellStyle name="Calculation 14 12 2" xfId="13732" xr:uid="{36C83978-7881-4F81-8DED-9B630C715330}"/>
    <cellStyle name="Calculation 14 13" xfId="7475" xr:uid="{12DE13F2-B57C-4179-AB92-D71D4BDE92E6}"/>
    <cellStyle name="Calculation 14 13 2" xfId="13946" xr:uid="{077E0F2F-75FE-44EF-8EC1-9FCBD61B4473}"/>
    <cellStyle name="Calculation 14 14" xfId="7639" xr:uid="{135B6E34-91D7-4EC5-8742-4C050BC3F890}"/>
    <cellStyle name="Calculation 14 14 2" xfId="14110" xr:uid="{AE232EAA-36A4-4D85-BFBE-A66CD78E763A}"/>
    <cellStyle name="Calculation 14 15" xfId="7461" xr:uid="{D399AB08-3A16-4946-B890-B06517AB3FC3}"/>
    <cellStyle name="Calculation 14 15 2" xfId="13932" xr:uid="{E4E195EB-12BD-4B54-9082-4ACA23EDF601}"/>
    <cellStyle name="Calculation 14 16" xfId="7655" xr:uid="{0967B78A-2504-473A-BA84-3B5ED1F76B47}"/>
    <cellStyle name="Calculation 14 16 2" xfId="14126" xr:uid="{180326B7-2384-4212-8C2D-FFF01AC37629}"/>
    <cellStyle name="Calculation 14 17" xfId="8648" xr:uid="{3C4A659C-79A4-4435-918F-D66061F61871}"/>
    <cellStyle name="Calculation 14 18" xfId="8540" xr:uid="{64909AE1-CB68-4EC7-AF14-B58428AB72D0}"/>
    <cellStyle name="Calculation 14 19" xfId="9102" xr:uid="{71951A2C-ED00-498E-B182-54A919D39CD5}"/>
    <cellStyle name="Calculation 14 2" xfId="477" xr:uid="{00000000-0005-0000-0000-0000DC010000}"/>
    <cellStyle name="Calculation 14 2 2" xfId="4556" xr:uid="{C4FF1A20-5A34-440C-97C0-4F9F8B19E02F}"/>
    <cellStyle name="Calculation 14 2 2 2" xfId="10830" xr:uid="{9F468783-D2C0-4D09-BEF7-F6FEFCF5FC01}"/>
    <cellStyle name="Calculation 14 2 3" xfId="8541" xr:uid="{B745B886-D871-4469-BA16-225DAE8CC7A1}"/>
    <cellStyle name="Calculation 14 2 4" xfId="10155" xr:uid="{D6D9E606-B7A4-4BAF-B64D-2ED628A2610C}"/>
    <cellStyle name="Calculation 14 2 5" xfId="3635" xr:uid="{6750B90F-7FEC-4004-9A76-6D5BF85601E4}"/>
    <cellStyle name="Calculation 14 20" xfId="8668" xr:uid="{B1A7B85F-C82E-46B6-B99E-EF7CFD3F3987}"/>
    <cellStyle name="Calculation 14 21" xfId="8883" xr:uid="{903D4FB9-639A-4F00-8776-64FA97C9EC52}"/>
    <cellStyle name="Calculation 14 22" xfId="8683" xr:uid="{954DB8F1-921F-4528-860B-E867141F638D}"/>
    <cellStyle name="Calculation 14 23" xfId="14935" xr:uid="{568D36AF-53E8-49D7-A372-3FEA4D6F756D}"/>
    <cellStyle name="Calculation 14 24" xfId="15292" xr:uid="{966BC33E-A896-4F72-87F6-8C4D618276C6}"/>
    <cellStyle name="Calculation 14 25" xfId="15232" xr:uid="{A9A65F37-43B8-49D2-B03E-7C0A8FA78338}"/>
    <cellStyle name="Calculation 14 26" xfId="15366" xr:uid="{12F527C4-4ACC-4760-A740-236CD10F1225}"/>
    <cellStyle name="Calculation 14 27" xfId="15217" xr:uid="{EE96B4F7-BEB8-4807-99D1-3B41E38919A8}"/>
    <cellStyle name="Calculation 14 28" xfId="15382" xr:uid="{1A6CB1FD-655A-4F71-AFDE-E5AF6E4602C5}"/>
    <cellStyle name="Calculation 14 3" xfId="3274" xr:uid="{13C8CEC4-72E8-4D9E-BDE1-2064BB8B990A}"/>
    <cellStyle name="Calculation 14 3 2" xfId="10829" xr:uid="{312FB6CF-38DC-48DE-8743-21F6667F0469}"/>
    <cellStyle name="Calculation 14 4" xfId="5152" xr:uid="{B96D3120-9E7B-4598-995F-FA2541DA0333}"/>
    <cellStyle name="Calculation 14 4 2" xfId="11623" xr:uid="{255BC965-4254-4931-8763-4211651A9D37}"/>
    <cellStyle name="Calculation 14 5" xfId="5111" xr:uid="{98FBF703-7BFD-4239-9B4A-6A0DC1E7412B}"/>
    <cellStyle name="Calculation 14 5 2" xfId="11582" xr:uid="{39AED75B-4880-47FA-B3AA-DB563F772D04}"/>
    <cellStyle name="Calculation 14 6" xfId="5198" xr:uid="{56422985-4641-4D18-BF3A-84AC93428F86}"/>
    <cellStyle name="Calculation 14 6 2" xfId="11669" xr:uid="{CE9AAFA4-F8BA-4C66-9BC2-49C057A2BE01}"/>
    <cellStyle name="Calculation 14 7" xfId="6029" xr:uid="{E681EE3F-04A9-4CE2-BE13-611EA234826F}"/>
    <cellStyle name="Calculation 14 7 2" xfId="12500" xr:uid="{D3C3A442-E89D-4A2B-952E-1C810A2C1638}"/>
    <cellStyle name="Calculation 14 8" xfId="5819" xr:uid="{C28CB856-A3C3-4D06-86B3-4C950FA747C5}"/>
    <cellStyle name="Calculation 14 8 2" xfId="12290" xr:uid="{4B26AFBE-71F1-4E9D-B3D3-4E060621ADD8}"/>
    <cellStyle name="Calculation 14 9" xfId="6012" xr:uid="{3395CBBD-2AA4-4187-992D-BBAA3F86BA94}"/>
    <cellStyle name="Calculation 14 9 2" xfId="12483" xr:uid="{81025745-DBBB-4A6F-A7E0-28A1ABDAEF0F}"/>
    <cellStyle name="Calculation 15" xfId="478" xr:uid="{00000000-0005-0000-0000-0000DD010000}"/>
    <cellStyle name="Calculation 15 10" xfId="6596" xr:uid="{3821831F-4E8F-4DA9-98EA-EA6320311317}"/>
    <cellStyle name="Calculation 15 10 2" xfId="13067" xr:uid="{F643F32D-EEB2-40B6-807F-8597BA22B1F4}"/>
    <cellStyle name="Calculation 15 11" xfId="6577" xr:uid="{D0A0403D-A2F3-4E8D-A89D-A16496CBB6C9}"/>
    <cellStyle name="Calculation 15 11 2" xfId="13048" xr:uid="{3EA56A9B-4FCF-476D-BB62-4511B77BB2F7}"/>
    <cellStyle name="Calculation 15 12" xfId="7252" xr:uid="{EFB64E3F-7415-4FDB-B30D-C6566F1BEFEF}"/>
    <cellStyle name="Calculation 15 12 2" xfId="13723" xr:uid="{B5AF0A9E-E681-4BD2-9588-8AE1CBE9BF26}"/>
    <cellStyle name="Calculation 15 13" xfId="7476" xr:uid="{E081EFF2-81CD-40CC-A7B3-95B469A6B44C}"/>
    <cellStyle name="Calculation 15 13 2" xfId="13947" xr:uid="{79152398-25EB-4DCE-BFB0-84FACBB44ECB}"/>
    <cellStyle name="Calculation 15 14" xfId="7638" xr:uid="{A0D121B5-933B-44E6-9868-DB676109B378}"/>
    <cellStyle name="Calculation 15 14 2" xfId="14109" xr:uid="{40A6D295-1B15-45FE-8B19-A8D3A0818D16}"/>
    <cellStyle name="Calculation 15 15" xfId="7462" xr:uid="{F5899172-85D1-4D45-AC2C-014729DAD231}"/>
    <cellStyle name="Calculation 15 15 2" xfId="13933" xr:uid="{FC98C7EE-2AE9-4F6E-A46C-87B4ECDE3AA3}"/>
    <cellStyle name="Calculation 15 16" xfId="7654" xr:uid="{868FE497-C525-43C7-9530-B63DDFB7507B}"/>
    <cellStyle name="Calculation 15 16 2" xfId="14125" xr:uid="{4E84D186-B10F-4F5D-9632-E75C23157033}"/>
    <cellStyle name="Calculation 15 17" xfId="8649" xr:uid="{652336C5-D98A-4BCE-BE20-36B7B879A414}"/>
    <cellStyle name="Calculation 15 18" xfId="8444" xr:uid="{B6DB3000-748F-4DD7-BEFB-E1C805D7D982}"/>
    <cellStyle name="Calculation 15 19" xfId="8465" xr:uid="{0BF7521C-B983-4372-B15A-B199E29AF8A2}"/>
    <cellStyle name="Calculation 15 2" xfId="479" xr:uid="{00000000-0005-0000-0000-0000DE010000}"/>
    <cellStyle name="Calculation 15 2 2" xfId="4557" xr:uid="{B885AD13-3DAC-4B88-B956-4086F8A35FA9}"/>
    <cellStyle name="Calculation 15 2 2 2" xfId="10832" xr:uid="{A0DD69A3-C6E6-4660-8F81-5051D1E18B4C}"/>
    <cellStyle name="Calculation 15 2 3" xfId="8542" xr:uid="{6DF0A0AC-94FE-40C3-B0A3-A697A18B4C99}"/>
    <cellStyle name="Calculation 15 2 4" xfId="10156" xr:uid="{55DA36F1-2EDA-4C79-99A4-35B61356C244}"/>
    <cellStyle name="Calculation 15 2 5" xfId="3636" xr:uid="{1EC746FE-68B3-40CC-B66F-62BCC1FD0067}"/>
    <cellStyle name="Calculation 15 20" xfId="8669" xr:uid="{9899A6D6-050C-412A-A5E8-677645500D43}"/>
    <cellStyle name="Calculation 15 21" xfId="8882" xr:uid="{657999EF-8877-4336-84F9-5286BA74BFAD}"/>
    <cellStyle name="Calculation 15 22" xfId="8684" xr:uid="{CB82C8D3-5A75-43C9-823E-071AAAFDAE1E}"/>
    <cellStyle name="Calculation 15 23" xfId="14936" xr:uid="{83F21BC2-DD02-4F70-BC7C-09AC90FE29EC}"/>
    <cellStyle name="Calculation 15 24" xfId="15293" xr:uid="{03A7CAF5-5542-4021-9F7A-FE6E9C40C749}"/>
    <cellStyle name="Calculation 15 25" xfId="15233" xr:uid="{5AB44625-B2FD-4C97-94E4-3E93A7EEBDBB}"/>
    <cellStyle name="Calculation 15 26" xfId="15365" xr:uid="{5C6999E5-C006-48B3-A239-07585AFE8D2C}"/>
    <cellStyle name="Calculation 15 27" xfId="15218" xr:uid="{A8C0B5A8-0E3D-408E-AD9A-E17C9DD2B7BF}"/>
    <cellStyle name="Calculation 15 28" xfId="15381" xr:uid="{96FA1DFB-F07F-4D64-8878-5597F65C705E}"/>
    <cellStyle name="Calculation 15 3" xfId="3272" xr:uid="{8F90CC07-A594-42C8-9F5F-189E31AFBF17}"/>
    <cellStyle name="Calculation 15 3 2" xfId="10831" xr:uid="{F3942B91-7F17-49FC-83A4-EBB39D009ADE}"/>
    <cellStyle name="Calculation 15 4" xfId="5153" xr:uid="{77E78017-A828-41AD-9B32-1ACF59E066A6}"/>
    <cellStyle name="Calculation 15 4 2" xfId="11624" xr:uid="{DEA379A5-E723-4E5B-B49D-B6A7B124BE2D}"/>
    <cellStyle name="Calculation 15 5" xfId="5112" xr:uid="{65F637C1-BAA1-4142-B834-5815AF69D35A}"/>
    <cellStyle name="Calculation 15 5 2" xfId="11583" xr:uid="{663D79FD-2E24-46C1-BB46-994FD152A075}"/>
    <cellStyle name="Calculation 15 6" xfId="5197" xr:uid="{ED2C7A79-0DF2-4AFB-928E-73BDC778BB79}"/>
    <cellStyle name="Calculation 15 6 2" xfId="11668" xr:uid="{BC71E16E-B8F6-4FAB-852F-236992E1F0F0}"/>
    <cellStyle name="Calculation 15 7" xfId="6030" xr:uid="{B506BE75-711E-42E2-9BED-D5A9678AC48F}"/>
    <cellStyle name="Calculation 15 7 2" xfId="12501" xr:uid="{1C8F290C-F8C7-48FD-8192-9B4100975FF7}"/>
    <cellStyle name="Calculation 15 8" xfId="6043" xr:uid="{3165A222-9883-40AB-84C4-F57F3FE5646D}"/>
    <cellStyle name="Calculation 15 8 2" xfId="12514" xr:uid="{575C2E37-FFA5-4A73-8C12-9CE9954F571C}"/>
    <cellStyle name="Calculation 15 9" xfId="6013" xr:uid="{B7E42072-6DE2-4060-81F2-7224D2FBEB90}"/>
    <cellStyle name="Calculation 15 9 2" xfId="12484" xr:uid="{A9431BE3-3AF7-40C0-BBFB-ABCD4899D598}"/>
    <cellStyle name="Calculation 16" xfId="480" xr:uid="{00000000-0005-0000-0000-0000DF010000}"/>
    <cellStyle name="Calculation 16 10" xfId="6597" xr:uid="{4C72A5FC-BD08-4E3D-9351-3386EF4C36DD}"/>
    <cellStyle name="Calculation 16 10 2" xfId="13068" xr:uid="{6D513345-06B7-4BCC-848C-A86440BA1E2C}"/>
    <cellStyle name="Calculation 16 11" xfId="6578" xr:uid="{F0FC6D77-9DC2-4353-BC13-BAC34EAE5C44}"/>
    <cellStyle name="Calculation 16 11 2" xfId="13049" xr:uid="{390AA7EA-7680-4E2D-986B-E4919B33C53A}"/>
    <cellStyle name="Calculation 16 12" xfId="7251" xr:uid="{E2F2836D-9FDA-4948-A1ED-5EFDBC2EB401}"/>
    <cellStyle name="Calculation 16 12 2" xfId="13722" xr:uid="{2CB6A839-018C-43D9-9A60-E584FE0FD7AC}"/>
    <cellStyle name="Calculation 16 13" xfId="7477" xr:uid="{4113E32E-8B87-43A7-B176-305DE4E5E53C}"/>
    <cellStyle name="Calculation 16 13 2" xfId="13948" xr:uid="{3CEE726F-26C3-4FA7-98CC-B308932E1D97}"/>
    <cellStyle name="Calculation 16 14" xfId="7637" xr:uid="{552DCF14-BEBF-467F-8172-F7E204102603}"/>
    <cellStyle name="Calculation 16 14 2" xfId="14108" xr:uid="{9FA4C961-1FBD-4F2C-8E8B-0673F46B82E0}"/>
    <cellStyle name="Calculation 16 15" xfId="7264" xr:uid="{0B141B34-B735-4705-8FD6-78FBB2CD2344}"/>
    <cellStyle name="Calculation 16 15 2" xfId="13735" xr:uid="{29ACE3AE-039A-4F8F-B6FE-3E5128D5CDFC}"/>
    <cellStyle name="Calculation 16 16" xfId="7653" xr:uid="{3D1680AD-9E32-4138-8C58-ADC1EEFFF8E2}"/>
    <cellStyle name="Calculation 16 16 2" xfId="14124" xr:uid="{7F37F52A-BFEA-49BA-8080-1905E26277A4}"/>
    <cellStyle name="Calculation 16 17" xfId="8650" xr:uid="{B4AA5095-120A-405F-8F25-8C35E35E59D1}"/>
    <cellStyle name="Calculation 16 18" xfId="8543" xr:uid="{064BD06A-D9C1-4507-963B-3CF0B948784A}"/>
    <cellStyle name="Calculation 16 19" xfId="8869" xr:uid="{7CE35364-5C14-4D66-934E-B889D4E57905}"/>
    <cellStyle name="Calculation 16 2" xfId="481" xr:uid="{00000000-0005-0000-0000-0000E0010000}"/>
    <cellStyle name="Calculation 16 2 2" xfId="4558" xr:uid="{B38E17E8-32B8-4A62-B60E-028D017F643B}"/>
    <cellStyle name="Calculation 16 2 2 2" xfId="10834" xr:uid="{32C16D00-59CA-49CE-99A1-903A6691B323}"/>
    <cellStyle name="Calculation 16 2 3" xfId="8544" xr:uid="{9A069E55-07CD-49A0-A08F-91D9BBAA6F90}"/>
    <cellStyle name="Calculation 16 2 4" xfId="10157" xr:uid="{6F7AFA01-440A-4D9E-94E4-E122C42300D3}"/>
    <cellStyle name="Calculation 16 2 5" xfId="3637" xr:uid="{5422ED19-0E67-4C16-B151-3429FE97D053}"/>
    <cellStyle name="Calculation 16 20" xfId="8670" xr:uid="{D3A99799-BE7F-4F5E-B4EC-0594EB82C9B5}"/>
    <cellStyle name="Calculation 16 21" xfId="8881" xr:uid="{980DAE98-2F43-4A05-8F7B-B7E6C63BE5C7}"/>
    <cellStyle name="Calculation 16 22" xfId="8685" xr:uid="{6B7F4454-6971-4C23-840C-28A930820491}"/>
    <cellStyle name="Calculation 16 23" xfId="14937" xr:uid="{5709507F-6C0C-453C-9D15-7F0039F8B6C3}"/>
    <cellStyle name="Calculation 16 24" xfId="15294" xr:uid="{477F7138-7E23-4018-8247-AD3F6C2FDEDF}"/>
    <cellStyle name="Calculation 16 25" xfId="15234" xr:uid="{0355B25A-205E-48AD-A152-8B488A10EFCF}"/>
    <cellStyle name="Calculation 16 26" xfId="15364" xr:uid="{00AC2097-C3B4-412E-B073-DF25E3B9CCB7}"/>
    <cellStyle name="Calculation 16 27" xfId="15219" xr:uid="{8373098F-33C5-488E-B18C-C4F446762F49}"/>
    <cellStyle name="Calculation 16 28" xfId="15380" xr:uid="{345E6A6D-2A51-4439-9478-87185F2F3721}"/>
    <cellStyle name="Calculation 16 3" xfId="3271" xr:uid="{CF42A428-24AD-44AB-898E-7EC290B7EBAC}"/>
    <cellStyle name="Calculation 16 3 2" xfId="10833" xr:uid="{FE011756-133D-4A04-9D3D-089AA498EF6F}"/>
    <cellStyle name="Calculation 16 4" xfId="5154" xr:uid="{20F6EDC0-A0B1-4EE7-944F-E9DF7C5B424A}"/>
    <cellStyle name="Calculation 16 4 2" xfId="11625" xr:uid="{591ABB35-DCE8-47EB-8834-12F2DDA38C94}"/>
    <cellStyle name="Calculation 16 5" xfId="5113" xr:uid="{33855F96-67F4-4DE5-BF1E-39B1BAC1BB71}"/>
    <cellStyle name="Calculation 16 5 2" xfId="11584" xr:uid="{B7FFC144-6828-452B-8C6F-72766B48B563}"/>
    <cellStyle name="Calculation 16 6" xfId="5196" xr:uid="{6AD6BC0F-6987-4198-99CE-BB3EA666AED7}"/>
    <cellStyle name="Calculation 16 6 2" xfId="11667" xr:uid="{665BF12F-79BD-4180-8EB2-C553EC4F5EC0}"/>
    <cellStyle name="Calculation 16 7" xfId="6031" xr:uid="{061A79A1-DBF0-4CA0-8D6B-455A18CD30E8}"/>
    <cellStyle name="Calculation 16 7 2" xfId="12502" xr:uid="{8425FB01-DF0D-4F35-A9AE-5E11BD0BDDE7}"/>
    <cellStyle name="Calculation 16 8" xfId="6427" xr:uid="{757AFE6B-44C5-4400-B39A-5651A49008FC}"/>
    <cellStyle name="Calculation 16 8 2" xfId="12898" xr:uid="{C0135A8F-FE39-428B-8133-2A14B8454C76}"/>
    <cellStyle name="Calculation 16 9" xfId="6014" xr:uid="{2D79A536-8C5C-4271-89CF-0AB8FACEA9AB}"/>
    <cellStyle name="Calculation 16 9 2" xfId="12485" xr:uid="{7678F83A-4C0A-4874-8282-7CDE1200D80C}"/>
    <cellStyle name="Calculation 17" xfId="3437" xr:uid="{3FEF5AE5-3CCE-4BDE-986F-DEF00146F594}"/>
    <cellStyle name="Calculation 17 2" xfId="10820" xr:uid="{6138E463-B2DC-4912-AAFA-B4B507C166A2}"/>
    <cellStyle name="Calculation 18" xfId="5611" xr:uid="{A604DEF3-F518-458B-974E-7E7950F2E87D}"/>
    <cellStyle name="Calculation 18 2" xfId="12082" xr:uid="{FB0F1EBA-4CE3-4A94-8EEE-6B91D14909AB}"/>
    <cellStyle name="Calculation 19" xfId="5650" xr:uid="{E19F05B3-0914-4E39-8B32-8A1442D088E7}"/>
    <cellStyle name="Calculation 19 2" xfId="12121" xr:uid="{7934345F-A08E-4BF3-AF2B-AA5E657C0C59}"/>
    <cellStyle name="Calculation 2" xfId="482" xr:uid="{00000000-0005-0000-0000-0000E1010000}"/>
    <cellStyle name="Calculation 2 10" xfId="6428" xr:uid="{C99EBF4C-DA84-44AB-AB76-F2FE24C59CA4}"/>
    <cellStyle name="Calculation 2 10 2" xfId="12899" xr:uid="{C6B3B5BB-F6A4-4353-8A68-8AC99FD6EFEA}"/>
    <cellStyle name="Calculation 2 11" xfId="6015" xr:uid="{6C262FEF-34A5-49BE-BEA9-B08ED385FC4D}"/>
    <cellStyle name="Calculation 2 11 2" xfId="12486" xr:uid="{66F44AAF-8FC2-476D-98E8-18C9D2097647}"/>
    <cellStyle name="Calculation 2 12" xfId="6598" xr:uid="{BE6BA1AC-7BC1-439B-995A-7BAC4A45C79A}"/>
    <cellStyle name="Calculation 2 12 2" xfId="13069" xr:uid="{DFE9FA99-84BC-446C-915A-FBDDDCF5DD00}"/>
    <cellStyle name="Calculation 2 13" xfId="6579" xr:uid="{01DCBB82-A171-4804-95A7-1A08565CDFE8}"/>
    <cellStyle name="Calculation 2 13 2" xfId="13050" xr:uid="{F7F48FB6-AEA9-4DD8-A32A-F4517B2226A0}"/>
    <cellStyle name="Calculation 2 14" xfId="7623" xr:uid="{1384301F-7A1F-4B67-A4E3-A7A7F3CAD73F}"/>
    <cellStyle name="Calculation 2 14 2" xfId="14094" xr:uid="{A9CFE46F-819D-4983-8B6A-257C63B5273A}"/>
    <cellStyle name="Calculation 2 15" xfId="7478" xr:uid="{0EC2E64D-187C-4C51-9948-B502AA250318}"/>
    <cellStyle name="Calculation 2 15 2" xfId="13949" xr:uid="{7A9BF3CC-03B7-4C6F-86DF-4A35E2222EF8}"/>
    <cellStyle name="Calculation 2 16" xfId="7636" xr:uid="{B10A4695-8076-4457-9104-58D5673C6F08}"/>
    <cellStyle name="Calculation 2 16 2" xfId="14107" xr:uid="{45D0C3B9-2844-44F7-BC1C-254215F27128}"/>
    <cellStyle name="Calculation 2 17" xfId="7463" xr:uid="{22ACF1D7-9EB4-4957-827C-18D459EED091}"/>
    <cellStyle name="Calculation 2 17 2" xfId="13934" xr:uid="{9EFECED2-9D24-434E-B9AB-BA937B7A3EB8}"/>
    <cellStyle name="Calculation 2 18" xfId="7652" xr:uid="{14198240-DE68-47C0-9B46-CA511D9CF933}"/>
    <cellStyle name="Calculation 2 18 2" xfId="14123" xr:uid="{B2D10188-ACAC-403D-BBDA-54B2B006F0BD}"/>
    <cellStyle name="Calculation 2 19" xfId="8651" xr:uid="{8692AEB1-63B9-4B19-A885-A38F85C1E2C5}"/>
    <cellStyle name="Calculation 2 2" xfId="483" xr:uid="{00000000-0005-0000-0000-0000E2010000}"/>
    <cellStyle name="Calculation 2 2 10" xfId="6599" xr:uid="{7628C3E2-16F4-466F-B292-937E0576CE06}"/>
    <cellStyle name="Calculation 2 2 10 2" xfId="13070" xr:uid="{0EA24289-F5EE-4851-97E5-C29E87C3FB0B}"/>
    <cellStyle name="Calculation 2 2 11" xfId="6580" xr:uid="{AED7D0A4-5BEC-4987-A7FE-6501AD5DB083}"/>
    <cellStyle name="Calculation 2 2 11 2" xfId="13051" xr:uid="{CB80053B-C6BA-4BF2-992B-AFC16D8D8EDA}"/>
    <cellStyle name="Calculation 2 2 12" xfId="7622" xr:uid="{E8D2F105-A2AE-427E-A0B0-79E0C024F063}"/>
    <cellStyle name="Calculation 2 2 12 2" xfId="14093" xr:uid="{AE0B13A4-C3BE-473F-8339-EE4B2763B080}"/>
    <cellStyle name="Calculation 2 2 13" xfId="7479" xr:uid="{4B62EEA0-0DA0-45F6-BB2F-1E86AB3F0FD5}"/>
    <cellStyle name="Calculation 2 2 13 2" xfId="13950" xr:uid="{35D19446-7E54-4105-AAAF-9BB216E7E442}"/>
    <cellStyle name="Calculation 2 2 14" xfId="7635" xr:uid="{DDD1170C-1EF6-4C47-AEC5-FEEA7C43A5E9}"/>
    <cellStyle name="Calculation 2 2 14 2" xfId="14106" xr:uid="{DC3B0014-F401-44E3-AB09-F6768C597667}"/>
    <cellStyle name="Calculation 2 2 15" xfId="7464" xr:uid="{86CEE24E-4468-4515-BE8C-455F4E43344E}"/>
    <cellStyle name="Calculation 2 2 15 2" xfId="13935" xr:uid="{3615A2A2-4D38-41AA-9D07-CD0E5EE7CDE7}"/>
    <cellStyle name="Calculation 2 2 16" xfId="7651" xr:uid="{E0C03CE0-B079-4D90-9A82-9797AEE26841}"/>
    <cellStyle name="Calculation 2 2 16 2" xfId="14122" xr:uid="{1B66E7F9-3E28-4FBB-A88F-6796A8DA2826}"/>
    <cellStyle name="Calculation 2 2 17" xfId="8652" xr:uid="{AE105E48-E1D9-44F7-A766-B15EB25989A4}"/>
    <cellStyle name="Calculation 2 2 18" xfId="8546" xr:uid="{B580FF4C-E5B3-4830-AC40-7C9126D3385E}"/>
    <cellStyle name="Calculation 2 2 19" xfId="8868" xr:uid="{7ACCBE8F-D10F-4C69-9914-6D36544FA5A1}"/>
    <cellStyle name="Calculation 2 2 2" xfId="484" xr:uid="{00000000-0005-0000-0000-0000E3010000}"/>
    <cellStyle name="Calculation 2 2 2 2" xfId="4559" xr:uid="{4B85E2F3-01D2-4BDF-A447-972D9311A330}"/>
    <cellStyle name="Calculation 2 2 2 2 2" xfId="10837" xr:uid="{8F46F87D-C7E4-46A7-845E-74CE26FADB43}"/>
    <cellStyle name="Calculation 2 2 2 3" xfId="9061" xr:uid="{56C5A29F-77B5-40A6-B27B-F0185265BFB4}"/>
    <cellStyle name="Calculation 2 2 2 4" xfId="10158" xr:uid="{61462275-A520-4458-B974-B4C1D8EE248B}"/>
    <cellStyle name="Calculation 2 2 2 5" xfId="3638" xr:uid="{DB81D36D-74CE-4AE6-8688-E7288C926E22}"/>
    <cellStyle name="Calculation 2 2 20" xfId="8672" xr:uid="{E3FA9261-7989-4849-B560-A4480A806B88}"/>
    <cellStyle name="Calculation 2 2 21" xfId="8879" xr:uid="{4D92E6CD-89E8-4FEE-A5A5-D910E592C13D}"/>
    <cellStyle name="Calculation 2 2 22" xfId="8686" xr:uid="{82FB0BB7-AD02-4510-BF08-57F46ABCA378}"/>
    <cellStyle name="Calculation 2 2 23" xfId="14939" xr:uid="{F2E2CECC-A038-41A6-9887-540B8BDDB77B}"/>
    <cellStyle name="Calculation 2 2 24" xfId="15296" xr:uid="{FB34E67E-2ADE-47C5-B7AA-FA35BABF25E7}"/>
    <cellStyle name="Calculation 2 2 25" xfId="15235" xr:uid="{DDF0A59C-BE2D-491B-AC3D-0C46CDD1396C}"/>
    <cellStyle name="Calculation 2 2 26" xfId="15362" xr:uid="{1476D476-9657-4A17-9B25-EC6848772472}"/>
    <cellStyle name="Calculation 2 2 27" xfId="15172" xr:uid="{B4FF6E28-61EB-41A7-828A-C55F44FB3DB6}"/>
    <cellStyle name="Calculation 2 2 28" xfId="15378" xr:uid="{752AC598-C341-4D9D-87E8-D2D7B2669FDF}"/>
    <cellStyle name="Calculation 2 2 3" xfId="3269" xr:uid="{3AFD589D-568E-4014-87D3-C41D2AF8D61D}"/>
    <cellStyle name="Calculation 2 2 3 2" xfId="10836" xr:uid="{89FD7A8C-9C44-486F-93EB-C82509577675}"/>
    <cellStyle name="Calculation 2 2 4" xfId="5156" xr:uid="{423C9A77-6552-4EB6-964C-EB6A3887A17A}"/>
    <cellStyle name="Calculation 2 2 4 2" xfId="11627" xr:uid="{646ABB3E-FF8E-4F1D-99F0-9FF220B91DFA}"/>
    <cellStyle name="Calculation 2 2 5" xfId="5115" xr:uid="{6323B35A-C279-464A-9145-0EE1ED4AA09F}"/>
    <cellStyle name="Calculation 2 2 5 2" xfId="11586" xr:uid="{6705B57D-2D7D-466F-AC83-83D75344249A}"/>
    <cellStyle name="Calculation 2 2 6" xfId="5194" xr:uid="{52420BE8-286C-420E-8D67-BB08B88C1B91}"/>
    <cellStyle name="Calculation 2 2 6 2" xfId="11665" xr:uid="{B8BB7DDF-7B0D-4523-98DC-6D14DDAEF58A}"/>
    <cellStyle name="Calculation 2 2 7" xfId="6033" xr:uid="{DC3AF340-E42D-4BCE-B9D3-81532B89B713}"/>
    <cellStyle name="Calculation 2 2 7 2" xfId="12504" xr:uid="{69A06A75-9DDC-4C90-AB24-E1F1767F74D3}"/>
    <cellStyle name="Calculation 2 2 8" xfId="6044" xr:uid="{B9D30383-81AB-4B20-B613-0C8736E40FAD}"/>
    <cellStyle name="Calculation 2 2 8 2" xfId="12515" xr:uid="{7F07CD65-374D-4ECA-B1C1-CC99C55A70E3}"/>
    <cellStyle name="Calculation 2 2 9" xfId="6016" xr:uid="{D614C392-82CA-4BF0-A52E-F7C5A94147F3}"/>
    <cellStyle name="Calculation 2 2 9 2" xfId="12487" xr:uid="{999F132C-CE79-41CA-A664-5CF80274C8B4}"/>
    <cellStyle name="Calculation 2 20" xfId="8545" xr:uid="{A568B3A8-D074-452B-995A-9A60FFA070F6}"/>
    <cellStyle name="Calculation 2 21" xfId="9090" xr:uid="{1578843E-452E-4269-B6DD-DAE9AB74770B}"/>
    <cellStyle name="Calculation 2 22" xfId="8671" xr:uid="{BFDBDCFD-2B16-4C5D-8A39-1E7ADE4A4358}"/>
    <cellStyle name="Calculation 2 23" xfId="8880" xr:uid="{7808A0B1-4BB0-48F4-A761-CCFE7451DBFE}"/>
    <cellStyle name="Calculation 2 24" xfId="9836" xr:uid="{AE6468E8-DA2B-44F0-9B4D-EF3256C14FDE}"/>
    <cellStyle name="Calculation 2 25" xfId="14938" xr:uid="{6A0AC5CC-E4A1-4DAF-BC70-23C83F584012}"/>
    <cellStyle name="Calculation 2 26" xfId="15295" xr:uid="{3E83046C-BBEA-4994-A451-75A5CCE26CCB}"/>
    <cellStyle name="Calculation 2 27" xfId="15173" xr:uid="{F01EBA38-A407-4EC9-B608-ADBD2EC157DF}"/>
    <cellStyle name="Calculation 2 28" xfId="15363" xr:uid="{23AF4AA4-5AAC-4C91-B43A-82D9F69F7D6B}"/>
    <cellStyle name="Calculation 2 29" xfId="15220" xr:uid="{06F73C78-CB16-483A-B047-195464316FAD}"/>
    <cellStyle name="Calculation 2 3" xfId="485" xr:uid="{00000000-0005-0000-0000-0000E4010000}"/>
    <cellStyle name="Calculation 2 3 10" xfId="6600" xr:uid="{018D1D85-1A94-4902-B9AC-AD41182DE5E8}"/>
    <cellStyle name="Calculation 2 3 10 2" xfId="13071" xr:uid="{D3E42A10-C505-471E-8093-4C36386210E5}"/>
    <cellStyle name="Calculation 2 3 11" xfId="6581" xr:uid="{156F22B8-554B-41D0-9ED0-D6270E5B505E}"/>
    <cellStyle name="Calculation 2 3 11 2" xfId="13052" xr:uid="{E609813B-1B0A-4FC6-AE00-967F1ED35521}"/>
    <cellStyle name="Calculation 2 3 12" xfId="7621" xr:uid="{271D6CC1-0CB7-4FB4-960B-E93C0803DC2D}"/>
    <cellStyle name="Calculation 2 3 12 2" xfId="14092" xr:uid="{50092282-491F-46F4-A2AE-D3E563385867}"/>
    <cellStyle name="Calculation 2 3 13" xfId="7480" xr:uid="{42644BF2-3D95-489F-B8AF-FAB69DC6C548}"/>
    <cellStyle name="Calculation 2 3 13 2" xfId="13951" xr:uid="{6BF702B9-8FF7-4C0A-A3F0-FD2A48908125}"/>
    <cellStyle name="Calculation 2 3 14" xfId="7634" xr:uid="{AEC14AC6-DD8D-434C-9671-C4B00F04E75C}"/>
    <cellStyle name="Calculation 2 3 14 2" xfId="14105" xr:uid="{50C6EB96-C78C-4499-AA20-E30B7B133F4E}"/>
    <cellStyle name="Calculation 2 3 15" xfId="7720" xr:uid="{69A83DBD-3330-4777-BE67-9F330BDB97ED}"/>
    <cellStyle name="Calculation 2 3 15 2" xfId="14191" xr:uid="{095CA006-0BE8-4054-9E59-CF605A2A7877}"/>
    <cellStyle name="Calculation 2 3 16" xfId="7650" xr:uid="{37CC2C93-05EF-4AC3-A8C2-B85DAD57A7BB}"/>
    <cellStyle name="Calculation 2 3 16 2" xfId="14121" xr:uid="{2FC3CE37-56CB-4958-8820-92FAE574D32A}"/>
    <cellStyle name="Calculation 2 3 17" xfId="8653" xr:uid="{D3D3CDC2-C04F-442C-ACF1-187DD1B79D1E}"/>
    <cellStyle name="Calculation 2 3 18" xfId="8547" xr:uid="{0D8F4CD6-94C2-4B92-B830-712AFBA754A5}"/>
    <cellStyle name="Calculation 2 3 19" xfId="8867" xr:uid="{EBCFCC64-917D-4EEC-846C-55FA31D71886}"/>
    <cellStyle name="Calculation 2 3 2" xfId="486" xr:uid="{00000000-0005-0000-0000-0000E5010000}"/>
    <cellStyle name="Calculation 2 3 2 2" xfId="4560" xr:uid="{F2953BCC-9A4D-4658-ACFE-987D86FFAEBB}"/>
    <cellStyle name="Calculation 2 3 2 2 2" xfId="10839" xr:uid="{8EA5FF3F-F943-4864-BB76-CBF8D2137186}"/>
    <cellStyle name="Calculation 2 3 2 3" xfId="9065" xr:uid="{CCF2B416-3FFC-4789-B764-2A69AF3EC573}"/>
    <cellStyle name="Calculation 2 3 2 4" xfId="10159" xr:uid="{9927E434-A21A-4619-926E-0424153F8D45}"/>
    <cellStyle name="Calculation 2 3 2 5" xfId="3639" xr:uid="{D537FB5E-7CEC-48FE-A781-E9D9C858EDF8}"/>
    <cellStyle name="Calculation 2 3 20" xfId="8673" xr:uid="{1B5FAF57-824A-40A9-A9C3-F68FCEA75806}"/>
    <cellStyle name="Calculation 2 3 21" xfId="9094" xr:uid="{DBC81A64-D8BB-4A36-A9AB-DF8AB78A0FA9}"/>
    <cellStyle name="Calculation 2 3 22" xfId="8687" xr:uid="{CC95F596-1715-46EC-B2C8-97BBC91DEA84}"/>
    <cellStyle name="Calculation 2 3 23" xfId="14940" xr:uid="{F6124780-516C-4C11-88B4-3D7137AAD8B8}"/>
    <cellStyle name="Calculation 2 3 24" xfId="15297" xr:uid="{7EA33668-FD5B-45E1-B2AC-A213F13EF939}"/>
    <cellStyle name="Calculation 2 3 25" xfId="15236" xr:uid="{69B45AD0-F22E-4FBD-85BB-E86659BA72C1}"/>
    <cellStyle name="Calculation 2 3 26" xfId="15361" xr:uid="{10FE9323-DB7B-447B-A687-561B0D37B49C}"/>
    <cellStyle name="Calculation 2 3 27" xfId="15221" xr:uid="{B95D9EAA-3640-4325-AF01-9E76EE4D202F}"/>
    <cellStyle name="Calculation 2 3 28" xfId="15377" xr:uid="{F13B01D1-EFA7-4B2A-81AC-8223786AB20F}"/>
    <cellStyle name="Calculation 2 3 3" xfId="3268" xr:uid="{C68AC2CF-8F9E-4641-9332-96201E00D1A0}"/>
    <cellStyle name="Calculation 2 3 3 2" xfId="10838" xr:uid="{C1254093-027C-4CBB-AFEF-7ACA414545F1}"/>
    <cellStyle name="Calculation 2 3 4" xfId="5157" xr:uid="{60BFC397-6AD0-42E0-80A0-3D3BA624A0B0}"/>
    <cellStyle name="Calculation 2 3 4 2" xfId="11628" xr:uid="{7DB6F32B-B562-4A18-AD25-EACA007D25CB}"/>
    <cellStyle name="Calculation 2 3 5" xfId="5116" xr:uid="{E1E95755-100C-4470-B735-1366BB1CB1CA}"/>
    <cellStyle name="Calculation 2 3 5 2" xfId="11587" xr:uid="{2C312DAF-D026-4879-A72F-2B8A06B9A15F}"/>
    <cellStyle name="Calculation 2 3 6" xfId="5193" xr:uid="{6A79B140-0C68-4325-8DC3-7B3136A88566}"/>
    <cellStyle name="Calculation 2 3 6 2" xfId="11664" xr:uid="{5A7C9B81-00DE-45C1-9E98-F989D0B52383}"/>
    <cellStyle name="Calculation 2 3 7" xfId="6034" xr:uid="{D640B7DE-90EB-411E-8D59-4B8924340C9E}"/>
    <cellStyle name="Calculation 2 3 7 2" xfId="12505" xr:uid="{63BB4CC1-9240-4A9C-B32C-DDAD574310DE}"/>
    <cellStyle name="Calculation 2 3 8" xfId="6362" xr:uid="{22955569-1C3C-47F1-BCE3-C4AC3EF7293C}"/>
    <cellStyle name="Calculation 2 3 8 2" xfId="12833" xr:uid="{562F9875-F2AF-4C04-939A-DC764AE6B785}"/>
    <cellStyle name="Calculation 2 3 9" xfId="6017" xr:uid="{7ABE7022-8C23-4A20-801D-DEE00FF57328}"/>
    <cellStyle name="Calculation 2 3 9 2" xfId="12488" xr:uid="{09CAFB34-62E9-480A-AFAD-BC3B01EFB027}"/>
    <cellStyle name="Calculation 2 30" xfId="15379" xr:uid="{06A6A4D2-63A0-4B70-A54B-8F975F95AAAB}"/>
    <cellStyle name="Calculation 2 4" xfId="487" xr:uid="{00000000-0005-0000-0000-0000E6010000}"/>
    <cellStyle name="Calculation 2 4 2" xfId="4561" xr:uid="{826B98D2-A10E-4519-A38D-BFA313C9D0EA}"/>
    <cellStyle name="Calculation 2 4 2 2" xfId="10840" xr:uid="{3B7E7254-8050-406F-A442-E5CC155AE43C}"/>
    <cellStyle name="Calculation 2 4 3" xfId="9158" xr:uid="{4C1C06F7-134B-4158-80DE-B5FF24C6925E}"/>
    <cellStyle name="Calculation 2 4 4" xfId="10160" xr:uid="{C312D0F2-E4C1-4581-8B47-AEF990988CE5}"/>
    <cellStyle name="Calculation 2 4 5" xfId="3640" xr:uid="{8513971A-759E-497A-942F-B5478FBD14BD}"/>
    <cellStyle name="Calculation 2 5" xfId="3270" xr:uid="{5B8C45EC-120D-4DD4-B06E-A319E93B1838}"/>
    <cellStyle name="Calculation 2 5 2" xfId="10835" xr:uid="{4922B58F-4595-423A-A053-11CC98FE4DA1}"/>
    <cellStyle name="Calculation 2 6" xfId="5155" xr:uid="{8476E0FA-3B16-448D-8954-F9B0B029059A}"/>
    <cellStyle name="Calculation 2 6 2" xfId="11626" xr:uid="{5563F342-E1EE-44CD-901A-542C6C160CA3}"/>
    <cellStyle name="Calculation 2 7" xfId="5114" xr:uid="{2C7EE5DC-943E-4BFB-9D2F-A8B904878BFA}"/>
    <cellStyle name="Calculation 2 7 2" xfId="11585" xr:uid="{202D6925-A6BC-49BA-81E4-E2F9FABA4BC9}"/>
    <cellStyle name="Calculation 2 8" xfId="5195" xr:uid="{BBF8AE58-D64E-475F-ADB4-F6CC6365184D}"/>
    <cellStyle name="Calculation 2 8 2" xfId="11666" xr:uid="{7BB45C0C-52C8-44CA-A47F-0749DDDA1C90}"/>
    <cellStyle name="Calculation 2 9" xfId="6032" xr:uid="{6547148A-696B-499A-A388-73DFA62F1DF8}"/>
    <cellStyle name="Calculation 2 9 2" xfId="12503" xr:uid="{E091AC8F-1D32-4ADD-8E2F-31758844B80A}"/>
    <cellStyle name="Calculation 20" xfId="5372" xr:uid="{0FD1A590-4D12-43F5-A5F2-46E428C9BAE9}"/>
    <cellStyle name="Calculation 20 2" xfId="11843" xr:uid="{14B58C1A-E146-4004-8F4A-353F9B5B4402}"/>
    <cellStyle name="Calculation 21" xfId="6408" xr:uid="{28EDFAFB-0F9E-4DEB-9BD2-FBE613A3F926}"/>
    <cellStyle name="Calculation 21 2" xfId="12879" xr:uid="{12926FCB-19CB-4280-98EC-74093336455C}"/>
    <cellStyle name="Calculation 22" xfId="6536" xr:uid="{BC1883BD-B665-4BF1-97BA-35544BB9BF45}"/>
    <cellStyle name="Calculation 22 2" xfId="13007" xr:uid="{4C0CFF39-F6DE-4B94-A1DF-E70BB3525E86}"/>
    <cellStyle name="Calculation 23" xfId="6543" xr:uid="{26900B78-AC13-4838-B1C4-9EC94A206A46}"/>
    <cellStyle name="Calculation 23 2" xfId="13014" xr:uid="{7EB3531F-0344-4C98-930D-9B2F68D31D6B}"/>
    <cellStyle name="Calculation 24" xfId="7034" xr:uid="{13E7FE55-D32B-45BB-BAE2-D45FA1CCB783}"/>
    <cellStyle name="Calculation 24 2" xfId="13505" xr:uid="{9ABCC421-781A-49B0-A336-FF4E5ADACF1A}"/>
    <cellStyle name="Calculation 25" xfId="7072" xr:uid="{BEBA98F5-4289-4A66-87B2-4954A1F433D7}"/>
    <cellStyle name="Calculation 25 2" xfId="13543" xr:uid="{6B8AC6DF-E204-44E6-BEE0-7AF552A75AD3}"/>
    <cellStyle name="Calculation 26" xfId="7714" xr:uid="{F1F7B86F-2EB5-4876-A447-91E9A3A6F130}"/>
    <cellStyle name="Calculation 26 2" xfId="14185" xr:uid="{04D23D03-1335-4A7A-8EC5-06BC7B7E9228}"/>
    <cellStyle name="Calculation 27" xfId="7743" xr:uid="{83DE330D-F3BE-4EC5-8C99-52D74CE95228}"/>
    <cellStyle name="Calculation 27 2" xfId="14214" xr:uid="{D86249E9-76B1-4084-85BC-84B79D39BF9F}"/>
    <cellStyle name="Calculation 28" xfId="7923" xr:uid="{A92E938A-D5E0-40F8-BBE5-226A6C2E7534}"/>
    <cellStyle name="Calculation 28 2" xfId="14394" xr:uid="{709170AD-7D9C-4B61-B150-D981EFB552B8}"/>
    <cellStyle name="Calculation 29" xfId="8100" xr:uid="{1D4CE22C-1DA7-4CE1-ABF2-380E30CC3D0F}"/>
    <cellStyle name="Calculation 29 2" xfId="14571" xr:uid="{DE9FE3DA-3F55-4854-94ED-D44235FF3C02}"/>
    <cellStyle name="Calculation 3" xfId="488" xr:uid="{00000000-0005-0000-0000-0000E7010000}"/>
    <cellStyle name="Calculation 3 10" xfId="6601" xr:uid="{EC607F67-27C5-494C-87A0-E29D3C43F4A5}"/>
    <cellStyle name="Calculation 3 10 2" xfId="13072" xr:uid="{66773360-4A4D-4544-A68F-51744450D845}"/>
    <cellStyle name="Calculation 3 11" xfId="6582" xr:uid="{D4AB319A-1028-48C0-A23E-1E1CFCE144D2}"/>
    <cellStyle name="Calculation 3 11 2" xfId="13053" xr:uid="{65C91595-50D5-4D13-9E02-CA13948A84F4}"/>
    <cellStyle name="Calculation 3 12" xfId="7620" xr:uid="{26D4E6EA-1BD7-448B-912F-53103F7384DB}"/>
    <cellStyle name="Calculation 3 12 2" xfId="14091" xr:uid="{98E19F23-4FD0-4D8A-8F74-DFEFFDF86043}"/>
    <cellStyle name="Calculation 3 13" xfId="7481" xr:uid="{CE275137-6E6E-4708-AA61-C564A086329A}"/>
    <cellStyle name="Calculation 3 13 2" xfId="13952" xr:uid="{0745BD20-AA20-41A4-8D37-8E4F05F84FBF}"/>
    <cellStyle name="Calculation 3 14" xfId="7633" xr:uid="{421DCAA6-BC3B-4961-9E29-21860B5FC733}"/>
    <cellStyle name="Calculation 3 14 2" xfId="14104" xr:uid="{8B50809B-4C63-46B5-81BD-D49EFF597713}"/>
    <cellStyle name="Calculation 3 15" xfId="7465" xr:uid="{FC9E227E-949C-48CF-A814-410FF393AF5C}"/>
    <cellStyle name="Calculation 3 15 2" xfId="13936" xr:uid="{8039C627-4E48-433D-8F2F-1AAD7BB5A075}"/>
    <cellStyle name="Calculation 3 16" xfId="7649" xr:uid="{06770A2C-8F16-4419-8A45-846C9445B871}"/>
    <cellStyle name="Calculation 3 16 2" xfId="14120" xr:uid="{A8A4D6FC-6AB6-467C-8B31-BE0304607061}"/>
    <cellStyle name="Calculation 3 17" xfId="8654" xr:uid="{46627308-6C19-4B65-9748-F2A6CC4393FB}"/>
    <cellStyle name="Calculation 3 18" xfId="8548" xr:uid="{749F48A8-6D01-4ED5-9DCD-FCD21556C2BA}"/>
    <cellStyle name="Calculation 3 19" xfId="8866" xr:uid="{360B9D9F-09D4-4631-97CC-266DDE3D285F}"/>
    <cellStyle name="Calculation 3 2" xfId="489" xr:uid="{00000000-0005-0000-0000-0000E8010000}"/>
    <cellStyle name="Calculation 3 2 2" xfId="4562" xr:uid="{2A853252-0DC6-4DC3-A961-D81F937D2E5F}"/>
    <cellStyle name="Calculation 3 2 2 2" xfId="10842" xr:uid="{B9ED544B-F979-45D8-A44D-19DE68ED139D}"/>
    <cellStyle name="Calculation 3 2 3" xfId="8549" xr:uid="{909D2385-2608-48F5-8E8D-E15157EA93CC}"/>
    <cellStyle name="Calculation 3 2 4" xfId="10161" xr:uid="{3AA86E78-4B81-46D6-B3CC-9F471E6F1F13}"/>
    <cellStyle name="Calculation 3 2 5" xfId="3641" xr:uid="{3E420B59-7F7D-4A37-88B2-436A1A1A77F5}"/>
    <cellStyle name="Calculation 3 20" xfId="8674" xr:uid="{0811E0EF-C41A-4D4F-A0F4-35CFA06B786B}"/>
    <cellStyle name="Calculation 3 21" xfId="8878" xr:uid="{F93A3E1F-EEE6-42A7-A563-79AE5063554B}"/>
    <cellStyle name="Calculation 3 22" xfId="8688" xr:uid="{D5B3C082-A8FD-43A1-87FE-8127344D58D6}"/>
    <cellStyle name="Calculation 3 23" xfId="14941" xr:uid="{57BF232D-473B-4D58-96B2-2F01FDB1506B}"/>
    <cellStyle name="Calculation 3 24" xfId="15298" xr:uid="{97A8B1FC-F5E5-44C5-AB29-BB36B3B0E2A9}"/>
    <cellStyle name="Calculation 3 25" xfId="15237" xr:uid="{B01A0517-BEE9-4522-AD75-39D2407412F3}"/>
    <cellStyle name="Calculation 3 26" xfId="15360" xr:uid="{225E9412-FA59-4F7A-9EDC-BAB983C1FF4D}"/>
    <cellStyle name="Calculation 3 27" xfId="15222" xr:uid="{201D3DCF-B84F-4CF0-A018-EBEE68E90634}"/>
    <cellStyle name="Calculation 3 28" xfId="15376" xr:uid="{CD7E703B-69DA-4197-8C2E-91A6B33C6E5B}"/>
    <cellStyle name="Calculation 3 3" xfId="3267" xr:uid="{975B41DF-005A-497B-A7A4-4E1EF6DCE546}"/>
    <cellStyle name="Calculation 3 3 2" xfId="10841" xr:uid="{1D03D34C-997E-4E80-BACA-E6C0004A2298}"/>
    <cellStyle name="Calculation 3 4" xfId="5158" xr:uid="{DD4DC974-3477-4F42-9C74-85A93DCB9CE6}"/>
    <cellStyle name="Calculation 3 4 2" xfId="11629" xr:uid="{3B708893-24AF-4255-97C9-67969AE48D8E}"/>
    <cellStyle name="Calculation 3 5" xfId="5117" xr:uid="{8610018C-43E0-4927-8378-E86536D7CDE6}"/>
    <cellStyle name="Calculation 3 5 2" xfId="11588" xr:uid="{E0C565B5-2F7D-43FB-992E-ADC6B56E1E96}"/>
    <cellStyle name="Calculation 3 6" xfId="5192" xr:uid="{7ED2074A-E928-4910-A8FE-AF9853C395E6}"/>
    <cellStyle name="Calculation 3 6 2" xfId="11663" xr:uid="{8AB0411F-EA9D-4412-9716-E79DAEF91D3F}"/>
    <cellStyle name="Calculation 3 7" xfId="6035" xr:uid="{AB0D8C7B-728C-4608-BE16-D8361C2E1887}"/>
    <cellStyle name="Calculation 3 7 2" xfId="12506" xr:uid="{2D3AE3DB-D274-46B6-BB54-3A3735729F7D}"/>
    <cellStyle name="Calculation 3 8" xfId="6045" xr:uid="{3159EDDB-F00C-4AA5-9339-752BAD1029B3}"/>
    <cellStyle name="Calculation 3 8 2" xfId="12516" xr:uid="{A7CF60BF-D3BA-422C-A6C6-3B0EA78909FE}"/>
    <cellStyle name="Calculation 3 9" xfId="6018" xr:uid="{2F0571FC-6F2E-47A9-9B13-033D86F5F01C}"/>
    <cellStyle name="Calculation 3 9 2" xfId="12489" xr:uid="{FDFB4DA4-64A8-4633-816B-1C8088F7B4E0}"/>
    <cellStyle name="Calculation 30" xfId="8264" xr:uid="{9F694A65-A05B-49AF-9A0F-F65C93D646AC}"/>
    <cellStyle name="Calculation 30 2" xfId="14735" xr:uid="{55A15155-88D3-4386-B62F-AC49C6376E7B}"/>
    <cellStyle name="Calculation 31" xfId="9155" xr:uid="{7468EB0D-E9CA-4798-872D-D20CA171EE66}"/>
    <cellStyle name="Calculation 32" xfId="8535" xr:uid="{BD02C1E2-5EDE-44C6-AAB1-F175942D50D3}"/>
    <cellStyle name="Calculation 33" xfId="9633" xr:uid="{0FFC149B-01B0-4452-8A71-435BE2EA65FE}"/>
    <cellStyle name="Calculation 34" xfId="9179" xr:uid="{6DB028F4-746C-4B97-823D-D299B611E197}"/>
    <cellStyle name="Calculation 35" xfId="9838" xr:uid="{C422283B-F083-404E-B2C0-AD987369E3C6}"/>
    <cellStyle name="Calculation 36" xfId="8640" xr:uid="{573D5DF8-3EAD-46DB-8F53-32CA769FB19E}"/>
    <cellStyle name="Calculation 37" xfId="15170" xr:uid="{10B83110-9F6B-419C-8568-5E639A2888A8}"/>
    <cellStyle name="Calculation 38" xfId="15820" xr:uid="{718CEEC4-AB05-4B28-987D-AF935CD8AE68}"/>
    <cellStyle name="Calculation 39" xfId="15880" xr:uid="{8A8C74D1-43AB-4894-A011-B6D67A479545}"/>
    <cellStyle name="Calculation 4" xfId="490" xr:uid="{00000000-0005-0000-0000-0000E9010000}"/>
    <cellStyle name="Calculation 4 10" xfId="6602" xr:uid="{252FACB5-6235-4983-91E3-6DB4BD59A967}"/>
    <cellStyle name="Calculation 4 10 2" xfId="13073" xr:uid="{5B817807-43BB-411F-9A68-A25D31970BDF}"/>
    <cellStyle name="Calculation 4 11" xfId="6583" xr:uid="{54A18352-6F3D-4B64-8FFA-2DE992C8572B}"/>
    <cellStyle name="Calculation 4 11 2" xfId="13054" xr:uid="{55209206-FDAB-4CE9-9515-B7E8B8FA57AB}"/>
    <cellStyle name="Calculation 4 12" xfId="7619" xr:uid="{8CA67F9C-93E5-4DBB-B6C7-F4CD89D7F558}"/>
    <cellStyle name="Calculation 4 12 2" xfId="14090" xr:uid="{76309EA6-A26D-419A-89E5-B97005751C25}"/>
    <cellStyle name="Calculation 4 13" xfId="7482" xr:uid="{96FFD286-8754-44B7-B91B-811F7049B3D2}"/>
    <cellStyle name="Calculation 4 13 2" xfId="13953" xr:uid="{DB82EFB5-3BA9-4AC6-B972-9DAF5BF132B6}"/>
    <cellStyle name="Calculation 4 14" xfId="7632" xr:uid="{C8CDBB11-88EB-4474-9DB2-C50FEA8DAE0E}"/>
    <cellStyle name="Calculation 4 14 2" xfId="14103" xr:uid="{44327C23-41A4-4355-99D6-72593C8F3E86}"/>
    <cellStyle name="Calculation 4 15" xfId="7466" xr:uid="{2DA6538C-7A8B-4629-A348-1437FC58FC61}"/>
    <cellStyle name="Calculation 4 15 2" xfId="13937" xr:uid="{6C6BB1C2-A963-40F5-B1A2-A2439BBA58BB}"/>
    <cellStyle name="Calculation 4 16" xfId="7648" xr:uid="{AD8AB56E-7E01-48CF-9E01-6AD8E6020D86}"/>
    <cellStyle name="Calculation 4 16 2" xfId="14119" xr:uid="{86BF712F-232F-4457-AD30-EEAE6EF6C32E}"/>
    <cellStyle name="Calculation 4 17" xfId="8451" xr:uid="{7B5894AD-D167-4DBD-A441-8D802CA3DEFA}"/>
    <cellStyle name="Calculation 4 18" xfId="8550" xr:uid="{D21CB639-66BA-4C0A-AB07-5F23A791925D}"/>
    <cellStyle name="Calculation 4 19" xfId="8865" xr:uid="{D2978085-5F49-4872-9153-96D81363C005}"/>
    <cellStyle name="Calculation 4 2" xfId="491" xr:uid="{00000000-0005-0000-0000-0000EA010000}"/>
    <cellStyle name="Calculation 4 2 2" xfId="4563" xr:uid="{512C1861-ED75-42E3-9F51-8EC00DC11E4F}"/>
    <cellStyle name="Calculation 4 2 2 2" xfId="10844" xr:uid="{626682E2-2D60-4F70-BAA5-025914E9E03D}"/>
    <cellStyle name="Calculation 4 2 3" xfId="8551" xr:uid="{E44D56F5-A493-4C1A-9CE2-3C9E420014A2}"/>
    <cellStyle name="Calculation 4 2 4" xfId="10162" xr:uid="{5F835F01-6E99-4ABE-BB6A-E4F2A8FE8651}"/>
    <cellStyle name="Calculation 4 2 5" xfId="3642" xr:uid="{B0EF92CE-BBFC-4765-B90F-DCF2A5B2F2D9}"/>
    <cellStyle name="Calculation 4 20" xfId="8675" xr:uid="{D8A030FC-E815-43D9-B267-3206C1C75B4B}"/>
    <cellStyle name="Calculation 4 21" xfId="8877" xr:uid="{4334C02D-7E25-4207-9495-16A406096307}"/>
    <cellStyle name="Calculation 4 22" xfId="8463" xr:uid="{12E257EA-0562-4432-848A-496B2A5AB2F4}"/>
    <cellStyle name="Calculation 4 23" xfId="14942" xr:uid="{9DE4CFEC-3851-42FF-9CFB-8038369BFB07}"/>
    <cellStyle name="Calculation 4 24" xfId="15299" xr:uid="{0A427534-AF86-4DFD-9D1E-600CC240BA89}"/>
    <cellStyle name="Calculation 4 25" xfId="15238" xr:uid="{DF39B58C-1A43-42D5-B877-722F0AA7ACB6}"/>
    <cellStyle name="Calculation 4 26" xfId="15359" xr:uid="{EFB5451E-1991-4631-BCF2-C1F40F8A6927}"/>
    <cellStyle name="Calculation 4 27" xfId="15223" xr:uid="{C311D8C3-27FA-47D8-B794-B8D612B70BF1}"/>
    <cellStyle name="Calculation 4 28" xfId="15375" xr:uid="{44A9A16E-B722-4211-B228-5A4ECA3A0ADD}"/>
    <cellStyle name="Calculation 4 3" xfId="3266" xr:uid="{AAB09BC6-2088-4F0D-BA08-C40263E3A8F6}"/>
    <cellStyle name="Calculation 4 3 2" xfId="10843" xr:uid="{B22219BD-6D00-4D9E-BF9F-1999AF56A204}"/>
    <cellStyle name="Calculation 4 4" xfId="5159" xr:uid="{EA652D42-AAE3-4D1D-A315-B99783964956}"/>
    <cellStyle name="Calculation 4 4 2" xfId="11630" xr:uid="{B3E91C9B-5A78-4617-94DE-4D87B7C07E55}"/>
    <cellStyle name="Calculation 4 5" xfId="5118" xr:uid="{0455BFDB-C77A-42BD-8584-FFA2DCF452AC}"/>
    <cellStyle name="Calculation 4 5 2" xfId="11589" xr:uid="{E4171362-24B6-4EC5-AC28-8B75FBB54D42}"/>
    <cellStyle name="Calculation 4 6" xfId="5191" xr:uid="{535EB2E9-0378-4182-91ED-A1949F3BE71D}"/>
    <cellStyle name="Calculation 4 6 2" xfId="11662" xr:uid="{C592FB15-B2B3-4CB5-98BB-0BE856A1FB4E}"/>
    <cellStyle name="Calculation 4 7" xfId="6036" xr:uid="{D2FADC52-55B6-4229-8459-91A14182CC09}"/>
    <cellStyle name="Calculation 4 7 2" xfId="12507" xr:uid="{A4B7139C-C743-4652-B536-065ED5D19D18}"/>
    <cellStyle name="Calculation 4 8" xfId="6380" xr:uid="{A6DCEA9E-12E2-4BB9-9B74-BEE416601EEA}"/>
    <cellStyle name="Calculation 4 8 2" xfId="12851" xr:uid="{AB442D4F-931B-40BB-ACE0-BFD1BCB1E506}"/>
    <cellStyle name="Calculation 4 9" xfId="6019" xr:uid="{E462AC94-9D7D-46A3-8AC2-6D72AD597403}"/>
    <cellStyle name="Calculation 4 9 2" xfId="12490" xr:uid="{E8BBA26E-187B-49F8-ACDB-D227171D705F}"/>
    <cellStyle name="Calculation 40" xfId="15580" xr:uid="{1A24B396-0388-43DF-906E-4405C507D82B}"/>
    <cellStyle name="Calculation 41" xfId="16040" xr:uid="{A49753A1-C865-4A4F-873D-433C7557D4B4}"/>
    <cellStyle name="Calculation 42" xfId="16204" xr:uid="{F20AAB03-6933-4F96-B202-9DFDD1A5D187}"/>
    <cellStyle name="Calculation 5" xfId="492" xr:uid="{00000000-0005-0000-0000-0000EB010000}"/>
    <cellStyle name="Calculation 5 10" xfId="6603" xr:uid="{84FD0CD1-C277-4619-A203-314CD453AB9B}"/>
    <cellStyle name="Calculation 5 10 2" xfId="13074" xr:uid="{4CBE0AC8-BF2C-4FC7-A27C-CBC0C8683B5F}"/>
    <cellStyle name="Calculation 5 11" xfId="6584" xr:uid="{F276DE89-71FE-400F-B3DA-156415A983D8}"/>
    <cellStyle name="Calculation 5 11 2" xfId="13055" xr:uid="{7235A72D-71A4-4622-8504-880ABDC93ECC}"/>
    <cellStyle name="Calculation 5 12" xfId="7618" xr:uid="{8E7AD2AD-5365-4E01-A5AE-3134C1B1D802}"/>
    <cellStyle name="Calculation 5 12 2" xfId="14089" xr:uid="{0E0DB3D5-EDD7-4B75-959B-35C0E964057F}"/>
    <cellStyle name="Calculation 5 13" xfId="7483" xr:uid="{A616C9E8-5B64-4846-A39C-F565DB00C805}"/>
    <cellStyle name="Calculation 5 13 2" xfId="13954" xr:uid="{867D55DC-6E8D-4C6D-B907-C0F6C6E00F2C}"/>
    <cellStyle name="Calculation 5 14" xfId="7631" xr:uid="{C2BB1259-C16E-4876-9B01-684B9AD4F3BD}"/>
    <cellStyle name="Calculation 5 14 2" xfId="14102" xr:uid="{F38B4617-607D-4EBD-8560-A85AB182B66D}"/>
    <cellStyle name="Calculation 5 15" xfId="7467" xr:uid="{09DDFDFC-9269-46F7-9722-E5CE0BAD9A0D}"/>
    <cellStyle name="Calculation 5 15 2" xfId="13938" xr:uid="{907ED02B-ACC3-466D-AF24-F0D9FC8017E9}"/>
    <cellStyle name="Calculation 5 16" xfId="7647" xr:uid="{5A3E74DF-B546-4985-A352-F079DE675E91}"/>
    <cellStyle name="Calculation 5 16 2" xfId="14118" xr:uid="{1CCCEB22-C4DE-4FE5-80DB-EB834F9FDDFF}"/>
    <cellStyle name="Calculation 5 17" xfId="8655" xr:uid="{3F5C66D9-0500-4C61-8587-5C3623C8EE1A}"/>
    <cellStyle name="Calculation 5 18" xfId="8552" xr:uid="{99E0597E-62E0-4851-AE58-2545585DA60F}"/>
    <cellStyle name="Calculation 5 19" xfId="8864" xr:uid="{B420CF48-0BCE-4B67-9B4D-A03F55AFE1EE}"/>
    <cellStyle name="Calculation 5 2" xfId="493" xr:uid="{00000000-0005-0000-0000-0000EC010000}"/>
    <cellStyle name="Calculation 5 2 2" xfId="4564" xr:uid="{A9E34EE6-0055-4ADC-8B64-47E9033165D6}"/>
    <cellStyle name="Calculation 5 2 2 2" xfId="10846" xr:uid="{B91C1AE5-E314-4E44-A81F-62785B9EBC5B}"/>
    <cellStyle name="Calculation 5 2 3" xfId="8553" xr:uid="{3D2BED20-C948-4DAD-9562-E42491F464DB}"/>
    <cellStyle name="Calculation 5 2 4" xfId="10163" xr:uid="{93ED35CD-E55C-4DF5-ADE6-4B41AAEA3BA7}"/>
    <cellStyle name="Calculation 5 2 5" xfId="3643" xr:uid="{F82913BA-4EB9-47B4-A47E-62E206CC936C}"/>
    <cellStyle name="Calculation 5 20" xfId="8676" xr:uid="{C9BBF3F8-99E7-42A4-A6D7-1B1B69DD3301}"/>
    <cellStyle name="Calculation 5 21" xfId="8876" xr:uid="{4FE01EF9-D97A-42D7-8D96-6C8171464920}"/>
    <cellStyle name="Calculation 5 22" xfId="8689" xr:uid="{2C84975F-B949-4EFE-B021-DAF0EE99197E}"/>
    <cellStyle name="Calculation 5 23" xfId="14922" xr:uid="{E0EE5677-C9F0-43EB-B6FF-D5A0720B2632}"/>
    <cellStyle name="Calculation 5 24" xfId="15300" xr:uid="{774AD64E-5724-480C-94A2-A04532F1C3FA}"/>
    <cellStyle name="Calculation 5 25" xfId="15239" xr:uid="{54680712-BAC1-4C9B-B51A-F248E3A68171}"/>
    <cellStyle name="Calculation 5 26" xfId="15358" xr:uid="{67F6E536-B931-4190-80A6-749503578F0F}"/>
    <cellStyle name="Calculation 5 27" xfId="15224" xr:uid="{E06E0963-F281-48B2-989C-0BB1FFBC5705}"/>
    <cellStyle name="Calculation 5 28" xfId="15797" xr:uid="{43B795E5-6D32-4FCB-9566-B3086C001EF9}"/>
    <cellStyle name="Calculation 5 3" xfId="2694" xr:uid="{8EAD1570-C719-411D-BAC5-3AB6D08A6AA1}"/>
    <cellStyle name="Calculation 5 3 2" xfId="10845" xr:uid="{51C1FE3B-FEC0-476D-B39E-6DBC796C7BD1}"/>
    <cellStyle name="Calculation 5 4" xfId="5083" xr:uid="{A53E3F1C-22E0-4DCD-AF4E-E141A3EADD3A}"/>
    <cellStyle name="Calculation 5 4 2" xfId="11554" xr:uid="{A72810A0-882D-455F-884D-EA8F0B603535}"/>
    <cellStyle name="Calculation 5 5" xfId="5081" xr:uid="{926FF6AC-AD47-4D2C-9128-E5DF7131A8A9}"/>
    <cellStyle name="Calculation 5 5 2" xfId="11552" xr:uid="{04329432-6405-4420-A269-DB69809F886B}"/>
    <cellStyle name="Calculation 5 6" xfId="5190" xr:uid="{438798D5-C26A-40A5-9FF7-33811D10F0A6}"/>
    <cellStyle name="Calculation 5 6 2" xfId="11661" xr:uid="{CCE87E05-73AF-408F-90CF-866CD055B652}"/>
    <cellStyle name="Calculation 5 7" xfId="6037" xr:uid="{5452ACAD-600E-404D-B095-1FFF7319115F}"/>
    <cellStyle name="Calculation 5 7 2" xfId="12508" xr:uid="{53F4D871-DD4C-4325-A52C-EE88864FDB17}"/>
    <cellStyle name="Calculation 5 8" xfId="6046" xr:uid="{7FFBE298-5EBD-4169-B55A-C4E3518EE267}"/>
    <cellStyle name="Calculation 5 8 2" xfId="12517" xr:uid="{B66982BC-D415-456D-9B18-9C514F455C25}"/>
    <cellStyle name="Calculation 5 9" xfId="6426" xr:uid="{E84F3A1D-28C8-464F-BDA1-DE595E0E4736}"/>
    <cellStyle name="Calculation 5 9 2" xfId="12897" xr:uid="{9C593C56-8826-4E2E-B1D3-B91DA43D4A9D}"/>
    <cellStyle name="Calculation 6" xfId="494" xr:uid="{00000000-0005-0000-0000-0000ED010000}"/>
    <cellStyle name="Calculation 6 10" xfId="6546" xr:uid="{3EFC545C-18FD-4CC0-AF28-1C2F7F5A773D}"/>
    <cellStyle name="Calculation 6 10 2" xfId="13017" xr:uid="{44EABC6E-1C53-4F86-92DC-EE1C6C847894}"/>
    <cellStyle name="Calculation 6 11" xfId="6545" xr:uid="{FFD2DDD1-DF20-48F7-9C2A-1638FBF28F99}"/>
    <cellStyle name="Calculation 6 11 2" xfId="13016" xr:uid="{3523B7F2-16BF-4223-8D01-25E20F853E3C}"/>
    <cellStyle name="Calculation 6 12" xfId="7617" xr:uid="{B5E35A69-AA90-49DB-BD5E-81E980395BEB}"/>
    <cellStyle name="Calculation 6 12 2" xfId="14088" xr:uid="{F2886AD1-298D-489F-B826-5753ED104540}"/>
    <cellStyle name="Calculation 6 13" xfId="7484" xr:uid="{EB4E2518-AA0A-4790-A85F-4BFBA9F03B59}"/>
    <cellStyle name="Calculation 6 13 2" xfId="13955" xr:uid="{8921252B-BAD0-4A15-AF54-99509D99C3F8}"/>
    <cellStyle name="Calculation 6 14" xfId="7630" xr:uid="{34F1BC8B-279F-40B8-A2C0-0C316CD2E3B8}"/>
    <cellStyle name="Calculation 6 14 2" xfId="14101" xr:uid="{6DF7F939-5AF2-4236-B3F4-3563800EB427}"/>
    <cellStyle name="Calculation 6 15" xfId="7468" xr:uid="{67C164BA-C2C9-4486-8190-1438FB65F07E}"/>
    <cellStyle name="Calculation 6 15 2" xfId="13939" xr:uid="{2FDF8C31-D1EB-4489-86C1-BEB0F8F27011}"/>
    <cellStyle name="Calculation 6 16" xfId="7646" xr:uid="{25533816-AD59-4E51-9C9B-955123F0F9DA}"/>
    <cellStyle name="Calculation 6 16 2" xfId="14117" xr:uid="{C3EF7D88-40FB-49CA-8930-A014D0401E43}"/>
    <cellStyle name="Calculation 6 17" xfId="8656" xr:uid="{0B5204F1-CBD8-437C-860B-DDE3C105C2ED}"/>
    <cellStyle name="Calculation 6 18" xfId="8554" xr:uid="{1C61E534-7B14-4818-ADB3-E4FF884526D7}"/>
    <cellStyle name="Calculation 6 19" xfId="8863" xr:uid="{8A3D6EE9-880D-4A21-BB2F-C2123F98DB2C}"/>
    <cellStyle name="Calculation 6 2" xfId="495" xr:uid="{00000000-0005-0000-0000-0000EE010000}"/>
    <cellStyle name="Calculation 6 2 2" xfId="4565" xr:uid="{DE628DEE-B839-4F52-B478-9567DA86FA28}"/>
    <cellStyle name="Calculation 6 2 2 2" xfId="10848" xr:uid="{CC83727D-8078-4678-AF29-465A7F97D335}"/>
    <cellStyle name="Calculation 6 2 3" xfId="8555" xr:uid="{3B842789-C970-45B8-B316-8DB7CF6D807A}"/>
    <cellStyle name="Calculation 6 2 4" xfId="10164" xr:uid="{2641BA5B-5C86-4043-BA78-932707BAD9F2}"/>
    <cellStyle name="Calculation 6 2 5" xfId="3644" xr:uid="{AEDCA233-919E-4233-9E2E-0A3A7BD875E2}"/>
    <cellStyle name="Calculation 6 20" xfId="9092" xr:uid="{123AE5EB-D305-4397-BD89-D2292D207404}"/>
    <cellStyle name="Calculation 6 21" xfId="8875" xr:uid="{3F54796D-EDD8-4733-81B4-6797D14F9E04}"/>
    <cellStyle name="Calculation 6 22" xfId="8690" xr:uid="{40273E27-16FC-4B71-BDD4-F7A6C3376440}"/>
    <cellStyle name="Calculation 6 23" xfId="14943" xr:uid="{18FC0F46-3281-4C45-98F9-FD86E2DE94AF}"/>
    <cellStyle name="Calculation 6 24" xfId="15301" xr:uid="{50AF9AEE-DE7C-48D3-8FC8-436192973486}"/>
    <cellStyle name="Calculation 6 25" xfId="15240" xr:uid="{66A10CD6-AC29-4EDC-92FC-03F52FA32454}"/>
    <cellStyle name="Calculation 6 26" xfId="15796" xr:uid="{C4674029-CAAC-4134-9304-F6D352E9D278}"/>
    <cellStyle name="Calculation 6 27" xfId="15225" xr:uid="{E36436E0-0D9C-4FDA-A983-AB042A87CFCF}"/>
    <cellStyle name="Calculation 6 28" xfId="15374" xr:uid="{A3B12C90-D42F-4045-841C-184FF8D66F32}"/>
    <cellStyle name="Calculation 6 3" xfId="2693" xr:uid="{59F118EE-4357-4EC7-BB60-C862DF90B27F}"/>
    <cellStyle name="Calculation 6 3 2" xfId="10847" xr:uid="{E4E1E001-9124-4069-AF6E-23C87DCDC0E9}"/>
    <cellStyle name="Calculation 6 4" xfId="5160" xr:uid="{8A39E819-A36C-4CA2-8C94-2B6E327A9C6F}"/>
    <cellStyle name="Calculation 6 4 2" xfId="11631" xr:uid="{2A3961D8-C551-4689-9FA1-AE2DBE454660}"/>
    <cellStyle name="Calculation 6 5" xfId="5119" xr:uid="{F798C0C8-CF31-438D-ACD1-C88D77403359}"/>
    <cellStyle name="Calculation 6 5 2" xfId="11590" xr:uid="{AE9D9E60-1B54-4F1D-AF58-B980FD28153F}"/>
    <cellStyle name="Calculation 6 6" xfId="5586" xr:uid="{8E0FD3A1-83B6-4727-9774-612C8A6ACDCB}"/>
    <cellStyle name="Calculation 6 6 2" xfId="12057" xr:uid="{71D14086-D597-4095-861E-8780D7B37320}"/>
    <cellStyle name="Calculation 6 7" xfId="6038" xr:uid="{5980B21F-8C91-4D45-8C6C-322210C6AFAF}"/>
    <cellStyle name="Calculation 6 7 2" xfId="12509" xr:uid="{D89D526F-AE4E-450E-A967-609D9890D6DC}"/>
    <cellStyle name="Calculation 6 8" xfId="6047" xr:uid="{E3873660-4929-476F-951B-C9CEA449D310}"/>
    <cellStyle name="Calculation 6 8 2" xfId="12518" xr:uid="{0A4BF65C-7487-4E1D-B05C-4F699A6D6D05}"/>
    <cellStyle name="Calculation 6 9" xfId="6020" xr:uid="{9120713E-5A06-491A-B51F-F5FF65071984}"/>
    <cellStyle name="Calculation 6 9 2" xfId="12491" xr:uid="{E95C550B-D37A-45EB-AB86-2216D0D29386}"/>
    <cellStyle name="Calculation 7" xfId="496" xr:uid="{00000000-0005-0000-0000-0000EF010000}"/>
    <cellStyle name="Calculation 7 10" xfId="6604" xr:uid="{5C655EE6-D6F3-4B78-89BE-C7CDE437FBC4}"/>
    <cellStyle name="Calculation 7 10 2" xfId="13075" xr:uid="{621550FC-E09E-429B-905B-23436F50B47E}"/>
    <cellStyle name="Calculation 7 11" xfId="6585" xr:uid="{5CD2F410-8BBD-4E35-AF50-ACA40F580C76}"/>
    <cellStyle name="Calculation 7 11 2" xfId="13056" xr:uid="{BD31D7DF-F141-4B6E-90AB-07F1D2FE4A65}"/>
    <cellStyle name="Calculation 7 12" xfId="7616" xr:uid="{43BCD2FB-7BF0-425E-AE65-FD1E3BD604D7}"/>
    <cellStyle name="Calculation 7 12 2" xfId="14087" xr:uid="{49F267C5-EE94-4EE8-8CAC-3E5570081CB8}"/>
    <cellStyle name="Calculation 7 13" xfId="7485" xr:uid="{C22E7A46-64A3-4BE7-829B-CF8DEE34E3A5}"/>
    <cellStyle name="Calculation 7 13 2" xfId="13956" xr:uid="{70F518BA-4D74-42C5-8F5A-C33EAD0DEC45}"/>
    <cellStyle name="Calculation 7 14" xfId="7629" xr:uid="{D6633D4F-F8F7-4A08-84B4-172A0AE114BB}"/>
    <cellStyle name="Calculation 7 14 2" xfId="14100" xr:uid="{18EAF3E7-E20C-467E-9E38-0D090B98992F}"/>
    <cellStyle name="Calculation 7 15" xfId="7721" xr:uid="{64803925-5098-4A8F-A2E5-29C78CF95EFF}"/>
    <cellStyle name="Calculation 7 15 2" xfId="14192" xr:uid="{D6CDDFAA-D565-4BAF-A5FE-2659417FE4A6}"/>
    <cellStyle name="Calculation 7 16" xfId="7645" xr:uid="{A4B74D1F-7BBA-48B2-B3A6-6BB5ED379585}"/>
    <cellStyle name="Calculation 7 16 2" xfId="14116" xr:uid="{EE62E9B3-FA9D-4E0E-AC1E-0EEA37E6D765}"/>
    <cellStyle name="Calculation 7 17" xfId="8657" xr:uid="{EB4CF474-D89F-4F6F-A8DC-25FF216716D2}"/>
    <cellStyle name="Calculation 7 18" xfId="8556" xr:uid="{9EF14A90-00BD-44C3-B769-3DB302C1D289}"/>
    <cellStyle name="Calculation 7 19" xfId="8862" xr:uid="{C0AB47BE-9ED2-4CBF-856B-5AC9C57A6732}"/>
    <cellStyle name="Calculation 7 2" xfId="497" xr:uid="{00000000-0005-0000-0000-0000F0010000}"/>
    <cellStyle name="Calculation 7 2 2" xfId="4566" xr:uid="{74B95EA0-8C5C-4C78-A3C4-25BD46BEA61F}"/>
    <cellStyle name="Calculation 7 2 2 2" xfId="10850" xr:uid="{F38F911C-75CC-4836-B74F-3A987125C1F3}"/>
    <cellStyle name="Calculation 7 2 3" xfId="8557" xr:uid="{2D5E1FFB-5AB4-4744-B2A9-DF6D4BD5C877}"/>
    <cellStyle name="Calculation 7 2 4" xfId="10165" xr:uid="{F915C85B-E002-490F-857B-4971B3CF08CF}"/>
    <cellStyle name="Calculation 7 2 5" xfId="3645" xr:uid="{47160DC2-1498-405B-9F19-63AA117CAB4E}"/>
    <cellStyle name="Calculation 7 20" xfId="8677" xr:uid="{57E71517-6EAC-492C-9CE6-F8696907C832}"/>
    <cellStyle name="Calculation 7 21" xfId="9091" xr:uid="{F2F3BCF3-0569-4037-A74B-C320C719740B}"/>
    <cellStyle name="Calculation 7 22" xfId="9172" xr:uid="{F28051D5-AE06-4A5D-A952-A561E3FCD4E7}"/>
    <cellStyle name="Calculation 7 23" xfId="14944" xr:uid="{32C62778-0280-422A-8C5C-6526C7C41C0D}"/>
    <cellStyle name="Calculation 7 24" xfId="15302" xr:uid="{17C86B0B-4598-4F49-B5A8-CBE60E40027C}"/>
    <cellStyle name="Calculation 7 25" xfId="15241" xr:uid="{0F708BEC-F151-4561-A667-C87A1CB4990C}"/>
    <cellStyle name="Calculation 7 26" xfId="15357" xr:uid="{11869060-0B87-4965-B647-9940486023E4}"/>
    <cellStyle name="Calculation 7 27" xfId="15226" xr:uid="{B6CCCA4D-1E2B-4193-8A94-BA82CF41DE7E}"/>
    <cellStyle name="Calculation 7 28" xfId="15373" xr:uid="{BCE512A6-268E-4A4A-BADA-EA4D8F90967B}"/>
    <cellStyle name="Calculation 7 3" xfId="3264" xr:uid="{70735749-B1EE-4DDC-8265-C4651C83F8B6}"/>
    <cellStyle name="Calculation 7 3 2" xfId="10849" xr:uid="{31B7EB43-54BD-4669-920C-77E8147F7396}"/>
    <cellStyle name="Calculation 7 4" xfId="5161" xr:uid="{F38F3EB1-02A6-4DE7-BDF8-D11F9103886E}"/>
    <cellStyle name="Calculation 7 4 2" xfId="11632" xr:uid="{5A50D500-2FBF-44C2-8358-D57886CA2D0E}"/>
    <cellStyle name="Calculation 7 5" xfId="5120" xr:uid="{5D6710E6-F50D-48C0-82B6-E0070108722E}"/>
    <cellStyle name="Calculation 7 5 2" xfId="11591" xr:uid="{FF6FFFBA-15F7-4A14-8FF9-9DAA4BA59816}"/>
    <cellStyle name="Calculation 7 6" xfId="5189" xr:uid="{2431457F-392F-4E90-9867-3CA06B29B56E}"/>
    <cellStyle name="Calculation 7 6 2" xfId="11660" xr:uid="{0BC36F59-83B8-418E-8834-EE1FD65C3840}"/>
    <cellStyle name="Calculation 7 7" xfId="6039" xr:uid="{77DCABB4-F7EF-42B6-8DFD-E897F555E2DD}"/>
    <cellStyle name="Calculation 7 7 2" xfId="12510" xr:uid="{893FCF82-F2A8-4264-BF39-F9BADDB78BDE}"/>
    <cellStyle name="Calculation 7 8" xfId="6048" xr:uid="{81733D2F-4A07-4EA5-B910-96D8F2C5D4CF}"/>
    <cellStyle name="Calculation 7 8 2" xfId="12519" xr:uid="{E9BE6131-8198-4C70-8158-C0110F4351CB}"/>
    <cellStyle name="Calculation 7 9" xfId="6021" xr:uid="{F2257548-1DD7-47BD-9267-5EBD125D116D}"/>
    <cellStyle name="Calculation 7 9 2" xfId="12492" xr:uid="{515F9016-1F41-4869-B49E-B5092282B2A2}"/>
    <cellStyle name="Calculation 8" xfId="498" xr:uid="{00000000-0005-0000-0000-0000F1010000}"/>
    <cellStyle name="Calculation 8 10" xfId="6605" xr:uid="{1F7B2F46-B074-4AEB-90A6-FB04B49C7B0C}"/>
    <cellStyle name="Calculation 8 10 2" xfId="13076" xr:uid="{92ADCCF4-4367-4CB0-A5C4-12FB716FD00B}"/>
    <cellStyle name="Calculation 8 11" xfId="6586" xr:uid="{A4639BB8-8873-494F-BCDC-86C8E405AA40}"/>
    <cellStyle name="Calculation 8 11 2" xfId="13057" xr:uid="{6337DA22-5136-4347-AD48-C253E9BC7748}"/>
    <cellStyle name="Calculation 8 12" xfId="7615" xr:uid="{105BE046-A007-4C90-AFD2-E1FD8047FC52}"/>
    <cellStyle name="Calculation 8 12 2" xfId="14086" xr:uid="{8A844B27-DCF9-4C9D-A07B-211E725DA6E2}"/>
    <cellStyle name="Calculation 8 13" xfId="7486" xr:uid="{7775FD12-9D8E-4935-B55A-F40DD8421EED}"/>
    <cellStyle name="Calculation 8 13 2" xfId="13957" xr:uid="{8179A04A-CD0A-4865-BD48-F09A77D6B756}"/>
    <cellStyle name="Calculation 8 14" xfId="7628" xr:uid="{9F4E9BCC-1CE1-460D-92A6-0DCB0DC532E2}"/>
    <cellStyle name="Calculation 8 14 2" xfId="14099" xr:uid="{314C8971-2942-4C47-B57A-2DD030A43CDD}"/>
    <cellStyle name="Calculation 8 15" xfId="7469" xr:uid="{E1744CF3-76CA-4941-BD5B-DFCE81AABE56}"/>
    <cellStyle name="Calculation 8 15 2" xfId="13940" xr:uid="{A9006532-5C08-459C-9348-7A932137251D}"/>
    <cellStyle name="Calculation 8 16" xfId="7644" xr:uid="{6DC12857-F3CB-4FE5-885B-E903A246A140}"/>
    <cellStyle name="Calculation 8 16 2" xfId="14115" xr:uid="{8442FA1C-6F46-4301-9F9A-1B7BB05416B5}"/>
    <cellStyle name="Calculation 8 17" xfId="8658" xr:uid="{75DCE4A0-6180-4ECB-8E86-AC0BF20E1EDF}"/>
    <cellStyle name="Calculation 8 18" xfId="8558" xr:uid="{BB964747-5983-4941-ACEE-94D017BFE7EA}"/>
    <cellStyle name="Calculation 8 19" xfId="8464" xr:uid="{18653565-BCA2-4F03-A2F4-F610CA9B67BE}"/>
    <cellStyle name="Calculation 8 2" xfId="499" xr:uid="{00000000-0005-0000-0000-0000F2010000}"/>
    <cellStyle name="Calculation 8 2 2" xfId="4567" xr:uid="{F9F09C18-9C5B-45AC-9F71-0FB4C525AB5F}"/>
    <cellStyle name="Calculation 8 2 2 2" xfId="10852" xr:uid="{573726C3-D242-4D0D-8082-EC024B06B2C6}"/>
    <cellStyle name="Calculation 8 2 3" xfId="8445" xr:uid="{C0855B78-16BD-4616-878F-FCB922910666}"/>
    <cellStyle name="Calculation 8 2 4" xfId="10166" xr:uid="{1D43455E-59DC-4330-BEC8-3ECF5513E816}"/>
    <cellStyle name="Calculation 8 2 5" xfId="3646" xr:uid="{C1B1C000-A223-479B-9CA8-B5A149BC5240}"/>
    <cellStyle name="Calculation 8 20" xfId="8678" xr:uid="{B700626C-07A0-448C-BF06-A3A934B9FB6B}"/>
    <cellStyle name="Calculation 8 21" xfId="8874" xr:uid="{22101163-7799-46D4-A745-A5C6499BB70A}"/>
    <cellStyle name="Calculation 8 22" xfId="8691" xr:uid="{FE780DA2-4AC7-46EF-AF92-429D5226E37B}"/>
    <cellStyle name="Calculation 8 23" xfId="14945" xr:uid="{A448B195-02A3-44B7-8CF2-838D3A911531}"/>
    <cellStyle name="Calculation 8 24" xfId="15177" xr:uid="{4326A0CF-AF16-4D59-8859-E15FCD7B701C}"/>
    <cellStyle name="Calculation 8 25" xfId="15242" xr:uid="{5295B5CA-D464-4C8B-A545-D8546700723C}"/>
    <cellStyle name="Calculation 8 26" xfId="15356" xr:uid="{A0093BEE-66F6-4B89-B810-5ECF35ABD03E}"/>
    <cellStyle name="Calculation 8 27" xfId="15761" xr:uid="{4F308A4D-0F03-41A7-A572-0937037C4F3C}"/>
    <cellStyle name="Calculation 8 28" xfId="15372" xr:uid="{6B77E7C1-D7F1-4814-A2CA-F23445F7BB50}"/>
    <cellStyle name="Calculation 8 3" xfId="3263" xr:uid="{6EC1410A-A3B4-4FA3-910D-1D670A660016}"/>
    <cellStyle name="Calculation 8 3 2" xfId="10851" xr:uid="{F9CA68AC-860B-475C-AAD3-15BD9818CA28}"/>
    <cellStyle name="Calculation 8 4" xfId="5162" xr:uid="{825430CD-4180-416D-9DBD-220C66CA35CE}"/>
    <cellStyle name="Calculation 8 4 2" xfId="11633" xr:uid="{05131F3C-1E84-49C7-A215-543B068E87EA}"/>
    <cellStyle name="Calculation 8 5" xfId="5121" xr:uid="{212930DC-E384-4BFE-B68B-633009532079}"/>
    <cellStyle name="Calculation 8 5 2" xfId="11592" xr:uid="{1BB3739E-9BC6-4AED-B99D-89306F9C60FF}"/>
    <cellStyle name="Calculation 8 6" xfId="5188" xr:uid="{44ECFC9C-8A48-4B75-982D-75C7C284CB9D}"/>
    <cellStyle name="Calculation 8 6 2" xfId="11659" xr:uid="{4672225C-15E0-4FE6-8C8B-EF8166CED76A}"/>
    <cellStyle name="Calculation 8 7" xfId="6040" xr:uid="{40BF4036-77FE-4877-8EF3-E5014451E02E}"/>
    <cellStyle name="Calculation 8 7 2" xfId="12511" xr:uid="{A3C6C27C-8FFC-4112-AAE4-2BC5E603C27D}"/>
    <cellStyle name="Calculation 8 8" xfId="6049" xr:uid="{18B1960A-6B99-45D4-9CF9-9C841743AF9F}"/>
    <cellStyle name="Calculation 8 8 2" xfId="12520" xr:uid="{FD85AC2C-A3B5-4962-AF84-D465DDC9892A}"/>
    <cellStyle name="Calculation 8 9" xfId="6022" xr:uid="{90725325-2740-43C8-84E5-ED875857FE91}"/>
    <cellStyle name="Calculation 8 9 2" xfId="12493" xr:uid="{6E7BA2B2-9AC0-4D0C-810B-873507958142}"/>
    <cellStyle name="Calculation 9" xfId="500" xr:uid="{00000000-0005-0000-0000-0000F3010000}"/>
    <cellStyle name="Calculation 9 10" xfId="6606" xr:uid="{44D70327-4EE8-411A-9CC4-9525B5465D4E}"/>
    <cellStyle name="Calculation 9 10 2" xfId="13077" xr:uid="{516BEAA6-BEAA-4D1C-82E2-F855F0287EEC}"/>
    <cellStyle name="Calculation 9 11" xfId="7035" xr:uid="{4259DC7A-36E4-416A-A67D-6B1F514F6FFF}"/>
    <cellStyle name="Calculation 9 11 2" xfId="13506" xr:uid="{6E13E8D1-F402-4C1A-9B80-912967B369AF}"/>
    <cellStyle name="Calculation 9 12" xfId="7614" xr:uid="{D92992FB-BA95-42BB-8B83-35B69DAD9B63}"/>
    <cellStyle name="Calculation 9 12 2" xfId="14085" xr:uid="{2594ADA5-9C62-4D35-8A10-14334E4DF167}"/>
    <cellStyle name="Calculation 9 13" xfId="7487" xr:uid="{A7B080F3-A047-49DB-8237-1BE84FA08E3C}"/>
    <cellStyle name="Calculation 9 13 2" xfId="13958" xr:uid="{9B534F7E-4AF3-4C0A-85A5-22317F52B4B5}"/>
    <cellStyle name="Calculation 9 14" xfId="7627" xr:uid="{03196102-3767-4DA8-874D-BD1DA2CDC358}"/>
    <cellStyle name="Calculation 9 14 2" xfId="14098" xr:uid="{E3ACC612-6AD2-4AD5-9788-6A744822B0D8}"/>
    <cellStyle name="Calculation 9 15" xfId="7470" xr:uid="{7AA4A25B-1111-4FB5-8C97-626BFF81905A}"/>
    <cellStyle name="Calculation 9 15 2" xfId="13941" xr:uid="{6B82D321-A8F8-4DEE-B4E7-F8318F4CAAF5}"/>
    <cellStyle name="Calculation 9 16" xfId="7715" xr:uid="{14CDC0C8-C11B-4260-B3DF-0E43F041F518}"/>
    <cellStyle name="Calculation 9 16 2" xfId="14186" xr:uid="{C6EEFC90-5474-4C99-B166-B2B4AF48A202}"/>
    <cellStyle name="Calculation 9 17" xfId="8659" xr:uid="{7625E766-EC11-4A8B-BC43-BECF7523443E}"/>
    <cellStyle name="Calculation 9 18" xfId="8559" xr:uid="{1951BE80-024B-440A-8654-D3F7188B6F72}"/>
    <cellStyle name="Calculation 9 19" xfId="8861" xr:uid="{295755B6-BB1D-4DB7-A881-A4B61E4AA33D}"/>
    <cellStyle name="Calculation 9 2" xfId="501" xr:uid="{00000000-0005-0000-0000-0000F4010000}"/>
    <cellStyle name="Calculation 9 2 2" xfId="4568" xr:uid="{5A22C6B9-4D0B-4996-BC1C-6D7009E4094F}"/>
    <cellStyle name="Calculation 9 2 2 2" xfId="10854" xr:uid="{F270573E-9C73-494D-BD90-26FE33DC37DA}"/>
    <cellStyle name="Calculation 9 2 3" xfId="8560" xr:uid="{8D7B1B43-C05D-4CD8-99EA-4E3A3B4A515E}"/>
    <cellStyle name="Calculation 9 2 4" xfId="10167" xr:uid="{B9B0E4FA-59FC-40A9-AC82-45009C1A564F}"/>
    <cellStyle name="Calculation 9 2 5" xfId="3647" xr:uid="{4B53966C-AC48-45FE-82F9-625B200ABA2C}"/>
    <cellStyle name="Calculation 9 20" xfId="8679" xr:uid="{394BCE57-721F-4549-86AA-A02C4565F46A}"/>
    <cellStyle name="Calculation 9 21" xfId="8873" xr:uid="{728037EC-7588-42C6-B9AD-1D35D1F5B545}"/>
    <cellStyle name="Calculation 9 22" xfId="8692" xr:uid="{8FA8E418-8EBF-4E28-8BBA-10B4B7C95A2B}"/>
    <cellStyle name="Calculation 9 23" xfId="14946" xr:uid="{C5C8E8A1-880B-435F-A288-221B95163E78}"/>
    <cellStyle name="Calculation 9 24" xfId="15303" xr:uid="{186A83D2-A6E8-47DC-B637-BE96864E8C7E}"/>
    <cellStyle name="Calculation 9 25" xfId="15825" xr:uid="{2FC8A2EB-FAC9-4F32-B2FC-5F32956DAAAD}"/>
    <cellStyle name="Calculation 9 26" xfId="15355" xr:uid="{79F7A607-C14A-400E-8873-57DB1E3F8418}"/>
    <cellStyle name="Calculation 9 27" xfId="15227" xr:uid="{D4DB6359-3B11-4F83-80F5-FE3C072521C2}"/>
    <cellStyle name="Calculation 9 28" xfId="15371" xr:uid="{2F8537CB-A0E7-447B-A7DA-E2D880A38E96}"/>
    <cellStyle name="Calculation 9 3" xfId="3262" xr:uid="{518FD5AB-60A8-4B5D-B7BB-D23D20146064}"/>
    <cellStyle name="Calculation 9 3 2" xfId="10853" xr:uid="{48BF4BB3-37A9-4785-8630-A2AE1DF6DE98}"/>
    <cellStyle name="Calculation 9 4" xfId="5163" xr:uid="{D807D1F7-D729-4C8C-A1E6-F1679D5F79F8}"/>
    <cellStyle name="Calculation 9 4 2" xfId="11634" xr:uid="{0A33B453-A995-4397-8EDE-64ECE45EE2BB}"/>
    <cellStyle name="Calculation 9 5" xfId="5613" xr:uid="{0F35D153-1D9D-4CEC-B219-7664B326AE00}"/>
    <cellStyle name="Calculation 9 5 2" xfId="12084" xr:uid="{F6929BD2-13F4-4B55-8088-013FEBC2EB2E}"/>
    <cellStyle name="Calculation 9 6" xfId="5187" xr:uid="{941AF7E1-01FB-4FE4-846B-4C18AFA23667}"/>
    <cellStyle name="Calculation 9 6 2" xfId="11658" xr:uid="{35E788B4-FDBA-4B64-BBA2-CCCE6ADEF495}"/>
    <cellStyle name="Calculation 9 7" xfId="6041" xr:uid="{6F11D3AF-35B4-47FB-9070-BF02A2C6A247}"/>
    <cellStyle name="Calculation 9 7 2" xfId="12512" xr:uid="{93453402-1DCD-4AAA-8F3B-713CF13B16EA}"/>
    <cellStyle name="Calculation 9 8" xfId="6050" xr:uid="{7FC27742-F3C6-40B2-BF3C-E75DF9844953}"/>
    <cellStyle name="Calculation 9 8 2" xfId="12521" xr:uid="{FD1B2E5B-3B87-48A0-9C1D-DBEB1158C256}"/>
    <cellStyle name="Calculation 9 9" xfId="6537" xr:uid="{3B6A63C7-A6DB-41B7-BFFE-625317E4221D}"/>
    <cellStyle name="Calculation 9 9 2" xfId="13008" xr:uid="{3696A22B-D112-41CC-8F2B-CC2FBCE971D3}"/>
    <cellStyle name="Check Cell" xfId="502" builtinId="23" customBuiltin="1"/>
    <cellStyle name="Check Cell 10" xfId="503" xr:uid="{00000000-0005-0000-0000-0000F6010000}"/>
    <cellStyle name="Check Cell 10 2" xfId="4570" xr:uid="{943F76A2-7DA7-4E30-8E09-C79D3A02C148}"/>
    <cellStyle name="Check Cell 10 3" xfId="3649" xr:uid="{34D2E5D5-0FF9-4B2E-89CB-72B151A0BD97}"/>
    <cellStyle name="Check Cell 11" xfId="504" xr:uid="{00000000-0005-0000-0000-0000F7010000}"/>
    <cellStyle name="Check Cell 11 2" xfId="4571" xr:uid="{0A14350E-01A0-4719-BBA4-9FA2105DFBAB}"/>
    <cellStyle name="Check Cell 11 3" xfId="3650" xr:uid="{96F647FC-D805-4A4D-B512-0A5238DDB043}"/>
    <cellStyle name="Check Cell 12" xfId="505" xr:uid="{00000000-0005-0000-0000-0000F8010000}"/>
    <cellStyle name="Check Cell 12 2" xfId="4572" xr:uid="{B77FB13D-6DA4-41BA-8983-C472F44C4464}"/>
    <cellStyle name="Check Cell 12 3" xfId="3651" xr:uid="{1987BD78-19E8-458E-A61E-820BCC4D98AC}"/>
    <cellStyle name="Check Cell 13" xfId="506" xr:uid="{00000000-0005-0000-0000-0000F9010000}"/>
    <cellStyle name="Check Cell 13 2" xfId="4573" xr:uid="{BC242D1A-B7F1-402C-8598-189A42939A30}"/>
    <cellStyle name="Check Cell 13 3" xfId="3652" xr:uid="{6608F18F-AC35-4114-8BEA-DB6AEA354AED}"/>
    <cellStyle name="Check Cell 14" xfId="507" xr:uid="{00000000-0005-0000-0000-0000FA010000}"/>
    <cellStyle name="Check Cell 14 2" xfId="4574" xr:uid="{DB6FB2E4-C41D-4354-BD65-F4165EB4A1CB}"/>
    <cellStyle name="Check Cell 14 3" xfId="3653" xr:uid="{99EB4641-DBEC-48AE-BAE5-373E8541EABA}"/>
    <cellStyle name="Check Cell 15" xfId="508" xr:uid="{00000000-0005-0000-0000-0000FB010000}"/>
    <cellStyle name="Check Cell 15 2" xfId="4575" xr:uid="{892D103A-9A67-47C9-8340-C4B933D5E7C3}"/>
    <cellStyle name="Check Cell 15 3" xfId="3654" xr:uid="{D2C7FFE0-B796-4160-849A-1CB05CFE4BB3}"/>
    <cellStyle name="Check Cell 16" xfId="509" xr:uid="{00000000-0005-0000-0000-0000FC010000}"/>
    <cellStyle name="Check Cell 16 2" xfId="4576" xr:uid="{058DAA7C-ECAC-4564-9EF5-D8DEF2E4D3B2}"/>
    <cellStyle name="Check Cell 16 3" xfId="3655" xr:uid="{877BDCF9-6783-4FEE-B278-DB7C23CE1E81}"/>
    <cellStyle name="Check Cell 17" xfId="4569" xr:uid="{2EA51740-2E04-4AD3-934C-24DF171EC33C}"/>
    <cellStyle name="Check Cell 18" xfId="3648" xr:uid="{72D8F125-F448-49E3-AEF2-F794871057C2}"/>
    <cellStyle name="Check Cell 2" xfId="510" xr:uid="{00000000-0005-0000-0000-0000FD010000}"/>
    <cellStyle name="Check Cell 2 2" xfId="511" xr:uid="{00000000-0005-0000-0000-0000FE010000}"/>
    <cellStyle name="Check Cell 2 2 2" xfId="4578" xr:uid="{21FB17C9-812D-4B6B-8762-1783131C6893}"/>
    <cellStyle name="Check Cell 2 2 3" xfId="3657" xr:uid="{61FF7622-AC06-4AF5-A4FC-1C0BF18F2867}"/>
    <cellStyle name="Check Cell 2 3" xfId="512" xr:uid="{00000000-0005-0000-0000-0000FF010000}"/>
    <cellStyle name="Check Cell 2 3 2" xfId="4579" xr:uid="{CAFC8BC3-7195-49CD-9CE3-6D2200714D28}"/>
    <cellStyle name="Check Cell 2 3 3" xfId="3658" xr:uid="{BD8B674A-101C-4349-A1FC-C06F5BECB122}"/>
    <cellStyle name="Check Cell 2 4" xfId="4577" xr:uid="{4330B48C-0370-4930-B628-4230709AECA9}"/>
    <cellStyle name="Check Cell 2 5" xfId="3656" xr:uid="{4D034EC3-DA4D-46C5-A4C8-F145DF47F1F8}"/>
    <cellStyle name="Check Cell 3" xfId="513" xr:uid="{00000000-0005-0000-0000-000000020000}"/>
    <cellStyle name="Check Cell 3 2" xfId="514" xr:uid="{00000000-0005-0000-0000-000001020000}"/>
    <cellStyle name="Check Cell 3 2 2" xfId="4581" xr:uid="{E74463DE-8A39-4FA9-A5E6-F80CBFE41723}"/>
    <cellStyle name="Check Cell 3 2 3" xfId="3660" xr:uid="{8DA28DFE-356A-46D7-87E9-CE23B1BCF07B}"/>
    <cellStyle name="Check Cell 3 3" xfId="4580" xr:uid="{7396EDB9-1E77-490C-B91F-A2F410E65152}"/>
    <cellStyle name="Check Cell 3 4" xfId="3659" xr:uid="{464B9863-E1CB-41D1-97BE-79E4D0D02A70}"/>
    <cellStyle name="Check Cell 4" xfId="515" xr:uid="{00000000-0005-0000-0000-000002020000}"/>
    <cellStyle name="Check Cell 4 2" xfId="516" xr:uid="{00000000-0005-0000-0000-000003020000}"/>
    <cellStyle name="Check Cell 4 2 2" xfId="4583" xr:uid="{6D9C49BA-6449-4061-A122-6BA1F533E079}"/>
    <cellStyle name="Check Cell 4 2 3" xfId="3662" xr:uid="{2F26A29E-3719-4197-97D1-85AD68640CBC}"/>
    <cellStyle name="Check Cell 4 3" xfId="4582" xr:uid="{9906CA19-4E75-403C-AF42-7D22B3D57FE1}"/>
    <cellStyle name="Check Cell 4 4" xfId="3661" xr:uid="{C95985BF-6A07-4A49-A512-634C34A582BB}"/>
    <cellStyle name="Check Cell 5" xfId="517" xr:uid="{00000000-0005-0000-0000-000004020000}"/>
    <cellStyle name="Check Cell 5 2" xfId="518" xr:uid="{00000000-0005-0000-0000-000005020000}"/>
    <cellStyle name="Check Cell 5 2 2" xfId="4585" xr:uid="{D492F1BD-1CBC-418F-8C5C-6A0CD7447F32}"/>
    <cellStyle name="Check Cell 5 2 3" xfId="3664" xr:uid="{35D8AC42-E6BE-4231-A66E-59B14B906134}"/>
    <cellStyle name="Check Cell 5 3" xfId="4584" xr:uid="{CA1169CF-E634-49B9-A42A-6E9E7443FC60}"/>
    <cellStyle name="Check Cell 5 4" xfId="3663" xr:uid="{722A060B-4EE3-44D8-B082-D51B538FFECE}"/>
    <cellStyle name="Check Cell 6" xfId="519" xr:uid="{00000000-0005-0000-0000-000006020000}"/>
    <cellStyle name="Check Cell 6 2" xfId="4586" xr:uid="{C5096D37-E096-4D24-8453-9EE63C3A2F66}"/>
    <cellStyle name="Check Cell 6 3" xfId="3665" xr:uid="{DA0AE3ED-5875-472D-BD12-02C41E00DC17}"/>
    <cellStyle name="Check Cell 7" xfId="520" xr:uid="{00000000-0005-0000-0000-000007020000}"/>
    <cellStyle name="Check Cell 7 2" xfId="4587" xr:uid="{D2DBBF00-8AAC-4C7E-A2D1-9A364F15C85D}"/>
    <cellStyle name="Check Cell 7 3" xfId="3666" xr:uid="{F014FBB6-876A-42C0-A9BD-490CE0F98A47}"/>
    <cellStyle name="Check Cell 8" xfId="521" xr:uid="{00000000-0005-0000-0000-000008020000}"/>
    <cellStyle name="Check Cell 8 2" xfId="4588" xr:uid="{82BB2D19-017D-41E1-85AF-0DA3B2EB4A16}"/>
    <cellStyle name="Check Cell 8 3" xfId="3667" xr:uid="{EC5D4765-5466-4C1D-BDE1-7E1FF7408F05}"/>
    <cellStyle name="Check Cell 9" xfId="522" xr:uid="{00000000-0005-0000-0000-000009020000}"/>
    <cellStyle name="Check Cell 9 2" xfId="4589" xr:uid="{0C7F3104-0677-4E09-A96B-CCB324A62AA4}"/>
    <cellStyle name="Check Cell 9 3" xfId="3668" xr:uid="{61E4B06C-9AA6-4284-A922-C8EB1351F92B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2 2 2 2" xfId="10416" xr:uid="{81A49621-B784-4BEA-A365-8331F6DD6CE6}"/>
    <cellStyle name="Comma [0] 10 2 2 2 3" xfId="4150" xr:uid="{08B04C98-E5D6-478A-9936-5A35B1E6D0BB}"/>
    <cellStyle name="Comma [0] 10 3" xfId="530" xr:uid="{00000000-0005-0000-0000-000012020000}"/>
    <cellStyle name="Comma [0] 10 3 2" xfId="4591" xr:uid="{41ED2389-7A9D-4B03-B27C-BFAF1EFB28CF}"/>
    <cellStyle name="Comma [0] 10 3 2 2" xfId="10856" xr:uid="{D883F01B-6DEC-4C82-9382-84B6809746B8}"/>
    <cellStyle name="Comma [0] 10 3 3" xfId="3670" xr:uid="{2850EA37-1D2F-447B-B73C-84A2C181968D}"/>
    <cellStyle name="Comma [0] 10 4" xfId="531" xr:uid="{00000000-0005-0000-0000-000013020000}"/>
    <cellStyle name="Comma [0] 10 4 2" xfId="4592" xr:uid="{A05320A0-88C6-47EC-9347-FBFEF1103E20}"/>
    <cellStyle name="Comma [0] 10 4 2 2" xfId="10857" xr:uid="{A2349CA1-E8DC-4EA3-82F0-B52F4036EA78}"/>
    <cellStyle name="Comma [0] 10 4 3" xfId="3671" xr:uid="{00DB5F2E-3909-4217-90E7-0EB7B42E7497}"/>
    <cellStyle name="Comma [0] 10 5" xfId="2700" xr:uid="{04F6C03F-DE02-4F49-AFBB-9C0EAF4223B1}"/>
    <cellStyle name="Comma [0] 10 5 2" xfId="10423" xr:uid="{A72F4C4A-6739-449B-B7FD-F2643B95FB72}"/>
    <cellStyle name="Comma [0] 10 5 3" xfId="4157" xr:uid="{1AF8E3B9-C2AD-488A-A37E-963BD53306E7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4593" xr:uid="{28F56AD8-2D2E-4931-B9A5-8C53BDB38D9A}"/>
    <cellStyle name="Comma [0] 11 2 2 2 2" xfId="10858" xr:uid="{46C6F9F3-6AC6-47E5-9E5F-8333FC177EA8}"/>
    <cellStyle name="Comma [0] 11 2 2 3" xfId="3672" xr:uid="{2DFF57EE-47CB-4B8E-ABEA-44C0077B9103}"/>
    <cellStyle name="Comma [0] 11 2 3" xfId="2934" xr:uid="{6539E243-BFCE-4C71-84D7-8FA16FEF62B6}"/>
    <cellStyle name="Comma [0] 11 2 3 2" xfId="10425" xr:uid="{A5D2C3FB-2F9D-4F2F-AF7F-25101F24512A}"/>
    <cellStyle name="Comma [0] 11 2 3 3" xfId="4159" xr:uid="{2859CC4E-A5FA-4CFC-86AC-E1BC47DA1C4B}"/>
    <cellStyle name="Comma [0] 11 3" xfId="535" xr:uid="{00000000-0005-0000-0000-000017020000}"/>
    <cellStyle name="Comma [0] 11 3 2" xfId="4594" xr:uid="{880A6869-333A-4D16-B67C-3AE2A8C9184A}"/>
    <cellStyle name="Comma [0] 11 3 2 2" xfId="10859" xr:uid="{13D6CF19-AB57-464F-B8D5-D3629051C00F}"/>
    <cellStyle name="Comma [0] 11 3 3" xfId="3673" xr:uid="{FBFDA0BD-FBAC-4895-BC0A-1781453E7A76}"/>
    <cellStyle name="Comma [0] 11 4" xfId="2933" xr:uid="{566A5207-0818-4914-BE71-6C42206842F9}"/>
    <cellStyle name="Comma [0] 11 4 2" xfId="10424" xr:uid="{F1BD769C-8AB8-47C0-84FF-4F35A14C609F}"/>
    <cellStyle name="Comma [0] 11 4 3" xfId="4158" xr:uid="{80C7767F-76E0-4267-B560-BD745A03AC49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4596" xr:uid="{8702B715-4F1B-4D80-A5BB-765EE09935B6}"/>
    <cellStyle name="Comma [0] 12 2 2 2 2" xfId="10861" xr:uid="{BC707E3D-7D02-48EB-AFAB-75DC79073ABD}"/>
    <cellStyle name="Comma [0] 12 2 2 3" xfId="3675" xr:uid="{62F6C4D9-7E85-4AE2-92D5-83A7405E3A77}"/>
    <cellStyle name="Comma [0] 12 2 3" xfId="2936" xr:uid="{EB20D835-AC4B-443E-A1A8-D8BF3C517305}"/>
    <cellStyle name="Comma [0] 12 2 3 2" xfId="10427" xr:uid="{DC88BFA5-0C3A-405E-9C90-9C9C718E024C}"/>
    <cellStyle name="Comma [0] 12 2 3 3" xfId="4161" xr:uid="{716CB911-60BA-4E1B-B668-6A9B4313A63B}"/>
    <cellStyle name="Comma [0] 12 3" xfId="539" xr:uid="{00000000-0005-0000-0000-00001B020000}"/>
    <cellStyle name="Comma [0] 12 3 2" xfId="540" xr:uid="{00000000-0005-0000-0000-00001C020000}"/>
    <cellStyle name="Comma [0] 12 3 2 2" xfId="4597" xr:uid="{96F91BAD-9A65-43E3-9CCA-F57832A0A9EC}"/>
    <cellStyle name="Comma [0] 12 3 2 2 2" xfId="10862" xr:uid="{C54FB924-F290-41BC-BF54-BF745B097ACA}"/>
    <cellStyle name="Comma [0] 12 3 2 3" xfId="3676" xr:uid="{95C1FFCE-D63E-4C24-BFF4-0A87DD405F61}"/>
    <cellStyle name="Comma [0] 12 3 3" xfId="2937" xr:uid="{7A4A195D-CCC9-4773-BAE7-76E106E366B0}"/>
    <cellStyle name="Comma [0] 12 3 3 2" xfId="10428" xr:uid="{AC63475B-AB4D-4151-98AE-69B873F80E42}"/>
    <cellStyle name="Comma [0] 12 3 3 3" xfId="4162" xr:uid="{80EE2A5A-B7D4-4138-872F-CD27D84398F8}"/>
    <cellStyle name="Comma [0] 12 4" xfId="2935" xr:uid="{654CFED5-A89D-4634-A95D-60DCC8B8EDD6}"/>
    <cellStyle name="Comma [0] 12 4 2" xfId="10426" xr:uid="{1C337FE0-79E9-41C0-9EC8-ECF7CDAC6071}"/>
    <cellStyle name="Comma [0] 12 4 3" xfId="4160" xr:uid="{9FC9B687-5DC3-4EE2-99BD-B3A1F745B100}"/>
    <cellStyle name="Comma [0] 12 5" xfId="4595" xr:uid="{C559F612-2C57-4692-B7D2-01BA2E1B2F73}"/>
    <cellStyle name="Comma [0] 12 5 2" xfId="10860" xr:uid="{F7732F06-50AB-40D9-BCC1-5117049B068E}"/>
    <cellStyle name="Comma [0] 12 6" xfId="3674" xr:uid="{54875329-105A-4F68-A9E8-BD40FC24BF3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4599" xr:uid="{311807E5-59E4-4367-90D1-F4D2AC57F85F}"/>
    <cellStyle name="Comma [0] 14 2 2 2 2" xfId="10864" xr:uid="{E1F88CE6-FB1C-4744-BE59-CC660DBEDF32}"/>
    <cellStyle name="Comma [0] 14 2 2 3" xfId="3677" xr:uid="{1A3A370F-894C-41E4-87ED-1A924EE88A71}"/>
    <cellStyle name="Comma [0] 14 2 3" xfId="2938" xr:uid="{3D7205B6-0B57-4B16-A732-6EC36527007A}"/>
    <cellStyle name="Comma [0] 14 2 3 2" xfId="10429" xr:uid="{8B123AC8-0DD4-4D78-A8D2-F9CED2A903EE}"/>
    <cellStyle name="Comma [0] 14 2 3 3" xfId="4163" xr:uid="{1C2988B7-18BA-48EE-9383-88456651EFD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4600" xr:uid="{36E41C55-913F-449C-A969-71D9C435F7FA}"/>
    <cellStyle name="Comma [0] 15 2 2 2 2" xfId="10865" xr:uid="{B35342CD-8908-4307-B26C-34FFB5DBD22A}"/>
    <cellStyle name="Comma [0] 15 2 2 3" xfId="3678" xr:uid="{8E32A019-CD13-41B1-AC20-225AF80AEFAB}"/>
    <cellStyle name="Comma [0] 15 2 3" xfId="2940" xr:uid="{83046498-4EFC-4309-9C97-A30F1C50E9CC}"/>
    <cellStyle name="Comma [0] 15 2 3 2" xfId="10431" xr:uid="{2C4241DE-916C-4E81-B851-8EC9C8BFA36D}"/>
    <cellStyle name="Comma [0] 15 2 3 3" xfId="4165" xr:uid="{6DB56D7C-39BA-43A1-9F85-882D96C731F2}"/>
    <cellStyle name="Comma [0] 15 3" xfId="2939" xr:uid="{0892FF9E-1FC9-48DF-92E9-BCCB96920C2E}"/>
    <cellStyle name="Comma [0] 15 3 2" xfId="10430" xr:uid="{F76D19F4-9FC3-4C7D-ABE5-003584D56CA2}"/>
    <cellStyle name="Comma [0] 15 3 3" xfId="4164" xr:uid="{8CB4665B-8B72-46C7-9CD3-EAF61F0DB6FE}"/>
    <cellStyle name="Comma [0] 15_Book2" xfId="550" xr:uid="{00000000-0005-0000-0000-000026020000}"/>
    <cellStyle name="Comma [0] 16" xfId="551" xr:uid="{00000000-0005-0000-0000-000027020000}"/>
    <cellStyle name="Comma [0] 16 2" xfId="2941" xr:uid="{43DBC17A-BDF3-49DE-8102-0F622CD9ACAE}"/>
    <cellStyle name="Comma [0] 16 2 2" xfId="10432" xr:uid="{1C8B711D-70D8-4985-ABAC-69935F009E42}"/>
    <cellStyle name="Comma [0] 16 2 3" xfId="4166" xr:uid="{EC1B3AAE-E6B0-4A35-9A9F-8A2CCBE82BA1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4601" xr:uid="{2626C726-3F52-4C6D-AF94-63DD6DDF07A4}"/>
    <cellStyle name="Comma [0] 18 2 2 2 2" xfId="10866" xr:uid="{F3BD1D30-2605-41EA-9815-FB4F539F008D}"/>
    <cellStyle name="Comma [0] 18 2 2 3" xfId="3679" xr:uid="{5E1FD4E1-F7C5-42AB-BBC4-1543FB16615F}"/>
    <cellStyle name="Comma [0] 18 2 3" xfId="2943" xr:uid="{AF299037-F559-4B3C-84E7-555ECC906A77}"/>
    <cellStyle name="Comma [0] 18 2 3 2" xfId="10434" xr:uid="{31A375F5-5C82-4367-B4F4-9AD1E4598041}"/>
    <cellStyle name="Comma [0] 18 2 3 3" xfId="4168" xr:uid="{D2B3BA83-4A4C-4E40-AE8A-FB6612477060}"/>
    <cellStyle name="Comma [0] 18 3" xfId="557" xr:uid="{00000000-0005-0000-0000-00002D020000}"/>
    <cellStyle name="Comma [0] 18 3 2" xfId="4602" xr:uid="{83B3EBC5-D2AB-4561-99E2-C21D13094539}"/>
    <cellStyle name="Comma [0] 18 3 2 2" xfId="10867" xr:uid="{22CBFB78-5830-4EF5-BA47-FB9818AA5CAF}"/>
    <cellStyle name="Comma [0] 18 3 3" xfId="3680" xr:uid="{4F2A9B59-96A0-47EF-B180-9C6E81FB88AC}"/>
    <cellStyle name="Comma [0] 18 4" xfId="2942" xr:uid="{85A144CD-2132-4D70-8FE4-EC7EF4FAF525}"/>
    <cellStyle name="Comma [0] 18 4 2" xfId="10433" xr:uid="{ED0A0658-F257-4420-A937-32320C4D1B51}"/>
    <cellStyle name="Comma [0] 18 4 3" xfId="4167" xr:uid="{CA715E23-470F-449D-9319-58D844702474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4603" xr:uid="{50EBEB3A-36A4-4459-9A72-4FCCFDA8AFB4}"/>
    <cellStyle name="Comma [0] 19 2 2 2 2" xfId="10868" xr:uid="{E132851B-2838-4BAA-8A61-96C4868D9A03}"/>
    <cellStyle name="Comma [0] 19 2 2 3" xfId="3681" xr:uid="{FAEE13FA-4E85-45A3-AC47-59ACF94E2716}"/>
    <cellStyle name="Comma [0] 19 2 3" xfId="2945" xr:uid="{B85C1067-5099-4819-8E75-F2B9CD931F70}"/>
    <cellStyle name="Comma [0] 19 2 3 2" xfId="10436" xr:uid="{8CB0C320-2B37-4EA6-B968-14C69828A70B}"/>
    <cellStyle name="Comma [0] 19 2 3 3" xfId="4170" xr:uid="{86549CAB-42CA-4F4F-8CC7-C100280A5698}"/>
    <cellStyle name="Comma [0] 19 3" xfId="561" xr:uid="{00000000-0005-0000-0000-000031020000}"/>
    <cellStyle name="Comma [0] 19 3 2" xfId="4604" xr:uid="{0CAAB678-B8F0-491E-AD5B-0815D4641988}"/>
    <cellStyle name="Comma [0] 19 3 2 2" xfId="10869" xr:uid="{8EFF2005-3BBE-47BB-9D2B-6B73F6027216}"/>
    <cellStyle name="Comma [0] 19 3 3" xfId="3682" xr:uid="{FCAD713C-512D-43EB-87E6-5EF0481ED37B}"/>
    <cellStyle name="Comma [0] 19 4" xfId="2944" xr:uid="{ED2691F3-7A4D-4D33-A8BD-26206E9776F1}"/>
    <cellStyle name="Comma [0] 19 4 2" xfId="10435" xr:uid="{DBD5D415-E705-4ED6-8DF2-81F4DF810725}"/>
    <cellStyle name="Comma [0] 19 4 3" xfId="4169" xr:uid="{05707489-AAA0-468E-8460-63D973C16671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4605" xr:uid="{E32FFDB1-57FC-481D-A9B1-27B02929312A}"/>
    <cellStyle name="Comma [0] 2 10 2 2 2" xfId="10870" xr:uid="{FCE6A668-FBD2-46F4-B602-F78643FB1ED5}"/>
    <cellStyle name="Comma [0] 2 10 2 3" xfId="3683" xr:uid="{2FA2270F-DBA7-41BA-819E-59C35D19E92D}"/>
    <cellStyle name="Comma [0] 2 10 3" xfId="565" xr:uid="{00000000-0005-0000-0000-000035020000}"/>
    <cellStyle name="Comma [0] 2 10 3 2" xfId="4606" xr:uid="{7666479E-653E-4ABF-82A7-5FF08E1388A1}"/>
    <cellStyle name="Comma [0] 2 10 3 2 2" xfId="10871" xr:uid="{72214077-5AD5-410F-BA51-E5AB2BDB4ECC}"/>
    <cellStyle name="Comma [0] 2 10 3 3" xfId="3684" xr:uid="{3325DC61-10AF-4063-A7DA-B3C4682A2659}"/>
    <cellStyle name="Comma [0] 2 10 4" xfId="2946" xr:uid="{9131B938-BEB2-4171-929B-DA1797B4EE15}"/>
    <cellStyle name="Comma [0] 2 10 4 2" xfId="10437" xr:uid="{757265AD-C980-4D22-979D-986883851DE1}"/>
    <cellStyle name="Comma [0] 2 10 4 3" xfId="4171" xr:uid="{AD0413F9-9086-4F10-82BD-D0B7B6DE2E29}"/>
    <cellStyle name="Comma [0] 2 11" xfId="566" xr:uid="{00000000-0005-0000-0000-000036020000}"/>
    <cellStyle name="Comma [0] 2 11 2" xfId="2947" xr:uid="{1AAE95C4-7E46-40E1-8F19-71E204B4D231}"/>
    <cellStyle name="Comma [0] 2 11 2 2" xfId="10438" xr:uid="{9D92F679-F794-4682-9CCD-58C4F4115094}"/>
    <cellStyle name="Comma [0] 2 11 2 3" xfId="4172" xr:uid="{D4780810-70F0-41F9-B2D2-CF12F0EC4976}"/>
    <cellStyle name="Comma [0] 2 12" xfId="567" xr:uid="{00000000-0005-0000-0000-000037020000}"/>
    <cellStyle name="Comma [0] 2 12 2" xfId="4607" xr:uid="{CBDE2655-12F3-4B37-806F-E5117F8DD62A}"/>
    <cellStyle name="Comma [0] 2 12 2 2" xfId="10872" xr:uid="{9781DE45-6A25-4701-AA53-3975DE94D6DE}"/>
    <cellStyle name="Comma [0] 2 12 3" xfId="3685" xr:uid="{4C079B04-261C-477D-9CAD-D992DC422B12}"/>
    <cellStyle name="Comma [0] 2 13" xfId="2691" xr:uid="{9842FA5D-D031-43C8-9A8D-178DEBAC7B45}"/>
    <cellStyle name="Comma [0] 2 13 2" xfId="10418" xr:uid="{9BC93D3D-B241-4958-BE53-5E498E38D5A0}"/>
    <cellStyle name="Comma [0] 2 13 3" xfId="4152" xr:uid="{6335EFCB-8C30-4FB4-8677-76B7FCA8DB15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4610" xr:uid="{1A7C056E-A2C1-49DC-B224-47073CA86404}"/>
    <cellStyle name="Comma [0] 2 2 2 2 2 2 2 2 2 2 2" xfId="10875" xr:uid="{2CFA983A-49FB-48F4-A10B-2A8228ABDA16}"/>
    <cellStyle name="Comma [0] 2 2 2 2 2 2 2 2 2 3" xfId="3688" xr:uid="{0DB566BF-9484-460C-B0D5-C193F720C489}"/>
    <cellStyle name="Comma [0] 2 2 2 2 2 2 2 2 3" xfId="2954" xr:uid="{1EB75A5B-47EB-4E00-89A9-827D2FA9CDC0}"/>
    <cellStyle name="Comma [0] 2 2 2 2 2 2 2 2 3 2" xfId="10445" xr:uid="{F42D42D5-DFA9-42BB-87E8-E33DCAA79CC7}"/>
    <cellStyle name="Comma [0] 2 2 2 2 2 2 2 2 3 3" xfId="4179" xr:uid="{0412BB8B-707C-4EF0-A4A4-F08CE6F158C5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4611" xr:uid="{7E49CF16-EF68-48EB-963B-F163222F58CE}"/>
    <cellStyle name="Comma [0] 2 2 2 2 2 2 2 3 2 2 2" xfId="10876" xr:uid="{967CB152-868A-4746-A8E2-B3FC650FA2F1}"/>
    <cellStyle name="Comma [0] 2 2 2 2 2 2 2 3 2 3" xfId="3689" xr:uid="{7DF19AC0-FD38-4C83-BA25-14DA0398C780}"/>
    <cellStyle name="Comma [0] 2 2 2 2 2 2 2 3 3" xfId="2955" xr:uid="{37B79493-2301-4D6A-BBD6-C1EE43783ADF}"/>
    <cellStyle name="Comma [0] 2 2 2 2 2 2 2 3 3 2" xfId="10446" xr:uid="{9D949115-5298-467D-959B-941EE11F691A}"/>
    <cellStyle name="Comma [0] 2 2 2 2 2 2 2 3 3 3" xfId="4180" xr:uid="{383C1B91-90CC-4709-9743-814D2A75A655}"/>
    <cellStyle name="Comma [0] 2 2 2 2 2 2 2 4" xfId="2953" xr:uid="{945F6A06-09EE-4AEB-99F1-C9D1A663E67D}"/>
    <cellStyle name="Comma [0] 2 2 2 2 2 2 2 4 2" xfId="10444" xr:uid="{7C727F93-2A01-463E-B267-54CD9FEDC3AF}"/>
    <cellStyle name="Comma [0] 2 2 2 2 2 2 2 4 3" xfId="4178" xr:uid="{5070B423-6109-494B-950E-601CCA8FD63D}"/>
    <cellStyle name="Comma [0] 2 2 2 2 2 2 2 5" xfId="4609" xr:uid="{E4D452FC-B50C-4DB5-9730-F18748B35BF6}"/>
    <cellStyle name="Comma [0] 2 2 2 2 2 2 2 5 2" xfId="10874" xr:uid="{3ABD2920-30EA-4433-BF51-9E88CB9DF2A0}"/>
    <cellStyle name="Comma [0] 2 2 2 2 2 2 2 6" xfId="3687" xr:uid="{D06EA8DC-4134-499E-932E-B6E9BEEC1944}"/>
    <cellStyle name="Comma [0] 2 2 2 2 2 2 3" xfId="578" xr:uid="{00000000-0005-0000-0000-000042020000}"/>
    <cellStyle name="Comma [0] 2 2 2 2 2 2 3 2" xfId="2956" xr:uid="{555148DE-83A9-4E06-B709-063BCDA4549A}"/>
    <cellStyle name="Comma [0] 2 2 2 2 2 2 3 2 2" xfId="10447" xr:uid="{2BD1EFAD-8CA8-45F0-8F0C-ED46C79B8B3E}"/>
    <cellStyle name="Comma [0] 2 2 2 2 2 2 3 2 3" xfId="4181" xr:uid="{AE7CD76A-2C6F-4FED-8809-9F99F75CDFCF}"/>
    <cellStyle name="Comma [0] 2 2 2 2 2 2 3 3" xfId="4612" xr:uid="{859D2A50-4745-4AF5-9832-E06FFD5DBA68}"/>
    <cellStyle name="Comma [0] 2 2 2 2 2 2 3 3 2" xfId="10877" xr:uid="{61BC602C-D1F6-41EF-91DE-240646BC4243}"/>
    <cellStyle name="Comma [0] 2 2 2 2 2 2 3 4" xfId="3690" xr:uid="{3DE1C56B-9614-4D7C-A36C-59C5838BC7FA}"/>
    <cellStyle name="Comma [0] 2 2 2 2 2 2 4" xfId="579" xr:uid="{00000000-0005-0000-0000-000043020000}"/>
    <cellStyle name="Comma [0] 2 2 2 2 2 2 4 2" xfId="4613" xr:uid="{CC7D2A56-E3A0-44B7-AE67-CD62DA418BE1}"/>
    <cellStyle name="Comma [0] 2 2 2 2 2 2 4 2 2" xfId="10878" xr:uid="{2B7A1333-7207-4691-BA1F-DA4C875CAC40}"/>
    <cellStyle name="Comma [0] 2 2 2 2 2 2 4 3" xfId="3691" xr:uid="{CFD647D0-D45E-45E0-89F2-8B82457259B6}"/>
    <cellStyle name="Comma [0] 2 2 2 2 2 2 5" xfId="2952" xr:uid="{E89A6872-6A0D-4B5F-93D5-18580D751622}"/>
    <cellStyle name="Comma [0] 2 2 2 2 2 2 5 2" xfId="10443" xr:uid="{A9DD7C9F-BD1F-4715-8F68-15149374D7F9}"/>
    <cellStyle name="Comma [0] 2 2 2 2 2 2 5 3" xfId="4177" xr:uid="{1459A9B0-0DE9-4B78-93FC-4A5F4E0CD63D}"/>
    <cellStyle name="Comma [0] 2 2 2 2 2 3" xfId="580" xr:uid="{00000000-0005-0000-0000-000044020000}"/>
    <cellStyle name="Comma [0] 2 2 2 2 2 3 2" xfId="581" xr:uid="{00000000-0005-0000-0000-000045020000}"/>
    <cellStyle name="Comma [0] 2 2 2 2 2 3 2 2" xfId="4614" xr:uid="{E981DC41-E45B-4451-8C29-06930377EDF2}"/>
    <cellStyle name="Comma [0] 2 2 2 2 2 3 2 2 2" xfId="10879" xr:uid="{DC42F2CB-5BA4-42F7-B0E6-9B0EBCCC0B91}"/>
    <cellStyle name="Comma [0] 2 2 2 2 2 3 2 3" xfId="3692" xr:uid="{EB8D7FF3-7C77-43D9-A8FF-FD2A1FADF337}"/>
    <cellStyle name="Comma [0] 2 2 2 2 2 3 3" xfId="2957" xr:uid="{F3B2BE81-88F0-4744-B91F-FB51380F9153}"/>
    <cellStyle name="Comma [0] 2 2 2 2 2 3 3 2" xfId="10448" xr:uid="{5DB7D30D-98C3-4C45-BE6C-249E5A54E644}"/>
    <cellStyle name="Comma [0] 2 2 2 2 2 3 3 3" xfId="4182" xr:uid="{A395EA6E-9087-4C1E-9189-4877E5BF6B1D}"/>
    <cellStyle name="Comma [0] 2 2 2 2 2 4" xfId="582" xr:uid="{00000000-0005-0000-0000-000046020000}"/>
    <cellStyle name="Comma [0] 2 2 2 2 2 4 2" xfId="583" xr:uid="{00000000-0005-0000-0000-000047020000}"/>
    <cellStyle name="Comma [0] 2 2 2 2 2 4 2 2" xfId="4615" xr:uid="{56F9CF16-ABE7-4F39-89B9-CD7F61B7516E}"/>
    <cellStyle name="Comma [0] 2 2 2 2 2 4 2 2 2" xfId="10880" xr:uid="{8369A40F-9A25-4D08-9209-486ADACB9E4B}"/>
    <cellStyle name="Comma [0] 2 2 2 2 2 4 2 3" xfId="3693" xr:uid="{C2532DFE-60F9-45BA-9723-44471DD69DEA}"/>
    <cellStyle name="Comma [0] 2 2 2 2 2 4 3" xfId="2958" xr:uid="{82DE819F-CE77-4084-A532-6BBF3BCBFEE6}"/>
    <cellStyle name="Comma [0] 2 2 2 2 2 4 3 2" xfId="10449" xr:uid="{A6A956E9-5C9F-4F1A-91CC-7D57437C3A81}"/>
    <cellStyle name="Comma [0] 2 2 2 2 2 4 3 3" xfId="4183" xr:uid="{79F315BD-6CBB-4226-A0D8-5E81CDB95B10}"/>
    <cellStyle name="Comma [0] 2 2 2 2 2 5" xfId="2951" xr:uid="{063B7A6D-6995-48FE-929A-28A980FCD64C}"/>
    <cellStyle name="Comma [0] 2 2 2 2 2 5 2" xfId="10442" xr:uid="{FDE8687A-9B6B-45D1-A87F-DDBD1CFF9EE7}"/>
    <cellStyle name="Comma [0] 2 2 2 2 2 5 3" xfId="4176" xr:uid="{F7DCC861-4E66-4A6A-9BDA-EB3DBB2A9D8B}"/>
    <cellStyle name="Comma [0] 2 2 2 2 2 6" xfId="4608" xr:uid="{4C52D8C9-8FCF-456B-9EE9-C88CC1559982}"/>
    <cellStyle name="Comma [0] 2 2 2 2 2 6 2" xfId="10873" xr:uid="{00893056-8F63-4584-AE1D-599E3C63B34E}"/>
    <cellStyle name="Comma [0] 2 2 2 2 2 7" xfId="3686" xr:uid="{C3FE20E2-AD08-4631-A5F8-64C8D5969856}"/>
    <cellStyle name="Comma [0] 2 2 2 2 3" xfId="584" xr:uid="{00000000-0005-0000-0000-000048020000}"/>
    <cellStyle name="Comma [0] 2 2 2 2 3 2" xfId="2959" xr:uid="{A6497DE8-6122-488D-BF35-6D4AEFC94E7B}"/>
    <cellStyle name="Comma [0] 2 2 2 2 3 2 2" xfId="10450" xr:uid="{13B1E1F4-22C4-48CC-AC08-A77E1BA63EC4}"/>
    <cellStyle name="Comma [0] 2 2 2 2 3 2 3" xfId="4184" xr:uid="{BEC001B6-2BAF-412F-93F4-AF9FB590BA97}"/>
    <cellStyle name="Comma [0] 2 2 2 2 3 3" xfId="4616" xr:uid="{19754014-4333-4C60-86C3-8F712842594C}"/>
    <cellStyle name="Comma [0] 2 2 2 2 3 3 2" xfId="10881" xr:uid="{198C10BB-09EA-4AEC-B378-943F7AC9CB23}"/>
    <cellStyle name="Comma [0] 2 2 2 2 3 4" xfId="3694" xr:uid="{8BA842A7-7A34-40FC-B44D-07CE84C940AA}"/>
    <cellStyle name="Comma [0] 2 2 2 2 4" xfId="585" xr:uid="{00000000-0005-0000-0000-000049020000}"/>
    <cellStyle name="Comma [0] 2 2 2 2 4 2" xfId="2960" xr:uid="{2A4CCFF9-BD58-4926-9E43-C08614010564}"/>
    <cellStyle name="Comma [0] 2 2 2 2 4 2 2" xfId="10451" xr:uid="{637154B9-9F3C-4DB8-8458-4DD8AF9C40B0}"/>
    <cellStyle name="Comma [0] 2 2 2 2 4 2 3" xfId="4185" xr:uid="{D884148B-774B-4855-A3EE-67EC878BA213}"/>
    <cellStyle name="Comma [0] 2 2 2 2 4 3" xfId="4617" xr:uid="{246FFEE2-3608-4155-9EEE-CA6F4BD6C53A}"/>
    <cellStyle name="Comma [0] 2 2 2 2 4 3 2" xfId="10882" xr:uid="{BB973C74-6213-429F-B1F4-6578C0E1CF7A}"/>
    <cellStyle name="Comma [0] 2 2 2 2 4 4" xfId="3695" xr:uid="{D1D583C4-A874-4947-91F0-4877729D8B1D}"/>
    <cellStyle name="Comma [0] 2 2 2 2 5" xfId="586" xr:uid="{00000000-0005-0000-0000-00004A020000}"/>
    <cellStyle name="Comma [0] 2 2 2 2 5 2" xfId="4618" xr:uid="{A6389E05-68E6-4BED-8D0F-98CCC0FF742D}"/>
    <cellStyle name="Comma [0] 2 2 2 2 5 2 2" xfId="10883" xr:uid="{7D4DB705-CEB8-4F01-9450-2F0C67E53BC1}"/>
    <cellStyle name="Comma [0] 2 2 2 2 5 3" xfId="3696" xr:uid="{89421567-59BF-4E42-89E2-0EAD4C5F6B30}"/>
    <cellStyle name="Comma [0] 2 2 2 2 6" xfId="2950" xr:uid="{0371477F-6C83-4E40-B576-6245D09EEBA1}"/>
    <cellStyle name="Comma [0] 2 2 2 2 6 2" xfId="10441" xr:uid="{69257E07-777A-422F-9271-975F5EC890A3}"/>
    <cellStyle name="Comma [0] 2 2 2 2 6 3" xfId="4175" xr:uid="{8BE921FE-FA88-4CC7-A1A0-E249CD807545}"/>
    <cellStyle name="Comma [0] 2 2 2 3" xfId="587" xr:uid="{00000000-0005-0000-0000-00004B020000}"/>
    <cellStyle name="Comma [0] 2 2 2 3 2" xfId="588" xr:uid="{00000000-0005-0000-0000-00004C020000}"/>
    <cellStyle name="Comma [0] 2 2 2 3 2 2" xfId="4619" xr:uid="{D597DC5E-40D7-4C1E-B2CB-7C84C5C9CC58}"/>
    <cellStyle name="Comma [0] 2 2 2 3 2 2 2" xfId="10884" xr:uid="{F2FA93BD-791C-4666-9BD5-B7FD9D494095}"/>
    <cellStyle name="Comma [0] 2 2 2 3 2 3" xfId="3697" xr:uid="{AC5FF945-5ED1-4748-9774-F9EAC1D28A9B}"/>
    <cellStyle name="Comma [0] 2 2 2 3 3" xfId="2961" xr:uid="{4FD21697-3589-40D2-A2D0-63F0E5497D18}"/>
    <cellStyle name="Comma [0] 2 2 2 3 3 2" xfId="10452" xr:uid="{324BB637-945B-47D3-86AB-6CCEC777C374}"/>
    <cellStyle name="Comma [0] 2 2 2 3 3 3" xfId="4186" xr:uid="{38E66F9E-95C5-49F5-AB65-41568CC1F5EB}"/>
    <cellStyle name="Comma [0] 2 2 2 4" xfId="589" xr:uid="{00000000-0005-0000-0000-00004D020000}"/>
    <cellStyle name="Comma [0] 2 2 2 4 2" xfId="590" xr:uid="{00000000-0005-0000-0000-00004E020000}"/>
    <cellStyle name="Comma [0] 2 2 2 4 2 2" xfId="4620" xr:uid="{8BC089EB-A45B-404E-A533-92667F383C28}"/>
    <cellStyle name="Comma [0] 2 2 2 4 2 2 2" xfId="10885" xr:uid="{286B35F6-9EB3-4788-A36D-EF97870225A5}"/>
    <cellStyle name="Comma [0] 2 2 2 4 2 3" xfId="3698" xr:uid="{3ACE9871-F08D-4FAE-8772-C7B09085AA11}"/>
    <cellStyle name="Comma [0] 2 2 2 4 3" xfId="2962" xr:uid="{4AEB4393-F4FD-488E-A33A-007FC1EDCF88}"/>
    <cellStyle name="Comma [0] 2 2 2 4 3 2" xfId="10453" xr:uid="{4B6A8FC8-8843-4263-9292-26CD3F993DCE}"/>
    <cellStyle name="Comma [0] 2 2 2 4 3 3" xfId="4187" xr:uid="{30E414A2-A605-45A1-9476-7221011EE455}"/>
    <cellStyle name="Comma [0] 2 2 2 5" xfId="591" xr:uid="{00000000-0005-0000-0000-00004F020000}"/>
    <cellStyle name="Comma [0] 2 2 2 5 2" xfId="592" xr:uid="{00000000-0005-0000-0000-000050020000}"/>
    <cellStyle name="Comma [0] 2 2 2 5 2 2" xfId="4621" xr:uid="{D59F0D81-2648-4D48-8C9C-35B848793FDA}"/>
    <cellStyle name="Comma [0] 2 2 2 5 2 2 2" xfId="10886" xr:uid="{EDB202AB-DFFC-4529-9C36-7222866D446F}"/>
    <cellStyle name="Comma [0] 2 2 2 5 2 3" xfId="3699" xr:uid="{88889709-CF87-4767-8F7C-02D53FD3A56A}"/>
    <cellStyle name="Comma [0] 2 2 2 5 3" xfId="2963" xr:uid="{EB055322-F2E2-4CA2-BEC8-F9005BBFE7F5}"/>
    <cellStyle name="Comma [0] 2 2 2 5 3 2" xfId="10454" xr:uid="{44378249-F513-4F27-9493-98DA9234CD82}"/>
    <cellStyle name="Comma [0] 2 2 2 5 3 3" xfId="4188" xr:uid="{98FAE887-4240-447C-91FE-5D8AF38F1B64}"/>
    <cellStyle name="Comma [0] 2 2 2 6" xfId="593" xr:uid="{00000000-0005-0000-0000-000051020000}"/>
    <cellStyle name="Comma [0] 2 2 2 6 2" xfId="4622" xr:uid="{7B0ECED6-E63C-450B-B181-3785CDC5DB29}"/>
    <cellStyle name="Comma [0] 2 2 2 6 2 2" xfId="10887" xr:uid="{AB684937-382D-4A97-8728-CDFC99DDA606}"/>
    <cellStyle name="Comma [0] 2 2 2 6 3" xfId="3700" xr:uid="{893F25A2-B057-49B7-8467-07733AA7EE08}"/>
    <cellStyle name="Comma [0] 2 2 2 7" xfId="2949" xr:uid="{C911442A-DDDE-4A8F-BEEE-B0A6285A2052}"/>
    <cellStyle name="Comma [0] 2 2 2 7 2" xfId="10440" xr:uid="{3A130A15-6795-43B4-852C-C2E361480595}"/>
    <cellStyle name="Comma [0] 2 2 2 7 3" xfId="4174" xr:uid="{253F0192-D5FF-44BF-8745-F9689A1A7DFC}"/>
    <cellStyle name="Comma [0] 2 2 3" xfId="594" xr:uid="{00000000-0005-0000-0000-000052020000}"/>
    <cellStyle name="Comma [0] 2 2 3 2" xfId="2964" xr:uid="{8EF251A8-A648-46D3-B99D-D987F4683354}"/>
    <cellStyle name="Comma [0] 2 2 3 2 2" xfId="10455" xr:uid="{6760728D-8FF9-446A-8F7E-2E8771356BD1}"/>
    <cellStyle name="Comma [0] 2 2 3 2 3" xfId="4189" xr:uid="{E738C8C5-106B-455C-96C4-D9CE2838C2B7}"/>
    <cellStyle name="Comma [0] 2 2 3 3" xfId="4623" xr:uid="{F7CE05A0-578D-4D5D-91E3-D9554E9588CA}"/>
    <cellStyle name="Comma [0] 2 2 3 3 2" xfId="10888" xr:uid="{88F89037-8329-4891-86D1-1A5307D33890}"/>
    <cellStyle name="Comma [0] 2 2 3 4" xfId="3701" xr:uid="{98680BCA-9279-4E6D-88C7-0CEBA6F6AE85}"/>
    <cellStyle name="Comma [0] 2 2 4" xfId="595" xr:uid="{00000000-0005-0000-0000-000053020000}"/>
    <cellStyle name="Comma [0] 2 2 4 2" xfId="2965" xr:uid="{62500905-7AF7-4FB3-9110-17F8A15FD62F}"/>
    <cellStyle name="Comma [0] 2 2 4 2 2" xfId="10456" xr:uid="{D1EC3168-1418-412A-A90D-F7C718841A0A}"/>
    <cellStyle name="Comma [0] 2 2 4 2 3" xfId="4190" xr:uid="{C10F94DB-B57A-41CD-A1B1-F90A49882506}"/>
    <cellStyle name="Comma [0] 2 2 4 3" xfId="4624" xr:uid="{D0A66F7D-2339-43E8-923E-324A616CA7FC}"/>
    <cellStyle name="Comma [0] 2 2 4 3 2" xfId="10889" xr:uid="{57B86800-B53A-4791-B17B-77F2721EA151}"/>
    <cellStyle name="Comma [0] 2 2 4 4" xfId="3702" xr:uid="{ACAA7CDE-C8E2-4053-8025-D26DD68BF56C}"/>
    <cellStyle name="Comma [0] 2 2 5" xfId="596" xr:uid="{00000000-0005-0000-0000-000054020000}"/>
    <cellStyle name="Comma [0] 2 2 5 2" xfId="2966" xr:uid="{469552EE-DADF-408E-BE29-089B7379150B}"/>
    <cellStyle name="Comma [0] 2 2 5 2 2" xfId="10457" xr:uid="{B39CF437-0E51-4073-9D99-9461C5F17239}"/>
    <cellStyle name="Comma [0] 2 2 5 2 3" xfId="4191" xr:uid="{B1AECFA1-01D5-49C1-B383-9043E8D437C2}"/>
    <cellStyle name="Comma [0] 2 2 5 3" xfId="4625" xr:uid="{E58200E0-E2AF-43EA-8A73-D003F7A72311}"/>
    <cellStyle name="Comma [0] 2 2 5 3 2" xfId="10890" xr:uid="{C764033A-F5C8-414F-A63A-3D5724998D16}"/>
    <cellStyle name="Comma [0] 2 2 5 4" xfId="3703" xr:uid="{668E831C-28E7-4266-AA9B-AA33B65A05C4}"/>
    <cellStyle name="Comma [0] 2 2 6" xfId="597" xr:uid="{00000000-0005-0000-0000-000055020000}"/>
    <cellStyle name="Comma [0] 2 2 6 2" xfId="598" xr:uid="{00000000-0005-0000-0000-000056020000}"/>
    <cellStyle name="Comma [0] 2 2 6 2 2" xfId="4626" xr:uid="{67629E85-4E93-49DA-B83A-A32264CBFC5C}"/>
    <cellStyle name="Comma [0] 2 2 6 2 2 2" xfId="10891" xr:uid="{B405B2C6-D869-4B63-99B8-8B19C94C538D}"/>
    <cellStyle name="Comma [0] 2 2 6 2 3" xfId="3704" xr:uid="{19781686-748B-4161-8F4E-200580F22354}"/>
    <cellStyle name="Comma [0] 2 2 6 3" xfId="2967" xr:uid="{F33265BA-55B4-465E-98A8-BD57A05F238A}"/>
    <cellStyle name="Comma [0] 2 2 6 3 2" xfId="10458" xr:uid="{EFD0A6AE-695C-4958-B8A2-EFF5343E1770}"/>
    <cellStyle name="Comma [0] 2 2 6 3 3" xfId="4192" xr:uid="{CE8EEBD9-98B7-4B11-97B6-7084D008E5E0}"/>
    <cellStyle name="Comma [0] 2 2 7" xfId="2948" xr:uid="{BD8C72A4-E65A-45CD-A80B-4873D6EFFF30}"/>
    <cellStyle name="Comma [0] 2 2 7 2" xfId="10439" xr:uid="{DD9E14A5-5692-4899-903A-A11AF1B3818A}"/>
    <cellStyle name="Comma [0] 2 2 7 3" xfId="4173" xr:uid="{024E9DDD-68D1-4848-B5E3-A6EF50E42D1B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71" xr:uid="{26A390EF-794B-4118-B8C4-A4F9BE7392AE}"/>
    <cellStyle name="Comma [0] 2 3 2 2 2 2 2" xfId="10462" xr:uid="{DD2D7F60-7BF8-4DB5-AAFD-DCD451B189D3}"/>
    <cellStyle name="Comma [0] 2 3 2 2 2 2 3" xfId="4196" xr:uid="{1BDA1703-BDC3-493E-8EFC-E05FA0CB7DE0}"/>
    <cellStyle name="Comma [0] 2 3 2 2 3" xfId="603" xr:uid="{00000000-0005-0000-0000-00005B020000}"/>
    <cellStyle name="Comma [0] 2 3 2 2 3 2" xfId="2972" xr:uid="{7D6AA806-FFD9-42D3-8837-6DEA6155E35C}"/>
    <cellStyle name="Comma [0] 2 3 2 2 3 2 2" xfId="10463" xr:uid="{670C665A-BBDD-459B-B1C8-EDADF63B1C16}"/>
    <cellStyle name="Comma [0] 2 3 2 2 3 2 3" xfId="4197" xr:uid="{106041E0-1133-4657-A171-FBFD05E7DE5F}"/>
    <cellStyle name="Comma [0] 2 3 2 2 4" xfId="604" xr:uid="{00000000-0005-0000-0000-00005C020000}"/>
    <cellStyle name="Comma [0] 2 3 2 2 4 2" xfId="2973" xr:uid="{D351D41F-106F-4944-ADFF-67A149656C8E}"/>
    <cellStyle name="Comma [0] 2 3 2 2 4 2 2" xfId="10464" xr:uid="{8C82EDC4-7BDB-47BD-B02B-FA1255412619}"/>
    <cellStyle name="Comma [0] 2 3 2 2 4 2 3" xfId="4198" xr:uid="{E5B85EB9-EC17-49D8-9169-DC17CE068738}"/>
    <cellStyle name="Comma [0] 2 3 2 2 5" xfId="2970" xr:uid="{7A6D1BA7-4154-4D33-8D3B-765846F730E3}"/>
    <cellStyle name="Comma [0] 2 3 2 2 5 2" xfId="10461" xr:uid="{CF75AD4F-F4C0-4A19-B916-3FA6A010418F}"/>
    <cellStyle name="Comma [0] 2 3 2 2 5 3" xfId="4195" xr:uid="{2F73BB0F-B2C6-4BBF-831F-CB3B9BDCF4DE}"/>
    <cellStyle name="Comma [0] 2 3 2 3" xfId="605" xr:uid="{00000000-0005-0000-0000-00005D020000}"/>
    <cellStyle name="Comma [0] 2 3 2 3 2" xfId="2974" xr:uid="{0E223613-AD67-4D2E-8B3F-8BE0F77EEFBC}"/>
    <cellStyle name="Comma [0] 2 3 2 3 2 2" xfId="10465" xr:uid="{154EB29F-7D37-4346-A48F-5860D6F8F10B}"/>
    <cellStyle name="Comma [0] 2 3 2 3 2 3" xfId="4199" xr:uid="{C90819C5-7E36-4ED5-A6E3-9D48B5B1DB72}"/>
    <cellStyle name="Comma [0] 2 3 2 4" xfId="606" xr:uid="{00000000-0005-0000-0000-00005E020000}"/>
    <cellStyle name="Comma [0] 2 3 2 4 2" xfId="2975" xr:uid="{F0A57343-65AB-448D-BE75-07037CFACD39}"/>
    <cellStyle name="Comma [0] 2 3 2 4 2 2" xfId="10466" xr:uid="{FAB3A634-62FC-44DC-9041-502943E9965D}"/>
    <cellStyle name="Comma [0] 2 3 2 4 2 3" xfId="4200" xr:uid="{9B99BDDA-E96A-4891-93D6-C01F73235E88}"/>
    <cellStyle name="Comma [0] 2 3 2 5" xfId="607" xr:uid="{00000000-0005-0000-0000-00005F020000}"/>
    <cellStyle name="Comma [0] 2 3 2 5 2" xfId="2976" xr:uid="{3C4E7837-E0AD-4175-9371-CB68AA8F6A1A}"/>
    <cellStyle name="Comma [0] 2 3 2 5 2 2" xfId="10467" xr:uid="{B44E6AB2-2993-4ED8-BB25-A0F4DD949246}"/>
    <cellStyle name="Comma [0] 2 3 2 5 2 3" xfId="4201" xr:uid="{D10C6482-6EA5-468B-B3A2-29F020D5282F}"/>
    <cellStyle name="Comma [0] 2 3 2 6" xfId="608" xr:uid="{00000000-0005-0000-0000-000060020000}"/>
    <cellStyle name="Comma [0] 2 3 2 6 2" xfId="4627" xr:uid="{714F5DD4-6A73-4CFE-843D-6FDC1CDE610B}"/>
    <cellStyle name="Comma [0] 2 3 2 6 2 2" xfId="10892" xr:uid="{28FA8ECF-162D-4DDF-B31F-ACAD373759E0}"/>
    <cellStyle name="Comma [0] 2 3 2 6 3" xfId="3705" xr:uid="{2A7DF8AD-BE51-4739-B5B0-5D15E517EE5D}"/>
    <cellStyle name="Comma [0] 2 3 2 7" xfId="2969" xr:uid="{4192C8BD-C122-4EF9-9AC1-2EC004309BD0}"/>
    <cellStyle name="Comma [0] 2 3 2 7 2" xfId="10460" xr:uid="{CD73850A-BB23-4D86-B165-A0AF86E87D0E}"/>
    <cellStyle name="Comma [0] 2 3 2 7 3" xfId="4194" xr:uid="{001C97A0-1AB4-41B9-A85A-F84115EA0187}"/>
    <cellStyle name="Comma [0] 2 3 3" xfId="609" xr:uid="{00000000-0005-0000-0000-000061020000}"/>
    <cellStyle name="Comma [0] 2 3 3 2" xfId="2977" xr:uid="{1537831A-B570-414F-A958-7C252EC2F26E}"/>
    <cellStyle name="Comma [0] 2 3 3 2 2" xfId="10468" xr:uid="{6F911D65-90AA-415C-99BD-EF560C20C9CF}"/>
    <cellStyle name="Comma [0] 2 3 3 2 3" xfId="4202" xr:uid="{AFE83CA6-76A2-4201-995E-881319FFB1BA}"/>
    <cellStyle name="Comma [0] 2 3 4" xfId="610" xr:uid="{00000000-0005-0000-0000-000062020000}"/>
    <cellStyle name="Comma [0] 2 3 4 2" xfId="2978" xr:uid="{16FF71BE-0A1B-4D2B-B2A4-CA7411083F54}"/>
    <cellStyle name="Comma [0] 2 3 4 2 2" xfId="10469" xr:uid="{C4500E0B-E5ED-4C45-A504-FCF0EE638E29}"/>
    <cellStyle name="Comma [0] 2 3 4 2 3" xfId="4203" xr:uid="{1F108303-4B4D-4D1D-AA13-3300DC6A52B1}"/>
    <cellStyle name="Comma [0] 2 3 5" xfId="611" xr:uid="{00000000-0005-0000-0000-000063020000}"/>
    <cellStyle name="Comma [0] 2 3 5 2" xfId="2979" xr:uid="{FA387D3B-76FB-4202-AF49-59A8111F69A0}"/>
    <cellStyle name="Comma [0] 2 3 5 2 2" xfId="10470" xr:uid="{A21F62A4-B510-49CD-8114-5D921AF0B105}"/>
    <cellStyle name="Comma [0] 2 3 5 2 3" xfId="4204" xr:uid="{067CC25A-F014-4CA4-B108-53790F56CF24}"/>
    <cellStyle name="Comma [0] 2 3 6" xfId="612" xr:uid="{00000000-0005-0000-0000-000064020000}"/>
    <cellStyle name="Comma [0] 2 3 6 2" xfId="2980" xr:uid="{CB665A94-7C7B-47A5-8591-C62534DB3714}"/>
    <cellStyle name="Comma [0] 2 3 6 2 2" xfId="10471" xr:uid="{5F526E14-846E-435D-B79D-BE2D14B1ACBC}"/>
    <cellStyle name="Comma [0] 2 3 6 2 3" xfId="4205" xr:uid="{13FCD13C-5089-4D8C-9BA2-923B56558600}"/>
    <cellStyle name="Comma [0] 2 3 6 3" xfId="4628" xr:uid="{425DB945-591A-48E9-A778-94C758C69B66}"/>
    <cellStyle name="Comma [0] 2 3 6 3 2" xfId="10893" xr:uid="{E6296AB3-6C22-47FD-87F3-6E0E8F3E4539}"/>
    <cellStyle name="Comma [0] 2 3 6 4" xfId="3706" xr:uid="{B98E02F9-F42A-455A-9F77-CBA9E699B07E}"/>
    <cellStyle name="Comma [0] 2 3 7" xfId="613" xr:uid="{00000000-0005-0000-0000-000065020000}"/>
    <cellStyle name="Comma [0] 2 3 7 2" xfId="4629" xr:uid="{07EC4F55-ABC3-47BC-9B1F-2E360EAA08F6}"/>
    <cellStyle name="Comma [0] 2 3 7 2 2" xfId="10894" xr:uid="{10E98878-4224-44E4-B4D7-599FCC80653C}"/>
    <cellStyle name="Comma [0] 2 3 7 3" xfId="3707" xr:uid="{B8C85B90-457E-4AF1-8C47-F7BBCCC1119F}"/>
    <cellStyle name="Comma [0] 2 3 8" xfId="614" xr:uid="{00000000-0005-0000-0000-000066020000}"/>
    <cellStyle name="Comma [0] 2 3 8 2" xfId="4630" xr:uid="{03863C00-0AF9-4489-9DB9-DE79F7D8B126}"/>
    <cellStyle name="Comma [0] 2 3 8 2 2" xfId="10895" xr:uid="{17145EAA-EC71-471B-A387-1638ED89816C}"/>
    <cellStyle name="Comma [0] 2 3 8 3" xfId="3708" xr:uid="{F9CD212A-AC21-48D2-BB15-357BF86906F9}"/>
    <cellStyle name="Comma [0] 2 3 9" xfId="2968" xr:uid="{6DB23EFB-1FE4-402D-8F98-036C390C5BBD}"/>
    <cellStyle name="Comma [0] 2 3 9 2" xfId="10459" xr:uid="{07B0EDD5-4C95-44AD-9DAD-709E3134A528}"/>
    <cellStyle name="Comma [0] 2 3 9 3" xfId="4193" xr:uid="{D81171C2-DAE4-409E-958C-1B6795692E88}"/>
    <cellStyle name="Comma [0] 2 4" xfId="615" xr:uid="{00000000-0005-0000-0000-000067020000}"/>
    <cellStyle name="Comma [0] 2 4 2" xfId="616" xr:uid="{00000000-0005-0000-0000-000068020000}"/>
    <cellStyle name="Comma [0] 2 4 2 2" xfId="2981" xr:uid="{642B9CE0-D852-4AD0-8147-5560C5508CD0}"/>
    <cellStyle name="Comma [0] 2 4 2 2 2" xfId="10472" xr:uid="{C60657AC-8851-48A3-AC29-00C1EED7391E}"/>
    <cellStyle name="Comma [0] 2 4 2 2 3" xfId="4206" xr:uid="{BC9E59D1-0208-416B-9D40-E62244699448}"/>
    <cellStyle name="Comma [0] 2 4 3" xfId="617" xr:uid="{00000000-0005-0000-0000-000069020000}"/>
    <cellStyle name="Comma [0] 2 4 3 2" xfId="2982" xr:uid="{03F573BC-0808-47F2-A5AA-E38EB03F7686}"/>
    <cellStyle name="Comma [0] 2 4 3 2 2" xfId="10473" xr:uid="{38D4FD62-9BC6-4131-85AE-B35541A66AD9}"/>
    <cellStyle name="Comma [0] 2 4 3 2 3" xfId="4207" xr:uid="{CB9EDB81-4DD7-4C44-9F24-1142F8BEC0BC}"/>
    <cellStyle name="Comma [0] 2 4 4" xfId="618" xr:uid="{00000000-0005-0000-0000-00006A020000}"/>
    <cellStyle name="Comma [0] 2 4 4 2" xfId="2983" xr:uid="{91E0FCCF-A95F-410E-BBD6-0E9E36E1B8F5}"/>
    <cellStyle name="Comma [0] 2 4 4 2 2" xfId="10474" xr:uid="{4144EA64-9683-4650-A343-3C613D727700}"/>
    <cellStyle name="Comma [0] 2 4 4 2 3" xfId="4208" xr:uid="{3DDE9DA6-C4C1-4132-866B-B19F4BDBEE44}"/>
    <cellStyle name="Comma [0] 2 4 5" xfId="619" xr:uid="{00000000-0005-0000-0000-00006B020000}"/>
    <cellStyle name="Comma [0] 2 4 5 2" xfId="620" xr:uid="{00000000-0005-0000-0000-00006C020000}"/>
    <cellStyle name="Comma [0] 2 4 5 2 2" xfId="4631" xr:uid="{4D78344C-4EBE-4D40-82E5-9BA8C3498674}"/>
    <cellStyle name="Comma [0] 2 4 5 2 2 2" xfId="10896" xr:uid="{95A2C61C-653D-4249-83D2-97F10655469C}"/>
    <cellStyle name="Comma [0] 2 4 5 2 3" xfId="3709" xr:uid="{950B2A15-D37A-4E4A-B86B-360B5E9FD58F}"/>
    <cellStyle name="Comma [0] 2 4 5 3" xfId="2984" xr:uid="{07F03BD6-AE77-48FC-A447-85150DEC214D}"/>
    <cellStyle name="Comma [0] 2 4 5 3 2" xfId="10475" xr:uid="{D68F4950-B654-4998-AEE1-70B1AD3F4331}"/>
    <cellStyle name="Comma [0] 2 4 5 3 3" xfId="4209" xr:uid="{CAE18837-11A5-47E6-9BA4-4A93442FEE1E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86" xr:uid="{5833CCA5-65DF-426D-9D97-D9AE6CCC3B4C}"/>
    <cellStyle name="Comma [0] 2 5 2 2 2" xfId="10477" xr:uid="{5241290F-F383-4D83-8516-4C401FBF33B0}"/>
    <cellStyle name="Comma [0] 2 5 2 2 3" xfId="4211" xr:uid="{86EDAE9A-78E8-4A9C-AB39-8BD41E0106D7}"/>
    <cellStyle name="Comma [0] 2 5 3" xfId="624" xr:uid="{00000000-0005-0000-0000-000070020000}"/>
    <cellStyle name="Comma [0] 2 5 3 2" xfId="2987" xr:uid="{8FFF93CF-595A-4D4A-8F62-1A4174F317B0}"/>
    <cellStyle name="Comma [0] 2 5 3 2 2" xfId="10478" xr:uid="{D38661D8-3BF0-4F82-86BF-F8EFD471C78A}"/>
    <cellStyle name="Comma [0] 2 5 3 2 3" xfId="4212" xr:uid="{BA46D53F-5481-4B32-8FDF-E688407C09CF}"/>
    <cellStyle name="Comma [0] 2 5 4" xfId="625" xr:uid="{00000000-0005-0000-0000-000071020000}"/>
    <cellStyle name="Comma [0] 2 5 4 2" xfId="2988" xr:uid="{85293712-35EF-4E76-BF5E-A3A0BB27050B}"/>
    <cellStyle name="Comma [0] 2 5 4 2 2" xfId="10479" xr:uid="{EA7AD34E-5C20-47A5-ABAB-3CAF60848003}"/>
    <cellStyle name="Comma [0] 2 5 4 2 3" xfId="4213" xr:uid="{ECCA5220-E9C8-4927-8480-9DA516B8A535}"/>
    <cellStyle name="Comma [0] 2 5 5" xfId="2985" xr:uid="{9C9B7F28-F693-4CF7-B656-2814B39FC259}"/>
    <cellStyle name="Comma [0] 2 5 5 2" xfId="10476" xr:uid="{2DCEF8D6-F784-47E1-AF06-E9781B304FDE}"/>
    <cellStyle name="Comma [0] 2 5 5 3" xfId="4210" xr:uid="{D66C591E-D912-462C-BF2A-4F5DD0DF0306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94" xr:uid="{07438A39-95E7-4C38-8442-368DEC8F009C}"/>
    <cellStyle name="Comma [0] 2 6 2 2 2 2 2 2 2" xfId="10485" xr:uid="{5F761B69-B256-4F88-BD19-0020E83CA3EF}"/>
    <cellStyle name="Comma [0] 2 6 2 2 2 2 2 2 3" xfId="4219" xr:uid="{460A4F6F-C4CF-4B08-A590-0391C5ACF866}"/>
    <cellStyle name="Comma [0] 2 6 2 2 2 2 3" xfId="632" xr:uid="{00000000-0005-0000-0000-000078020000}"/>
    <cellStyle name="Comma [0] 2 6 2 2 2 2 3 2" xfId="2995" xr:uid="{B96A0D85-6EF2-4B28-8168-1F505410021B}"/>
    <cellStyle name="Comma [0] 2 6 2 2 2 2 3 2 2" xfId="10486" xr:uid="{E24EA21A-CD5A-4353-B34A-7D754ACA39E9}"/>
    <cellStyle name="Comma [0] 2 6 2 2 2 2 3 2 3" xfId="4220" xr:uid="{031F4749-332B-46F3-B0F1-E98F1B5A1B7E}"/>
    <cellStyle name="Comma [0] 2 6 2 2 2 2 4" xfId="633" xr:uid="{00000000-0005-0000-0000-000079020000}"/>
    <cellStyle name="Comma [0] 2 6 2 2 2 2 4 2" xfId="2996" xr:uid="{65AE10B1-AF4D-46BA-8DCB-65C791B813C3}"/>
    <cellStyle name="Comma [0] 2 6 2 2 2 2 4 2 2" xfId="10487" xr:uid="{ED7C68FD-619C-41A6-B2FB-0A8D95D4B8BF}"/>
    <cellStyle name="Comma [0] 2 6 2 2 2 2 4 2 3" xfId="4221" xr:uid="{0B19D449-41B2-4251-9BAC-7B7EDEBCB7EC}"/>
    <cellStyle name="Comma [0] 2 6 2 2 2 2 5" xfId="634" xr:uid="{00000000-0005-0000-0000-00007A020000}"/>
    <cellStyle name="Comma [0] 2 6 2 2 2 2 5 2" xfId="2997" xr:uid="{FBA3E10E-363C-4CC6-827D-AD334C98BD5F}"/>
    <cellStyle name="Comma [0] 2 6 2 2 2 2 5 2 2" xfId="10488" xr:uid="{136E0392-C313-436C-9C20-9C3C2B3B610A}"/>
    <cellStyle name="Comma [0] 2 6 2 2 2 2 5 2 3" xfId="4222" xr:uid="{96372F03-0D80-4151-A47C-EC5260526638}"/>
    <cellStyle name="Comma [0] 2 6 2 2 2 2 6" xfId="2993" xr:uid="{BE5DBFD3-DF2A-4633-8CEF-609AA2C0090B}"/>
    <cellStyle name="Comma [0] 2 6 2 2 2 2 6 2" xfId="10484" xr:uid="{67D92AB5-443A-41EA-BD41-C216F88246D6}"/>
    <cellStyle name="Comma [0] 2 6 2 2 2 2 6 3" xfId="4218" xr:uid="{156AB339-2B49-44B0-8752-6B0993393220}"/>
    <cellStyle name="Comma [0] 2 6 2 2 2 3" xfId="635" xr:uid="{00000000-0005-0000-0000-00007B020000}"/>
    <cellStyle name="Comma [0] 2 6 2 2 2 3 2" xfId="2998" xr:uid="{D518C770-A077-460F-B8B3-1FD243DBF47A}"/>
    <cellStyle name="Comma [0] 2 6 2 2 2 3 2 2" xfId="10489" xr:uid="{B4A0640E-2591-416D-BCE2-E380D4702094}"/>
    <cellStyle name="Comma [0] 2 6 2 2 2 3 2 3" xfId="4223" xr:uid="{DD66CDFF-CEA6-43F2-ACD9-AE5972ED6C8C}"/>
    <cellStyle name="Comma [0] 2 6 2 2 2 4" xfId="636" xr:uid="{00000000-0005-0000-0000-00007C020000}"/>
    <cellStyle name="Comma [0] 2 6 2 2 2 4 2" xfId="2999" xr:uid="{6F0E3D0D-380D-4720-8677-2F8DE0011B1A}"/>
    <cellStyle name="Comma [0] 2 6 2 2 2 4 2 2" xfId="10490" xr:uid="{EF3A95FF-127D-4A9E-B728-6880582D7E2F}"/>
    <cellStyle name="Comma [0] 2 6 2 2 2 4 2 3" xfId="4224" xr:uid="{ACCF1F8E-63F0-48AE-8A94-3FFA4DFDD4E6}"/>
    <cellStyle name="Comma [0] 2 6 2 2 2 5" xfId="637" xr:uid="{00000000-0005-0000-0000-00007D020000}"/>
    <cellStyle name="Comma [0] 2 6 2 2 2 5 2" xfId="3000" xr:uid="{20BA6D6F-1191-4F4C-BEA7-51E7D8B3D8C7}"/>
    <cellStyle name="Comma [0] 2 6 2 2 2 5 2 2" xfId="10491" xr:uid="{869EA1DB-59A2-41D7-BDDA-5FCF9DC0D553}"/>
    <cellStyle name="Comma [0] 2 6 2 2 2 5 2 3" xfId="4225" xr:uid="{CFE47AF7-6405-4B77-B6E3-9A850D3EC85C}"/>
    <cellStyle name="Comma [0] 2 6 2 2 2 6" xfId="2992" xr:uid="{C7F61E24-BBE6-4ABC-8FB6-8C0BC5A6B8E1}"/>
    <cellStyle name="Comma [0] 2 6 2 2 2 6 2" xfId="10483" xr:uid="{EEA0E2B0-B400-48CD-82F4-E401CDAB92EB}"/>
    <cellStyle name="Comma [0] 2 6 2 2 2 6 3" xfId="4217" xr:uid="{22A7F837-8A53-4E6B-8876-0F6E39AB4EC4}"/>
    <cellStyle name="Comma [0] 2 6 2 2 3" xfId="638" xr:uid="{00000000-0005-0000-0000-00007E020000}"/>
    <cellStyle name="Comma [0] 2 6 2 2 3 2" xfId="3001" xr:uid="{3F747AE9-1931-4563-B265-8B51B900F7F7}"/>
    <cellStyle name="Comma [0] 2 6 2 2 3 2 2" xfId="10492" xr:uid="{3B8C067A-3A50-4428-A5FF-2604AD7CF01C}"/>
    <cellStyle name="Comma [0] 2 6 2 2 3 2 3" xfId="4226" xr:uid="{F6B738FE-A43B-4908-A65B-BB09AAC16395}"/>
    <cellStyle name="Comma [0] 2 6 2 2 4" xfId="639" xr:uid="{00000000-0005-0000-0000-00007F020000}"/>
    <cellStyle name="Comma [0] 2 6 2 2 4 2" xfId="3002" xr:uid="{D6C72E52-1C0C-4DC0-B51D-C61E868CF0EA}"/>
    <cellStyle name="Comma [0] 2 6 2 2 4 2 2" xfId="10493" xr:uid="{FEA0B5B8-332E-4B5F-81FF-D436EFD3AA88}"/>
    <cellStyle name="Comma [0] 2 6 2 2 4 2 3" xfId="4227" xr:uid="{927BB210-392C-4EB5-9025-701555036D7D}"/>
    <cellStyle name="Comma [0] 2 6 2 2 5" xfId="640" xr:uid="{00000000-0005-0000-0000-000080020000}"/>
    <cellStyle name="Comma [0] 2 6 2 2 5 2" xfId="3003" xr:uid="{DC5170A1-5E13-4512-AC25-2081CC4A7AB6}"/>
    <cellStyle name="Comma [0] 2 6 2 2 5 2 2" xfId="10494" xr:uid="{B0556A1B-4F39-4796-A695-520A648C0F57}"/>
    <cellStyle name="Comma [0] 2 6 2 2 5 2 3" xfId="4228" xr:uid="{B80CD826-3B22-4C08-87F0-499BF346213C}"/>
    <cellStyle name="Comma [0] 2 6 2 2 6" xfId="2991" xr:uid="{1C27C4F7-41B3-4535-8ED8-FF49C7BCA9AC}"/>
    <cellStyle name="Comma [0] 2 6 2 2 6 2" xfId="10482" xr:uid="{6021629D-532B-4A49-936B-343B99793435}"/>
    <cellStyle name="Comma [0] 2 6 2 2 6 3" xfId="4216" xr:uid="{100A7423-236D-499F-83BB-7739F0606D72}"/>
    <cellStyle name="Comma [0] 2 6 2 3" xfId="641" xr:uid="{00000000-0005-0000-0000-000081020000}"/>
    <cellStyle name="Comma [0] 2 6 2 3 2" xfId="3004" xr:uid="{6866CC9B-0839-4E0D-B1BF-6B313E83A3C1}"/>
    <cellStyle name="Comma [0] 2 6 2 3 2 2" xfId="10495" xr:uid="{E35552BE-2E42-4C50-B118-B265A2C26E50}"/>
    <cellStyle name="Comma [0] 2 6 2 3 2 3" xfId="4229" xr:uid="{3B160D8A-B56C-4FDB-9A97-1349753482A5}"/>
    <cellStyle name="Comma [0] 2 6 2 4" xfId="642" xr:uid="{00000000-0005-0000-0000-000082020000}"/>
    <cellStyle name="Comma [0] 2 6 2 4 2" xfId="3005" xr:uid="{DBDF41A1-C596-4FF6-971D-C23A3AE7254C}"/>
    <cellStyle name="Comma [0] 2 6 2 4 2 2" xfId="10496" xr:uid="{B3381596-F443-415D-8D64-74379E48D0D0}"/>
    <cellStyle name="Comma [0] 2 6 2 4 2 3" xfId="4230" xr:uid="{1525BC04-3E4D-49D2-AB9C-3D193E65CBB1}"/>
    <cellStyle name="Comma [0] 2 6 2 5" xfId="643" xr:uid="{00000000-0005-0000-0000-000083020000}"/>
    <cellStyle name="Comma [0] 2 6 2 5 2" xfId="3006" xr:uid="{B86C9AFF-4617-43D5-A41A-E5444BCB2580}"/>
    <cellStyle name="Comma [0] 2 6 2 5 2 2" xfId="10497" xr:uid="{5BA57894-8C49-4B40-B89E-63534F4BA57F}"/>
    <cellStyle name="Comma [0] 2 6 2 5 2 3" xfId="4231" xr:uid="{79237E5D-1ADA-4701-87C1-90CFFACAB5AF}"/>
    <cellStyle name="Comma [0] 2 6 2 6" xfId="2990" xr:uid="{72917719-44EE-466D-9887-E33D6EB27D86}"/>
    <cellStyle name="Comma [0] 2 6 2 6 2" xfId="10481" xr:uid="{6EF510D3-2F06-40CF-9618-40AA9CBBD079}"/>
    <cellStyle name="Comma [0] 2 6 2 6 3" xfId="4215" xr:uid="{0C4AF234-820B-41C7-9CC6-8C7D2D18F8A3}"/>
    <cellStyle name="Comma [0] 2 6 3" xfId="644" xr:uid="{00000000-0005-0000-0000-000084020000}"/>
    <cellStyle name="Comma [0] 2 6 3 2" xfId="3007" xr:uid="{AE520881-FFEF-4BB2-B261-41E0023AF28B}"/>
    <cellStyle name="Comma [0] 2 6 3 2 2" xfId="10498" xr:uid="{3D05D7FD-0F8D-4869-99B4-CE42D8D32F56}"/>
    <cellStyle name="Comma [0] 2 6 3 2 3" xfId="4232" xr:uid="{BF3F5754-E087-48E7-9872-89B5AA90CEE4}"/>
    <cellStyle name="Comma [0] 2 6 4" xfId="645" xr:uid="{00000000-0005-0000-0000-000085020000}"/>
    <cellStyle name="Comma [0] 2 6 4 2" xfId="3008" xr:uid="{E2687CD6-76AD-4DC5-9CCA-B597D73788C9}"/>
    <cellStyle name="Comma [0] 2 6 4 2 2" xfId="10499" xr:uid="{D8734B4C-3C85-4671-A231-C53EB62005EF}"/>
    <cellStyle name="Comma [0] 2 6 4 2 3" xfId="4233" xr:uid="{0ECFED14-04AA-4324-B6B0-BB06B3C94CC8}"/>
    <cellStyle name="Comma [0] 2 6 5" xfId="646" xr:uid="{00000000-0005-0000-0000-000086020000}"/>
    <cellStyle name="Comma [0] 2 6 5 2" xfId="3009" xr:uid="{EFEFA1F2-2E28-4FBF-95AB-D9AFF99B648D}"/>
    <cellStyle name="Comma [0] 2 6 5 2 2" xfId="10500" xr:uid="{FC209550-A946-4881-BD89-D8D024827BBC}"/>
    <cellStyle name="Comma [0] 2 6 5 2 3" xfId="4234" xr:uid="{03B053B9-A3E1-4C85-8EFF-F89F2C5AC6C1}"/>
    <cellStyle name="Comma [0] 2 6 6" xfId="2989" xr:uid="{A05E345F-700E-4BDC-8E09-E44F8A0275F5}"/>
    <cellStyle name="Comma [0] 2 6 6 2" xfId="10480" xr:uid="{60E8B0F5-046B-4F80-9DE9-9D8874F74B48}"/>
    <cellStyle name="Comma [0] 2 6 6 3" xfId="4214" xr:uid="{9F2CAE77-3218-40E7-8BCB-CCF6786114F2}"/>
    <cellStyle name="Comma [0] 2 7" xfId="647" xr:uid="{00000000-0005-0000-0000-000087020000}"/>
    <cellStyle name="Comma [0] 2 7 2" xfId="648" xr:uid="{00000000-0005-0000-0000-000088020000}"/>
    <cellStyle name="Comma [0] 2 7 2 2" xfId="4632" xr:uid="{B7D1A29E-9AB1-4D7C-A33D-557E3F5C1291}"/>
    <cellStyle name="Comma [0] 2 7 2 2 2" xfId="10897" xr:uid="{BB509B5F-B559-483F-9AE2-9C92FCE328C9}"/>
    <cellStyle name="Comma [0] 2 7 2 3" xfId="3710" xr:uid="{DCDF5F15-A833-45FB-9C28-6930D64A6898}"/>
    <cellStyle name="Comma [0] 2 7 3" xfId="3010" xr:uid="{FCF05C73-E664-494A-9B5E-B049ABC0FDCE}"/>
    <cellStyle name="Comma [0] 2 7 3 2" xfId="10501" xr:uid="{7B066678-F9E9-4774-9EFD-0F0E7149B5BD}"/>
    <cellStyle name="Comma [0] 2 7 3 3" xfId="4235" xr:uid="{0FACD11D-A61A-4B07-852B-E6C77408A979}"/>
    <cellStyle name="Comma [0] 2 8" xfId="649" xr:uid="{00000000-0005-0000-0000-000089020000}"/>
    <cellStyle name="Comma [0] 2 8 2" xfId="3011" xr:uid="{1303E69D-C6A9-4895-BA0C-117F17A40B11}"/>
    <cellStyle name="Comma [0] 2 8 2 2" xfId="10502" xr:uid="{7194555A-2AEC-4C55-A4B8-910596E197F5}"/>
    <cellStyle name="Comma [0] 2 8 2 3" xfId="4236" xr:uid="{15F4722F-F662-4E26-9138-4F748E38DBE4}"/>
    <cellStyle name="Comma [0] 2 9" xfId="650" xr:uid="{00000000-0005-0000-0000-00008A020000}"/>
    <cellStyle name="Comma [0] 2 9 2" xfId="3012" xr:uid="{7AB9292F-E7A0-4EB1-8F01-AAFAEADDC1FA}"/>
    <cellStyle name="Comma [0] 2 9 2 2" xfId="10503" xr:uid="{A38847BF-A0DD-48EF-8AD6-6FB81CD8A098}"/>
    <cellStyle name="Comma [0] 2 9 2 3" xfId="4237" xr:uid="{18FFF1A6-3003-4933-BFE0-AC5BC06BEEB7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3013" xr:uid="{3DA11D55-00D9-4CE3-BD5C-F4B0D93BC21A}"/>
    <cellStyle name="Comma [0] 22 2 2" xfId="10504" xr:uid="{360548CC-5621-4793-887F-65D9349B5769}"/>
    <cellStyle name="Comma [0] 22 2 3" xfId="4238" xr:uid="{6BCAD579-CAA1-4592-8DEA-6AF1991F598C}"/>
    <cellStyle name="Comma [0] 22 3" xfId="4633" xr:uid="{240A5862-E0EA-45DF-BC1F-0AA54426136B}"/>
    <cellStyle name="Comma [0] 22 3 2" xfId="10898" xr:uid="{50BE9596-FD4D-42B9-87D5-DF2D69BDEC7A}"/>
    <cellStyle name="Comma [0] 22 4" xfId="3711" xr:uid="{10ABC261-7525-4B55-920F-076E20C5DD79}"/>
    <cellStyle name="Comma [0] 23" xfId="656" xr:uid="{00000000-0005-0000-0000-000090020000}"/>
    <cellStyle name="Comma [0] 23 2" xfId="3014" xr:uid="{3E73766F-055C-4F9F-9AFE-9F7180DD1773}"/>
    <cellStyle name="Comma [0] 23 2 2" xfId="10505" xr:uid="{8A224D74-5A2F-4693-9225-77ADFA6B2ACF}"/>
    <cellStyle name="Comma [0] 23 2 3" xfId="4239" xr:uid="{FC81DB1F-5230-4439-A9EF-BE38DB6CD8F2}"/>
    <cellStyle name="Comma [0] 23 3" xfId="4634" xr:uid="{1C5FDAE9-06A1-4240-ACC7-3EC8EC96BC2D}"/>
    <cellStyle name="Comma [0] 23 3 2" xfId="10899" xr:uid="{0FA52232-CB1B-46D5-9C21-20DA8CFBA829}"/>
    <cellStyle name="Comma [0] 23 4" xfId="3712" xr:uid="{B989BC07-3AE0-49C0-8F99-2FF0194D0807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4635" xr:uid="{99308BA2-8D8F-4840-A3D0-B368D00DEA06}"/>
    <cellStyle name="Comma [0] 24 2 2 2 2" xfId="10900" xr:uid="{DCC25A72-8BB8-4565-A4F9-09BCFDFBD62C}"/>
    <cellStyle name="Comma [0] 24 2 2 3" xfId="3713" xr:uid="{5221739F-6BB0-4C4A-94EB-415A308A6172}"/>
    <cellStyle name="Comma [0] 24 2 3" xfId="3016" xr:uid="{146C830E-27BB-481D-B98D-0E566C34B715}"/>
    <cellStyle name="Comma [0] 24 2 3 2" xfId="10507" xr:uid="{FE97167E-08BE-4719-B3F0-A17CE5F90666}"/>
    <cellStyle name="Comma [0] 24 2 3 3" xfId="4241" xr:uid="{FAC57BBE-5852-44D8-8E7C-8B9110C9016D}"/>
    <cellStyle name="Comma [0] 24 3" xfId="660" xr:uid="{00000000-0005-0000-0000-000094020000}"/>
    <cellStyle name="Comma [0] 24 3 2" xfId="4636" xr:uid="{1BA33E78-F325-4F83-9FF1-00C2010CCBEE}"/>
    <cellStyle name="Comma [0] 24 3 2 2" xfId="10901" xr:uid="{5298FC42-85DE-422A-A8E4-FAFEA5DF9484}"/>
    <cellStyle name="Comma [0] 24 3 3" xfId="3714" xr:uid="{7DB357A7-D28F-4C31-8A8C-09AAB388DD65}"/>
    <cellStyle name="Comma [0] 24 4" xfId="3015" xr:uid="{C053FF0F-1A91-4372-A8F1-15E0BDCC1628}"/>
    <cellStyle name="Comma [0] 24 4 2" xfId="10506" xr:uid="{9E50C520-1897-4E65-8850-690FE0278193}"/>
    <cellStyle name="Comma [0] 24 4 3" xfId="4240" xr:uid="{CBA7A0E2-B283-4CE1-8D5F-589B609DFA60}"/>
    <cellStyle name="Comma [0] 25" xfId="661" xr:uid="{00000000-0005-0000-0000-000095020000}"/>
    <cellStyle name="Comma [0] 25 2" xfId="3017" xr:uid="{52AAE49F-75E2-4BDA-89EB-766A067D489F}"/>
    <cellStyle name="Comma [0] 25 2 2" xfId="10508" xr:uid="{B0032268-019B-4AFA-90FA-E49CA1EC2B89}"/>
    <cellStyle name="Comma [0] 25 2 3" xfId="4242" xr:uid="{E51B293B-0D2E-4168-B106-D5C0BA5F4A2C}"/>
    <cellStyle name="Comma [0] 25 3" xfId="4637" xr:uid="{132E147F-0F45-488F-9BDC-03172549B506}"/>
    <cellStyle name="Comma [0] 25 3 2" xfId="10902" xr:uid="{E6770BF6-4DB3-4CC4-A048-B3F5EDB81BBC}"/>
    <cellStyle name="Comma [0] 25 4" xfId="3715" xr:uid="{F6E4412F-285F-4BC1-A98C-8CC6455DC8F6}"/>
    <cellStyle name="Comma [0] 26" xfId="662" xr:uid="{00000000-0005-0000-0000-000096020000}"/>
    <cellStyle name="Comma [0] 26 2" xfId="4638" xr:uid="{4E4328EA-E3D3-4768-8B95-76BAD3A69460}"/>
    <cellStyle name="Comma [0] 26 2 2" xfId="10903" xr:uid="{72EEDF37-412D-4A4A-8B2B-45492A487AB1}"/>
    <cellStyle name="Comma [0] 26 3" xfId="3716" xr:uid="{517AB656-2221-400C-9B15-FED7EEB68BC1}"/>
    <cellStyle name="Comma [0] 27" xfId="663" xr:uid="{00000000-0005-0000-0000-000097020000}"/>
    <cellStyle name="Comma [0] 27 2" xfId="664" xr:uid="{00000000-0005-0000-0000-000098020000}"/>
    <cellStyle name="Comma [0] 27 2 2" xfId="4639" xr:uid="{E6638AD2-87E9-4EE4-9A8E-F9AAC5EA01E4}"/>
    <cellStyle name="Comma [0] 27 2 2 2" xfId="10904" xr:uid="{AD7697D8-47F5-4672-96E8-64A3C2A0D18A}"/>
    <cellStyle name="Comma [0] 27 2 3" xfId="3717" xr:uid="{EE0AB820-54D3-4B45-9856-0793339ECE0F}"/>
    <cellStyle name="Comma [0] 27 3" xfId="3018" xr:uid="{64CA2C98-F690-4C2D-AE64-3EAD0CB87D07}"/>
    <cellStyle name="Comma [0] 27 3 2" xfId="10509" xr:uid="{BB218916-8EF5-427C-8BCE-785CB9A94950}"/>
    <cellStyle name="Comma [0] 27 3 3" xfId="4243" xr:uid="{A2340F4F-AAE8-43ED-930E-CC24265FD41E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3020" xr:uid="{49AA06DB-3187-4C54-91AB-B8ADB736BD7D}"/>
    <cellStyle name="Comma [0] 3 2 2 2 2" xfId="10511" xr:uid="{72F8DC4D-01F1-4A75-9746-16634BECBCDF}"/>
    <cellStyle name="Comma [0] 3 2 2 2 3" xfId="4245" xr:uid="{CED9D3B2-243F-4965-9C5D-B277574722EE}"/>
    <cellStyle name="Comma [0] 3 2 3" xfId="668" xr:uid="{00000000-0005-0000-0000-00009C020000}"/>
    <cellStyle name="Comma [0] 3 2 3 2" xfId="4640" xr:uid="{901FB1FF-8F00-4D4E-8700-247CD7510012}"/>
    <cellStyle name="Comma [0] 3 2 3 2 2" xfId="10905" xr:uid="{74F1F921-9228-484A-AD85-344604397B5C}"/>
    <cellStyle name="Comma [0] 3 2 3 3" xfId="3718" xr:uid="{3AEC56C0-BAE9-4D14-AAB0-F66CD69247A4}"/>
    <cellStyle name="Comma [0] 3 2 4" xfId="3019" xr:uid="{A1077D7F-E055-4ECF-9805-8F6571E43CB9}"/>
    <cellStyle name="Comma [0] 3 2 4 2" xfId="10510" xr:uid="{E8A15B83-4B01-48D9-A0B4-39F747E98263}"/>
    <cellStyle name="Comma [0] 3 2 4 3" xfId="4244" xr:uid="{728D9B74-9343-4AF3-9586-EB135C467307}"/>
    <cellStyle name="Comma [0] 3 3" xfId="669" xr:uid="{00000000-0005-0000-0000-00009D020000}"/>
    <cellStyle name="Comma [0] 3 3 2" xfId="4641" xr:uid="{4CEE7C18-B52D-4AED-A9DA-16AB100FAB56}"/>
    <cellStyle name="Comma [0] 3 3 2 2" xfId="10906" xr:uid="{61CAA8FC-CA4E-40D2-A405-DCFC66F34F20}"/>
    <cellStyle name="Comma [0] 3 3 3" xfId="3719" xr:uid="{60DC8007-4A17-4FAE-9CCC-8C5C3A298336}"/>
    <cellStyle name="Comma [0] 3 4" xfId="2698" xr:uid="{FA50B6D5-1668-4592-BA67-B64EF5EE910E}"/>
    <cellStyle name="Comma [0] 3 4 2" xfId="10421" xr:uid="{F1AE1539-2280-4ABB-A6B7-FF651BEA9DCB}"/>
    <cellStyle name="Comma [0] 3 4 3" xfId="4155" xr:uid="{9EF1EBE8-954E-4549-A260-4D3B14D030F6}"/>
    <cellStyle name="Comma [0] 32" xfId="670" xr:uid="{00000000-0005-0000-0000-00009E020000}"/>
    <cellStyle name="Comma [0] 32 2" xfId="671" xr:uid="{00000000-0005-0000-0000-00009F020000}"/>
    <cellStyle name="Comma [0] 32 2 2" xfId="4642" xr:uid="{892F77EE-E3F5-412B-93C4-E17AAAE43091}"/>
    <cellStyle name="Comma [0] 32 2 2 2" xfId="10907" xr:uid="{15EF10B1-34BD-46CB-9AE1-632C028F85B3}"/>
    <cellStyle name="Comma [0] 32 2 3" xfId="3720" xr:uid="{38497F1D-6E79-4EE9-93A9-02392FD4183A}"/>
    <cellStyle name="Comma [0] 32 3" xfId="3021" xr:uid="{BCE6C970-A69B-49AF-BBE3-8B67F619D8D9}"/>
    <cellStyle name="Comma [0] 32 3 2" xfId="10512" xr:uid="{5DE8557F-B212-4337-A7F1-2D2466745273}"/>
    <cellStyle name="Comma [0] 32 3 3" xfId="4246" xr:uid="{B3889AF0-4A69-4B76-A62F-8733FC50419B}"/>
    <cellStyle name="Comma [0] 35" xfId="672" xr:uid="{00000000-0005-0000-0000-0000A0020000}"/>
    <cellStyle name="Comma [0] 35 2" xfId="3022" xr:uid="{48BF8116-4B29-43F9-9F99-3792585C32FB}"/>
    <cellStyle name="Comma [0] 35 2 2" xfId="10513" xr:uid="{E9CAA679-E39C-4232-9D91-7E08ED9B5EA9}"/>
    <cellStyle name="Comma [0] 35 2 3" xfId="4247" xr:uid="{55AFDFDF-6F02-4B2B-9DE1-8DBC44BBD93B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4643" xr:uid="{42072D9C-75F7-488E-BDE2-D03B940CDF84}"/>
    <cellStyle name="Comma [0] 4 2 2 2 2" xfId="10908" xr:uid="{F467DE8D-9DB1-4DB3-95A5-679880F1106C}"/>
    <cellStyle name="Comma [0] 4 2 2 3" xfId="3721" xr:uid="{143C9F4D-8900-43A5-956E-65723A737EE9}"/>
    <cellStyle name="Comma [0] 4 2 3" xfId="3024" xr:uid="{8D05F48E-C411-455F-B992-E8C746AE123E}"/>
    <cellStyle name="Comma [0] 4 2 3 2" xfId="10515" xr:uid="{5F3CD6F6-1927-4DEE-9AE6-64AC0EDE5C60}"/>
    <cellStyle name="Comma [0] 4 2 3 3" xfId="4249" xr:uid="{E4B0A50B-E6D7-4CFD-B088-A0F1BFA5C614}"/>
    <cellStyle name="Comma [0] 4 3" xfId="676" xr:uid="{00000000-0005-0000-0000-0000A4020000}"/>
    <cellStyle name="Comma [0] 4 3 2" xfId="677" xr:uid="{00000000-0005-0000-0000-0000A5020000}"/>
    <cellStyle name="Comma [0] 4 3 2 2" xfId="4644" xr:uid="{28D48BEF-E04A-4CD5-924F-1FF49D0C201D}"/>
    <cellStyle name="Comma [0] 4 3 2 2 2" xfId="10909" xr:uid="{24DDE0A1-7890-4B2C-B036-10007BF090C5}"/>
    <cellStyle name="Comma [0] 4 3 2 3" xfId="3722" xr:uid="{F403EA02-8C6D-430E-8BAE-1809A2A4BA7B}"/>
    <cellStyle name="Comma [0] 4 3 3" xfId="3025" xr:uid="{1F722BDB-E510-4D66-A3BF-9AFD00C34799}"/>
    <cellStyle name="Comma [0] 4 3 3 2" xfId="10516" xr:uid="{814031F0-13D3-4FB0-AEE5-6B78EBD30EF2}"/>
    <cellStyle name="Comma [0] 4 3 3 3" xfId="4250" xr:uid="{44FD4239-3DF9-41C4-BF13-E37D9A3E2E33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4645" xr:uid="{6B088E10-DE58-4D4E-ADF4-1C0AB508C091}"/>
    <cellStyle name="Comma [0] 4 5 2 2" xfId="10910" xr:uid="{0F285A40-0DEB-4EE4-B6FB-A4FDBBB0145C}"/>
    <cellStyle name="Comma [0] 4 5 3" xfId="3723" xr:uid="{518CFD28-F48D-456E-A1D0-B74B38578ED5}"/>
    <cellStyle name="Comma [0] 4 6" xfId="681" xr:uid="{00000000-0005-0000-0000-0000A9020000}"/>
    <cellStyle name="Comma [0] 4 6 2" xfId="4646" xr:uid="{0E2F9E01-45CD-4F27-A22F-1830665FEA07}"/>
    <cellStyle name="Comma [0] 4 6 2 2" xfId="10911" xr:uid="{887F85EB-16E9-4D06-B642-1D364A31E07B}"/>
    <cellStyle name="Comma [0] 4 6 3" xfId="3724" xr:uid="{93BF3A8C-2436-493B-BEBB-18E788AFAAC8}"/>
    <cellStyle name="Comma [0] 4 7" xfId="3023" xr:uid="{F2AEB86E-C607-4E9C-9A82-16ED969F898E}"/>
    <cellStyle name="Comma [0] 4 7 2" xfId="10514" xr:uid="{2F0FD8FA-C10F-4091-8253-E26FA1DFE25E}"/>
    <cellStyle name="Comma [0] 4 7 3" xfId="4248" xr:uid="{5CAA044D-A64E-4E08-9C0E-C7919E608225}"/>
    <cellStyle name="Comma [0] 5" xfId="682" xr:uid="{00000000-0005-0000-0000-0000AA020000}"/>
    <cellStyle name="Comma [0] 5 2" xfId="683" xr:uid="{00000000-0005-0000-0000-0000AB020000}"/>
    <cellStyle name="Comma [0] 5 2 2" xfId="3027" xr:uid="{9F2A4654-3AE2-4E96-B489-CA6CBCCFB2B2}"/>
    <cellStyle name="Comma [0] 5 2 2 2" xfId="10518" xr:uid="{B823C9BC-CE1A-449E-BCB1-B9D64EE7645E}"/>
    <cellStyle name="Comma [0] 5 2 2 3" xfId="4252" xr:uid="{A0EE7A76-E25C-419B-905C-678E75823455}"/>
    <cellStyle name="Comma [0] 5 3" xfId="684" xr:uid="{00000000-0005-0000-0000-0000AC020000}"/>
    <cellStyle name="Comma [0] 5 3 2" xfId="3028" xr:uid="{5AF8D4E0-C84F-4425-860D-30AF7B534BCB}"/>
    <cellStyle name="Comma [0] 5 3 2 2" xfId="10519" xr:uid="{FB77F792-69A4-4DBE-B250-28A9A0135687}"/>
    <cellStyle name="Comma [0] 5 3 2 3" xfId="4253" xr:uid="{B3E6396E-351D-4378-863F-18E70A9EF829}"/>
    <cellStyle name="Comma [0] 5 4" xfId="3026" xr:uid="{468DF2BF-BCC2-48A6-9826-0D01ED87B71E}"/>
    <cellStyle name="Comma [0] 5 4 2" xfId="10517" xr:uid="{8D207F7A-825D-42E4-9FD7-84E9F1FA1DAE}"/>
    <cellStyle name="Comma [0] 5 4 3" xfId="4251" xr:uid="{1C7147B2-60EA-4FE5-BE03-893522A58AAA}"/>
    <cellStyle name="Comma [0] 6" xfId="685" xr:uid="{00000000-0005-0000-0000-0000AD020000}"/>
    <cellStyle name="Comma [0] 6 2" xfId="686" xr:uid="{00000000-0005-0000-0000-0000AE020000}"/>
    <cellStyle name="Comma [0] 6 2 2" xfId="3030" xr:uid="{EE509D73-96C2-49D5-A3A4-50C36E11BDD9}"/>
    <cellStyle name="Comma [0] 6 2 2 2" xfId="10521" xr:uid="{A0B9F6D5-AB4B-433A-8F1D-55F17AAA3C40}"/>
    <cellStyle name="Comma [0] 6 2 2 3" xfId="4255" xr:uid="{733EA5D5-3977-4F90-892C-8D5DFF52A528}"/>
    <cellStyle name="Comma [0] 6 3" xfId="687" xr:uid="{00000000-0005-0000-0000-0000AF020000}"/>
    <cellStyle name="Comma [0] 6 3 2" xfId="688" xr:uid="{00000000-0005-0000-0000-0000B0020000}"/>
    <cellStyle name="Comma [0] 6 3 2 2" xfId="4647" xr:uid="{48C6DD66-7C61-4092-85E7-F190FC942F13}"/>
    <cellStyle name="Comma [0] 6 3 2 2 2" xfId="10912" xr:uid="{7FD069DB-FD65-4FFF-8F0F-6839D25625E9}"/>
    <cellStyle name="Comma [0] 6 3 2 3" xfId="3725" xr:uid="{98E14D03-0E35-45CD-85F4-6E0C7FE9D0C3}"/>
    <cellStyle name="Comma [0] 6 3 3" xfId="3031" xr:uid="{4A716042-CB5C-4A22-AE42-DDCB37447FB7}"/>
    <cellStyle name="Comma [0] 6 3 3 2" xfId="10522" xr:uid="{68A764C0-73BD-474B-8D93-37490497FC3B}"/>
    <cellStyle name="Comma [0] 6 3 3 3" xfId="4256" xr:uid="{26B13C61-ECB4-4019-AA30-1C620BBEFC6A}"/>
    <cellStyle name="Comma [0] 6 4" xfId="3029" xr:uid="{0307C7DA-5C1F-4B77-A689-7808D14B015D}"/>
    <cellStyle name="Comma [0] 6 4 2" xfId="10520" xr:uid="{6DAF1819-6CB7-46BA-B244-C755E0FA31D1}"/>
    <cellStyle name="Comma [0] 6 4 3" xfId="4254" xr:uid="{7F52F10F-F219-4061-B4BF-27A14DE757B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4648" xr:uid="{E9A644DE-746B-4BFE-9EFE-B7739FBC5618}"/>
    <cellStyle name="Comma [0] 7 2 2 2 2" xfId="10913" xr:uid="{F27C22B5-1141-4877-BEED-BF33F59842EE}"/>
    <cellStyle name="Comma [0] 7 2 2 3" xfId="3726" xr:uid="{8CEB8142-796C-4085-B334-B7994DB5C31F}"/>
    <cellStyle name="Comma [0] 7 2 3" xfId="3032" xr:uid="{C9D2D307-4760-41AF-93BC-8C49C679B8B9}"/>
    <cellStyle name="Comma [0] 7 2 3 2" xfId="10523" xr:uid="{D0A49FCE-BBB3-44E5-8589-84AE309272A3}"/>
    <cellStyle name="Comma [0] 7 2 3 3" xfId="4257" xr:uid="{6E60EEF8-4E71-4004-9717-CC183F273448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4649" xr:uid="{74C80063-2C93-41D8-9A15-3150797CF2A2}"/>
    <cellStyle name="Comma [0] 8 2 2 2 2" xfId="10914" xr:uid="{5B68428F-0C2C-4E69-A74E-29CFF2B544F9}"/>
    <cellStyle name="Comma [0] 8 2 2 3" xfId="3727" xr:uid="{FEA0C947-CCDB-4764-A6C3-52269B85BC2D}"/>
    <cellStyle name="Comma [0] 8 2 3" xfId="3034" xr:uid="{84691E84-CCE9-400C-A46F-D42181665844}"/>
    <cellStyle name="Comma [0] 8 2 3 2" xfId="10525" xr:uid="{CD36BDC1-FCC6-4DCC-809E-10A8F28255E4}"/>
    <cellStyle name="Comma [0] 8 2 3 3" xfId="4259" xr:uid="{65C89425-BE46-4948-9246-C840D29309A8}"/>
    <cellStyle name="Comma [0] 8 3" xfId="696" xr:uid="{00000000-0005-0000-0000-0000B8020000}"/>
    <cellStyle name="Comma [0] 8 3 2" xfId="697" xr:uid="{00000000-0005-0000-0000-0000B9020000}"/>
    <cellStyle name="Comma [0] 8 3 2 2" xfId="4650" xr:uid="{E3984F10-2B08-4421-A9F3-79056BB4D540}"/>
    <cellStyle name="Comma [0] 8 3 2 2 2" xfId="10915" xr:uid="{19B542DC-9180-4794-8C57-423961313FF5}"/>
    <cellStyle name="Comma [0] 8 3 2 3" xfId="3728" xr:uid="{C44C29A3-BC40-46C7-BAAD-51737AFDE9B7}"/>
    <cellStyle name="Comma [0] 8 3 3" xfId="3035" xr:uid="{34C76DDB-5CA1-4F5F-B341-85E7E4EE3E9E}"/>
    <cellStyle name="Comma [0] 8 3 3 2" xfId="10526" xr:uid="{A0C34D0B-1E51-4988-A916-D062891605C5}"/>
    <cellStyle name="Comma [0] 8 3 3 3" xfId="4260" xr:uid="{2787E4EA-456F-4E6E-B2E8-2B79EC246103}"/>
    <cellStyle name="Comma [0] 8 4" xfId="698" xr:uid="{00000000-0005-0000-0000-0000BA020000}"/>
    <cellStyle name="Comma [0] 8 4 2" xfId="4651" xr:uid="{3E2CD7C6-0A3A-4953-9CF2-E8639B091B86}"/>
    <cellStyle name="Comma [0] 8 4 2 2" xfId="10916" xr:uid="{2344A6A0-8EB9-4105-B751-19269DCADD0F}"/>
    <cellStyle name="Comma [0] 8 4 3" xfId="3729" xr:uid="{0F76D950-685D-400C-949F-0C72139C74BB}"/>
    <cellStyle name="Comma [0] 8 5" xfId="3033" xr:uid="{91BAB52A-6243-410A-A421-65395E2BA429}"/>
    <cellStyle name="Comma [0] 8 5 2" xfId="10524" xr:uid="{73DF626C-A7AE-4988-A977-BD706CF2DDCD}"/>
    <cellStyle name="Comma [0] 8 5 3" xfId="4258" xr:uid="{6DC2D02B-94AF-49AA-916A-B7F705D5096A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4652" xr:uid="{A457CD61-397D-459A-BC6F-A06EE1F91814}"/>
    <cellStyle name="Comma [0] 9 2 2 2 2" xfId="10917" xr:uid="{C8BBCF62-21D9-4420-85CA-29A3912806EC}"/>
    <cellStyle name="Comma [0] 9 2 2 3" xfId="3730" xr:uid="{33D23C44-A9D3-4862-BDF0-3B2199AEB4AF}"/>
    <cellStyle name="Comma [0] 9 2 3" xfId="3037" xr:uid="{D799181D-AF76-4618-8E0E-898D5A2C553B}"/>
    <cellStyle name="Comma [0] 9 2 3 2" xfId="10528" xr:uid="{8570A3D6-853C-4C38-9B2C-11A63FE8EFE0}"/>
    <cellStyle name="Comma [0] 9 2 3 3" xfId="4262" xr:uid="{D7BE4F20-A6E5-4E34-8F18-679395B18A56}"/>
    <cellStyle name="Comma [0] 9 3" xfId="702" xr:uid="{00000000-0005-0000-0000-0000BE020000}"/>
    <cellStyle name="Comma [0] 9 3 2" xfId="703" xr:uid="{00000000-0005-0000-0000-0000BF020000}"/>
    <cellStyle name="Comma [0] 9 3 2 2" xfId="4653" xr:uid="{DDFE4FD1-03B5-4007-AEC0-EF72E32B8309}"/>
    <cellStyle name="Comma [0] 9 3 2 2 2" xfId="10918" xr:uid="{D0B11FE7-39E2-4CE2-9486-39847712625A}"/>
    <cellStyle name="Comma [0] 9 3 2 3" xfId="3731" xr:uid="{839187C3-FED7-4E0C-BDD6-654F92D38EB9}"/>
    <cellStyle name="Comma [0] 9 3 3" xfId="3038" xr:uid="{877A5D83-BD3E-4BE2-B010-E5E4249FBC38}"/>
    <cellStyle name="Comma [0] 9 3 3 2" xfId="10529" xr:uid="{22AD8A62-E31E-460A-906B-4A2750EFDF4D}"/>
    <cellStyle name="Comma [0] 9 3 3 3" xfId="4263" xr:uid="{907AFA53-654E-45DA-831E-D363F8DD1D63}"/>
    <cellStyle name="Comma [0] 9 4" xfId="3036" xr:uid="{5290412D-4327-42F3-A2F0-39CE3780DAA7}"/>
    <cellStyle name="Comma [0] 9 4 2" xfId="10527" xr:uid="{F112F3C5-FDBD-44E5-BE3A-1FEF4FE84273}"/>
    <cellStyle name="Comma [0] 9 4 3" xfId="4261" xr:uid="{902FA8C6-CE8B-431E-A2CD-D8E0022E0790}"/>
    <cellStyle name="Comma [0] 90" xfId="704" xr:uid="{00000000-0005-0000-0000-0000C0020000}"/>
    <cellStyle name="Comma [0] 90 2" xfId="705" xr:uid="{00000000-0005-0000-0000-0000C1020000}"/>
    <cellStyle name="Comma [0] 90 2 2" xfId="4654" xr:uid="{1BE2B8A2-2E31-4CCB-BEDA-A2C9736A847F}"/>
    <cellStyle name="Comma [0] 90 2 2 2" xfId="10919" xr:uid="{0AA6D831-20E8-4FE3-894A-6513E48B56F1}"/>
    <cellStyle name="Comma [0] 90 2 3" xfId="3732" xr:uid="{B33E9160-DED1-46C0-818C-AAAE1ADDDE4F}"/>
    <cellStyle name="Comma [0] 90 3" xfId="3039" xr:uid="{1F065C39-91F6-492E-A01B-1DB2999A2EFA}"/>
    <cellStyle name="Comma [0] 90 3 2" xfId="10530" xr:uid="{B6C463A6-F1A5-489D-98AB-889E501AC32F}"/>
    <cellStyle name="Comma [0] 90 3 3" xfId="4264" xr:uid="{178A23AE-72FE-4DDF-92D9-2E450C3A4A45}"/>
    <cellStyle name="Comma [0] 91" xfId="706" xr:uid="{00000000-0005-0000-0000-0000C2020000}"/>
    <cellStyle name="Comma [0] 91 2" xfId="707" xr:uid="{00000000-0005-0000-0000-0000C3020000}"/>
    <cellStyle name="Comma [0] 91 2 2" xfId="4655" xr:uid="{9C53EBBF-EF0B-4B53-9B36-D44901F88C01}"/>
    <cellStyle name="Comma [0] 91 2 2 2" xfId="10920" xr:uid="{E23D1327-3388-4389-928E-97515273EDC1}"/>
    <cellStyle name="Comma [0] 91 2 3" xfId="3733" xr:uid="{850F9895-97CF-4B4E-B978-6E100075640B}"/>
    <cellStyle name="Comma [0] 91 3" xfId="3040" xr:uid="{C88CA28D-AAF5-4FF6-943F-E64FD6995E12}"/>
    <cellStyle name="Comma [0] 91 3 2" xfId="10531" xr:uid="{07D16C07-3E9D-4488-8F8C-9E68627F9171}"/>
    <cellStyle name="Comma [0] 91 3 3" xfId="4265" xr:uid="{4E2FE4EF-D68A-4575-B96C-903035ECA1E2}"/>
    <cellStyle name="Comma [0] 93" xfId="708" xr:uid="{00000000-0005-0000-0000-0000C4020000}"/>
    <cellStyle name="Comma [0] 93 2" xfId="709" xr:uid="{00000000-0005-0000-0000-0000C5020000}"/>
    <cellStyle name="Comma [0] 93 2 2" xfId="4656" xr:uid="{3780FD76-84BF-41CA-8D9B-888D1B381B6D}"/>
    <cellStyle name="Comma [0] 93 2 2 2" xfId="10921" xr:uid="{B7022CEE-2DBC-487B-B152-A5B16F1B0552}"/>
    <cellStyle name="Comma [0] 93 2 3" xfId="3734" xr:uid="{58256CD3-D298-4E5F-B5FF-668D423237BE}"/>
    <cellStyle name="Comma [0] 93 3" xfId="3041" xr:uid="{32D2002E-D41A-4DFE-9E32-AC648C081639}"/>
    <cellStyle name="Comma [0] 93 3 2" xfId="10532" xr:uid="{5302F4FE-C958-4B93-9A80-4F6FF58A5CB6}"/>
    <cellStyle name="Comma [0] 93 3 3" xfId="4266" xr:uid="{3F2835D1-0A58-4483-9065-4AA8D11DA101}"/>
    <cellStyle name="Comma [0] 94" xfId="710" xr:uid="{00000000-0005-0000-0000-0000C6020000}"/>
    <cellStyle name="Comma [0] 94 2" xfId="711" xr:uid="{00000000-0005-0000-0000-0000C7020000}"/>
    <cellStyle name="Comma [0] 94 2 2" xfId="4657" xr:uid="{63D00B39-EC6F-49FC-8794-39C0D8FB970A}"/>
    <cellStyle name="Comma [0] 94 2 2 2" xfId="10922" xr:uid="{045F750A-0A14-4938-B07C-6DD6CE803C14}"/>
    <cellStyle name="Comma [0] 94 2 3" xfId="3735" xr:uid="{2B25C5E5-EDDA-49B1-B282-599BE19E665F}"/>
    <cellStyle name="Comma [0] 94 3" xfId="3042" xr:uid="{F1280B2C-9456-45F0-AC0D-EED5C6916061}"/>
    <cellStyle name="Comma [0] 94 3 2" xfId="10533" xr:uid="{9EFFF7A4-D7BD-46CA-80DC-06BA11BC7E1F}"/>
    <cellStyle name="Comma [0] 94 3 3" xfId="4267" xr:uid="{EE91C45E-DE3E-4E22-889A-1B481AD304F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438" xr:uid="{50D03027-382C-476F-912E-47D6AA67DC80}"/>
    <cellStyle name="Comma 10 2 2 2 2 2" xfId="10817" xr:uid="{F17B4387-E372-495D-8435-3C2E6821C8D8}"/>
    <cellStyle name="Comma 10 2 2 2 2 3" xfId="4549" xr:uid="{21E0561F-00F0-4B67-BAC6-ACB1DBEF989C}"/>
    <cellStyle name="Comma 10 2 2 3" xfId="3044" xr:uid="{460EBDB7-EBD9-450A-BB2C-E960E83BBB87}"/>
    <cellStyle name="Comma 10 2 2 3 2" xfId="10535" xr:uid="{45884DA1-9832-45A6-80C8-9DE6D08AC3FE}"/>
    <cellStyle name="Comma 10 2 2 3 3" xfId="4269" xr:uid="{5E497849-4ABE-4CB1-8806-8F77920184D0}"/>
    <cellStyle name="Comma 10 2 3" xfId="718" xr:uid="{00000000-0005-0000-0000-0000CE020000}"/>
    <cellStyle name="Comma 10 2 3 2" xfId="4658" xr:uid="{1AF346E1-E267-4342-8FBB-43E3926EF333}"/>
    <cellStyle name="Comma 10 2 3 2 2" xfId="10923" xr:uid="{03491BDC-F75D-4790-A920-E0AE66D06365}"/>
    <cellStyle name="Comma 10 2 3 3" xfId="3736" xr:uid="{3A9E1818-482A-4C37-BA33-DFABDFED034C}"/>
    <cellStyle name="Comma 10 2 4" xfId="3043" xr:uid="{323434B1-F074-4B48-B74A-88BFAB427554}"/>
    <cellStyle name="Comma 10 2 4 2" xfId="10534" xr:uid="{7A2BBC81-FD5A-4136-8C73-E7B5199DF104}"/>
    <cellStyle name="Comma 10 2 4 3" xfId="4268" xr:uid="{601F410C-68A3-4CF1-8213-099A74816E92}"/>
    <cellStyle name="Comma 10 3" xfId="719" xr:uid="{00000000-0005-0000-0000-0000CF020000}"/>
    <cellStyle name="Comma 10 3 2" xfId="720" xr:uid="{00000000-0005-0000-0000-0000D0020000}"/>
    <cellStyle name="Comma 10 3 2 2" xfId="4659" xr:uid="{C2F57DAC-F1ED-44F4-987D-6CC91F297F3A}"/>
    <cellStyle name="Comma 10 3 2 2 2" xfId="10924" xr:uid="{9C66AEE5-3FC9-4049-AD2D-04667628D24D}"/>
    <cellStyle name="Comma 10 3 2 3" xfId="3737" xr:uid="{82C185AF-2BF7-460D-9D61-3644F23F359C}"/>
    <cellStyle name="Comma 10 3 3" xfId="3045" xr:uid="{297AE709-90F0-4457-8604-5DF4AFDAF0BA}"/>
    <cellStyle name="Comma 10 3 3 2" xfId="10536" xr:uid="{FEDD07B8-271F-4E70-9D88-C0458EE7A594}"/>
    <cellStyle name="Comma 10 3 3 3" xfId="4270" xr:uid="{29B6F72E-8C51-4EE5-A524-5201460E5B1E}"/>
    <cellStyle name="Comma 10 4" xfId="721" xr:uid="{00000000-0005-0000-0000-0000D1020000}"/>
    <cellStyle name="Comma 10 4 2" xfId="722" xr:uid="{00000000-0005-0000-0000-0000D2020000}"/>
    <cellStyle name="Comma 10 4 2 2" xfId="4660" xr:uid="{1B988386-2531-4662-84C1-E5E2ACC050CF}"/>
    <cellStyle name="Comma 10 4 2 2 2" xfId="10925" xr:uid="{BAFB5674-48D8-4A7B-8BF4-3C645DBAB7CE}"/>
    <cellStyle name="Comma 10 4 2 3" xfId="3738" xr:uid="{4F50F68C-6C06-4D42-A8BD-7411472C482E}"/>
    <cellStyle name="Comma 10 4 3" xfId="3046" xr:uid="{915B59CE-7F00-4FB8-826E-A766149BE91E}"/>
    <cellStyle name="Comma 10 4 3 2" xfId="10537" xr:uid="{C5025C74-87C0-4F45-B893-03128ED23519}"/>
    <cellStyle name="Comma 10 4 3 3" xfId="4271" xr:uid="{5469BC4F-3E39-48AE-A3DC-AAE03073E31B}"/>
    <cellStyle name="Comma 10 5" xfId="723" xr:uid="{00000000-0005-0000-0000-0000D3020000}"/>
    <cellStyle name="Comma 10 5 2" xfId="724" xr:uid="{00000000-0005-0000-0000-0000D4020000}"/>
    <cellStyle name="Comma 10 5 2 2" xfId="4661" xr:uid="{EF71331F-BE40-4FF1-BBBA-23C2F41F76E3}"/>
    <cellStyle name="Comma 10 5 2 2 2" xfId="10926" xr:uid="{7011EF01-7E85-4913-B31C-EEAE04A52DF3}"/>
    <cellStyle name="Comma 10 5 2 3" xfId="3739" xr:uid="{4728A3E9-4105-4A78-BB69-2B3F001EF40B}"/>
    <cellStyle name="Comma 10 5 3" xfId="3047" xr:uid="{C5FCBC91-24C5-44F8-AC0C-AB6B84F8176F}"/>
    <cellStyle name="Comma 10 5 3 2" xfId="10538" xr:uid="{DB010505-57FB-4D2B-BD39-DDDBD9A5403C}"/>
    <cellStyle name="Comma 10 5 3 3" xfId="4272" xr:uid="{6ECE3788-D955-457C-8B3E-A897919225EE}"/>
    <cellStyle name="Comma 10 6" xfId="725" xr:uid="{00000000-0005-0000-0000-0000D5020000}"/>
    <cellStyle name="Comma 10 6 2" xfId="726" xr:uid="{00000000-0005-0000-0000-0000D6020000}"/>
    <cellStyle name="Comma 10 6 2 2" xfId="4662" xr:uid="{921F0B08-CE48-41A0-94E1-10972BF771AF}"/>
    <cellStyle name="Comma 10 6 2 2 2" xfId="10927" xr:uid="{217C234E-89B5-47B1-A889-EF1B5BA8BB3A}"/>
    <cellStyle name="Comma 10 6 2 3" xfId="3740" xr:uid="{FB14D4BB-B902-42EB-8150-627276849CEB}"/>
    <cellStyle name="Comma 10 6 3" xfId="3048" xr:uid="{F3522249-4D54-4766-A26F-78C073D4E770}"/>
    <cellStyle name="Comma 10 6 3 2" xfId="10539" xr:uid="{DC9CA6D8-A7FE-40BC-81CF-9F1329A8E58C}"/>
    <cellStyle name="Comma 10 6 3 3" xfId="4273" xr:uid="{E81039F4-201F-410A-8667-1E0A0E1E6E9E}"/>
    <cellStyle name="Comma 10 7" xfId="727" xr:uid="{00000000-0005-0000-0000-0000D7020000}"/>
    <cellStyle name="Comma 10 7 2" xfId="4663" xr:uid="{7E1011C4-6EC8-4CDF-890C-CABC01CDAFE3}"/>
    <cellStyle name="Comma 10 7 2 2" xfId="10928" xr:uid="{BB2D9772-3A26-4ED0-8482-75E0B32A27ED}"/>
    <cellStyle name="Comma 10 7 3" xfId="3741" xr:uid="{A9DED559-DFD4-4FD0-9042-7B764DFF6DF7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4664" xr:uid="{9E9648EB-0B16-4F4C-9AA3-197FF31D9DEA}"/>
    <cellStyle name="Comma 11 2 2 2" xfId="10929" xr:uid="{1AECA821-FB76-41FB-B60B-AF5EF14CC5E4}"/>
    <cellStyle name="Comma 11 2 3" xfId="3742" xr:uid="{936917FA-15CA-40DB-B7D8-B9E66BAC1DEF}"/>
    <cellStyle name="Comma 11 3" xfId="3049" xr:uid="{870096B8-CEDE-4A75-8EE1-2627547FEA7E}"/>
    <cellStyle name="Comma 11 3 2" xfId="10540" xr:uid="{DA2682AF-E6E8-4682-B604-104D7AE1D344}"/>
    <cellStyle name="Comma 11 3 3" xfId="4274" xr:uid="{7E4D626D-933F-4301-9363-5443C34C5F3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4665" xr:uid="{0EE7BBDA-27FC-4557-B5FD-37206134AB56}"/>
    <cellStyle name="Comma 12 2 2 2 2" xfId="10930" xr:uid="{D3015669-FE06-456B-9E30-4C03BD21176F}"/>
    <cellStyle name="Comma 12 2 2 3" xfId="3743" xr:uid="{E93BB236-CE7F-444C-945A-57739CA108B2}"/>
    <cellStyle name="Comma 12 2 3" xfId="3051" xr:uid="{790B1E68-AD11-491D-B23B-0D27C6D21E77}"/>
    <cellStyle name="Comma 12 2 3 2" xfId="10542" xr:uid="{FCBF8387-ACC7-40A1-ACF0-F4A2F6BFEB31}"/>
    <cellStyle name="Comma 12 2 3 3" xfId="4276" xr:uid="{E1A33212-E08D-44A2-A77E-64E38F1A622F}"/>
    <cellStyle name="Comma 12 3" xfId="734" xr:uid="{00000000-0005-0000-0000-0000DE020000}"/>
    <cellStyle name="Comma 12 3 2" xfId="735" xr:uid="{00000000-0005-0000-0000-0000DF020000}"/>
    <cellStyle name="Comma 12 3 2 2" xfId="4666" xr:uid="{ECB4E593-33F3-42D5-BD60-75E4BE68242F}"/>
    <cellStyle name="Comma 12 3 2 2 2" xfId="10931" xr:uid="{1A20C54A-256B-477D-B3E4-98F6C3927A93}"/>
    <cellStyle name="Comma 12 3 2 3" xfId="3744" xr:uid="{E835B1E6-5EC5-4716-852C-FB9402E8C9B2}"/>
    <cellStyle name="Comma 12 3 3" xfId="3052" xr:uid="{777F9CD6-9A08-4C86-9E12-20C4D342D317}"/>
    <cellStyle name="Comma 12 3 3 2" xfId="10543" xr:uid="{598911B5-6B18-473D-9C42-158E013A137B}"/>
    <cellStyle name="Comma 12 3 3 3" xfId="4277" xr:uid="{DB5CD4A9-CB0B-4D36-80A6-2CFFD44E832F}"/>
    <cellStyle name="Comma 12 4" xfId="736" xr:uid="{00000000-0005-0000-0000-0000E0020000}"/>
    <cellStyle name="Comma 12 4 2" xfId="737" xr:uid="{00000000-0005-0000-0000-0000E1020000}"/>
    <cellStyle name="Comma 12 4 2 2" xfId="4667" xr:uid="{BCF40940-9190-4F2E-AB20-A995D4BEBB44}"/>
    <cellStyle name="Comma 12 4 2 2 2" xfId="10932" xr:uid="{649D2452-F847-4999-9259-857565867B6E}"/>
    <cellStyle name="Comma 12 4 2 3" xfId="3745" xr:uid="{41F57F8B-5221-48A8-81A6-CF5A62A49CFB}"/>
    <cellStyle name="Comma 12 4 3" xfId="3053" xr:uid="{1E07DC1D-898C-44C8-BAB7-C698CC0780F1}"/>
    <cellStyle name="Comma 12 4 3 2" xfId="10544" xr:uid="{53444154-B2BD-435D-9BEA-E5D406A76354}"/>
    <cellStyle name="Comma 12 4 3 3" xfId="4278" xr:uid="{40221027-E93C-4C36-A5A4-E6509CB2DB8B}"/>
    <cellStyle name="Comma 12 5" xfId="738" xr:uid="{00000000-0005-0000-0000-0000E2020000}"/>
    <cellStyle name="Comma 12 5 2" xfId="739" xr:uid="{00000000-0005-0000-0000-0000E3020000}"/>
    <cellStyle name="Comma 12 5 2 2" xfId="4668" xr:uid="{EAEC30DF-5892-419A-B284-26A8FC757329}"/>
    <cellStyle name="Comma 12 5 2 2 2" xfId="10933" xr:uid="{57079041-0A65-41F8-BA89-F3A6A2B12867}"/>
    <cellStyle name="Comma 12 5 2 3" xfId="3746" xr:uid="{C2053D70-54C5-45CC-8049-6B8E5277DE2E}"/>
    <cellStyle name="Comma 12 5 3" xfId="3054" xr:uid="{235174E1-D935-4967-A3A4-75BC50E7F4AC}"/>
    <cellStyle name="Comma 12 5 3 2" xfId="10545" xr:uid="{F9BB5089-B53C-4377-931E-E4A7ADD69F32}"/>
    <cellStyle name="Comma 12 5 3 3" xfId="4279" xr:uid="{270561D2-021F-4EB2-AD91-C4B60B67B40A}"/>
    <cellStyle name="Comma 12 6" xfId="740" xr:uid="{00000000-0005-0000-0000-0000E4020000}"/>
    <cellStyle name="Comma 12 6 2" xfId="741" xr:uid="{00000000-0005-0000-0000-0000E5020000}"/>
    <cellStyle name="Comma 12 6 2 2" xfId="4669" xr:uid="{ADE85480-5F52-4592-9D81-FF1F913A9ED8}"/>
    <cellStyle name="Comma 12 6 2 2 2" xfId="10934" xr:uid="{68589901-D0D5-472E-81FC-26BC336DD44C}"/>
    <cellStyle name="Comma 12 6 2 3" xfId="3747" xr:uid="{9FFC5A94-C2D8-4BCF-B9FA-26CEA6B4BD99}"/>
    <cellStyle name="Comma 12 6 3" xfId="3055" xr:uid="{310C9631-0246-4740-B7E9-C6FC12620015}"/>
    <cellStyle name="Comma 12 6 3 2" xfId="10546" xr:uid="{385DFF47-2AF6-4B71-AEDE-261495010AB3}"/>
    <cellStyle name="Comma 12 6 3 3" xfId="4280" xr:uid="{BE450425-324E-45B5-A230-CA608EAD08D0}"/>
    <cellStyle name="Comma 12 7" xfId="742" xr:uid="{00000000-0005-0000-0000-0000E6020000}"/>
    <cellStyle name="Comma 12 7 2" xfId="4670" xr:uid="{D72D1BB2-3CB1-4032-B7D5-1913F8E69A3F}"/>
    <cellStyle name="Comma 12 7 2 2" xfId="10935" xr:uid="{B444D9FB-B775-447B-9133-F215D5389511}"/>
    <cellStyle name="Comma 12 7 3" xfId="3748" xr:uid="{2F2813F6-DEFB-48DC-8B9B-CB52A8C437B6}"/>
    <cellStyle name="Comma 12 8" xfId="3050" xr:uid="{3CE0379B-1CF9-40EB-B2FB-8BED58DE2E01}"/>
    <cellStyle name="Comma 12 8 2" xfId="10541" xr:uid="{2C87A8D7-ADE6-410B-9006-977AB2085B12}"/>
    <cellStyle name="Comma 12 8 3" xfId="4275" xr:uid="{5C166013-8985-4676-9CA1-F3BDCF4C80B5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4671" xr:uid="{B4A65EFD-A6CD-459F-8296-6B0D576C1046}"/>
    <cellStyle name="Comma 13 2 2 2 2" xfId="10936" xr:uid="{9C440ABF-49D4-4C5B-B839-D5B76653963E}"/>
    <cellStyle name="Comma 13 2 2 3" xfId="3749" xr:uid="{46C04B18-9B93-41A1-9125-4A6D3E12C327}"/>
    <cellStyle name="Comma 13 2 3" xfId="3057" xr:uid="{EF1135DD-EB5B-42EE-B65B-74E3C60EEB11}"/>
    <cellStyle name="Comma 13 2 3 2" xfId="10548" xr:uid="{77241F4D-F6A7-485C-A0A9-841B297C4E8E}"/>
    <cellStyle name="Comma 13 2 3 3" xfId="4282" xr:uid="{86E2AAB7-B9BC-4D30-8B8F-5653681C212A}"/>
    <cellStyle name="Comma 13 3" xfId="746" xr:uid="{00000000-0005-0000-0000-0000EA020000}"/>
    <cellStyle name="Comma 13 3 2" xfId="4672" xr:uid="{28FA54A9-04EE-48B6-8FCA-1A9AA917DA2D}"/>
    <cellStyle name="Comma 13 3 2 2" xfId="10937" xr:uid="{35AB9A59-BDB9-44A9-B0E2-1B12C83F1C1B}"/>
    <cellStyle name="Comma 13 3 3" xfId="3750" xr:uid="{50A96223-E8DB-4DCB-A87A-4D27175BAC35}"/>
    <cellStyle name="Comma 13 4" xfId="3056" xr:uid="{E91B4526-6C7B-4093-AB55-62DCA4D9C8F9}"/>
    <cellStyle name="Comma 13 4 2" xfId="10547" xr:uid="{6581485D-0B6E-41D5-A624-9B1FC5F999AD}"/>
    <cellStyle name="Comma 13 4 3" xfId="4281" xr:uid="{28695393-5A68-4640-9E08-6515D25AA98B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4673" xr:uid="{3659F88C-CB90-4DD4-AB99-57D554B394BA}"/>
    <cellStyle name="Comma 14 2 2 2 2 2" xfId="10938" xr:uid="{79483C8E-0A3E-4E53-95B0-825B8DC8AC45}"/>
    <cellStyle name="Comma 14 2 2 2 3" xfId="3751" xr:uid="{AF7A4EF1-B035-4427-8A86-ED02BA4D7985}"/>
    <cellStyle name="Comma 14 2 2 3" xfId="3060" xr:uid="{EC22B0C0-30D7-4987-A265-EED4DEBBED44}"/>
    <cellStyle name="Comma 14 2 2 3 2" xfId="10551" xr:uid="{294F0BD5-D301-424A-B810-8C419DA6B0A4}"/>
    <cellStyle name="Comma 14 2 2 3 3" xfId="4285" xr:uid="{D8188B5A-6579-499D-947F-A1F542CEE473}"/>
    <cellStyle name="Comma 14 2 3" xfId="751" xr:uid="{00000000-0005-0000-0000-0000EF020000}"/>
    <cellStyle name="Comma 14 2 3 2" xfId="4674" xr:uid="{CE2AEA53-7EE8-4889-9429-F748C073F587}"/>
    <cellStyle name="Comma 14 2 3 2 2" xfId="10939" xr:uid="{150F9427-0D96-446C-A32F-68732CDB0269}"/>
    <cellStyle name="Comma 14 2 3 3" xfId="3752" xr:uid="{34DE5FDD-6A5D-406D-B405-8AEAB9D0368B}"/>
    <cellStyle name="Comma 14 2 4" xfId="3059" xr:uid="{33E5D4C5-A779-4D02-94F1-3662DA10BDD1}"/>
    <cellStyle name="Comma 14 2 4 2" xfId="10550" xr:uid="{12C9CC37-6687-42F4-9B09-15F0CC2857B1}"/>
    <cellStyle name="Comma 14 2 4 3" xfId="4284" xr:uid="{E5C3D0A4-286A-42F3-9186-5B7C40778883}"/>
    <cellStyle name="Comma 14 3" xfId="752" xr:uid="{00000000-0005-0000-0000-0000F0020000}"/>
    <cellStyle name="Comma 14 3 2" xfId="4675" xr:uid="{98237D8B-FBC1-4066-8DFA-31EFCB29AE04}"/>
    <cellStyle name="Comma 14 3 2 2" xfId="10940" xr:uid="{44342F6A-9CF5-4F28-B9DB-A9CC67FBE6A3}"/>
    <cellStyle name="Comma 14 3 3" xfId="3753" xr:uid="{C3B80CDA-32A2-4FC6-BA56-0DA231F9418E}"/>
    <cellStyle name="Comma 14 4" xfId="3058" xr:uid="{622BA34C-1633-45D4-A02F-6B75D54CF4E9}"/>
    <cellStyle name="Comma 14 4 2" xfId="10549" xr:uid="{37095411-228E-48CF-8D66-1F090EABBA6C}"/>
    <cellStyle name="Comma 14 4 3" xfId="4283" xr:uid="{F9A796A7-8AB4-4DB1-8835-F134149D4654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4676" xr:uid="{631B77FF-8213-4D57-B29C-BAD18505C24E}"/>
    <cellStyle name="Comma 15 2 2 2 2" xfId="10941" xr:uid="{14F5E133-F1F7-4230-AC71-A8CD8E1A6F04}"/>
    <cellStyle name="Comma 15 2 2 3" xfId="3754" xr:uid="{30D07813-4F32-4D6F-8E46-656CE1DF17E9}"/>
    <cellStyle name="Comma 15 2 3" xfId="3062" xr:uid="{2B131E1E-46D2-4C2C-9E43-12ACD61D8555}"/>
    <cellStyle name="Comma 15 2 3 2" xfId="10553" xr:uid="{427E70CB-9932-47B0-8422-2683D577CD55}"/>
    <cellStyle name="Comma 15 2 3 3" xfId="4287" xr:uid="{18B7FCBF-7EF2-4756-9692-8635D9B5506E}"/>
    <cellStyle name="Comma 15 3" xfId="756" xr:uid="{00000000-0005-0000-0000-0000F4020000}"/>
    <cellStyle name="Comma 15 3 2" xfId="757" xr:uid="{00000000-0005-0000-0000-0000F5020000}"/>
    <cellStyle name="Comma 15 3 2 2" xfId="4677" xr:uid="{6CF093BC-AF88-43BC-AF1B-E3AB03A41F2F}"/>
    <cellStyle name="Comma 15 3 2 2 2" xfId="10942" xr:uid="{E8B1C3B6-934F-40B6-A65B-82463CC30B3D}"/>
    <cellStyle name="Comma 15 3 2 3" xfId="3755" xr:uid="{B09F1049-B3B4-4719-BB2B-3952573BB3AE}"/>
    <cellStyle name="Comma 15 3 3" xfId="3063" xr:uid="{9A282FD0-FAA9-448B-AA40-9472F5007D61}"/>
    <cellStyle name="Comma 15 3 3 2" xfId="10554" xr:uid="{49DDADF4-384E-4040-88BE-AE759558B6D7}"/>
    <cellStyle name="Comma 15 3 3 3" xfId="4288" xr:uid="{9B16D070-04B1-460A-878C-950D8F9F1800}"/>
    <cellStyle name="Comma 15 4" xfId="758" xr:uid="{00000000-0005-0000-0000-0000F6020000}"/>
    <cellStyle name="Comma 15 4 2" xfId="759" xr:uid="{00000000-0005-0000-0000-0000F7020000}"/>
    <cellStyle name="Comma 15 4 2 2" xfId="4678" xr:uid="{B49278FB-DC23-440D-8AFB-9979F5020125}"/>
    <cellStyle name="Comma 15 4 2 2 2" xfId="10943" xr:uid="{253B3B24-A90F-4E09-9637-C3555F11E890}"/>
    <cellStyle name="Comma 15 4 2 3" xfId="3756" xr:uid="{C2CE3C9B-AA24-4F7F-8DBF-B25BCFD484A4}"/>
    <cellStyle name="Comma 15 4 3" xfId="3064" xr:uid="{4B6F81CC-15AC-4D13-90DD-FA949FF003DC}"/>
    <cellStyle name="Comma 15 4 3 2" xfId="10555" xr:uid="{944B9F53-DEFD-4679-ABCB-AA6D10440A98}"/>
    <cellStyle name="Comma 15 4 3 3" xfId="4289" xr:uid="{2589978D-6B75-4814-9B42-7399047B439D}"/>
    <cellStyle name="Comma 15 5" xfId="760" xr:uid="{00000000-0005-0000-0000-0000F8020000}"/>
    <cellStyle name="Comma 15 5 2" xfId="4679" xr:uid="{CF402039-6C1E-4BBE-9D3F-22E042650ABC}"/>
    <cellStyle name="Comma 15 5 2 2" xfId="10944" xr:uid="{29E5F195-792D-41C2-8AEA-7C99B0BB42B7}"/>
    <cellStyle name="Comma 15 5 3" xfId="3757" xr:uid="{7215963A-F61B-4B8C-B1C9-F73FBFF068CA}"/>
    <cellStyle name="Comma 15 6" xfId="3061" xr:uid="{E46C9D39-B3FC-4AF0-887E-7F1A9575C217}"/>
    <cellStyle name="Comma 15 6 2" xfId="10552" xr:uid="{4D690F21-98E9-4B86-96D9-1A7E68FA3CA9}"/>
    <cellStyle name="Comma 15 6 3" xfId="4286" xr:uid="{0A7EAAB9-8E00-43F6-B7AC-2B07B9D984D8}"/>
    <cellStyle name="Comma 16" xfId="761" xr:uid="{00000000-0005-0000-0000-0000F9020000}"/>
    <cellStyle name="Comma 16 2" xfId="762" xr:uid="{00000000-0005-0000-0000-0000FA020000}"/>
    <cellStyle name="Comma 16 2 2" xfId="4680" xr:uid="{0A812A49-8491-47C5-A5BA-B42B541FAE61}"/>
    <cellStyle name="Comma 16 2 2 2" xfId="10945" xr:uid="{138E39A8-B5B6-476C-81DD-39CBFE4AF16B}"/>
    <cellStyle name="Comma 16 2 3" xfId="3758" xr:uid="{7830BE25-AD6B-46FD-8106-DDF3C6F5256C}"/>
    <cellStyle name="Comma 16 3" xfId="3065" xr:uid="{222249DE-20F9-4038-9CF1-17239A5C84A5}"/>
    <cellStyle name="Comma 16 3 2" xfId="10556" xr:uid="{425EDE8F-2833-4C2C-8AA7-73158FE53FAF}"/>
    <cellStyle name="Comma 16 3 3" xfId="4290" xr:uid="{024BE3F0-7614-4501-AE63-BA83F50AF754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4681" xr:uid="{7D89F031-AD08-4F91-9E21-86D0594A2A45}"/>
    <cellStyle name="Comma 17 2 2 2 2" xfId="10946" xr:uid="{9D024909-EAB5-4947-9A68-F628941F17E8}"/>
    <cellStyle name="Comma 17 2 2 3" xfId="3759" xr:uid="{90685A4F-54F4-4DEE-BF77-290958EEFDF7}"/>
    <cellStyle name="Comma 17 2 3" xfId="3067" xr:uid="{0A234071-C713-43EA-B886-C058DB6D762C}"/>
    <cellStyle name="Comma 17 2 3 2" xfId="10558" xr:uid="{971D0796-28F2-4F30-AFE0-3688AF13BCFB}"/>
    <cellStyle name="Comma 17 2 3 3" xfId="4292" xr:uid="{1C0533DC-65DD-4FB0-9347-71AEB78FA9D2}"/>
    <cellStyle name="Comma 17 3" xfId="3066" xr:uid="{0D1FCB9A-A566-4D96-AC36-F62221D9A3A0}"/>
    <cellStyle name="Comma 17 3 2" xfId="10557" xr:uid="{DEE39B08-0112-40DD-B0F3-144D2EE61768}"/>
    <cellStyle name="Comma 17 3 3" xfId="4291" xr:uid="{BBB19C35-7764-47AF-84E6-69EC6A65BDF3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4682" xr:uid="{E39EA3ED-22CA-4B06-94DC-A1434D4ECD36}"/>
    <cellStyle name="Comma 18 2 2 2 2" xfId="10947" xr:uid="{336E8954-C2B3-432D-87B3-A038842385C6}"/>
    <cellStyle name="Comma 18 2 2 3" xfId="3760" xr:uid="{6C261A9F-9EA4-41C1-9C34-D878D0A6BDE3}"/>
    <cellStyle name="Comma 18 2 3" xfId="3069" xr:uid="{C0C55C91-7CE2-481E-82F6-53C7C64B3028}"/>
    <cellStyle name="Comma 18 2 3 2" xfId="10560" xr:uid="{DB881ACC-0D2B-4029-81A6-67DEAA37BF5D}"/>
    <cellStyle name="Comma 18 2 3 3" xfId="4294" xr:uid="{4D2B1AEE-A290-47EC-B521-10E8670AE04C}"/>
    <cellStyle name="Comma 18 3" xfId="769" xr:uid="{00000000-0005-0000-0000-000001030000}"/>
    <cellStyle name="Comma 18 3 2" xfId="4683" xr:uid="{4214F6E4-2F3C-49FC-9B4E-6283254B070A}"/>
    <cellStyle name="Comma 18 3 2 2" xfId="10948" xr:uid="{1B3CE187-B4EA-434A-BF6D-1C1F3E19C63E}"/>
    <cellStyle name="Comma 18 3 3" xfId="3761" xr:uid="{21474D04-A814-4793-9D75-F7FB77206A28}"/>
    <cellStyle name="Comma 18 4" xfId="3068" xr:uid="{0CF1F246-478B-414D-86E7-0D2FF9DB1D28}"/>
    <cellStyle name="Comma 18 4 2" xfId="10559" xr:uid="{798F6B15-99F4-488E-A3DE-30B69DB3D4BF}"/>
    <cellStyle name="Comma 18 4 3" xfId="4293" xr:uid="{365EA507-A1BF-4CB8-9494-FF5D2ECC68AD}"/>
    <cellStyle name="Comma 19" xfId="770" xr:uid="{00000000-0005-0000-0000-000002030000}"/>
    <cellStyle name="Comma 19 2" xfId="771" xr:uid="{00000000-0005-0000-0000-000003030000}"/>
    <cellStyle name="Comma 19 2 2" xfId="3071" xr:uid="{6487F03D-7E6C-4DC6-8E88-03A70809A750}"/>
    <cellStyle name="Comma 19 2 2 2" xfId="10562" xr:uid="{3BAB87D9-3A2C-4B94-88DD-756DCB815DF6}"/>
    <cellStyle name="Comma 19 2 2 3" xfId="4296" xr:uid="{4E76756C-2FB3-4D96-AAD3-F3CD33291FCC}"/>
    <cellStyle name="Comma 19 3" xfId="772" xr:uid="{00000000-0005-0000-0000-000004030000}"/>
    <cellStyle name="Comma 19 3 2" xfId="3072" xr:uid="{67077051-EF0A-44A7-B9CB-C648B124D54A}"/>
    <cellStyle name="Comma 19 3 2 2" xfId="10563" xr:uid="{9AAD3F96-8528-4001-913A-8DCF222E550E}"/>
    <cellStyle name="Comma 19 3 2 3" xfId="4297" xr:uid="{F38DDA83-22EF-4B97-86B8-91EA29FE9DC7}"/>
    <cellStyle name="Comma 19 4" xfId="773" xr:uid="{00000000-0005-0000-0000-000005030000}"/>
    <cellStyle name="Comma 19 4 2" xfId="3073" xr:uid="{55DA835E-9849-41A4-9C72-E8297D965151}"/>
    <cellStyle name="Comma 19 4 2 2" xfId="10564" xr:uid="{3DA5759D-D218-4789-A3FB-6D75A1C3548D}"/>
    <cellStyle name="Comma 19 4 2 3" xfId="4298" xr:uid="{B0947E4E-DC6B-4EA2-A760-87608660DEAE}"/>
    <cellStyle name="Comma 19 5" xfId="774" xr:uid="{00000000-0005-0000-0000-000006030000}"/>
    <cellStyle name="Comma 19 5 2" xfId="4684" xr:uid="{C665724C-5E47-4A4E-B13C-0B41346DECB5}"/>
    <cellStyle name="Comma 19 5 2 2" xfId="10949" xr:uid="{3DF03B08-4224-40F4-A77F-AD7317CAB5C5}"/>
    <cellStyle name="Comma 19 5 3" xfId="3762" xr:uid="{4EAC9DF9-F88F-4B76-AC91-942D8D5EFE6F}"/>
    <cellStyle name="Comma 19 6" xfId="3070" xr:uid="{59A5C642-340C-4129-931C-386AB82748C0}"/>
    <cellStyle name="Comma 19 6 2" xfId="10561" xr:uid="{DDFD36BA-45E4-42CA-BCB6-AA6D7773A32D}"/>
    <cellStyle name="Comma 19 6 3" xfId="4295" xr:uid="{7F8BD9FB-D6FF-4C66-A78C-7EAE8B0B2D88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4685" xr:uid="{6C71DE28-B54D-497A-9302-D1BC7ABF012F}"/>
    <cellStyle name="Comma 2 10 2 2 2" xfId="10950" xr:uid="{4191A2ED-4760-4105-B68E-A581B8428B93}"/>
    <cellStyle name="Comma 2 10 2 3" xfId="3763" xr:uid="{F4F1E45C-DB0E-4152-AD00-2CF4DE2F9919}"/>
    <cellStyle name="Comma 2 10 3" xfId="3074" xr:uid="{6A6F6BCA-88BB-4A77-B8E1-B1BFBD995CC9}"/>
    <cellStyle name="Comma 2 10 3 2" xfId="10565" xr:uid="{BBF1BF46-8202-43E0-90EA-0B90C33B60B2}"/>
    <cellStyle name="Comma 2 10 3 3" xfId="4299" xr:uid="{26F6F91A-80E4-40AE-9A26-BFA8F4609486}"/>
    <cellStyle name="Comma 2 11" xfId="778" xr:uid="{00000000-0005-0000-0000-00000A030000}"/>
    <cellStyle name="Comma 2 11 2" xfId="779" xr:uid="{00000000-0005-0000-0000-00000B030000}"/>
    <cellStyle name="Comma 2 11 2 2" xfId="4686" xr:uid="{9C3F276F-1467-42F5-8BAC-242FD4C28546}"/>
    <cellStyle name="Comma 2 11 2 2 2" xfId="10951" xr:uid="{9D4ED06A-3215-4477-8BEA-26D395C0B437}"/>
    <cellStyle name="Comma 2 11 2 3" xfId="3764" xr:uid="{247DAC41-F041-40FA-86FA-DDC8B1418C07}"/>
    <cellStyle name="Comma 2 11 3" xfId="3075" xr:uid="{FC7F179C-8595-4016-8FF9-A2493BC5F38C}"/>
    <cellStyle name="Comma 2 11 3 2" xfId="10566" xr:uid="{50816E53-72FE-49AF-AACB-946104CA568C}"/>
    <cellStyle name="Comma 2 11 3 3" xfId="4300" xr:uid="{3D8E227F-5846-4B32-A5AF-EF061FB50F68}"/>
    <cellStyle name="Comma 2 12" xfId="780" xr:uid="{00000000-0005-0000-0000-00000C030000}"/>
    <cellStyle name="Comma 2 12 2" xfId="781" xr:uid="{00000000-0005-0000-0000-00000D030000}"/>
    <cellStyle name="Comma 2 12 2 2" xfId="4687" xr:uid="{F49F9967-DD7C-461D-B723-99E80D5F86F8}"/>
    <cellStyle name="Comma 2 12 2 2 2" xfId="10952" xr:uid="{EB7B933A-E445-4F5F-ADEC-D8629F46AA9E}"/>
    <cellStyle name="Comma 2 12 2 3" xfId="3765" xr:uid="{80EB5BD1-7312-414D-8A2E-1E4A5B984681}"/>
    <cellStyle name="Comma 2 12 3" xfId="3076" xr:uid="{CFC07812-2E9B-4FB9-93E7-3FE7B4A69B07}"/>
    <cellStyle name="Comma 2 12 3 2" xfId="10567" xr:uid="{7359E449-EF4C-4567-9897-242FD130DC8E}"/>
    <cellStyle name="Comma 2 12 3 3" xfId="4301" xr:uid="{BF5C8B1F-E08F-47EC-A80A-22272C51776A}"/>
    <cellStyle name="Comma 2 13" xfId="782" xr:uid="{00000000-0005-0000-0000-00000E030000}"/>
    <cellStyle name="Comma 2 13 2" xfId="783" xr:uid="{00000000-0005-0000-0000-00000F030000}"/>
    <cellStyle name="Comma 2 13 2 2" xfId="4688" xr:uid="{31496480-48DB-442E-BBD8-41358FB71CF3}"/>
    <cellStyle name="Comma 2 13 2 2 2" xfId="10953" xr:uid="{378BF19F-2DAE-4A58-9D82-B3DB666C7F5A}"/>
    <cellStyle name="Comma 2 13 2 3" xfId="3766" xr:uid="{086DDD66-4B17-4AC5-BA13-193426D2D3FF}"/>
    <cellStyle name="Comma 2 13 3" xfId="3077" xr:uid="{01A8C312-D746-4996-A6E3-F8B8CB71B34C}"/>
    <cellStyle name="Comma 2 13 3 2" xfId="10568" xr:uid="{18DDD5D9-0660-4509-BC5F-99E79F94CD7B}"/>
    <cellStyle name="Comma 2 13 3 3" xfId="4302" xr:uid="{8FEF9156-6CA6-4634-8C07-7F60AF03485B}"/>
    <cellStyle name="Comma 2 14" xfId="784" xr:uid="{00000000-0005-0000-0000-000010030000}"/>
    <cellStyle name="Comma 2 14 2" xfId="785" xr:uid="{00000000-0005-0000-0000-000011030000}"/>
    <cellStyle name="Comma 2 14 2 2" xfId="4689" xr:uid="{472D8388-6156-4752-AC6B-63920681991C}"/>
    <cellStyle name="Comma 2 14 2 2 2" xfId="10954" xr:uid="{C8CBC788-EC78-499E-865A-126D895C5823}"/>
    <cellStyle name="Comma 2 14 2 3" xfId="3767" xr:uid="{E8D5A319-6034-4B42-A9C5-80EC681CA5EF}"/>
    <cellStyle name="Comma 2 14 3" xfId="3078" xr:uid="{FB7A896B-F997-467D-AD36-B9BB3A618C93}"/>
    <cellStyle name="Comma 2 14 3 2" xfId="10569" xr:uid="{0DD559E8-AC05-4ED5-9A0C-843C7DC1F2D6}"/>
    <cellStyle name="Comma 2 14 3 3" xfId="4303" xr:uid="{7C1B3F21-C7CD-4640-A84F-CEB8C29BF554}"/>
    <cellStyle name="Comma 2 15" xfId="786" xr:uid="{00000000-0005-0000-0000-000012030000}"/>
    <cellStyle name="Comma 2 15 2" xfId="787" xr:uid="{00000000-0005-0000-0000-000013030000}"/>
    <cellStyle name="Comma 2 15 2 2" xfId="4690" xr:uid="{E6896E69-C1FE-4FF1-A0CF-DEE463AEC352}"/>
    <cellStyle name="Comma 2 15 2 2 2" xfId="10955" xr:uid="{2C365509-61BD-4B32-BB46-AE62AD75D565}"/>
    <cellStyle name="Comma 2 15 2 3" xfId="3768" xr:uid="{565101CF-CB21-4FD5-BA5C-BBDB2C30804D}"/>
    <cellStyle name="Comma 2 15 3" xfId="3079" xr:uid="{ED4BB62E-97F2-4218-A0FF-427D6FBBA8CF}"/>
    <cellStyle name="Comma 2 15 3 2" xfId="10570" xr:uid="{4D37F762-2939-44DE-A25A-7D46C557EA26}"/>
    <cellStyle name="Comma 2 15 3 3" xfId="4304" xr:uid="{0358F5A8-2628-4636-BD7D-BBAFF1659306}"/>
    <cellStyle name="Comma 2 16" xfId="788" xr:uid="{00000000-0005-0000-0000-000014030000}"/>
    <cellStyle name="Comma 2 16 2" xfId="789" xr:uid="{00000000-0005-0000-0000-000015030000}"/>
    <cellStyle name="Comma 2 16 2 2" xfId="4691" xr:uid="{DA997007-4884-44CA-A12E-81A638B144F6}"/>
    <cellStyle name="Comma 2 16 2 2 2" xfId="10956" xr:uid="{2AE006E9-2183-4B39-AEEF-0F23E0B1C3AD}"/>
    <cellStyle name="Comma 2 16 2 3" xfId="3769" xr:uid="{99C1D7CC-A375-43A2-8958-2ACE4EC04E08}"/>
    <cellStyle name="Comma 2 16 3" xfId="3080" xr:uid="{DEEBBA9D-FAD3-491C-9E53-B60C32D64C60}"/>
    <cellStyle name="Comma 2 16 3 2" xfId="10571" xr:uid="{5B565A42-1784-4DD9-ADF5-482ED328DBF3}"/>
    <cellStyle name="Comma 2 16 3 3" xfId="4305" xr:uid="{C5D30033-2C60-420C-83A9-2E514838A102}"/>
    <cellStyle name="Comma 2 17" xfId="790" xr:uid="{00000000-0005-0000-0000-000016030000}"/>
    <cellStyle name="Comma 2 17 2" xfId="791" xr:uid="{00000000-0005-0000-0000-000017030000}"/>
    <cellStyle name="Comma 2 17 2 2" xfId="4692" xr:uid="{537803EE-3906-4F69-A25E-B7798E57AD53}"/>
    <cellStyle name="Comma 2 17 2 2 2" xfId="10957" xr:uid="{7A987FC6-107D-4E87-84E1-09AB49C5E349}"/>
    <cellStyle name="Comma 2 17 2 3" xfId="3770" xr:uid="{6E599A43-176F-4FCC-9BE1-0CC62AE04A7E}"/>
    <cellStyle name="Comma 2 17 3" xfId="3081" xr:uid="{EF1D2353-87C3-4474-B13E-F0A4606A6735}"/>
    <cellStyle name="Comma 2 17 3 2" xfId="10572" xr:uid="{34E4E2A8-A5AB-4744-90FE-659FEC866FCD}"/>
    <cellStyle name="Comma 2 17 3 3" xfId="4306" xr:uid="{8146102B-75E5-45DF-AD85-5F6CAB5A1D0A}"/>
    <cellStyle name="Comma 2 18" xfId="792" xr:uid="{00000000-0005-0000-0000-000018030000}"/>
    <cellStyle name="Comma 2 18 2" xfId="793" xr:uid="{00000000-0005-0000-0000-000019030000}"/>
    <cellStyle name="Comma 2 18 2 2" xfId="4693" xr:uid="{57CBF68F-94DB-4719-BD8C-C58963CD08F5}"/>
    <cellStyle name="Comma 2 18 2 2 2" xfId="10958" xr:uid="{393C42B7-D486-4C78-9AE3-58AEB82C7BF7}"/>
    <cellStyle name="Comma 2 18 2 3" xfId="3771" xr:uid="{55CAB316-843F-4DEB-B045-B3C282C3EA37}"/>
    <cellStyle name="Comma 2 18 3" xfId="3082" xr:uid="{6C81C25B-DC82-4DFB-9AD2-78D108D500ED}"/>
    <cellStyle name="Comma 2 18 3 2" xfId="10573" xr:uid="{5B5BA666-4B8E-421B-93BF-5DE97DDA8E16}"/>
    <cellStyle name="Comma 2 18 3 3" xfId="4307" xr:uid="{F4463089-C932-49ED-A381-1E04F1DBC24F}"/>
    <cellStyle name="Comma 2 19" xfId="794" xr:uid="{00000000-0005-0000-0000-00001A030000}"/>
    <cellStyle name="Comma 2 19 2" xfId="795" xr:uid="{00000000-0005-0000-0000-00001B030000}"/>
    <cellStyle name="Comma 2 19 2 2" xfId="4694" xr:uid="{D08A4354-1E89-4AC6-B872-FCAF08473CC5}"/>
    <cellStyle name="Comma 2 19 2 2 2" xfId="10959" xr:uid="{0EE00BB7-4F20-470F-BDFC-99F82EE46F56}"/>
    <cellStyle name="Comma 2 19 2 3" xfId="3772" xr:uid="{5DF19E6F-9B31-49CA-B71F-7F3C1037F834}"/>
    <cellStyle name="Comma 2 19 3" xfId="3083" xr:uid="{8011C0EC-D96F-493C-8A8E-A62CFD554820}"/>
    <cellStyle name="Comma 2 19 3 2" xfId="10574" xr:uid="{E43A2256-D318-4197-BA3C-792690C1BB97}"/>
    <cellStyle name="Comma 2 19 3 3" xfId="4308" xr:uid="{73D1D247-494C-48E9-9720-98D967E30602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4697" xr:uid="{36985656-DB78-41CC-B9DC-754DE79511F4}"/>
    <cellStyle name="Comma 2 2 2 2 2 2 2 2 2 2 2" xfId="10962" xr:uid="{12076768-294C-4AE2-9FA4-02499B838FA8}"/>
    <cellStyle name="Comma 2 2 2 2 2 2 2 2 2 3" xfId="3775" xr:uid="{536251EC-CB5D-4209-88D6-D41F9F0E2E26}"/>
    <cellStyle name="Comma 2 2 2 2 2 2 2 2 3" xfId="3089" xr:uid="{99360FEF-1BFC-4283-9231-474AD394977B}"/>
    <cellStyle name="Comma 2 2 2 2 2 2 2 2 3 2" xfId="10580" xr:uid="{A3353639-7C1D-465E-B7D0-F7DC7FBB14BB}"/>
    <cellStyle name="Comma 2 2 2 2 2 2 2 2 3 3" xfId="4314" xr:uid="{036CCCB2-F984-4854-A032-3244B2FE1A90}"/>
    <cellStyle name="Comma 2 2 2 2 2 2 2 3" xfId="804" xr:uid="{00000000-0005-0000-0000-000024030000}"/>
    <cellStyle name="Comma 2 2 2 2 2 2 2 3 2" xfId="805" xr:uid="{00000000-0005-0000-0000-000025030000}"/>
    <cellStyle name="Comma 2 2 2 2 2 2 2 3 2 2" xfId="4698" xr:uid="{8D288061-2FF1-4154-BEBF-C44A95414253}"/>
    <cellStyle name="Comma 2 2 2 2 2 2 2 3 2 2 2" xfId="10963" xr:uid="{94234DF2-BE5E-433B-8CBD-A4B941AFE6F6}"/>
    <cellStyle name="Comma 2 2 2 2 2 2 2 3 2 3" xfId="3776" xr:uid="{EE110F78-377C-4E56-9D29-797FDCF25217}"/>
    <cellStyle name="Comma 2 2 2 2 2 2 2 3 3" xfId="3090" xr:uid="{7804396F-8979-4BDC-B2CB-6510C9B2E333}"/>
    <cellStyle name="Comma 2 2 2 2 2 2 2 3 3 2" xfId="10581" xr:uid="{5DE0222A-D233-4E18-9E7B-41017A9BD79C}"/>
    <cellStyle name="Comma 2 2 2 2 2 2 2 3 3 3" xfId="4315" xr:uid="{69FF95B9-D8AE-438D-9EB6-81B7CD090D29}"/>
    <cellStyle name="Comma 2 2 2 2 2 2 2 4" xfId="3088" xr:uid="{26AC34AE-FB99-4B6F-84BB-C0146C1E708E}"/>
    <cellStyle name="Comma 2 2 2 2 2 2 2 4 2" xfId="10579" xr:uid="{553DE487-754A-43D6-99AA-9E967566EE1A}"/>
    <cellStyle name="Comma 2 2 2 2 2 2 2 4 3" xfId="4313" xr:uid="{A485202A-E600-41F3-B3DD-5F10E401738D}"/>
    <cellStyle name="Comma 2 2 2 2 2 2 2 5" xfId="4696" xr:uid="{391D3D5C-ABBE-42C1-8FE6-93E70B84375A}"/>
    <cellStyle name="Comma 2 2 2 2 2 2 2 5 2" xfId="10961" xr:uid="{53265068-5536-4617-81BA-73C02F750ACC}"/>
    <cellStyle name="Comma 2 2 2 2 2 2 2 6" xfId="3774" xr:uid="{8BF87825-573B-4D66-B4A9-D865172F971A}"/>
    <cellStyle name="Comma 2 2 2 2 2 2 3" xfId="806" xr:uid="{00000000-0005-0000-0000-000026030000}"/>
    <cellStyle name="Comma 2 2 2 2 2 2 3 2" xfId="3091" xr:uid="{92FA338E-3C70-486E-B6C3-322FAAD64691}"/>
    <cellStyle name="Comma 2 2 2 2 2 2 3 2 2" xfId="10582" xr:uid="{A2370BC7-629F-4803-A090-99E507D74699}"/>
    <cellStyle name="Comma 2 2 2 2 2 2 3 2 3" xfId="4316" xr:uid="{D6B007B6-A9C4-4783-8847-25BCA6FD4059}"/>
    <cellStyle name="Comma 2 2 2 2 2 2 3 3" xfId="4699" xr:uid="{93D8D037-94B5-4D62-91E6-F93F1C4D1199}"/>
    <cellStyle name="Comma 2 2 2 2 2 2 3 3 2" xfId="10964" xr:uid="{7370C0FA-4DC5-4024-A51F-96B1120773D7}"/>
    <cellStyle name="Comma 2 2 2 2 2 2 3 4" xfId="3777" xr:uid="{716A9AED-E0FE-4307-9F98-E726DACD8369}"/>
    <cellStyle name="Comma 2 2 2 2 2 2 4" xfId="807" xr:uid="{00000000-0005-0000-0000-000027030000}"/>
    <cellStyle name="Comma 2 2 2 2 2 2 4 2" xfId="4700" xr:uid="{7F44F98F-41F1-423C-9945-D36E1F718EC2}"/>
    <cellStyle name="Comma 2 2 2 2 2 2 4 2 2" xfId="10965" xr:uid="{4D92E30E-9A48-4D60-9F3A-72141743F538}"/>
    <cellStyle name="Comma 2 2 2 2 2 2 4 3" xfId="3778" xr:uid="{C88F8185-3C3D-4CB4-9C69-EB74C45ED748}"/>
    <cellStyle name="Comma 2 2 2 2 2 2 5" xfId="3087" xr:uid="{67DE79EB-0D87-48DB-8AB4-C909E18144C8}"/>
    <cellStyle name="Comma 2 2 2 2 2 2 5 2" xfId="10578" xr:uid="{AD2C62F7-C0C2-45B1-9507-877A001F702D}"/>
    <cellStyle name="Comma 2 2 2 2 2 2 5 3" xfId="4312" xr:uid="{7C55886E-5E12-44FC-93AD-032D3720555E}"/>
    <cellStyle name="Comma 2 2 2 2 2 3" xfId="808" xr:uid="{00000000-0005-0000-0000-000028030000}"/>
    <cellStyle name="Comma 2 2 2 2 2 3 2" xfId="809" xr:uid="{00000000-0005-0000-0000-000029030000}"/>
    <cellStyle name="Comma 2 2 2 2 2 3 2 2" xfId="4701" xr:uid="{7AACEDF5-11CD-462D-BB82-846D374CE7C1}"/>
    <cellStyle name="Comma 2 2 2 2 2 3 2 2 2" xfId="10966" xr:uid="{1FEE4FC8-CD30-49A0-8BE3-BDB8BB25A2E1}"/>
    <cellStyle name="Comma 2 2 2 2 2 3 2 3" xfId="3779" xr:uid="{79D6A240-C09F-4951-B352-715EE0865460}"/>
    <cellStyle name="Comma 2 2 2 2 2 3 3" xfId="3092" xr:uid="{15962F71-DABE-44B5-AD98-0A7C3C0715C9}"/>
    <cellStyle name="Comma 2 2 2 2 2 3 3 2" xfId="10583" xr:uid="{44AF7C6E-10C2-4292-85C4-FDFEA6BF92F0}"/>
    <cellStyle name="Comma 2 2 2 2 2 3 3 3" xfId="4317" xr:uid="{1ADD48A1-5F37-4E5F-B925-98E12BBCA202}"/>
    <cellStyle name="Comma 2 2 2 2 2 4" xfId="810" xr:uid="{00000000-0005-0000-0000-00002A030000}"/>
    <cellStyle name="Comma 2 2 2 2 2 4 2" xfId="811" xr:uid="{00000000-0005-0000-0000-00002B030000}"/>
    <cellStyle name="Comma 2 2 2 2 2 4 2 2" xfId="4702" xr:uid="{371C8E19-017E-4A25-B8BF-C6BAEF0AB505}"/>
    <cellStyle name="Comma 2 2 2 2 2 4 2 2 2" xfId="10967" xr:uid="{992EEDB6-A990-403F-8E08-16124F481E84}"/>
    <cellStyle name="Comma 2 2 2 2 2 4 2 3" xfId="3780" xr:uid="{53647807-DCB5-415C-89C5-BE672E502EAC}"/>
    <cellStyle name="Comma 2 2 2 2 2 4 3" xfId="3093" xr:uid="{BD41C044-C83E-4115-8269-158F06CE56AF}"/>
    <cellStyle name="Comma 2 2 2 2 2 4 3 2" xfId="10584" xr:uid="{170E2B42-F08B-4C44-BE4A-07EBF575EEAD}"/>
    <cellStyle name="Comma 2 2 2 2 2 4 3 3" xfId="4318" xr:uid="{D698A39B-EF17-402A-B72E-A436A4E4ADB4}"/>
    <cellStyle name="Comma 2 2 2 2 2 5" xfId="3086" xr:uid="{D444A404-B5B3-498A-98D9-B914E94F1DD1}"/>
    <cellStyle name="Comma 2 2 2 2 2 5 2" xfId="10577" xr:uid="{1C8D177A-B6C5-4A2B-AC35-665D0830565B}"/>
    <cellStyle name="Comma 2 2 2 2 2 5 3" xfId="4311" xr:uid="{40D9FC5D-8276-46B9-A578-F3894829C1DE}"/>
    <cellStyle name="Comma 2 2 2 2 2 6" xfId="4695" xr:uid="{B2848C14-17DD-453D-A2B5-EB6037778BFE}"/>
    <cellStyle name="Comma 2 2 2 2 2 6 2" xfId="10960" xr:uid="{72FC4F5A-040B-4CC1-85DF-E1AA6A08E732}"/>
    <cellStyle name="Comma 2 2 2 2 2 7" xfId="3773" xr:uid="{69E428C5-CF16-4407-A79C-0A591817A160}"/>
    <cellStyle name="Comma 2 2 2 2 3" xfId="812" xr:uid="{00000000-0005-0000-0000-00002C030000}"/>
    <cellStyle name="Comma 2 2 2 2 3 2" xfId="3094" xr:uid="{37343BC3-17A6-4420-AEC8-BBF6F10C72E1}"/>
    <cellStyle name="Comma 2 2 2 2 3 2 2" xfId="10585" xr:uid="{911B60C8-8BBC-4058-8A95-1C5822798368}"/>
    <cellStyle name="Comma 2 2 2 2 3 2 3" xfId="4319" xr:uid="{C851AD57-2BC3-4950-9FB1-8D6A92370C82}"/>
    <cellStyle name="Comma 2 2 2 2 3 3" xfId="4703" xr:uid="{8FE070A5-1314-4BCD-9230-E4696E1B3499}"/>
    <cellStyle name="Comma 2 2 2 2 3 3 2" xfId="10968" xr:uid="{110CAF81-CB59-4520-9AB1-4CD6A2FE40D0}"/>
    <cellStyle name="Comma 2 2 2 2 3 4" xfId="3781" xr:uid="{6F8DB483-1E13-4C64-9E1B-BB28D4A90DF2}"/>
    <cellStyle name="Comma 2 2 2 2 4" xfId="813" xr:uid="{00000000-0005-0000-0000-00002D030000}"/>
    <cellStyle name="Comma 2 2 2 2 4 2" xfId="3095" xr:uid="{B3B12251-B88D-465B-A594-0CA7DA659447}"/>
    <cellStyle name="Comma 2 2 2 2 4 2 2" xfId="10586" xr:uid="{706217C4-7106-49BA-AD20-870F036D213C}"/>
    <cellStyle name="Comma 2 2 2 2 4 2 3" xfId="4320" xr:uid="{425A8EAD-58EB-494A-8FC4-B29929063269}"/>
    <cellStyle name="Comma 2 2 2 2 4 3" xfId="4704" xr:uid="{045AE9C4-D35B-4EB6-9E2D-10809C63BCAD}"/>
    <cellStyle name="Comma 2 2 2 2 4 3 2" xfId="10969" xr:uid="{F171D553-F30D-46D1-8107-156F33ABFE3A}"/>
    <cellStyle name="Comma 2 2 2 2 4 4" xfId="3782" xr:uid="{2EF22CA4-0E82-4873-9593-FAFBCF4B8332}"/>
    <cellStyle name="Comma 2 2 2 2 5" xfId="814" xr:uid="{00000000-0005-0000-0000-00002E030000}"/>
    <cellStyle name="Comma 2 2 2 2 5 2" xfId="4705" xr:uid="{E0C62C9B-F79F-4147-9148-AC920ABFE9C7}"/>
    <cellStyle name="Comma 2 2 2 2 5 2 2" xfId="10970" xr:uid="{60A8B700-969F-4527-8AB6-C0A60668004D}"/>
    <cellStyle name="Comma 2 2 2 2 5 3" xfId="3783" xr:uid="{1C52D20A-C06D-4142-AF1F-AE600483AA44}"/>
    <cellStyle name="Comma 2 2 2 2 6" xfId="3085" xr:uid="{62364FF5-402C-4C3C-A8D4-D04FD3C0A632}"/>
    <cellStyle name="Comma 2 2 2 2 6 2" xfId="10576" xr:uid="{77F8548C-DA1D-4DFA-A251-B8C3F410655C}"/>
    <cellStyle name="Comma 2 2 2 2 6 3" xfId="4310" xr:uid="{9B7B6ED9-44E8-4BB9-85F0-4B65C124AE53}"/>
    <cellStyle name="Comma 2 2 2 3" xfId="815" xr:uid="{00000000-0005-0000-0000-00002F030000}"/>
    <cellStyle name="Comma 2 2 2 3 2" xfId="816" xr:uid="{00000000-0005-0000-0000-000030030000}"/>
    <cellStyle name="Comma 2 2 2 3 2 2" xfId="4706" xr:uid="{6801DA2F-AE8A-4FC6-A3E9-9C47DB9A49CB}"/>
    <cellStyle name="Comma 2 2 2 3 2 2 2" xfId="10971" xr:uid="{5C4BD336-670B-46C2-828F-E22C044EB118}"/>
    <cellStyle name="Comma 2 2 2 3 2 3" xfId="3784" xr:uid="{CE9011FC-10E4-44AD-939D-DC6D839482C5}"/>
    <cellStyle name="Comma 2 2 2 3 3" xfId="3096" xr:uid="{FF70E033-BAD7-49A1-A027-0A479CC922E0}"/>
    <cellStyle name="Comma 2 2 2 3 3 2" xfId="10587" xr:uid="{A7854D4B-ADFB-41A8-83F2-6B291283FFD5}"/>
    <cellStyle name="Comma 2 2 2 3 3 3" xfId="4321" xr:uid="{00A2F77E-23E3-433C-A9C9-7CAFE7835880}"/>
    <cellStyle name="Comma 2 2 2 4" xfId="817" xr:uid="{00000000-0005-0000-0000-000031030000}"/>
    <cellStyle name="Comma 2 2 2 4 2" xfId="818" xr:uid="{00000000-0005-0000-0000-000032030000}"/>
    <cellStyle name="Comma 2 2 2 4 2 2" xfId="4707" xr:uid="{C41D6163-F4A8-4B78-A30F-5D0E24929AC6}"/>
    <cellStyle name="Comma 2 2 2 4 2 2 2" xfId="10972" xr:uid="{5FDE6BA0-D02C-4CEE-BFAA-11AAC29763A9}"/>
    <cellStyle name="Comma 2 2 2 4 2 3" xfId="3785" xr:uid="{ACF0F868-F894-4E93-908F-370CA2C4CA6E}"/>
    <cellStyle name="Comma 2 2 2 4 3" xfId="3097" xr:uid="{F728D856-0850-4A98-9196-3E59809876F0}"/>
    <cellStyle name="Comma 2 2 2 4 3 2" xfId="10588" xr:uid="{E9244028-495F-4838-9831-B92B8DEA2B26}"/>
    <cellStyle name="Comma 2 2 2 4 3 3" xfId="4322" xr:uid="{E05A8CB6-6F57-4E3B-BD71-FDBE64E8D099}"/>
    <cellStyle name="Comma 2 2 2 5" xfId="819" xr:uid="{00000000-0005-0000-0000-000033030000}"/>
    <cellStyle name="Comma 2 2 2 5 2" xfId="820" xr:uid="{00000000-0005-0000-0000-000034030000}"/>
    <cellStyle name="Comma 2 2 2 5 2 2" xfId="4708" xr:uid="{B84A722C-6490-4DE2-886C-EE6AA3BC4342}"/>
    <cellStyle name="Comma 2 2 2 5 2 2 2" xfId="10973" xr:uid="{CA268429-4233-4F89-88C7-D0B8003AF237}"/>
    <cellStyle name="Comma 2 2 2 5 2 3" xfId="3786" xr:uid="{3A2298DE-62C4-47A2-8B6E-76711AEAF5FD}"/>
    <cellStyle name="Comma 2 2 2 5 3" xfId="3098" xr:uid="{7EFEBDAA-BC19-4248-AC65-DEC6B8D823DD}"/>
    <cellStyle name="Comma 2 2 2 5 3 2" xfId="10589" xr:uid="{084EA524-FA78-4A42-9B42-413534656782}"/>
    <cellStyle name="Comma 2 2 2 5 3 3" xfId="4323" xr:uid="{69F3F4A2-790E-4D81-9141-5A06F68DE204}"/>
    <cellStyle name="Comma 2 2 2 6" xfId="3084" xr:uid="{7F57F1AC-A1B2-4467-9208-65FE3E8192DF}"/>
    <cellStyle name="Comma 2 2 2 6 2" xfId="10575" xr:uid="{C8550D48-F804-47E1-8821-05E4A71AD994}"/>
    <cellStyle name="Comma 2 2 2 6 3" xfId="4309" xr:uid="{9B5DEF02-DC1B-4FE0-9392-87BE593028CE}"/>
    <cellStyle name="Comma 2 2 3" xfId="821" xr:uid="{00000000-0005-0000-0000-000035030000}"/>
    <cellStyle name="Comma 2 2 3 2" xfId="822" xr:uid="{00000000-0005-0000-0000-000036030000}"/>
    <cellStyle name="Comma 2 2 3 2 2" xfId="4709" xr:uid="{0A88D723-B822-4A5A-A498-20D81CF568DA}"/>
    <cellStyle name="Comma 2 2 3 2 2 2" xfId="10974" xr:uid="{4339C271-2C51-41C5-93D6-7B2297DC82D1}"/>
    <cellStyle name="Comma 2 2 3 2 3" xfId="3787" xr:uid="{34FA11FC-7EAE-4C92-9BC6-D62E9D4B126B}"/>
    <cellStyle name="Comma 2 2 3 3" xfId="3099" xr:uid="{D880D7C1-F449-41BC-9E52-D4AD59B5C6A7}"/>
    <cellStyle name="Comma 2 2 3 3 2" xfId="10590" xr:uid="{EFF473D2-C597-4129-BC4A-DAE3F03BAA3C}"/>
    <cellStyle name="Comma 2 2 3 3 3" xfId="4324" xr:uid="{35C64CF7-59CA-42B5-B62D-9F01998523CE}"/>
    <cellStyle name="Comma 2 2 4" xfId="823" xr:uid="{00000000-0005-0000-0000-000037030000}"/>
    <cellStyle name="Comma 2 2 4 2" xfId="3100" xr:uid="{369FCA24-513D-49EB-83AD-61BF97F4A3EE}"/>
    <cellStyle name="Comma 2 2 4 2 2" xfId="10591" xr:uid="{875F6D39-8E22-470D-A474-FD939CDF7507}"/>
    <cellStyle name="Comma 2 2 4 2 3" xfId="4325" xr:uid="{2064870E-F32F-40A1-AAC3-961515C1A866}"/>
    <cellStyle name="Comma 2 2 4 3" xfId="4710" xr:uid="{C5B7BF53-48DF-4273-9627-CCB20CB8FA72}"/>
    <cellStyle name="Comma 2 2 4 3 2" xfId="10975" xr:uid="{7F1CC7C4-C0DB-4062-8B68-26C8C16DE2A8}"/>
    <cellStyle name="Comma 2 2 4 4" xfId="3788" xr:uid="{5D1D2BC6-58FA-47DC-A1F5-CA49AE7405C8}"/>
    <cellStyle name="Comma 2 2 5" xfId="824" xr:uid="{00000000-0005-0000-0000-000038030000}"/>
    <cellStyle name="Comma 2 2 5 2" xfId="3101" xr:uid="{1276371A-A305-4AA6-863C-970383C9F7F3}"/>
    <cellStyle name="Comma 2 2 5 2 2" xfId="10592" xr:uid="{05252DB6-0EA3-44F7-B378-86C57E45B0B9}"/>
    <cellStyle name="Comma 2 2 5 2 3" xfId="4326" xr:uid="{836C7322-DC22-438B-87D1-E01FF940F293}"/>
    <cellStyle name="Comma 2 2 5 3" xfId="4711" xr:uid="{B7B57780-236C-43B9-B113-5E326B49715F}"/>
    <cellStyle name="Comma 2 2 5 3 2" xfId="10976" xr:uid="{F26A113E-7D1A-4F1C-8D99-9CDF2F706FA8}"/>
    <cellStyle name="Comma 2 2 5 4" xfId="3789" xr:uid="{B5754208-8AB8-4B64-9E25-C23FA6F37107}"/>
    <cellStyle name="Comma 2 2 6" xfId="825" xr:uid="{00000000-0005-0000-0000-000039030000}"/>
    <cellStyle name="Comma 2 2 6 2" xfId="3102" xr:uid="{FD5E238F-83D7-4D04-BDC2-C01B8B574EF2}"/>
    <cellStyle name="Comma 2 2 6 2 2" xfId="10593" xr:uid="{B54FD2D4-A38B-4568-844D-9C6EF7D59085}"/>
    <cellStyle name="Comma 2 2 6 2 3" xfId="4327" xr:uid="{273EAB2A-692D-4953-B5DB-1CB354838B8D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4712" xr:uid="{E4935BAF-EDB1-4FAA-BAAA-085B92B7561A}"/>
    <cellStyle name="Comma 2 20 2 2 2" xfId="10977" xr:uid="{FECDB77D-4095-4CFA-AAC3-40A11676A724}"/>
    <cellStyle name="Comma 2 20 2 3" xfId="3790" xr:uid="{DC4E2802-8235-445A-8419-F3C2F0C9AECA}"/>
    <cellStyle name="Comma 2 20 3" xfId="3103" xr:uid="{D4F4E3BD-7B9F-4C8D-B0B6-E56CC26081CE}"/>
    <cellStyle name="Comma 2 20 3 2" xfId="10594" xr:uid="{20AB93DD-2EAD-4313-B127-DC25A490276A}"/>
    <cellStyle name="Comma 2 20 3 3" xfId="4328" xr:uid="{4A33A875-7108-470C-8186-46B522981A19}"/>
    <cellStyle name="Comma 2 21" xfId="829" xr:uid="{00000000-0005-0000-0000-00003D030000}"/>
    <cellStyle name="Comma 2 21 2" xfId="830" xr:uid="{00000000-0005-0000-0000-00003E030000}"/>
    <cellStyle name="Comma 2 21 2 2" xfId="4713" xr:uid="{708FC968-4EED-4B2E-85A5-62DC820E734A}"/>
    <cellStyle name="Comma 2 21 2 2 2" xfId="10978" xr:uid="{78B8D9F0-1FF9-4D93-93A6-0C7384C41BCE}"/>
    <cellStyle name="Comma 2 21 2 3" xfId="3791" xr:uid="{3BDA6F63-1724-44AA-8006-128A74688241}"/>
    <cellStyle name="Comma 2 21 3" xfId="3104" xr:uid="{3A19A790-D977-436C-A383-9E91E0714D3B}"/>
    <cellStyle name="Comma 2 21 3 2" xfId="10595" xr:uid="{F3BF182B-397B-4151-A26A-29DBDBE84D57}"/>
    <cellStyle name="Comma 2 21 3 3" xfId="4329" xr:uid="{8DC453E5-3C89-49F1-9665-F48DD9D760F6}"/>
    <cellStyle name="Comma 2 22" xfId="831" xr:uid="{00000000-0005-0000-0000-00003F030000}"/>
    <cellStyle name="Comma 2 22 2" xfId="832" xr:uid="{00000000-0005-0000-0000-000040030000}"/>
    <cellStyle name="Comma 2 22 2 2" xfId="4714" xr:uid="{97DCCBCF-41C5-4FB0-B021-753D64E08FE9}"/>
    <cellStyle name="Comma 2 22 2 2 2" xfId="10979" xr:uid="{80EA71A4-D2C9-4273-8892-54A8464D8C15}"/>
    <cellStyle name="Comma 2 22 2 3" xfId="3792" xr:uid="{723A4605-9C10-44D6-8F70-7C9A8FFB6D8E}"/>
    <cellStyle name="Comma 2 22 3" xfId="3105" xr:uid="{9A7B4A0B-A5EC-497E-8C9F-20C499008D87}"/>
    <cellStyle name="Comma 2 22 3 2" xfId="10596" xr:uid="{E37EDDD8-875D-4A82-91F1-A09EDB6CD309}"/>
    <cellStyle name="Comma 2 22 3 3" xfId="4330" xr:uid="{D3DF72FC-FEE1-4676-B016-681255EA1E91}"/>
    <cellStyle name="Comma 2 23" xfId="833" xr:uid="{00000000-0005-0000-0000-000041030000}"/>
    <cellStyle name="Comma 2 23 2" xfId="834" xr:uid="{00000000-0005-0000-0000-000042030000}"/>
    <cellStyle name="Comma 2 23 2 2" xfId="4715" xr:uid="{3D1FF41E-0008-42DD-916E-8DF23A00C7A6}"/>
    <cellStyle name="Comma 2 23 2 2 2" xfId="10980" xr:uid="{8310D008-19BF-4222-97B8-2E6FF0811ED7}"/>
    <cellStyle name="Comma 2 23 2 3" xfId="3793" xr:uid="{BE550C1F-FB94-4D91-9B1F-8375C54395D8}"/>
    <cellStyle name="Comma 2 23 3" xfId="3106" xr:uid="{250C7106-0660-48AE-8429-97192F0233B9}"/>
    <cellStyle name="Comma 2 23 3 2" xfId="10597" xr:uid="{88D6F03F-94EE-469A-A231-C64B1BB4F0CF}"/>
    <cellStyle name="Comma 2 23 3 3" xfId="4331" xr:uid="{0D5DB0DA-7938-496D-A4CD-8D1630B547E6}"/>
    <cellStyle name="Comma 2 24" xfId="835" xr:uid="{00000000-0005-0000-0000-000043030000}"/>
    <cellStyle name="Comma 2 24 2" xfId="836" xr:uid="{00000000-0005-0000-0000-000044030000}"/>
    <cellStyle name="Comma 2 24 2 2" xfId="4716" xr:uid="{A3E0178E-5A25-482F-9556-D0C763E822D8}"/>
    <cellStyle name="Comma 2 24 2 2 2" xfId="10981" xr:uid="{DC109729-E501-4AC1-A522-BB3863D9C33A}"/>
    <cellStyle name="Comma 2 24 2 3" xfId="3794" xr:uid="{15C572CA-51FA-4319-B725-2D9EA4DE2075}"/>
    <cellStyle name="Comma 2 24 3" xfId="3107" xr:uid="{60949CE2-CF23-47C7-B9FD-5F262694665E}"/>
    <cellStyle name="Comma 2 24 3 2" xfId="10598" xr:uid="{5FEF5B81-B1DD-4F1C-AF81-357FD9A3295C}"/>
    <cellStyle name="Comma 2 24 3 3" xfId="4332" xr:uid="{06FE9FCB-60A5-4DB8-B12C-2EC48E45F3AB}"/>
    <cellStyle name="Comma 2 25" xfId="837" xr:uid="{00000000-0005-0000-0000-000045030000}"/>
    <cellStyle name="Comma 2 25 2" xfId="838" xr:uid="{00000000-0005-0000-0000-000046030000}"/>
    <cellStyle name="Comma 2 25 2 2" xfId="4717" xr:uid="{A157BC8B-7C8C-45A4-9858-A7A7023E8860}"/>
    <cellStyle name="Comma 2 25 2 2 2" xfId="10982" xr:uid="{D9578853-F8B9-4B05-85CB-18E7385276DF}"/>
    <cellStyle name="Comma 2 25 2 3" xfId="3795" xr:uid="{91C773DA-9838-4BA6-88A0-2CC7C071A4A1}"/>
    <cellStyle name="Comma 2 25 3" xfId="3108" xr:uid="{3EDDBF13-69A3-4DFF-A845-661DFE34A3A1}"/>
    <cellStyle name="Comma 2 25 3 2" xfId="10599" xr:uid="{8A611BAC-7533-46E8-A2A8-07A39E3E8903}"/>
    <cellStyle name="Comma 2 25 3 3" xfId="4333" xr:uid="{18CF948B-49C8-4C2C-BD83-8D4918D56DB2}"/>
    <cellStyle name="Comma 2 26" xfId="839" xr:uid="{00000000-0005-0000-0000-000047030000}"/>
    <cellStyle name="Comma 2 26 2" xfId="840" xr:uid="{00000000-0005-0000-0000-000048030000}"/>
    <cellStyle name="Comma 2 26 2 2" xfId="4718" xr:uid="{330C265A-F86D-468A-ABBF-96C83D02E55A}"/>
    <cellStyle name="Comma 2 26 2 2 2" xfId="10983" xr:uid="{7E9EF214-EFDC-4DE4-BE7F-9846EF4D0D82}"/>
    <cellStyle name="Comma 2 26 2 3" xfId="3796" xr:uid="{137E6BE3-A410-4251-AD35-25D2B9708533}"/>
    <cellStyle name="Comma 2 26 3" xfId="3109" xr:uid="{F1CA2A5A-4221-4489-A624-854B7C44BFB8}"/>
    <cellStyle name="Comma 2 26 3 2" xfId="10600" xr:uid="{27E9CBA6-B519-4CD1-ACB6-20617151958C}"/>
    <cellStyle name="Comma 2 26 3 3" xfId="4334" xr:uid="{1A887084-BAD3-4838-9476-8C7F9673D85D}"/>
    <cellStyle name="Comma 2 27" xfId="841" xr:uid="{00000000-0005-0000-0000-000049030000}"/>
    <cellStyle name="Comma 2 27 2" xfId="842" xr:uid="{00000000-0005-0000-0000-00004A030000}"/>
    <cellStyle name="Comma 2 27 2 2" xfId="4719" xr:uid="{8A8AEEB7-0188-45B5-982E-60E6F0EFE3B2}"/>
    <cellStyle name="Comma 2 27 2 2 2" xfId="10984" xr:uid="{387A236A-F5E5-46FA-AC52-6279530A5975}"/>
    <cellStyle name="Comma 2 27 2 3" xfId="3797" xr:uid="{B3E45866-4C77-434F-ADD8-050B07F6380C}"/>
    <cellStyle name="Comma 2 27 3" xfId="3110" xr:uid="{6654E55D-A64F-406D-B0BE-92E644B3E745}"/>
    <cellStyle name="Comma 2 27 3 2" xfId="10601" xr:uid="{35AF09F1-E910-4736-9BA4-3D0CB9AE934C}"/>
    <cellStyle name="Comma 2 27 3 3" xfId="4335" xr:uid="{4EDDE3D5-B21F-4974-AEBA-2C1DDF8D791E}"/>
    <cellStyle name="Comma 2 28" xfId="843" xr:uid="{00000000-0005-0000-0000-00004B030000}"/>
    <cellStyle name="Comma 2 28 2" xfId="844" xr:uid="{00000000-0005-0000-0000-00004C030000}"/>
    <cellStyle name="Comma 2 28 2 2" xfId="4720" xr:uid="{6A3284CA-C632-4B41-A281-56C5DDD7D731}"/>
    <cellStyle name="Comma 2 28 2 2 2" xfId="10985" xr:uid="{783C0B0A-175C-4862-8646-7BCC956AD1EB}"/>
    <cellStyle name="Comma 2 28 2 3" xfId="3798" xr:uid="{5DE52126-06E6-4CBF-8128-D5F588BAD5DA}"/>
    <cellStyle name="Comma 2 28 3" xfId="3111" xr:uid="{F5675051-B984-458A-9A61-31816E4E3889}"/>
    <cellStyle name="Comma 2 28 3 2" xfId="10602" xr:uid="{339C6CAA-D0C7-44D3-A27D-8B7A9BD252EC}"/>
    <cellStyle name="Comma 2 28 3 3" xfId="4336" xr:uid="{3AC4789A-D46A-439A-BF4D-22145427D82E}"/>
    <cellStyle name="Comma 2 29" xfId="845" xr:uid="{00000000-0005-0000-0000-00004D030000}"/>
    <cellStyle name="Comma 2 29 2" xfId="846" xr:uid="{00000000-0005-0000-0000-00004E030000}"/>
    <cellStyle name="Comma 2 29 2 2" xfId="4721" xr:uid="{60D04937-9C53-4C48-BE1F-FADF9C22407C}"/>
    <cellStyle name="Comma 2 29 2 2 2" xfId="10986" xr:uid="{25AF6F76-72E4-43F9-92D8-7F70B149E761}"/>
    <cellStyle name="Comma 2 29 2 3" xfId="3799" xr:uid="{7B305691-B60F-49DB-9B47-79572B674687}"/>
    <cellStyle name="Comma 2 29 3" xfId="3112" xr:uid="{B5BEEB85-107B-4BB1-B2DA-C7BA6A3860EB}"/>
    <cellStyle name="Comma 2 29 3 2" xfId="10603" xr:uid="{E88C91EA-207D-4FCB-92D5-AC658D8D8E8F}"/>
    <cellStyle name="Comma 2 29 3 3" xfId="4337" xr:uid="{95953C63-BA06-4E0A-A372-D5CB5CFB5C1A}"/>
    <cellStyle name="Comma 2 3" xfId="847" xr:uid="{00000000-0005-0000-0000-00004F030000}"/>
    <cellStyle name="Comma 2 3 2" xfId="848" xr:uid="{00000000-0005-0000-0000-000050030000}"/>
    <cellStyle name="Comma 2 3 2 2" xfId="4722" xr:uid="{3EAF4C6F-EFB5-498D-B043-09B2969F17E9}"/>
    <cellStyle name="Comma 2 3 2 2 2" xfId="10987" xr:uid="{EFCC1A22-421C-40B8-BEC1-C463D8048E33}"/>
    <cellStyle name="Comma 2 3 2 3" xfId="3800" xr:uid="{189012FA-CC53-49B3-9AF6-05DC3D171EAC}"/>
    <cellStyle name="Comma 2 3 3" xfId="3113" xr:uid="{3D19E180-FADF-4D63-A9F5-DE472EC90F81}"/>
    <cellStyle name="Comma 2 3 3 2" xfId="10604" xr:uid="{AF8A593F-2B15-4010-8D57-0E66B4D20BD7}"/>
    <cellStyle name="Comma 2 3 3 3" xfId="4338" xr:uid="{4FF8C880-EDE9-4DBE-AD2C-D5E5A92EE8E8}"/>
    <cellStyle name="Comma 2 30" xfId="849" xr:uid="{00000000-0005-0000-0000-000051030000}"/>
    <cellStyle name="Comma 2 30 2" xfId="850" xr:uid="{00000000-0005-0000-0000-000052030000}"/>
    <cellStyle name="Comma 2 30 2 2" xfId="4723" xr:uid="{3C0CA937-9AD5-4015-9529-C641D5E742B0}"/>
    <cellStyle name="Comma 2 30 2 2 2" xfId="10988" xr:uid="{8BDEFD88-339C-40C3-95A0-A5C81259B1CC}"/>
    <cellStyle name="Comma 2 30 2 3" xfId="3801" xr:uid="{1190A173-F868-4D2B-AAA7-8AE0161A6780}"/>
    <cellStyle name="Comma 2 30 3" xfId="3114" xr:uid="{603E733F-8709-41E8-83CA-F42609756E2D}"/>
    <cellStyle name="Comma 2 30 3 2" xfId="10605" xr:uid="{F83D9724-F520-489B-8745-098FBF985901}"/>
    <cellStyle name="Comma 2 30 3 3" xfId="4339" xr:uid="{75C341E5-1D72-4063-907F-CC17104AC696}"/>
    <cellStyle name="Comma 2 31" xfId="851" xr:uid="{00000000-0005-0000-0000-000053030000}"/>
    <cellStyle name="Comma 2 31 2" xfId="852" xr:uid="{00000000-0005-0000-0000-000054030000}"/>
    <cellStyle name="Comma 2 31 2 2" xfId="4724" xr:uid="{2B90541A-A7D7-4227-A7AF-F4420568779A}"/>
    <cellStyle name="Comma 2 31 2 2 2" xfId="10989" xr:uid="{C08779DC-F4AE-4E34-8AF3-20308B654608}"/>
    <cellStyle name="Comma 2 31 2 3" xfId="3802" xr:uid="{AA0435D4-60BE-4E84-A19B-C64004394ED2}"/>
    <cellStyle name="Comma 2 31 3" xfId="3115" xr:uid="{00620B2A-BDD1-4738-97C5-E7F972D1D637}"/>
    <cellStyle name="Comma 2 31 3 2" xfId="10606" xr:uid="{E7EF3852-16E8-471B-A871-B9596B77E697}"/>
    <cellStyle name="Comma 2 31 3 3" xfId="4340" xr:uid="{2FA916C2-0AA5-4EA5-B1F6-533CD4EEA0B5}"/>
    <cellStyle name="Comma 2 32" xfId="853" xr:uid="{00000000-0005-0000-0000-000055030000}"/>
    <cellStyle name="Comma 2 32 2" xfId="854" xr:uid="{00000000-0005-0000-0000-000056030000}"/>
    <cellStyle name="Comma 2 32 2 2" xfId="4725" xr:uid="{B48AA574-8D8D-4C28-A7EA-7638660AD780}"/>
    <cellStyle name="Comma 2 32 2 2 2" xfId="10990" xr:uid="{DC1D16BD-BD1B-4C28-8324-2DF2E4D852B9}"/>
    <cellStyle name="Comma 2 32 2 3" xfId="3803" xr:uid="{28B586A9-2116-4C2A-B916-C446786799CF}"/>
    <cellStyle name="Comma 2 32 3" xfId="3116" xr:uid="{4E901ED9-AF19-497E-BD7C-E22A64CD52B1}"/>
    <cellStyle name="Comma 2 32 3 2" xfId="10607" xr:uid="{883960CD-01AD-49FF-8D36-37C0094AC880}"/>
    <cellStyle name="Comma 2 32 3 3" xfId="4341" xr:uid="{B7E91FE5-24DB-4931-8618-9922C84E2EE1}"/>
    <cellStyle name="Comma 2 33" xfId="855" xr:uid="{00000000-0005-0000-0000-000057030000}"/>
    <cellStyle name="Comma 2 33 2" xfId="856" xr:uid="{00000000-0005-0000-0000-000058030000}"/>
    <cellStyle name="Comma 2 33 2 2" xfId="4726" xr:uid="{40875B52-67BA-44D6-AA5A-409C6BEE9C43}"/>
    <cellStyle name="Comma 2 33 2 2 2" xfId="10991" xr:uid="{05BFE4EB-4AAE-483E-9B05-622EFBE84C12}"/>
    <cellStyle name="Comma 2 33 2 3" xfId="3804" xr:uid="{6DF5ED37-1D94-48DB-9892-3525D9FC1A2E}"/>
    <cellStyle name="Comma 2 33 3" xfId="3117" xr:uid="{6F5E3125-7E1E-4478-925C-C745754D7E4B}"/>
    <cellStyle name="Comma 2 33 3 2" xfId="10608" xr:uid="{EC9180C6-6EE5-4C26-84ED-73A4C41F1BBD}"/>
    <cellStyle name="Comma 2 33 3 3" xfId="4342" xr:uid="{1ADC6019-B526-4C84-9A92-8BF6D6CEAFB7}"/>
    <cellStyle name="Comma 2 34" xfId="857" xr:uid="{00000000-0005-0000-0000-000059030000}"/>
    <cellStyle name="Comma 2 34 2" xfId="858" xr:uid="{00000000-0005-0000-0000-00005A030000}"/>
    <cellStyle name="Comma 2 34 2 2" xfId="4727" xr:uid="{1733FC7F-27D1-4AE4-98D7-D81508136092}"/>
    <cellStyle name="Comma 2 34 2 2 2" xfId="10992" xr:uid="{44A5B294-A764-4DB7-8101-292BE296F0C9}"/>
    <cellStyle name="Comma 2 34 2 3" xfId="3805" xr:uid="{43835726-A913-4846-8561-43E3B74F6EB8}"/>
    <cellStyle name="Comma 2 34 3" xfId="3118" xr:uid="{5C1DA331-1B68-4E8F-B535-FE97DA1E97FD}"/>
    <cellStyle name="Comma 2 34 3 2" xfId="10609" xr:uid="{FCDC98FC-4891-4CF0-80A2-5AACB48F05EE}"/>
    <cellStyle name="Comma 2 34 3 3" xfId="4343" xr:uid="{27FC806D-04F1-473E-AEFD-04090E3E8530}"/>
    <cellStyle name="Comma 2 35" xfId="859" xr:uid="{00000000-0005-0000-0000-00005B030000}"/>
    <cellStyle name="Comma 2 35 2" xfId="860" xr:uid="{00000000-0005-0000-0000-00005C030000}"/>
    <cellStyle name="Comma 2 35 2 2" xfId="4728" xr:uid="{C408259B-7834-4F4A-B1EE-C8CD4CCB11A6}"/>
    <cellStyle name="Comma 2 35 2 2 2" xfId="10993" xr:uid="{8A2E380C-B703-48B0-A3C4-FB0C6D868FDD}"/>
    <cellStyle name="Comma 2 35 2 3" xfId="3806" xr:uid="{2EFF3332-F3DB-4105-9E99-14F6E5D2D7CF}"/>
    <cellStyle name="Comma 2 35 3" xfId="3119" xr:uid="{EA114B1D-5362-4DBE-9150-F6F85422726E}"/>
    <cellStyle name="Comma 2 35 3 2" xfId="10610" xr:uid="{09C9AE77-A4D9-4301-A3AF-47397FD33593}"/>
    <cellStyle name="Comma 2 35 3 3" xfId="4344" xr:uid="{F67C8487-F26E-455B-834E-031DCD61E757}"/>
    <cellStyle name="Comma 2 36" xfId="861" xr:uid="{00000000-0005-0000-0000-00005D030000}"/>
    <cellStyle name="Comma 2 36 2" xfId="862" xr:uid="{00000000-0005-0000-0000-00005E030000}"/>
    <cellStyle name="Comma 2 36 2 2" xfId="4729" xr:uid="{46C7AB1C-5243-42B8-98A1-3A65DE5BD690}"/>
    <cellStyle name="Comma 2 36 2 2 2" xfId="10994" xr:uid="{052DD8B6-11CC-4B62-BB80-0A5DF4C1C567}"/>
    <cellStyle name="Comma 2 36 2 3" xfId="3807" xr:uid="{E82D0C53-25CE-4C13-9B3F-DED31D768224}"/>
    <cellStyle name="Comma 2 36 3" xfId="3120" xr:uid="{A7ACFD73-CC16-45AA-98B7-9721661B6B37}"/>
    <cellStyle name="Comma 2 36 3 2" xfId="10611" xr:uid="{5EF90FB8-E067-451C-B23B-6CC7DCB35099}"/>
    <cellStyle name="Comma 2 36 3 3" xfId="4345" xr:uid="{E57466AA-DC73-4248-AFE1-C5C1E3A08D1A}"/>
    <cellStyle name="Comma 2 37" xfId="863" xr:uid="{00000000-0005-0000-0000-00005F030000}"/>
    <cellStyle name="Comma 2 37 2" xfId="864" xr:uid="{00000000-0005-0000-0000-000060030000}"/>
    <cellStyle name="Comma 2 37 2 2" xfId="4730" xr:uid="{309879CA-FA24-47B1-8E10-7ED3378EF9ED}"/>
    <cellStyle name="Comma 2 37 2 2 2" xfId="10995" xr:uid="{4D7B113B-4AC9-4857-ACD2-7EFBBA079FD8}"/>
    <cellStyle name="Comma 2 37 2 3" xfId="3808" xr:uid="{90FDEB34-5BD4-467A-B459-C204FAFF606B}"/>
    <cellStyle name="Comma 2 37 3" xfId="3121" xr:uid="{824E5875-0718-4ECA-9FE0-28450E5C6F29}"/>
    <cellStyle name="Comma 2 37 3 2" xfId="10612" xr:uid="{CC3CF6EA-4CA5-42EC-B715-98C118CCA01B}"/>
    <cellStyle name="Comma 2 37 3 3" xfId="4346" xr:uid="{A3DAC56C-29CB-48B6-9866-50E07F498DB6}"/>
    <cellStyle name="Comma 2 38" xfId="865" xr:uid="{00000000-0005-0000-0000-000061030000}"/>
    <cellStyle name="Comma 2 38 2" xfId="866" xr:uid="{00000000-0005-0000-0000-000062030000}"/>
    <cellStyle name="Comma 2 38 2 2" xfId="4731" xr:uid="{40ED4F71-BBFA-4882-86D6-45C0DFEB4340}"/>
    <cellStyle name="Comma 2 38 2 2 2" xfId="10996" xr:uid="{258857BA-D49A-44E7-A96A-E650FA99EE71}"/>
    <cellStyle name="Comma 2 38 2 3" xfId="3809" xr:uid="{50199C8D-3E93-43FB-BE23-0BD3CF90F718}"/>
    <cellStyle name="Comma 2 38 3" xfId="3122" xr:uid="{5A3092B1-13E1-489C-9815-84B67E82D86F}"/>
    <cellStyle name="Comma 2 38 3 2" xfId="10613" xr:uid="{21F51E2F-28B1-4E5B-95AB-F5FB92C0D523}"/>
    <cellStyle name="Comma 2 38 3 3" xfId="4347" xr:uid="{382B6155-3C66-42ED-8E98-DD74B92BEFD2}"/>
    <cellStyle name="Comma 2 39" xfId="867" xr:uid="{00000000-0005-0000-0000-000063030000}"/>
    <cellStyle name="Comma 2 39 2" xfId="868" xr:uid="{00000000-0005-0000-0000-000064030000}"/>
    <cellStyle name="Comma 2 39 2 2" xfId="4732" xr:uid="{8602BA13-B7B8-47F5-9349-D141A891711A}"/>
    <cellStyle name="Comma 2 39 2 2 2" xfId="10997" xr:uid="{BF8E1BC6-5AFC-4D96-AC7A-F285075F2A10}"/>
    <cellStyle name="Comma 2 39 2 3" xfId="3810" xr:uid="{75F5518E-ED17-4ACF-8EA1-54B07161F0F0}"/>
    <cellStyle name="Comma 2 39 3" xfId="3123" xr:uid="{8C20755A-D3A9-4AF5-B61A-8762470E4532}"/>
    <cellStyle name="Comma 2 39 3 2" xfId="10614" xr:uid="{CA1946ED-34F6-4370-85D2-E36A4F097972}"/>
    <cellStyle name="Comma 2 39 3 3" xfId="4348" xr:uid="{2BA0B153-6340-4DFD-8B49-DE9458C68742}"/>
    <cellStyle name="Comma 2 4" xfId="869" xr:uid="{00000000-0005-0000-0000-000065030000}"/>
    <cellStyle name="Comma 2 4 2" xfId="870" xr:uid="{00000000-0005-0000-0000-000066030000}"/>
    <cellStyle name="Comma 2 4 2 2" xfId="4733" xr:uid="{9F730043-558C-47BE-AD9D-E44D15CDEB68}"/>
    <cellStyle name="Comma 2 4 2 2 2" xfId="10998" xr:uid="{332D0D21-2835-4378-B6C7-550107249C60}"/>
    <cellStyle name="Comma 2 4 2 3" xfId="3811" xr:uid="{02C9021A-7005-4269-8CC8-E4702FE4BB4D}"/>
    <cellStyle name="Comma 2 4 3" xfId="871" xr:uid="{00000000-0005-0000-0000-000067030000}"/>
    <cellStyle name="Comma 2 4 3 2" xfId="4734" xr:uid="{EA177E48-91B4-4057-A5CF-5F32901D9C96}"/>
    <cellStyle name="Comma 2 4 3 2 2" xfId="10999" xr:uid="{587F571A-7304-4809-B57D-6FD892C116DB}"/>
    <cellStyle name="Comma 2 4 3 3" xfId="3812" xr:uid="{147EB51A-910E-406F-A109-0BB2DF2B55B6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4735" xr:uid="{98BD4A68-820D-415F-B840-360F3D49BA5E}"/>
    <cellStyle name="Comma 2 40 2 2 2" xfId="11000" xr:uid="{10E44A9B-1C46-44ED-B319-B9CB0F29F139}"/>
    <cellStyle name="Comma 2 40 2 3" xfId="3813" xr:uid="{ADA0C798-58D9-4E8D-9721-DCE79B55D074}"/>
    <cellStyle name="Comma 2 40 3" xfId="3124" xr:uid="{DC52F121-E3A2-4456-92FF-913AD45B448A}"/>
    <cellStyle name="Comma 2 40 3 2" xfId="10615" xr:uid="{E1D24460-D2FF-423A-9C49-24FAC6D97315}"/>
    <cellStyle name="Comma 2 40 3 3" xfId="4349" xr:uid="{22D278F8-AEE4-4D7B-9441-1B9B2D97C709}"/>
    <cellStyle name="Comma 2 41" xfId="875" xr:uid="{00000000-0005-0000-0000-00006B030000}"/>
    <cellStyle name="Comma 2 41 2" xfId="876" xr:uid="{00000000-0005-0000-0000-00006C030000}"/>
    <cellStyle name="Comma 2 41 2 2" xfId="4736" xr:uid="{C4940392-F791-46A9-BDAD-4B831E35B8B8}"/>
    <cellStyle name="Comma 2 41 2 2 2" xfId="11001" xr:uid="{C6842156-F9E5-412F-8E46-D927F28D0395}"/>
    <cellStyle name="Comma 2 41 2 3" xfId="3814" xr:uid="{D1AF6DFE-98B1-4CB8-844D-D00293B153CE}"/>
    <cellStyle name="Comma 2 41 3" xfId="3125" xr:uid="{ED3820E4-D137-4A6E-BBA7-89C5D04D2E3F}"/>
    <cellStyle name="Comma 2 41 3 2" xfId="10616" xr:uid="{64416BEF-007F-45D7-AA1E-D4E2885D3AB6}"/>
    <cellStyle name="Comma 2 41 3 3" xfId="4350" xr:uid="{683AE932-072B-4A31-9CAA-8047794F2CA0}"/>
    <cellStyle name="Comma 2 42" xfId="877" xr:uid="{00000000-0005-0000-0000-00006D030000}"/>
    <cellStyle name="Comma 2 42 2" xfId="878" xr:uid="{00000000-0005-0000-0000-00006E030000}"/>
    <cellStyle name="Comma 2 42 2 2" xfId="4737" xr:uid="{738AEC38-AB98-46CD-AA64-6031E2075689}"/>
    <cellStyle name="Comma 2 42 2 2 2" xfId="11002" xr:uid="{C292C132-B494-4617-B036-2EC4510CB3A6}"/>
    <cellStyle name="Comma 2 42 2 3" xfId="3815" xr:uid="{A1A85047-C01E-4AA2-BC9E-E8E4FC3EB2C3}"/>
    <cellStyle name="Comma 2 42 3" xfId="3126" xr:uid="{52C1A5E2-CEC1-46E2-9987-531A228C315F}"/>
    <cellStyle name="Comma 2 42 3 2" xfId="10617" xr:uid="{778024B8-1BAF-4018-BFB0-7B1A4686A947}"/>
    <cellStyle name="Comma 2 42 3 3" xfId="4351" xr:uid="{78B0F43E-4C36-4C08-94F9-F6E675B73295}"/>
    <cellStyle name="Comma 2 43" xfId="879" xr:uid="{00000000-0005-0000-0000-00006F030000}"/>
    <cellStyle name="Comma 2 43 2" xfId="880" xr:uid="{00000000-0005-0000-0000-000070030000}"/>
    <cellStyle name="Comma 2 43 2 2" xfId="4738" xr:uid="{055D789B-5DC0-4197-9365-DB11CB67AAF8}"/>
    <cellStyle name="Comma 2 43 2 2 2" xfId="11003" xr:uid="{C56A479A-F97D-4A76-B85A-0D01E3000C0A}"/>
    <cellStyle name="Comma 2 43 2 3" xfId="3816" xr:uid="{47548442-2ACA-4360-80DC-2A306420FEB9}"/>
    <cellStyle name="Comma 2 43 3" xfId="3127" xr:uid="{9DE88432-670B-41B4-9B38-6A7D8FA1F482}"/>
    <cellStyle name="Comma 2 43 3 2" xfId="10618" xr:uid="{1C54898F-5840-494F-95F4-F99B6DB98661}"/>
    <cellStyle name="Comma 2 43 3 3" xfId="4352" xr:uid="{F83D5D6C-835E-4E7C-A245-48D021B0B648}"/>
    <cellStyle name="Comma 2 44" xfId="881" xr:uid="{00000000-0005-0000-0000-000071030000}"/>
    <cellStyle name="Comma 2 44 2" xfId="882" xr:uid="{00000000-0005-0000-0000-000072030000}"/>
    <cellStyle name="Comma 2 44 2 2" xfId="4739" xr:uid="{CDBB2C8C-E331-42F5-93AA-0E64EEA5933E}"/>
    <cellStyle name="Comma 2 44 2 2 2" xfId="11004" xr:uid="{03CF9DBD-F258-4398-BA91-F563FDC7B1CF}"/>
    <cellStyle name="Comma 2 44 2 3" xfId="3817" xr:uid="{2A74FCF6-2595-454F-A22A-41E75113544A}"/>
    <cellStyle name="Comma 2 44 3" xfId="3128" xr:uid="{66C3FEBC-F3B1-45D6-9045-520C970C5672}"/>
    <cellStyle name="Comma 2 44 3 2" xfId="10619" xr:uid="{436934D8-4A03-43A1-8C86-A731736014DF}"/>
    <cellStyle name="Comma 2 44 3 3" xfId="4353" xr:uid="{64EB32D6-5E0E-445D-AC6D-5D90927ABD65}"/>
    <cellStyle name="Comma 2 45" xfId="883" xr:uid="{00000000-0005-0000-0000-000073030000}"/>
    <cellStyle name="Comma 2 45 2" xfId="884" xr:uid="{00000000-0005-0000-0000-000074030000}"/>
    <cellStyle name="Comma 2 45 2 2" xfId="4740" xr:uid="{9BFA9753-B7E5-425E-92EB-1112DC734E79}"/>
    <cellStyle name="Comma 2 45 2 2 2" xfId="11005" xr:uid="{1A546B9D-576D-4697-AB77-C91600A76EEB}"/>
    <cellStyle name="Comma 2 45 2 3" xfId="3818" xr:uid="{5F21F655-EDB1-4D53-9FEC-F31D547D5BFD}"/>
    <cellStyle name="Comma 2 45 3" xfId="3129" xr:uid="{661AFBB4-DB8F-48E6-8AB6-894EBE04F47D}"/>
    <cellStyle name="Comma 2 45 3 2" xfId="10620" xr:uid="{AA394F80-DCDC-41F5-8B76-B4865102AE4B}"/>
    <cellStyle name="Comma 2 45 3 3" xfId="4354" xr:uid="{C96F6997-2D24-49D8-A140-43CCEB5822DA}"/>
    <cellStyle name="Comma 2 46" xfId="885" xr:uid="{00000000-0005-0000-0000-000075030000}"/>
    <cellStyle name="Comma 2 46 2" xfId="886" xr:uid="{00000000-0005-0000-0000-000076030000}"/>
    <cellStyle name="Comma 2 46 2 2" xfId="4741" xr:uid="{F5131B1B-6D24-4E00-9FB7-89432E8329FC}"/>
    <cellStyle name="Comma 2 46 2 2 2" xfId="11006" xr:uid="{D98D924A-F653-431C-8DED-01018B585AC2}"/>
    <cellStyle name="Comma 2 46 2 3" xfId="3819" xr:uid="{35875BED-9B51-41A2-9283-103A2B16F458}"/>
    <cellStyle name="Comma 2 46 3" xfId="3130" xr:uid="{F07B166F-5949-4ADB-B1F1-2A0D1A5583AD}"/>
    <cellStyle name="Comma 2 46 3 2" xfId="10621" xr:uid="{09704944-49B6-4AD4-B000-F61DD250059F}"/>
    <cellStyle name="Comma 2 46 3 3" xfId="4355" xr:uid="{50AA3FCC-43EF-422D-92FA-F0DE032D4484}"/>
    <cellStyle name="Comma 2 47" xfId="887" xr:uid="{00000000-0005-0000-0000-000077030000}"/>
    <cellStyle name="Comma 2 47 2" xfId="888" xr:uid="{00000000-0005-0000-0000-000078030000}"/>
    <cellStyle name="Comma 2 47 2 2" xfId="4742" xr:uid="{443C5694-47AD-417A-A361-130154FD6777}"/>
    <cellStyle name="Comma 2 47 2 2 2" xfId="11007" xr:uid="{BAA295D0-2D49-424D-9406-4FED9304F090}"/>
    <cellStyle name="Comma 2 47 2 3" xfId="3820" xr:uid="{81361F5B-46F0-47EA-9198-546095EE658F}"/>
    <cellStyle name="Comma 2 47 3" xfId="3131" xr:uid="{F5C1AF69-548A-4B7A-96D2-43A0A6EE582F}"/>
    <cellStyle name="Comma 2 47 3 2" xfId="10622" xr:uid="{7A9A572D-26E0-460A-9C05-35D96FAFA026}"/>
    <cellStyle name="Comma 2 47 3 3" xfId="4356" xr:uid="{75D848DF-B1F4-4926-B2A9-1163AD4B48F3}"/>
    <cellStyle name="Comma 2 48" xfId="889" xr:uid="{00000000-0005-0000-0000-000079030000}"/>
    <cellStyle name="Comma 2 48 2" xfId="890" xr:uid="{00000000-0005-0000-0000-00007A030000}"/>
    <cellStyle name="Comma 2 48 2 2" xfId="4743" xr:uid="{B0E06791-F052-4C08-80FB-3B0711E0A390}"/>
    <cellStyle name="Comma 2 48 2 2 2" xfId="11008" xr:uid="{EAF30535-E98D-4D6A-933B-BA13EEF63DEC}"/>
    <cellStyle name="Comma 2 48 2 3" xfId="3821" xr:uid="{35CAED8A-311A-4C1C-9F83-B32178AE2338}"/>
    <cellStyle name="Comma 2 48 3" xfId="3132" xr:uid="{CD99751D-0F1F-4E53-9F10-18026E52DDEF}"/>
    <cellStyle name="Comma 2 48 3 2" xfId="10623" xr:uid="{9BAABB68-91B3-4FAB-B33D-B5617F6D632A}"/>
    <cellStyle name="Comma 2 48 3 3" xfId="4357" xr:uid="{4DAFCE7E-BFB9-41A1-BFEE-9ED76C0C980B}"/>
    <cellStyle name="Comma 2 49" xfId="891" xr:uid="{00000000-0005-0000-0000-00007B030000}"/>
    <cellStyle name="Comma 2 49 2" xfId="892" xr:uid="{00000000-0005-0000-0000-00007C030000}"/>
    <cellStyle name="Comma 2 49 2 2" xfId="4744" xr:uid="{52FF5D60-7612-4BD5-A69D-F8FD03AD178E}"/>
    <cellStyle name="Comma 2 49 2 2 2" xfId="11009" xr:uid="{2365F9AC-0719-433C-9068-4B18CFC82E1C}"/>
    <cellStyle name="Comma 2 49 2 3" xfId="3822" xr:uid="{90C2FD03-3313-462C-B876-5E1CD9914DB7}"/>
    <cellStyle name="Comma 2 49 3" xfId="3133" xr:uid="{D2032268-B28A-4738-94BD-7A75A37BF4F0}"/>
    <cellStyle name="Comma 2 49 3 2" xfId="10624" xr:uid="{3C2FAF02-7E87-4871-9BA5-F7ED29C2A27D}"/>
    <cellStyle name="Comma 2 49 3 3" xfId="4358" xr:uid="{9C08A64B-0009-4ED3-A635-B98A5CA62CE8}"/>
    <cellStyle name="Comma 2 5" xfId="893" xr:uid="{00000000-0005-0000-0000-00007D030000}"/>
    <cellStyle name="Comma 2 5 2" xfId="894" xr:uid="{00000000-0005-0000-0000-00007E030000}"/>
    <cellStyle name="Comma 2 5 2 2" xfId="4745" xr:uid="{063EA529-2761-43FF-A750-634A05F0C22C}"/>
    <cellStyle name="Comma 2 5 2 2 2" xfId="11010" xr:uid="{2CAC30C5-12E3-44C4-8832-B901D0AB6BDA}"/>
    <cellStyle name="Comma 2 5 2 3" xfId="3823" xr:uid="{95CBE23E-A9B0-4F2A-81C4-73F6F217C65C}"/>
    <cellStyle name="Comma 2 5 3" xfId="3134" xr:uid="{95C5485A-5E15-4443-AA66-2475AA70EF30}"/>
    <cellStyle name="Comma 2 5 3 2" xfId="10625" xr:uid="{A942BC87-5517-44D0-8A3A-BCB9B15A6428}"/>
    <cellStyle name="Comma 2 5 3 3" xfId="4359" xr:uid="{AD18F1A3-4CC1-4CAE-8B1F-064B57E9D6CA}"/>
    <cellStyle name="Comma 2 50" xfId="895" xr:uid="{00000000-0005-0000-0000-00007F030000}"/>
    <cellStyle name="Comma 2 50 2" xfId="896" xr:uid="{00000000-0005-0000-0000-000080030000}"/>
    <cellStyle name="Comma 2 50 2 2" xfId="4746" xr:uid="{E98705CA-E0D7-407B-8026-BBB15FF6D220}"/>
    <cellStyle name="Comma 2 50 2 2 2" xfId="11011" xr:uid="{6592C9AB-3B30-48B3-86C5-64AFE3468A42}"/>
    <cellStyle name="Comma 2 50 2 3" xfId="3824" xr:uid="{43967D62-84D1-42D9-A270-F64B820FF36D}"/>
    <cellStyle name="Comma 2 50 3" xfId="3135" xr:uid="{09E540CF-5129-49FE-8FD0-9FA6C8550A88}"/>
    <cellStyle name="Comma 2 50 3 2" xfId="10626" xr:uid="{97D8E12F-F7E7-4D7E-BD0E-599B88D539E9}"/>
    <cellStyle name="Comma 2 50 3 3" xfId="4360" xr:uid="{B39F61F2-F8F6-48C1-9F48-D6EB2DA6ED9E}"/>
    <cellStyle name="Comma 2 51" xfId="897" xr:uid="{00000000-0005-0000-0000-000081030000}"/>
    <cellStyle name="Comma 2 51 2" xfId="898" xr:uid="{00000000-0005-0000-0000-000082030000}"/>
    <cellStyle name="Comma 2 51 2 2" xfId="4747" xr:uid="{F826D944-DD0F-4E31-829D-661C7B26FFDD}"/>
    <cellStyle name="Comma 2 51 2 2 2" xfId="11012" xr:uid="{04BB39EB-ACC0-49C0-A6FB-505B04209F6D}"/>
    <cellStyle name="Comma 2 51 2 3" xfId="3825" xr:uid="{2479CE79-ADA9-44EA-8381-1C1E6D7F1F61}"/>
    <cellStyle name="Comma 2 51 3" xfId="3136" xr:uid="{9CA64904-BA3C-4402-A2D7-72B9497A225B}"/>
    <cellStyle name="Comma 2 51 3 2" xfId="10627" xr:uid="{376FF5D2-4DF4-423F-A4AF-2A056D63E7AB}"/>
    <cellStyle name="Comma 2 51 3 3" xfId="4361" xr:uid="{C54A395B-70C2-4EE7-8EB3-87DB6B36D1F0}"/>
    <cellStyle name="Comma 2 52" xfId="899" xr:uid="{00000000-0005-0000-0000-000083030000}"/>
    <cellStyle name="Comma 2 52 2" xfId="900" xr:uid="{00000000-0005-0000-0000-000084030000}"/>
    <cellStyle name="Comma 2 52 2 2" xfId="4748" xr:uid="{5399EAE6-9814-4FA0-BFE6-013E2DF46FA1}"/>
    <cellStyle name="Comma 2 52 2 2 2" xfId="11013" xr:uid="{6CA7E5C7-47CB-48ED-B43B-17A85BC8DE0C}"/>
    <cellStyle name="Comma 2 52 2 3" xfId="3826" xr:uid="{90169202-900A-4F78-A23A-F15F3B077D75}"/>
    <cellStyle name="Comma 2 52 3" xfId="3137" xr:uid="{A987D9E2-0D76-4F1C-8CE5-82E4154A6A14}"/>
    <cellStyle name="Comma 2 52 3 2" xfId="10628" xr:uid="{EC8A4EC2-02BF-4925-A788-41B04CEDCBE3}"/>
    <cellStyle name="Comma 2 52 3 3" xfId="4362" xr:uid="{D9F9FD9E-6CF0-4EB6-8336-85B1CBDA3951}"/>
    <cellStyle name="Comma 2 53" xfId="901" xr:uid="{00000000-0005-0000-0000-000085030000}"/>
    <cellStyle name="Comma 2 53 2" xfId="902" xr:uid="{00000000-0005-0000-0000-000086030000}"/>
    <cellStyle name="Comma 2 53 2 2" xfId="4749" xr:uid="{1DBEDB1A-E013-4B26-A362-3F754A906E6D}"/>
    <cellStyle name="Comma 2 53 2 2 2" xfId="11014" xr:uid="{CF33058D-19AE-41A6-A454-1D03B1967A38}"/>
    <cellStyle name="Comma 2 53 2 3" xfId="3827" xr:uid="{88E64E5A-17D3-4FA4-A102-F04DA926CA93}"/>
    <cellStyle name="Comma 2 53 3" xfId="3138" xr:uid="{82BC8386-F663-45CF-B6A5-2A9E933D8B96}"/>
    <cellStyle name="Comma 2 53 3 2" xfId="10629" xr:uid="{EAF5EF8E-FD9E-420B-9CA4-A5474E87ADE1}"/>
    <cellStyle name="Comma 2 53 3 3" xfId="4363" xr:uid="{3A714FD2-419F-4951-9E2A-21DEFC5FBDD1}"/>
    <cellStyle name="Comma 2 54" xfId="903" xr:uid="{00000000-0005-0000-0000-000087030000}"/>
    <cellStyle name="Comma 2 54 2" xfId="904" xr:uid="{00000000-0005-0000-0000-000088030000}"/>
    <cellStyle name="Comma 2 54 2 2" xfId="4750" xr:uid="{9783C861-FBBC-4BEA-9204-D9F3D935C226}"/>
    <cellStyle name="Comma 2 54 2 2 2" xfId="11015" xr:uid="{8442F56B-B8FB-4418-A1CF-D57A407C23B4}"/>
    <cellStyle name="Comma 2 54 2 3" xfId="3828" xr:uid="{75DF6756-6721-433D-9F2D-58EA9A564839}"/>
    <cellStyle name="Comma 2 54 3" xfId="3139" xr:uid="{2A816F44-9DE5-4999-B6FF-CD44CA961731}"/>
    <cellStyle name="Comma 2 54 3 2" xfId="10630" xr:uid="{19D5736D-6D33-45C5-8360-6B383BAD4DAD}"/>
    <cellStyle name="Comma 2 54 3 3" xfId="4364" xr:uid="{0788492E-EC6A-4D12-A0B0-C8E1C957206F}"/>
    <cellStyle name="Comma 2 55" xfId="905" xr:uid="{00000000-0005-0000-0000-000089030000}"/>
    <cellStyle name="Comma 2 55 2" xfId="906" xr:uid="{00000000-0005-0000-0000-00008A030000}"/>
    <cellStyle name="Comma 2 55 2 2" xfId="4751" xr:uid="{EDDC7FBA-7753-4CF4-B1CB-B6EABA856B59}"/>
    <cellStyle name="Comma 2 55 2 2 2" xfId="11016" xr:uid="{B520BC54-644C-4AC4-98F0-6D88AB89A949}"/>
    <cellStyle name="Comma 2 55 2 3" xfId="3829" xr:uid="{7F29A38D-B638-4F85-92E2-E10511A16AF7}"/>
    <cellStyle name="Comma 2 55 3" xfId="3140" xr:uid="{18E22685-3784-4672-BD73-248E25611168}"/>
    <cellStyle name="Comma 2 55 3 2" xfId="10631" xr:uid="{348FBE5B-C70E-4771-8A8C-DC4F53BD7714}"/>
    <cellStyle name="Comma 2 55 3 3" xfId="4365" xr:uid="{D4FF4960-93FE-4FE4-8F0A-3AFEB225A50C}"/>
    <cellStyle name="Comma 2 56" xfId="907" xr:uid="{00000000-0005-0000-0000-00008B030000}"/>
    <cellStyle name="Comma 2 56 2" xfId="908" xr:uid="{00000000-0005-0000-0000-00008C030000}"/>
    <cellStyle name="Comma 2 56 2 2" xfId="4752" xr:uid="{1E41B1CD-3DE3-41FE-9F29-2D640632A049}"/>
    <cellStyle name="Comma 2 56 2 2 2" xfId="11017" xr:uid="{18191A8F-0E72-4416-B1E4-25679D1974F8}"/>
    <cellStyle name="Comma 2 56 2 3" xfId="3830" xr:uid="{220A62B9-201D-4625-998B-27B607E60C03}"/>
    <cellStyle name="Comma 2 56 3" xfId="3141" xr:uid="{7E25D209-8322-4323-B3FD-B8810AA14ACC}"/>
    <cellStyle name="Comma 2 56 3 2" xfId="10632" xr:uid="{C24E9B57-3C13-4F10-9054-77CFA0771EEF}"/>
    <cellStyle name="Comma 2 56 3 3" xfId="4366" xr:uid="{8A12123C-621B-4F67-9835-EA65816FCE73}"/>
    <cellStyle name="Comma 2 57" xfId="909" xr:uid="{00000000-0005-0000-0000-00008D030000}"/>
    <cellStyle name="Comma 2 57 2" xfId="910" xr:uid="{00000000-0005-0000-0000-00008E030000}"/>
    <cellStyle name="Comma 2 57 2 2" xfId="4753" xr:uid="{416F608A-2599-4438-B27E-96532C5B6C9F}"/>
    <cellStyle name="Comma 2 57 2 2 2" xfId="11018" xr:uid="{92A9C21F-474A-42E4-9C1E-D93F177F28D7}"/>
    <cellStyle name="Comma 2 57 2 3" xfId="3831" xr:uid="{AAC92686-1B99-4036-B337-B8661A420F61}"/>
    <cellStyle name="Comma 2 57 3" xfId="3142" xr:uid="{FCF52DF9-C011-4ADC-8F16-9496B1DF446D}"/>
    <cellStyle name="Comma 2 57 3 2" xfId="10633" xr:uid="{67B8C840-8751-4B47-B6BC-6686AE63E427}"/>
    <cellStyle name="Comma 2 57 3 3" xfId="4367" xr:uid="{0F3990C7-0BAA-4BDC-AB8B-010188B81A5E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4754" xr:uid="{416E70E2-82FA-4BFA-B3CC-33320233DCEA}"/>
    <cellStyle name="Comma 2 58 2 2 2 2" xfId="11019" xr:uid="{4904986F-DC6F-421C-8B71-1BFCC026495F}"/>
    <cellStyle name="Comma 2 58 2 2 3" xfId="3832" xr:uid="{576B225E-8BE1-4E1A-9254-297315AD43C6}"/>
    <cellStyle name="Comma 2 58 2 3" xfId="3144" xr:uid="{C9D91153-F449-4E4B-86F4-EB7F286262A7}"/>
    <cellStyle name="Comma 2 58 2 3 2" xfId="10635" xr:uid="{26C40880-6A07-4930-9407-B02C092040F6}"/>
    <cellStyle name="Comma 2 58 2 3 3" xfId="4369" xr:uid="{90287C82-6749-451C-980F-8207FE04EB2A}"/>
    <cellStyle name="Comma 2 58 3" xfId="914" xr:uid="{00000000-0005-0000-0000-000092030000}"/>
    <cellStyle name="Comma 2 58 3 2" xfId="915" xr:uid="{00000000-0005-0000-0000-000093030000}"/>
    <cellStyle name="Comma 2 58 3 2 2" xfId="4755" xr:uid="{484D3378-289E-4D7A-A282-E861ACF00056}"/>
    <cellStyle name="Comma 2 58 3 2 2 2" xfId="11020" xr:uid="{1BF7E9E5-E6C9-4185-8106-CD9919EDD06D}"/>
    <cellStyle name="Comma 2 58 3 2 3" xfId="3833" xr:uid="{59B77E77-A637-4E81-9540-F9ED2B7B6201}"/>
    <cellStyle name="Comma 2 58 3 3" xfId="3145" xr:uid="{DCAE2A4C-90AE-44D0-9968-3B81D66B7A2D}"/>
    <cellStyle name="Comma 2 58 3 3 2" xfId="10636" xr:uid="{2084C25B-2DB1-4E44-96C5-1D5FBB637F19}"/>
    <cellStyle name="Comma 2 58 3 3 3" xfId="4370" xr:uid="{40DE6B01-2F8B-4CA6-8C8F-537D47186EFD}"/>
    <cellStyle name="Comma 2 58 4" xfId="916" xr:uid="{00000000-0005-0000-0000-000094030000}"/>
    <cellStyle name="Comma 2 58 4 2" xfId="917" xr:uid="{00000000-0005-0000-0000-000095030000}"/>
    <cellStyle name="Comma 2 58 4 2 2" xfId="4756" xr:uid="{9F3F5923-C389-4832-8E40-828D658E1790}"/>
    <cellStyle name="Comma 2 58 4 2 2 2" xfId="11021" xr:uid="{3C689C35-2D9B-4C55-AA5E-CF7461ABEA18}"/>
    <cellStyle name="Comma 2 58 4 2 3" xfId="3834" xr:uid="{E68F7E33-05B4-468B-8718-F1278B280C4A}"/>
    <cellStyle name="Comma 2 58 4 3" xfId="3146" xr:uid="{596E0FAB-C803-496E-9973-1E2CA4D4F7E0}"/>
    <cellStyle name="Comma 2 58 4 3 2" xfId="10637" xr:uid="{A8088DDD-18FC-49D7-B414-F426641A16E2}"/>
    <cellStyle name="Comma 2 58 4 3 3" xfId="4371" xr:uid="{5CC55267-810D-4B49-827A-15909E864C02}"/>
    <cellStyle name="Comma 2 58 5" xfId="918" xr:uid="{00000000-0005-0000-0000-000096030000}"/>
    <cellStyle name="Comma 2 58 5 2" xfId="4757" xr:uid="{33308DB0-251D-4760-AB62-05D3EBDA1D4C}"/>
    <cellStyle name="Comma 2 58 5 2 2" xfId="11022" xr:uid="{65740B16-F0D6-4967-AD6A-757EA2BDF19E}"/>
    <cellStyle name="Comma 2 58 5 3" xfId="3835" xr:uid="{F8B91879-4088-4142-852F-B449F17C1368}"/>
    <cellStyle name="Comma 2 58 6" xfId="3143" xr:uid="{BC40E461-6053-40F9-BD86-A6813F6C34CC}"/>
    <cellStyle name="Comma 2 58 6 2" xfId="10634" xr:uid="{C79EDCB9-F12E-4F99-AAC7-ED390D533022}"/>
    <cellStyle name="Comma 2 58 6 3" xfId="4368" xr:uid="{E7FD07EE-08A2-44B5-9732-3B20D6061AB2}"/>
    <cellStyle name="Comma 2 59" xfId="919" xr:uid="{00000000-0005-0000-0000-000097030000}"/>
    <cellStyle name="Comma 2 59 2" xfId="920" xr:uid="{00000000-0005-0000-0000-000098030000}"/>
    <cellStyle name="Comma 2 59 2 2" xfId="4758" xr:uid="{BA522003-0C4F-4003-89E6-AE360B6A9853}"/>
    <cellStyle name="Comma 2 59 2 2 2" xfId="11023" xr:uid="{03359BC7-935C-4733-BA2E-EF4F2C88B438}"/>
    <cellStyle name="Comma 2 59 2 3" xfId="3836" xr:uid="{0D99A953-215C-425D-8604-457FA04A3593}"/>
    <cellStyle name="Comma 2 59 3" xfId="3147" xr:uid="{D016C5A4-91A9-40E6-873F-44CE41325AED}"/>
    <cellStyle name="Comma 2 59 3 2" xfId="10638" xr:uid="{B7AC25AB-4E0C-4905-9236-76F820F780EA}"/>
    <cellStyle name="Comma 2 59 3 3" xfId="4372" xr:uid="{0F4DFE01-C77C-4603-AAB7-229486A7E0EF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4759" xr:uid="{7C8DAB7E-EFDA-46E3-A185-9AA4479EBC4A}"/>
    <cellStyle name="Comma 2 60 2 2 2" xfId="11024" xr:uid="{4E3AF6AB-1E20-4A31-B688-F14D07CCD5C1}"/>
    <cellStyle name="Comma 2 60 2 3" xfId="3837" xr:uid="{27307C99-36A4-443E-BE67-314EDC4541C9}"/>
    <cellStyle name="Comma 2 60 3" xfId="3148" xr:uid="{AFE0A805-A66B-452D-B026-D420E004441B}"/>
    <cellStyle name="Comma 2 60 3 2" xfId="10639" xr:uid="{6FF00A3A-CA63-4A03-A0AA-C90865C86EE5}"/>
    <cellStyle name="Comma 2 60 3 3" xfId="4373" xr:uid="{18ADAB07-10A3-4F72-B9F6-158E3C5C49D3}"/>
    <cellStyle name="Comma 2 61" xfId="2692" xr:uid="{6C93DFE8-2A12-4105-AFB7-111E617F34C5}"/>
    <cellStyle name="Comma 2 61 2" xfId="10419" xr:uid="{956AFD89-D928-44B6-80CA-DE17064A5A0C}"/>
    <cellStyle name="Comma 2 61 3" xfId="4153" xr:uid="{F4018AA1-2E3D-40F1-B80B-BE95B5F5F477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4760" xr:uid="{70C2BB98-934C-4D55-B82C-10E82A6C158B}"/>
    <cellStyle name="Comma 2 8 2 2 2" xfId="11025" xr:uid="{DB2BE810-0A5F-4257-B2D5-831DBDEB75BB}"/>
    <cellStyle name="Comma 2 8 2 3" xfId="3838" xr:uid="{6054194B-5926-40C4-B075-BE5CD063A5DD}"/>
    <cellStyle name="Comma 2 8 3" xfId="3149" xr:uid="{2C8A64BF-A538-4866-BEA4-E443C685EFA8}"/>
    <cellStyle name="Comma 2 8 3 2" xfId="10640" xr:uid="{C06272BF-2021-4AFB-A3BA-F56924D81668}"/>
    <cellStyle name="Comma 2 8 3 3" xfId="4374" xr:uid="{6D112E07-821F-4D93-B4A8-EF989D1E4AE4}"/>
    <cellStyle name="Comma 2 9" xfId="948" xr:uid="{00000000-0005-0000-0000-0000B4030000}"/>
    <cellStyle name="Comma 2 9 2" xfId="949" xr:uid="{00000000-0005-0000-0000-0000B5030000}"/>
    <cellStyle name="Comma 2 9 2 2" xfId="4761" xr:uid="{2752CF37-5C37-4233-B345-59DC5F0DB6E4}"/>
    <cellStyle name="Comma 2 9 2 2 2" xfId="11026" xr:uid="{FB9589A9-06B4-47A5-920B-9A4299B088BA}"/>
    <cellStyle name="Comma 2 9 2 3" xfId="3839" xr:uid="{D0AA5B33-7EC3-4110-933D-BAA7E89A3ECE}"/>
    <cellStyle name="Comma 2 9 3" xfId="3150" xr:uid="{2ABC43EB-3753-4DF1-B5B3-9131DE1AA7F3}"/>
    <cellStyle name="Comma 2 9 3 2" xfId="10641" xr:uid="{EA205994-AE6A-446B-B6FE-DB13CD127E15}"/>
    <cellStyle name="Comma 2 9 3 3" xfId="4375" xr:uid="{8783BCD6-7F1A-4413-A31F-D67ED5E6FE6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4762" xr:uid="{B5A9CCFC-6078-418C-A565-34C6A427814B}"/>
    <cellStyle name="Comma 20 2 2 2 2" xfId="11027" xr:uid="{B842F75E-1F8D-44C9-9392-084BAF030D33}"/>
    <cellStyle name="Comma 20 2 2 3" xfId="3840" xr:uid="{F3E54CB0-E254-46F7-91CB-9502EA511572}"/>
    <cellStyle name="Comma 20 2 3" xfId="3152" xr:uid="{635A4F5E-A981-4AF6-A55D-E44ED1F156AA}"/>
    <cellStyle name="Comma 20 2 3 2" xfId="10643" xr:uid="{21A8D888-D098-4842-A75F-89C70D73427E}"/>
    <cellStyle name="Comma 20 2 3 3" xfId="4377" xr:uid="{7DDA1D9A-02C1-485A-8DFC-816E65A74616}"/>
    <cellStyle name="Comma 20 3" xfId="953" xr:uid="{00000000-0005-0000-0000-0000B9030000}"/>
    <cellStyle name="Comma 20 3 2" xfId="4763" xr:uid="{DE87B6CC-58AA-4AAC-8E34-EAC2C218E2E4}"/>
    <cellStyle name="Comma 20 3 2 2" xfId="11028" xr:uid="{868C3616-B4BA-4383-B6B3-AC5EDF970579}"/>
    <cellStyle name="Comma 20 3 3" xfId="3841" xr:uid="{EFA863EE-217A-489E-AEF0-8BA3276F30E0}"/>
    <cellStyle name="Comma 20 4" xfId="3151" xr:uid="{230FE1A2-E8E0-418E-8D14-EA19FEC7937D}"/>
    <cellStyle name="Comma 20 4 2" xfId="10642" xr:uid="{9467AEFB-8C77-4B6E-A264-92307D4D909A}"/>
    <cellStyle name="Comma 20 4 3" xfId="4376" xr:uid="{1819E53E-FE39-466F-8F7D-249556A4C6B3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4764" xr:uid="{2FF28403-B050-462A-BCC6-2EECE76C6422}"/>
    <cellStyle name="Comma 21 2 2 2 2" xfId="11029" xr:uid="{6D27133B-6833-440F-ABB1-0EBEEE48A357}"/>
    <cellStyle name="Comma 21 2 2 3" xfId="3842" xr:uid="{10C36920-B8B6-44ED-941C-C12D4BE3C965}"/>
    <cellStyle name="Comma 21 2 3" xfId="3154" xr:uid="{924B2CD0-8614-422B-A765-D971F5C1B179}"/>
    <cellStyle name="Comma 21 2 3 2" xfId="10645" xr:uid="{99059051-0522-4D8B-AA74-35AC3C9850B0}"/>
    <cellStyle name="Comma 21 2 3 3" xfId="4379" xr:uid="{E2D34440-AB75-4AB6-B00B-C5FEAE2A2494}"/>
    <cellStyle name="Comma 21 3" xfId="957" xr:uid="{00000000-0005-0000-0000-0000BD030000}"/>
    <cellStyle name="Comma 21 3 2" xfId="4765" xr:uid="{FFA220DE-3DE7-486E-B78F-6CE86279DCE9}"/>
    <cellStyle name="Comma 21 3 2 2" xfId="11030" xr:uid="{4533CADF-6AD2-4939-B99A-1E6C730A721F}"/>
    <cellStyle name="Comma 21 3 3" xfId="3843" xr:uid="{25C61C52-43F2-4D6A-A632-88395B3ED872}"/>
    <cellStyle name="Comma 21 4" xfId="3153" xr:uid="{ACE4C336-3A37-4F11-88B4-2DE270F17410}"/>
    <cellStyle name="Comma 21 4 2" xfId="10644" xr:uid="{5EF6DFEA-823A-43CC-8CEA-704A614ABE8F}"/>
    <cellStyle name="Comma 21 4 3" xfId="4378" xr:uid="{6A38BF49-CFCD-4BC2-B374-69881B97571F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4766" xr:uid="{5CAB64A1-C8AA-408C-A6DB-069D8AE88D65}"/>
    <cellStyle name="Comma 22 2 2 2 2" xfId="11031" xr:uid="{C60629ED-381D-4877-B398-C34112ACA097}"/>
    <cellStyle name="Comma 22 2 2 3" xfId="3844" xr:uid="{2BEDA47A-1122-428C-810A-623CE4A53A3A}"/>
    <cellStyle name="Comma 22 2 3" xfId="3156" xr:uid="{97D3C9A7-ACDC-4A42-9483-1152C4F2AE6F}"/>
    <cellStyle name="Comma 22 2 3 2" xfId="10647" xr:uid="{FB101424-41CA-45F3-9AB9-7B99A524C98E}"/>
    <cellStyle name="Comma 22 2 3 3" xfId="4381" xr:uid="{14CA7A37-48D2-491D-B02C-7D93758DF8F5}"/>
    <cellStyle name="Comma 22 3" xfId="961" xr:uid="{00000000-0005-0000-0000-0000C1030000}"/>
    <cellStyle name="Comma 22 3 2" xfId="4767" xr:uid="{0A88DBF0-F029-47EC-BE32-D2F198D5B453}"/>
    <cellStyle name="Comma 22 3 2 2" xfId="11032" xr:uid="{D9793D1B-2BAD-4085-B0C0-F0F79DDEC10B}"/>
    <cellStyle name="Comma 22 3 3" xfId="3845" xr:uid="{8503071F-3488-4929-856A-2D4A7CB6F74A}"/>
    <cellStyle name="Comma 22 4" xfId="3155" xr:uid="{3F4E4AE2-D33B-4A7F-806C-C9F825141560}"/>
    <cellStyle name="Comma 22 4 2" xfId="10646" xr:uid="{DAEC231E-6A82-4C7B-8188-64F8C7D0F31E}"/>
    <cellStyle name="Comma 22 4 3" xfId="4380" xr:uid="{58B87680-67BB-47A2-90A7-E25BE26B8379}"/>
    <cellStyle name="Comma 23" xfId="962" xr:uid="{00000000-0005-0000-0000-0000C2030000}"/>
    <cellStyle name="Comma 23 2" xfId="963" xr:uid="{00000000-0005-0000-0000-0000C3030000}"/>
    <cellStyle name="Comma 23 2 2" xfId="4768" xr:uid="{572C7672-AF91-4A6C-A504-716FB3047B82}"/>
    <cellStyle name="Comma 23 2 2 2" xfId="11033" xr:uid="{E65770ED-9533-4298-AAF5-3221C90543CF}"/>
    <cellStyle name="Comma 23 2 3" xfId="3846" xr:uid="{3641DDF8-E343-4B08-ADEF-0EE01D7F6AB3}"/>
    <cellStyle name="Comma 23 3" xfId="3157" xr:uid="{07D485A3-E002-4BFC-8576-AAF4D0A113AD}"/>
    <cellStyle name="Comma 23 3 2" xfId="10648" xr:uid="{6AE7CF59-8B75-4ED1-9B24-75DA830BE0FE}"/>
    <cellStyle name="Comma 23 3 3" xfId="4382" xr:uid="{A1F511FC-4E90-48FC-84B1-10C8B1D902F4}"/>
    <cellStyle name="Comma 24" xfId="964" xr:uid="{00000000-0005-0000-0000-0000C4030000}"/>
    <cellStyle name="Comma 24 2" xfId="965" xr:uid="{00000000-0005-0000-0000-0000C5030000}"/>
    <cellStyle name="Comma 24 2 2" xfId="4769" xr:uid="{A9B69CDD-E4E2-4B64-8B4F-D5A9505D8709}"/>
    <cellStyle name="Comma 24 2 2 2" xfId="11034" xr:uid="{21D432D7-9775-4137-9D6E-F5C1A90CE8A7}"/>
    <cellStyle name="Comma 24 2 3" xfId="3847" xr:uid="{30D23080-4630-4A50-B5F3-2390D528CB5E}"/>
    <cellStyle name="Comma 24 3" xfId="3158" xr:uid="{F87F7EBF-A1F4-4574-A9ED-753F00239C5B}"/>
    <cellStyle name="Comma 24 3 2" xfId="10649" xr:uid="{3B892EDC-2C98-4268-B882-1A1C71526E7A}"/>
    <cellStyle name="Comma 24 3 3" xfId="4383" xr:uid="{21D5C824-3AD5-4D67-A450-0441B6918306}"/>
    <cellStyle name="Comma 25" xfId="966" xr:uid="{00000000-0005-0000-0000-0000C6030000}"/>
    <cellStyle name="Comma 25 2" xfId="967" xr:uid="{00000000-0005-0000-0000-0000C7030000}"/>
    <cellStyle name="Comma 25 2 2" xfId="4770" xr:uid="{C2F8A690-EC16-4FBA-8224-CCCB4188F806}"/>
    <cellStyle name="Comma 25 2 2 2" xfId="11035" xr:uid="{C5A0A1F9-DFBD-4582-9A23-9306BB12500E}"/>
    <cellStyle name="Comma 25 2 3" xfId="3848" xr:uid="{2F0454BF-D230-4390-9854-77567B582151}"/>
    <cellStyle name="Comma 25 3" xfId="3159" xr:uid="{28A0C9A7-059A-4B80-B379-89CCF510F414}"/>
    <cellStyle name="Comma 25 3 2" xfId="10650" xr:uid="{D1358B18-B1A3-4644-AC9C-62D94DE879A8}"/>
    <cellStyle name="Comma 25 3 3" xfId="4384" xr:uid="{77E446F2-C080-478C-BEE6-6A6B21FEC303}"/>
    <cellStyle name="Comma 26" xfId="968" xr:uid="{00000000-0005-0000-0000-0000C8030000}"/>
    <cellStyle name="Comma 26 2" xfId="969" xr:uid="{00000000-0005-0000-0000-0000C9030000}"/>
    <cellStyle name="Comma 26 2 2" xfId="4771" xr:uid="{8F478897-C73F-4D5A-B522-44CBB0FC7D75}"/>
    <cellStyle name="Comma 26 2 2 2" xfId="11036" xr:uid="{928B019A-FB14-4C18-A124-0E81987C726B}"/>
    <cellStyle name="Comma 26 2 3" xfId="3849" xr:uid="{0F098D69-1A5E-464D-B3E8-29D785BD16DA}"/>
    <cellStyle name="Comma 26 3" xfId="3160" xr:uid="{28ECA0C6-6CD0-48B8-A373-00B72FF8C453}"/>
    <cellStyle name="Comma 26 3 2" xfId="10651" xr:uid="{96869582-FCDA-46F3-B907-63607998828B}"/>
    <cellStyle name="Comma 26 3 3" xfId="4385" xr:uid="{EB3F10CC-594C-41B4-A44C-4D3FFAF4C7D1}"/>
    <cellStyle name="Comma 27" xfId="970" xr:uid="{00000000-0005-0000-0000-0000CA030000}"/>
    <cellStyle name="Comma 27 2" xfId="3161" xr:uid="{D5125E57-ECB4-4634-BC5B-B8ED294D19E2}"/>
    <cellStyle name="Comma 27 2 2" xfId="10652" xr:uid="{7004871A-9682-4CA4-AD2D-5E6614A33A9B}"/>
    <cellStyle name="Comma 27 2 3" xfId="4386" xr:uid="{D1B6D3C2-E869-454D-846A-BC05CE220383}"/>
    <cellStyle name="Comma 27 3" xfId="4772" xr:uid="{3960DAB8-A887-4000-BAC8-8B3C85D0C111}"/>
    <cellStyle name="Comma 27 3 2" xfId="11037" xr:uid="{2E269F62-4EAA-4BFA-BC0C-BB7EEC29BFDC}"/>
    <cellStyle name="Comma 27 4" xfId="3850" xr:uid="{A13E6384-5657-485B-BFD8-BC5DE75602B6}"/>
    <cellStyle name="Comma 28" xfId="971" xr:uid="{00000000-0005-0000-0000-0000CB030000}"/>
    <cellStyle name="Comma 28 2" xfId="972" xr:uid="{00000000-0005-0000-0000-0000CC030000}"/>
    <cellStyle name="Comma 28 2 2" xfId="4773" xr:uid="{5212739E-B7D1-4FB3-AF57-76B4D3ABBACD}"/>
    <cellStyle name="Comma 28 2 2 2" xfId="11038" xr:uid="{D5ED2B16-557E-4DF8-9EB1-6C0F924E6CF3}"/>
    <cellStyle name="Comma 28 2 3" xfId="3851" xr:uid="{F6996225-6F7B-482A-A1B9-CA44901AEC0E}"/>
    <cellStyle name="Comma 28 3" xfId="3162" xr:uid="{77AF29B5-EF55-458B-AE46-FC0D9619279D}"/>
    <cellStyle name="Comma 28 3 2" xfId="10653" xr:uid="{94DC0D24-3D9C-47F0-976F-431E628BB408}"/>
    <cellStyle name="Comma 28 3 3" xfId="4387" xr:uid="{63F867B1-2623-4836-B7F6-55351CEAF4F0}"/>
    <cellStyle name="Comma 29" xfId="973" xr:uid="{00000000-0005-0000-0000-0000CD030000}"/>
    <cellStyle name="Comma 29 2" xfId="974" xr:uid="{00000000-0005-0000-0000-0000CE030000}"/>
    <cellStyle name="Comma 29 2 2" xfId="4774" xr:uid="{760FB67B-3170-4B2E-8EF5-2032CA705369}"/>
    <cellStyle name="Comma 29 2 2 2" xfId="11039" xr:uid="{37FF90A6-B790-407A-8570-47B315D319AA}"/>
    <cellStyle name="Comma 29 2 3" xfId="3852" xr:uid="{727446BA-41FE-4E1B-A1DD-07A873570F9C}"/>
    <cellStyle name="Comma 29 3" xfId="3163" xr:uid="{34EBF12B-B2B9-491F-8D90-CDFA4C34CA8E}"/>
    <cellStyle name="Comma 29 3 2" xfId="10654" xr:uid="{B45733F1-C608-45C2-8892-1DE844932E80}"/>
    <cellStyle name="Comma 29 3 3" xfId="4388" xr:uid="{16E5736D-EC79-4345-BE00-CF1B067B294C}"/>
    <cellStyle name="Comma 3" xfId="975" xr:uid="{00000000-0005-0000-0000-0000CF030000}"/>
    <cellStyle name="Comma 3 10" xfId="976" xr:uid="{00000000-0005-0000-0000-0000D0030000}"/>
    <cellStyle name="Comma 3 10 2" xfId="4775" xr:uid="{9BD1EDDE-931F-4C9D-B4E9-0BC248DF45AA}"/>
    <cellStyle name="Comma 3 10 2 2" xfId="11040" xr:uid="{FEAF38CD-557E-40A8-A574-BB9BBE1D25FB}"/>
    <cellStyle name="Comma 3 10 3" xfId="3853" xr:uid="{FEADFCE7-5D14-4409-9FBE-EED4030DB41D}"/>
    <cellStyle name="Comma 3 11" xfId="3164" xr:uid="{09FE4732-EC7B-4F37-A7EC-B9888093F54F}"/>
    <cellStyle name="Comma 3 11 2" xfId="10655" xr:uid="{1577F20C-99BC-41A9-9970-63B42FB1DB74}"/>
    <cellStyle name="Comma 3 11 3" xfId="4389" xr:uid="{E8883630-1D15-4DBA-946E-F52B7FFB6913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68" xr:uid="{D8F0C55A-9A52-4F55-8A5E-1E71B463E3C6}"/>
    <cellStyle name="Comma 3 2 2 2 2 2 2" xfId="10659" xr:uid="{8918E44D-D9F3-4193-AE77-DF33332666E9}"/>
    <cellStyle name="Comma 3 2 2 2 2 2 3" xfId="4393" xr:uid="{6F1E56D4-5A46-4602-9870-87E2E2A0A5E4}"/>
    <cellStyle name="Comma 3 2 2 2 3" xfId="981" xr:uid="{00000000-0005-0000-0000-0000D5030000}"/>
    <cellStyle name="Comma 3 2 2 2 3 2" xfId="3169" xr:uid="{EDDCA69F-3A35-41FE-84EB-C8DCE135BAB3}"/>
    <cellStyle name="Comma 3 2 2 2 3 2 2" xfId="10660" xr:uid="{9602D1C6-9048-441A-8FB6-A6CC359092AB}"/>
    <cellStyle name="Comma 3 2 2 2 3 2 3" xfId="4394" xr:uid="{B41EA4E0-DE69-4BC3-ADFB-B0CF770DDA7F}"/>
    <cellStyle name="Comma 3 2 2 2 4" xfId="982" xr:uid="{00000000-0005-0000-0000-0000D6030000}"/>
    <cellStyle name="Comma 3 2 2 2 4 2" xfId="3170" xr:uid="{F0961404-B14C-4558-A1B7-BBB90959D1C0}"/>
    <cellStyle name="Comma 3 2 2 2 4 2 2" xfId="10661" xr:uid="{91414172-3582-4E62-B5AA-E5871E17E169}"/>
    <cellStyle name="Comma 3 2 2 2 4 2 3" xfId="4395" xr:uid="{A200D35B-CDF2-4057-9CA0-1B87004DF89A}"/>
    <cellStyle name="Comma 3 2 2 2 5" xfId="3167" xr:uid="{B412D110-299A-4770-8CCF-E96C42518837}"/>
    <cellStyle name="Comma 3 2 2 2 5 2" xfId="10658" xr:uid="{EB017C0F-87A4-4BAB-9286-A5C19124BDB1}"/>
    <cellStyle name="Comma 3 2 2 2 5 3" xfId="4392" xr:uid="{67E7C6AD-6E84-4548-8DB2-44803409A08D}"/>
    <cellStyle name="Comma 3 2 2 3" xfId="983" xr:uid="{00000000-0005-0000-0000-0000D7030000}"/>
    <cellStyle name="Comma 3 2 2 3 2" xfId="3171" xr:uid="{C5269F59-2EBC-4F90-9DE2-79C174948F2C}"/>
    <cellStyle name="Comma 3 2 2 3 2 2" xfId="10662" xr:uid="{946D358B-0251-4488-8E3B-06A82D13FFFB}"/>
    <cellStyle name="Comma 3 2 2 3 2 3" xfId="4396" xr:uid="{91C79321-1126-4C70-8F1D-D32E48C45F4F}"/>
    <cellStyle name="Comma 3 2 2 4" xfId="984" xr:uid="{00000000-0005-0000-0000-0000D8030000}"/>
    <cellStyle name="Comma 3 2 2 4 2" xfId="3172" xr:uid="{EF8932CB-3AF1-45C7-8E5D-F6C03A92EEB9}"/>
    <cellStyle name="Comma 3 2 2 4 2 2" xfId="10663" xr:uid="{A8F4EE49-891D-4115-8028-8EE4D2163DC3}"/>
    <cellStyle name="Comma 3 2 2 4 2 3" xfId="4397" xr:uid="{A9F0952F-C9DD-45B6-99AE-64594EC8BC6E}"/>
    <cellStyle name="Comma 3 2 2 5" xfId="985" xr:uid="{00000000-0005-0000-0000-0000D9030000}"/>
    <cellStyle name="Comma 3 2 2 5 2" xfId="3173" xr:uid="{A88FE472-7851-43C1-A93C-342AC5BD9101}"/>
    <cellStyle name="Comma 3 2 2 5 2 2" xfId="10664" xr:uid="{692A4627-0B73-4413-87E6-6B9E5B9407A4}"/>
    <cellStyle name="Comma 3 2 2 5 2 3" xfId="4398" xr:uid="{83ED7352-B7D5-4520-8CBD-5FD26A3144E0}"/>
    <cellStyle name="Comma 3 2 2 6" xfId="3166" xr:uid="{78148BA5-BA46-471E-A5F4-F9A4C77476B5}"/>
    <cellStyle name="Comma 3 2 2 6 2" xfId="10657" xr:uid="{A739624D-1973-4FDC-9BDE-D7D04AC07DFE}"/>
    <cellStyle name="Comma 3 2 2 6 3" xfId="4391" xr:uid="{B6870BFE-ADBF-4F05-9415-9C0F11B01EE6}"/>
    <cellStyle name="Comma 3 2 3" xfId="986" xr:uid="{00000000-0005-0000-0000-0000DA030000}"/>
    <cellStyle name="Comma 3 2 3 2" xfId="3174" xr:uid="{A00502C3-FB75-43BE-A2E5-ECD812B3FBD7}"/>
    <cellStyle name="Comma 3 2 3 2 2" xfId="10665" xr:uid="{509D5C82-F4BD-41B6-9976-841415C7BC7C}"/>
    <cellStyle name="Comma 3 2 3 2 3" xfId="4399" xr:uid="{C78CA220-00FF-4B8C-97B2-85526CC0E313}"/>
    <cellStyle name="Comma 3 2 4" xfId="987" xr:uid="{00000000-0005-0000-0000-0000DB030000}"/>
    <cellStyle name="Comma 3 2 4 2" xfId="3175" xr:uid="{979FF5E7-AF4A-4ADA-95B4-82D0491707BF}"/>
    <cellStyle name="Comma 3 2 4 2 2" xfId="10666" xr:uid="{86320C10-1D92-4ADB-9790-CA6ED0F730CE}"/>
    <cellStyle name="Comma 3 2 4 2 3" xfId="4400" xr:uid="{6B2A0002-2824-4AC6-8684-A2BEB3BA67E1}"/>
    <cellStyle name="Comma 3 2 5" xfId="988" xr:uid="{00000000-0005-0000-0000-0000DC030000}"/>
    <cellStyle name="Comma 3 2 5 2" xfId="3176" xr:uid="{E5EF671A-A8C2-4F26-AC33-A223E6E2AA78}"/>
    <cellStyle name="Comma 3 2 5 2 2" xfId="10667" xr:uid="{6D30CCB7-6BDE-464B-AFCF-7B1A4664A1E7}"/>
    <cellStyle name="Comma 3 2 5 2 3" xfId="4401" xr:uid="{F28C594F-4AC6-4D40-A7DE-717D17EEA16E}"/>
    <cellStyle name="Comma 3 2 6" xfId="989" xr:uid="{00000000-0005-0000-0000-0000DD030000}"/>
    <cellStyle name="Comma 3 2 6 2" xfId="4776" xr:uid="{22509BCF-FC2F-411F-8FB6-0EB07E90EAB3}"/>
    <cellStyle name="Comma 3 2 6 2 2" xfId="11041" xr:uid="{04DDE18A-31A0-4BAB-A812-4410D1F823C5}"/>
    <cellStyle name="Comma 3 2 6 3" xfId="3854" xr:uid="{AD9F5EA0-6262-4AB4-B2F5-AEC1B5F1775D}"/>
    <cellStyle name="Comma 3 2 7" xfId="3165" xr:uid="{EADC3DA2-8AC8-49B0-AA23-41068DA20C66}"/>
    <cellStyle name="Comma 3 2 7 2" xfId="10656" xr:uid="{69ACCBCA-E454-43AE-9231-27D51BC2A30D}"/>
    <cellStyle name="Comma 3 2 7 3" xfId="4390" xr:uid="{4B68D324-6CA8-4F5E-B6CB-C962FECE2693}"/>
    <cellStyle name="Comma 3 3" xfId="990" xr:uid="{00000000-0005-0000-0000-0000DE030000}"/>
    <cellStyle name="Comma 3 3 2" xfId="991" xr:uid="{00000000-0005-0000-0000-0000DF030000}"/>
    <cellStyle name="Comma 3 3 2 2" xfId="3178" xr:uid="{795F7F98-23A8-49CC-B327-882A36BAB106}"/>
    <cellStyle name="Comma 3 3 2 2 2" xfId="10669" xr:uid="{07371DB2-2BE5-42F3-BF92-47F7C285796C}"/>
    <cellStyle name="Comma 3 3 2 2 3" xfId="4403" xr:uid="{69B7ADB5-94D2-4BAB-9E1D-FC353DDBF776}"/>
    <cellStyle name="Comma 3 3 3" xfId="992" xr:uid="{00000000-0005-0000-0000-0000E0030000}"/>
    <cellStyle name="Comma 3 3 3 2" xfId="3179" xr:uid="{2699281E-1BEE-49C9-B609-F2BBD8168965}"/>
    <cellStyle name="Comma 3 3 3 2 2" xfId="10670" xr:uid="{50A18FDE-E1A3-4445-A43A-67B283B180DE}"/>
    <cellStyle name="Comma 3 3 3 2 3" xfId="4404" xr:uid="{462967EB-26A9-460F-A94A-FE40861996D4}"/>
    <cellStyle name="Comma 3 3 4" xfId="993" xr:uid="{00000000-0005-0000-0000-0000E1030000}"/>
    <cellStyle name="Comma 3 3 4 2" xfId="3180" xr:uid="{61B82E01-4F7F-4E4A-8E28-0C80F0BD0663}"/>
    <cellStyle name="Comma 3 3 4 2 2" xfId="10671" xr:uid="{61845DD5-4525-475B-8825-302525ED1194}"/>
    <cellStyle name="Comma 3 3 4 2 3" xfId="4405" xr:uid="{0770912F-BD19-4ED7-BF16-272108993A37}"/>
    <cellStyle name="Comma 3 3 5" xfId="3177" xr:uid="{E5879D60-48B5-41C6-9789-1EC4A8D9078C}"/>
    <cellStyle name="Comma 3 3 5 2" xfId="10668" xr:uid="{D7821F68-D8AF-4E85-884C-05BB5DCE642A}"/>
    <cellStyle name="Comma 3 3 5 3" xfId="4402" xr:uid="{A9A1C1B0-A3D5-4505-B272-2D3A816BFEB2}"/>
    <cellStyle name="Comma 3 4" xfId="994" xr:uid="{00000000-0005-0000-0000-0000E2030000}"/>
    <cellStyle name="Comma 3 4 2" xfId="995" xr:uid="{00000000-0005-0000-0000-0000E3030000}"/>
    <cellStyle name="Comma 3 4 2 2" xfId="3182" xr:uid="{06BAF895-036B-4ADA-AB29-B880F3F668A8}"/>
    <cellStyle name="Comma 3 4 2 2 2" xfId="10673" xr:uid="{A2D07A5C-922B-4F6D-87F4-AE75B99F3274}"/>
    <cellStyle name="Comma 3 4 2 2 3" xfId="4407" xr:uid="{F5312BB3-DAA7-4602-BAA5-C8ED1917E091}"/>
    <cellStyle name="Comma 3 4 3" xfId="996" xr:uid="{00000000-0005-0000-0000-0000E4030000}"/>
    <cellStyle name="Comma 3 4 3 2" xfId="3183" xr:uid="{D51CC9A9-5361-49C9-A532-E6616B1FE4DA}"/>
    <cellStyle name="Comma 3 4 3 2 2" xfId="10674" xr:uid="{AC683F6F-84C1-4852-8800-69E434818E7E}"/>
    <cellStyle name="Comma 3 4 3 2 3" xfId="4408" xr:uid="{9D763E65-3A44-43E9-93A8-72CBDE36782E}"/>
    <cellStyle name="Comma 3 4 4" xfId="997" xr:uid="{00000000-0005-0000-0000-0000E5030000}"/>
    <cellStyle name="Comma 3 4 4 2" xfId="3184" xr:uid="{E9F3BF06-F397-4CE9-B144-4EE3F8DF408C}"/>
    <cellStyle name="Comma 3 4 4 2 2" xfId="10675" xr:uid="{468E46D3-F5F9-42C6-BA54-06C7117B0388}"/>
    <cellStyle name="Comma 3 4 4 2 3" xfId="4409" xr:uid="{63572C67-A335-406A-B806-1BC707657C2D}"/>
    <cellStyle name="Comma 3 4 5" xfId="3181" xr:uid="{49B823A7-315A-4527-95C3-6B0DDF7742CD}"/>
    <cellStyle name="Comma 3 4 5 2" xfId="10672" xr:uid="{97BEDE9F-259D-46E1-A0BF-D0E05964F348}"/>
    <cellStyle name="Comma 3 4 5 3" xfId="4406" xr:uid="{EDE325B4-B938-4D36-9529-ABEEE9DCF322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90" xr:uid="{01C1F590-8E8F-4AEA-BD4A-79F5A6D3E3E2}"/>
    <cellStyle name="Comma 3 5 2 2 2 2 2 2 2" xfId="10681" xr:uid="{61F1DE2C-67CD-46CB-B6A6-BF55D326E2C7}"/>
    <cellStyle name="Comma 3 5 2 2 2 2 2 2 3" xfId="4415" xr:uid="{CAF3F53F-CFD3-4386-91BF-EB1A57021504}"/>
    <cellStyle name="Comma 3 5 2 2 2 2 3" xfId="1004" xr:uid="{00000000-0005-0000-0000-0000EC030000}"/>
    <cellStyle name="Comma 3 5 2 2 2 2 3 2" xfId="3191" xr:uid="{5A07A481-3CCD-4B12-8BFD-355906F338A4}"/>
    <cellStyle name="Comma 3 5 2 2 2 2 3 2 2" xfId="10682" xr:uid="{CFB3AFC2-FF43-401F-9C40-E2059363FCE1}"/>
    <cellStyle name="Comma 3 5 2 2 2 2 3 2 3" xfId="4416" xr:uid="{9A65D66F-6CDF-47FD-8567-A637E843D1EB}"/>
    <cellStyle name="Comma 3 5 2 2 2 2 4" xfId="1005" xr:uid="{00000000-0005-0000-0000-0000ED030000}"/>
    <cellStyle name="Comma 3 5 2 2 2 2 4 2" xfId="3192" xr:uid="{9B5FE878-C7C9-4C67-9213-388BDC2EF2B0}"/>
    <cellStyle name="Comma 3 5 2 2 2 2 4 2 2" xfId="10683" xr:uid="{9FF025EF-83A9-437D-8697-95326AEF8C94}"/>
    <cellStyle name="Comma 3 5 2 2 2 2 4 2 3" xfId="4417" xr:uid="{93825CCF-CF2F-4A92-BB52-8C2B937512EF}"/>
    <cellStyle name="Comma 3 5 2 2 2 2 5" xfId="1006" xr:uid="{00000000-0005-0000-0000-0000EE030000}"/>
    <cellStyle name="Comma 3 5 2 2 2 2 5 2" xfId="3193" xr:uid="{F0752824-A347-4072-A7CB-069C6D7CB3E0}"/>
    <cellStyle name="Comma 3 5 2 2 2 2 5 2 2" xfId="10684" xr:uid="{E3A485F9-58E4-48F4-8977-A74FA8D57FFB}"/>
    <cellStyle name="Comma 3 5 2 2 2 2 5 2 3" xfId="4418" xr:uid="{B8E25008-5568-4437-BCCD-C70FAC4BA82E}"/>
    <cellStyle name="Comma 3 5 2 2 2 2 6" xfId="3189" xr:uid="{9AF9889B-DDFE-4C1F-82D7-3BABC90CB6B8}"/>
    <cellStyle name="Comma 3 5 2 2 2 2 6 2" xfId="10680" xr:uid="{074C5C0E-0344-4B5C-A55A-91C38AEAA05F}"/>
    <cellStyle name="Comma 3 5 2 2 2 2 6 3" xfId="4414" xr:uid="{B345B07A-4207-4E63-BEF3-5EF8DD681F5C}"/>
    <cellStyle name="Comma 3 5 2 2 2 3" xfId="1007" xr:uid="{00000000-0005-0000-0000-0000EF030000}"/>
    <cellStyle name="Comma 3 5 2 2 2 3 2" xfId="3194" xr:uid="{A0AF413D-A9E7-4DDF-A70B-377DDFDC47D7}"/>
    <cellStyle name="Comma 3 5 2 2 2 3 2 2" xfId="10685" xr:uid="{A603AAA8-FBD7-4465-A5F7-CB43238D028E}"/>
    <cellStyle name="Comma 3 5 2 2 2 3 2 3" xfId="4419" xr:uid="{4D5C0290-701F-44A4-A58A-E919ACFD9D15}"/>
    <cellStyle name="Comma 3 5 2 2 2 4" xfId="1008" xr:uid="{00000000-0005-0000-0000-0000F0030000}"/>
    <cellStyle name="Comma 3 5 2 2 2 4 2" xfId="3195" xr:uid="{72D50C19-2F03-4394-B1F0-964540C9D2FE}"/>
    <cellStyle name="Comma 3 5 2 2 2 4 2 2" xfId="10686" xr:uid="{516A4177-6563-4E75-BA89-667355EC506D}"/>
    <cellStyle name="Comma 3 5 2 2 2 4 2 3" xfId="4420" xr:uid="{B0353DD9-0292-4FD3-8641-4DB33C860DE7}"/>
    <cellStyle name="Comma 3 5 2 2 2 5" xfId="1009" xr:uid="{00000000-0005-0000-0000-0000F1030000}"/>
    <cellStyle name="Comma 3 5 2 2 2 5 2" xfId="3196" xr:uid="{D850D0F1-2055-462C-B4F6-E85901B1ADC9}"/>
    <cellStyle name="Comma 3 5 2 2 2 5 2 2" xfId="10687" xr:uid="{9C45A8BB-06F7-4C6D-BFCD-6B97C7381609}"/>
    <cellStyle name="Comma 3 5 2 2 2 5 2 3" xfId="4421" xr:uid="{47189B8A-E273-4614-A0FE-607140630E5C}"/>
    <cellStyle name="Comma 3 5 2 2 2 6" xfId="3188" xr:uid="{5DCFD46D-D9F9-461B-8B89-4CF7B9F29A45}"/>
    <cellStyle name="Comma 3 5 2 2 2 6 2" xfId="10679" xr:uid="{4C5DED10-6805-4DA5-AB4F-2F7F741795AB}"/>
    <cellStyle name="Comma 3 5 2 2 2 6 3" xfId="4413" xr:uid="{088D6BFF-9392-4987-B20C-CAFE106020F0}"/>
    <cellStyle name="Comma 3 5 2 2 3" xfId="1010" xr:uid="{00000000-0005-0000-0000-0000F2030000}"/>
    <cellStyle name="Comma 3 5 2 2 3 2" xfId="3197" xr:uid="{73A4A994-E41F-4698-82CD-5FBE59B707A2}"/>
    <cellStyle name="Comma 3 5 2 2 3 2 2" xfId="10688" xr:uid="{4EB4371B-A425-433F-9644-F79EB3743133}"/>
    <cellStyle name="Comma 3 5 2 2 3 2 3" xfId="4422" xr:uid="{6D483E71-F669-4551-8619-6E28F74A4DCC}"/>
    <cellStyle name="Comma 3 5 2 2 4" xfId="1011" xr:uid="{00000000-0005-0000-0000-0000F3030000}"/>
    <cellStyle name="Comma 3 5 2 2 4 2" xfId="3198" xr:uid="{333AA58C-7246-47BD-A67B-BF3D57AE3479}"/>
    <cellStyle name="Comma 3 5 2 2 4 2 2" xfId="10689" xr:uid="{1CD9B330-3FB7-4EBE-BFF4-7CA544B62389}"/>
    <cellStyle name="Comma 3 5 2 2 4 2 3" xfId="4423" xr:uid="{8BD314D4-83D9-4CE0-88B0-FE143FA93625}"/>
    <cellStyle name="Comma 3 5 2 2 5" xfId="1012" xr:uid="{00000000-0005-0000-0000-0000F4030000}"/>
    <cellStyle name="Comma 3 5 2 2 5 2" xfId="3199" xr:uid="{6A4071FE-6FA0-4273-9971-2827782BAC10}"/>
    <cellStyle name="Comma 3 5 2 2 5 2 2" xfId="10690" xr:uid="{36CD85E4-AA42-4961-A941-0936A336FC41}"/>
    <cellStyle name="Comma 3 5 2 2 5 2 3" xfId="4424" xr:uid="{5B322FF1-4FCF-462D-8222-08D0282FBA85}"/>
    <cellStyle name="Comma 3 5 2 2 6" xfId="3187" xr:uid="{E56BAE34-01E2-4D19-ACB5-4CCD2A1C9ADC}"/>
    <cellStyle name="Comma 3 5 2 2 6 2" xfId="10678" xr:uid="{B3139C10-EEDD-4B15-99BC-305DFBB3951A}"/>
    <cellStyle name="Comma 3 5 2 2 6 3" xfId="4412" xr:uid="{832EF2C7-DF95-46E2-9A4D-E5FC82151404}"/>
    <cellStyle name="Comma 3 5 2 3" xfId="1013" xr:uid="{00000000-0005-0000-0000-0000F5030000}"/>
    <cellStyle name="Comma 3 5 2 3 2" xfId="3200" xr:uid="{715EE788-C874-4754-BEBD-377434EACAC8}"/>
    <cellStyle name="Comma 3 5 2 3 2 2" xfId="10691" xr:uid="{306B1EB1-CF87-4A06-AB2D-266671E64E40}"/>
    <cellStyle name="Comma 3 5 2 3 2 3" xfId="4425" xr:uid="{D48BF3F3-0E82-425E-9983-D509D297E1D2}"/>
    <cellStyle name="Comma 3 5 2 4" xfId="1014" xr:uid="{00000000-0005-0000-0000-0000F6030000}"/>
    <cellStyle name="Comma 3 5 2 4 2" xfId="3201" xr:uid="{4F48D1E0-FB5D-4976-9CBD-94A9C617953A}"/>
    <cellStyle name="Comma 3 5 2 4 2 2" xfId="10692" xr:uid="{2545D700-865A-4C8A-9F58-D0854CEC890F}"/>
    <cellStyle name="Comma 3 5 2 4 2 3" xfId="4426" xr:uid="{11B2F32D-7D05-44CC-9AC8-4CF6A4F2A078}"/>
    <cellStyle name="Comma 3 5 2 5" xfId="1015" xr:uid="{00000000-0005-0000-0000-0000F7030000}"/>
    <cellStyle name="Comma 3 5 2 5 2" xfId="3202" xr:uid="{488C2854-6084-427A-AEC7-566CF495C66F}"/>
    <cellStyle name="Comma 3 5 2 5 2 2" xfId="10693" xr:uid="{40F18635-E6C2-41FF-A02B-F9A486AA86F2}"/>
    <cellStyle name="Comma 3 5 2 5 2 3" xfId="4427" xr:uid="{DDBADED2-366C-4994-ABB6-1EACF12E8C25}"/>
    <cellStyle name="Comma 3 5 2 6" xfId="3186" xr:uid="{E50EB1E7-4112-4D7E-BDD3-5063FD3EEF4D}"/>
    <cellStyle name="Comma 3 5 2 6 2" xfId="10677" xr:uid="{904273BD-2073-4F45-B922-98D47F0CE1C4}"/>
    <cellStyle name="Comma 3 5 2 6 3" xfId="4411" xr:uid="{C5BD03FC-B348-496F-8925-489981369D0B}"/>
    <cellStyle name="Comma 3 5 3" xfId="1016" xr:uid="{00000000-0005-0000-0000-0000F8030000}"/>
    <cellStyle name="Comma 3 5 3 2" xfId="1017" xr:uid="{00000000-0005-0000-0000-0000F9030000}"/>
    <cellStyle name="Comma 3 5 3 2 2" xfId="3204" xr:uid="{B6290DD5-D7F7-4086-B594-D534E414B227}"/>
    <cellStyle name="Comma 3 5 3 2 2 2" xfId="10695" xr:uid="{8D9BFB73-14CA-422C-BA31-16E472130959}"/>
    <cellStyle name="Comma 3 5 3 2 2 3" xfId="4429" xr:uid="{06146ECA-40B5-4F99-A182-776D2D7EFE09}"/>
    <cellStyle name="Comma 3 5 3 3" xfId="1018" xr:uid="{00000000-0005-0000-0000-0000FA030000}"/>
    <cellStyle name="Comma 3 5 3 3 2" xfId="3205" xr:uid="{743BF13A-1AF9-4EBD-84DA-7F0481AD4AFB}"/>
    <cellStyle name="Comma 3 5 3 3 2 2" xfId="10696" xr:uid="{23839087-1E92-41F1-A6FF-C1A6022A1B0B}"/>
    <cellStyle name="Comma 3 5 3 3 2 3" xfId="4430" xr:uid="{7846CCB9-D3C4-4101-8422-669CFF59B203}"/>
    <cellStyle name="Comma 3 5 3 4" xfId="1019" xr:uid="{00000000-0005-0000-0000-0000FB030000}"/>
    <cellStyle name="Comma 3 5 3 4 2" xfId="3206" xr:uid="{7F2983A5-FE58-4AA6-86B3-395736515ABE}"/>
    <cellStyle name="Comma 3 5 3 4 2 2" xfId="10697" xr:uid="{810F7B35-5C6E-4855-BC9A-DA411B02AF0C}"/>
    <cellStyle name="Comma 3 5 3 4 2 3" xfId="4431" xr:uid="{7E91F0FF-978F-4A05-BC20-A0EAB2535371}"/>
    <cellStyle name="Comma 3 5 3 5" xfId="3203" xr:uid="{2E72CE80-E13B-48E3-8398-1C7527BCC2BB}"/>
    <cellStyle name="Comma 3 5 3 5 2" xfId="10694" xr:uid="{FA76566E-6548-4916-982B-C917695ECA1D}"/>
    <cellStyle name="Comma 3 5 3 5 3" xfId="4428" xr:uid="{453CF143-D48E-4260-BCC1-0B1CFAD7E7B9}"/>
    <cellStyle name="Comma 3 5 4" xfId="1020" xr:uid="{00000000-0005-0000-0000-0000FC030000}"/>
    <cellStyle name="Comma 3 5 4 2" xfId="3207" xr:uid="{9FAD4F82-5635-49F9-970D-98A2D372B7E0}"/>
    <cellStyle name="Comma 3 5 4 2 2" xfId="10698" xr:uid="{C15147FC-465D-4987-8242-D55E7EC58519}"/>
    <cellStyle name="Comma 3 5 4 2 3" xfId="4432" xr:uid="{2A1BD0C8-12D4-46C9-AB92-086E4419C17F}"/>
    <cellStyle name="Comma 3 5 5" xfId="1021" xr:uid="{00000000-0005-0000-0000-0000FD030000}"/>
    <cellStyle name="Comma 3 5 5 2" xfId="3208" xr:uid="{4A967532-C78D-4A1B-AB89-EC2159D238CD}"/>
    <cellStyle name="Comma 3 5 5 2 2" xfId="10699" xr:uid="{BA58329A-2862-44CE-A080-F13A247524E6}"/>
    <cellStyle name="Comma 3 5 5 2 3" xfId="4433" xr:uid="{7EEEC294-677F-46B5-B313-070C917DB403}"/>
    <cellStyle name="Comma 3 5 6" xfId="1022" xr:uid="{00000000-0005-0000-0000-0000FE030000}"/>
    <cellStyle name="Comma 3 5 6 2" xfId="3209" xr:uid="{690F9B9B-A2A2-4C5A-AF3A-90289A5BE01B}"/>
    <cellStyle name="Comma 3 5 6 2 2" xfId="10700" xr:uid="{1394B2E9-03C6-4F70-8465-9BA591F699F4}"/>
    <cellStyle name="Comma 3 5 6 2 3" xfId="4434" xr:uid="{8308C4DB-89AA-4341-81BC-BDECDE573885}"/>
    <cellStyle name="Comma 3 5 7" xfId="3185" xr:uid="{BCE726A9-9568-4026-A9FA-32B21C1F008C}"/>
    <cellStyle name="Comma 3 5 7 2" xfId="10676" xr:uid="{1E0277A9-CCB5-418E-B8CA-E19689201748}"/>
    <cellStyle name="Comma 3 5 7 3" xfId="4410" xr:uid="{2E1C54EC-4D0E-4788-A4CF-AA1EBC64BB69}"/>
    <cellStyle name="Comma 3 6" xfId="1023" xr:uid="{00000000-0005-0000-0000-0000FF030000}"/>
    <cellStyle name="Comma 3 6 2" xfId="3210" xr:uid="{0458569A-31D2-45F5-A9B5-5A5DA3D685BE}"/>
    <cellStyle name="Comma 3 6 2 2" xfId="10701" xr:uid="{8A013A85-BA4C-4106-B8E3-D8F38AA2AD1C}"/>
    <cellStyle name="Comma 3 6 2 3" xfId="4435" xr:uid="{BE4E8118-9215-4F82-BDAE-5E9BF10BDCA0}"/>
    <cellStyle name="Comma 3 7" xfId="1024" xr:uid="{00000000-0005-0000-0000-000000040000}"/>
    <cellStyle name="Comma 3 7 2" xfId="3211" xr:uid="{E67CE7EC-BB67-461F-98E6-DC1B2E1C90EF}"/>
    <cellStyle name="Comma 3 7 2 2" xfId="10702" xr:uid="{1E0B1157-3950-460B-A115-2E3DEB9012EF}"/>
    <cellStyle name="Comma 3 7 2 3" xfId="4436" xr:uid="{E3EDA3DD-64A5-44F0-B68D-1F574A44F961}"/>
    <cellStyle name="Comma 3 8" xfId="1025" xr:uid="{00000000-0005-0000-0000-000001040000}"/>
    <cellStyle name="Comma 3 8 2" xfId="3212" xr:uid="{A8293D58-D0C7-40F1-ACE4-34E0B53122F6}"/>
    <cellStyle name="Comma 3 8 2 2" xfId="10703" xr:uid="{4C01E7AC-2B8D-42C0-A779-3F62D7B692EE}"/>
    <cellStyle name="Comma 3 8 2 3" xfId="4437" xr:uid="{CB0999D7-DB54-45E9-B7BD-28488DAAC992}"/>
    <cellStyle name="Comma 3 9" xfId="1026" xr:uid="{00000000-0005-0000-0000-000002040000}"/>
    <cellStyle name="Comma 3 9 2" xfId="2672" xr:uid="{A762D8F6-0846-4D2D-8159-B2CFDFB2A653}"/>
    <cellStyle name="Comma 3 9 2 2" xfId="10414" xr:uid="{728D43C1-8181-476E-B9B7-9F4296B4E3FE}"/>
    <cellStyle name="Comma 3 9 2 3" xfId="4148" xr:uid="{CFE847E3-7605-4132-AE4F-AB97D37B2654}"/>
    <cellStyle name="Comma 3 9 3" xfId="4777" xr:uid="{9B571F6B-7BE0-4DFE-8C8A-8D6C7E674299}"/>
    <cellStyle name="Comma 3 9 3 2" xfId="11042" xr:uid="{5E339E80-118E-4499-BE15-FE3ACB76E4B0}"/>
    <cellStyle name="Comma 3 9 4" xfId="3855" xr:uid="{B556DEE4-93B3-434C-B8D7-A9D5F18A7166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4778" xr:uid="{C73F93C8-7674-48AD-9D88-0D9CF30190BB}"/>
    <cellStyle name="Comma 30 2 2 2" xfId="11043" xr:uid="{27BF3F75-407D-4BDB-ADB7-0EB89046C3E8}"/>
    <cellStyle name="Comma 30 2 3" xfId="3856" xr:uid="{4073518B-27EE-4F5E-B333-2C77CE1A678E}"/>
    <cellStyle name="Comma 30 3" xfId="3213" xr:uid="{C67F2A37-F105-481E-92B3-B291BDD8EEFA}"/>
    <cellStyle name="Comma 30 3 2" xfId="10704" xr:uid="{29AC7C45-8A81-46D2-A422-F6ABE7FC263B}"/>
    <cellStyle name="Comma 30 3 3" xfId="4438" xr:uid="{D46155D4-21E9-485C-A5EB-A02560D68789}"/>
    <cellStyle name="Comma 31" xfId="1030" xr:uid="{00000000-0005-0000-0000-000006040000}"/>
    <cellStyle name="Comma 31 2" xfId="1031" xr:uid="{00000000-0005-0000-0000-000007040000}"/>
    <cellStyle name="Comma 31 2 2" xfId="4779" xr:uid="{BAB9DF8D-4362-4DA3-93DC-C40CC360438E}"/>
    <cellStyle name="Comma 31 2 2 2" xfId="11044" xr:uid="{2864E7A9-4DAE-4159-B99A-AC49E3D7E7A7}"/>
    <cellStyle name="Comma 31 2 3" xfId="3857" xr:uid="{2B2D95A7-BDC8-4302-8CF8-8F639D11480D}"/>
    <cellStyle name="Comma 31 3" xfId="3214" xr:uid="{6BB70F48-AAC1-40F3-B0BB-D777F0BF39E9}"/>
    <cellStyle name="Comma 31 3 2" xfId="10705" xr:uid="{DAE4725E-AACE-4792-9BD0-67F7408C181B}"/>
    <cellStyle name="Comma 31 3 3" xfId="4439" xr:uid="{1FE092B2-B445-4727-B48A-CF8FFB4EA833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10" xfId="7556" xr:uid="{97F781A5-E013-4094-A2C6-0A683B3DCED6}"/>
    <cellStyle name="Comma 33 10 2" xfId="14027" xr:uid="{70D5A943-0A69-4089-B6D7-9FFED37BC9D0}"/>
    <cellStyle name="Comma 33 11" xfId="8750" xr:uid="{DFAAC278-6563-4C1E-A65F-82A0057C9115}"/>
    <cellStyle name="Comma 33 12" xfId="14947" xr:uid="{D0253259-43BF-4DD4-B35D-352B39FEF251}"/>
    <cellStyle name="Comma 33 13" xfId="15387" xr:uid="{264D1DF7-D6DB-445B-A4B9-F1492BAD641A}"/>
    <cellStyle name="Comma 33 14" xfId="3858" xr:uid="{96E22C74-797E-45A6-9B22-7BDC2F321474}"/>
    <cellStyle name="Comma 33 2" xfId="1035" xr:uid="{00000000-0005-0000-0000-00000B040000}"/>
    <cellStyle name="Comma 33 2 2" xfId="1036" xr:uid="{00000000-0005-0000-0000-00000C040000}"/>
    <cellStyle name="Comma 33 2 2 2" xfId="4782" xr:uid="{5C92D9D7-6BCF-4FF2-B234-AA6E2EAEAB65}"/>
    <cellStyle name="Comma 33 2 2 2 2" xfId="11047" xr:uid="{CA8CAAF6-F52C-476C-A73A-293F9EEAB0FE}"/>
    <cellStyle name="Comma 33 2 2 3" xfId="3860" xr:uid="{0FB50C87-6502-4659-BFFB-2C95D3FF823C}"/>
    <cellStyle name="Comma 33 2 3" xfId="4781" xr:uid="{F6309177-5C2E-4D51-8B2E-4A64B1AE41FF}"/>
    <cellStyle name="Comma 33 2 3 2" xfId="11046" xr:uid="{D4BAAA0A-52E0-461D-9B09-62A0B69D0232}"/>
    <cellStyle name="Comma 33 2 4" xfId="3859" xr:uid="{50CAA725-0226-41A2-991E-DDEDFBE01658}"/>
    <cellStyle name="Comma 33 3" xfId="1037" xr:uid="{00000000-0005-0000-0000-00000D040000}"/>
    <cellStyle name="Comma 33 3 2" xfId="4783" xr:uid="{1261CBF5-3E46-4484-8136-51E5F19967E4}"/>
    <cellStyle name="Comma 33 3 2 2" xfId="11048" xr:uid="{69F4388A-5676-4B3C-AF55-2660A9E2D4A8}"/>
    <cellStyle name="Comma 33 3 3" xfId="3861" xr:uid="{EDBCEE8E-105F-4D48-BB68-674397D2244F}"/>
    <cellStyle name="Comma 33 4" xfId="3215" xr:uid="{5FDA9FF0-32B0-477B-94D2-014D3C430E03}"/>
    <cellStyle name="Comma 33 4 2" xfId="10706" xr:uid="{C90B5ABB-EB97-4475-B505-5F8C45B1E589}"/>
    <cellStyle name="Comma 33 4 3" xfId="4440" xr:uid="{26CC4B46-C028-43C4-9C1C-65C0B83041B2}"/>
    <cellStyle name="Comma 33 5" xfId="4780" xr:uid="{BC12E635-F4CD-432F-84B5-787D08B8D81E}"/>
    <cellStyle name="Comma 33 5 2" xfId="11045" xr:uid="{0885FCC6-9BF1-44DF-871F-43CF9A2E0AE6}"/>
    <cellStyle name="Comma 33 6" xfId="5206" xr:uid="{13C6EDDF-A81A-4EDE-8148-FE6A695A6FB9}"/>
    <cellStyle name="Comma 33 6 2" xfId="11677" xr:uid="{7C408E3A-6FD6-4267-A711-3FAA81A11C46}"/>
    <cellStyle name="Comma 33 7" xfId="5812" xr:uid="{31AD165D-3EDB-4012-AC3B-E50BD15BABAC}"/>
    <cellStyle name="Comma 33 7 2" xfId="12283" xr:uid="{08FDB515-A303-447B-850D-984FEF1D9890}"/>
    <cellStyle name="Comma 33 8" xfId="6054" xr:uid="{8C0E3647-0EB5-4479-BC1B-FE71FB716C1D}"/>
    <cellStyle name="Comma 33 8 2" xfId="12525" xr:uid="{D44BD52D-EAF7-4020-A1A0-0A9E71EBD30A}"/>
    <cellStyle name="Comma 33 9" xfId="6634" xr:uid="{107018CD-F97F-4106-9C8D-28D4EE23CACA}"/>
    <cellStyle name="Comma 33 9 2" xfId="13105" xr:uid="{21F0CABC-949F-4105-9D7D-DB96E25D8EDC}"/>
    <cellStyle name="Comma 34" xfId="1038" xr:uid="{00000000-0005-0000-0000-00000E040000}"/>
    <cellStyle name="Comma 34 2" xfId="1039" xr:uid="{00000000-0005-0000-0000-00000F040000}"/>
    <cellStyle name="Comma 34 2 2" xfId="4784" xr:uid="{B38491AB-0BFF-4484-986E-F22B95FC6F2C}"/>
    <cellStyle name="Comma 34 2 2 2" xfId="11049" xr:uid="{FCB6CDF4-DA18-4D82-BCC3-328C46773F45}"/>
    <cellStyle name="Comma 34 2 3" xfId="3862" xr:uid="{CBF40B74-C005-4597-A82E-ED4A4D0DC44F}"/>
    <cellStyle name="Comma 34 3" xfId="3216" xr:uid="{C85F6E9E-AD8D-46EA-890D-1080C7B64ABE}"/>
    <cellStyle name="Comma 34 3 2" xfId="10707" xr:uid="{BE3AA077-43B0-401D-A45D-88AB293AD641}"/>
    <cellStyle name="Comma 34 3 3" xfId="4441" xr:uid="{15E27E5E-8E2E-4826-AC58-21FDB1CDDF41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4785" xr:uid="{3E34C76A-8AB9-4DCE-A9E7-8A8BA0338711}"/>
    <cellStyle name="Comma 37 2 2 2" xfId="11050" xr:uid="{B335EA11-2454-4005-AE8D-D12DBDDEEFC6}"/>
    <cellStyle name="Comma 37 2 3" xfId="3863" xr:uid="{5EFFB2AD-16C8-422C-9BEB-51CF0912CFF2}"/>
    <cellStyle name="Comma 37 3" xfId="3217" xr:uid="{3AB19FB7-A1BA-4951-BD8D-A0ED7072866B}"/>
    <cellStyle name="Comma 37 3 2" xfId="10708" xr:uid="{FC5C1FB2-D396-4A2E-9D14-FBDFDD6BB89D}"/>
    <cellStyle name="Comma 37 3 3" xfId="4442" xr:uid="{55AA9E86-2659-401A-815C-3AF11452B64D}"/>
    <cellStyle name="Comma 38" xfId="1044" xr:uid="{00000000-0005-0000-0000-000014040000}"/>
    <cellStyle name="Comma 38 2" xfId="1045" xr:uid="{00000000-0005-0000-0000-000015040000}"/>
    <cellStyle name="Comma 38 2 2" xfId="4787" xr:uid="{11238E9B-DA87-4F27-91A5-FB35FBD9F0BF}"/>
    <cellStyle name="Comma 38 2 2 2" xfId="11052" xr:uid="{A505A3B0-4283-4AA0-A65E-65053B880D0A}"/>
    <cellStyle name="Comma 38 2 3" xfId="3865" xr:uid="{CDB7DC1A-CB6B-43E1-8FEC-1CDFD69C021A}"/>
    <cellStyle name="Comma 38 3" xfId="4786" xr:uid="{DA821AAA-56BF-4255-BA41-87424163C941}"/>
    <cellStyle name="Comma 38 3 2" xfId="11051" xr:uid="{48BAE35F-C321-4F88-918A-FBD4B7F4361C}"/>
    <cellStyle name="Comma 38 4" xfId="3864" xr:uid="{0246427E-3685-47AB-9EC0-D63D815CBC97}"/>
    <cellStyle name="Comma 39" xfId="1046" xr:uid="{00000000-0005-0000-0000-000016040000}"/>
    <cellStyle name="Comma 39 2" xfId="4788" xr:uid="{CAEA4433-AE07-4A8D-86ED-224AC5EB340F}"/>
    <cellStyle name="Comma 39 2 2" xfId="11053" xr:uid="{D3A7A964-A485-4EF2-A893-50363CAC1CF3}"/>
    <cellStyle name="Comma 39 3" xfId="3866" xr:uid="{E37E4175-A6AA-40EB-9D82-65A17617B921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4789" xr:uid="{2281D018-3AD3-4DF5-BFE3-20A5AAE00BE3}"/>
    <cellStyle name="Comma 4 2 2 2 2" xfId="11054" xr:uid="{1DC42230-86E0-416E-9ACC-A257FC143A8C}"/>
    <cellStyle name="Comma 4 2 2 3" xfId="3867" xr:uid="{D0C728AD-DCAD-457A-8278-A2E06B83EC20}"/>
    <cellStyle name="Comma 4 2 3" xfId="3219" xr:uid="{018F8045-918D-4A4A-8616-EDDB943B3F52}"/>
    <cellStyle name="Comma 4 2 3 2" xfId="10710" xr:uid="{80D94E39-84B8-4D93-B11C-179A38445202}"/>
    <cellStyle name="Comma 4 2 3 3" xfId="4444" xr:uid="{40ABE278-7150-4952-A5D6-7377333A42C9}"/>
    <cellStyle name="Comma 4 3" xfId="1050" xr:uid="{00000000-0005-0000-0000-00001A040000}"/>
    <cellStyle name="Comma 4 3 2" xfId="4790" xr:uid="{A0AC2954-23A4-45B8-B86C-0EEF564B9E38}"/>
    <cellStyle name="Comma 4 3 2 2" xfId="11055" xr:uid="{38749908-9031-44D5-A3CD-2AA83FBCE8F5}"/>
    <cellStyle name="Comma 4 3 3" xfId="3868" xr:uid="{6F583D60-F322-41D8-A2F2-410B65CD167C}"/>
    <cellStyle name="Comma 4 4" xfId="1051" xr:uid="{00000000-0005-0000-0000-00001B040000}"/>
    <cellStyle name="Comma 4 4 2" xfId="4791" xr:uid="{1FD33F60-A961-4F7B-BD99-6A08AC9FB567}"/>
    <cellStyle name="Comma 4 4 2 2" xfId="11056" xr:uid="{B0A75D22-5115-4AB2-B29C-86EC8A240F2B}"/>
    <cellStyle name="Comma 4 4 3" xfId="3869" xr:uid="{8A86AB9F-8F1A-4444-8004-5C0A7FAF347A}"/>
    <cellStyle name="Comma 4 5" xfId="1052" xr:uid="{00000000-0005-0000-0000-00001C040000}"/>
    <cellStyle name="Comma 4 5 2" xfId="4792" xr:uid="{F5451004-7F73-4A09-8BF4-66C367765221}"/>
    <cellStyle name="Comma 4 5 2 2" xfId="11057" xr:uid="{B7D65C16-D543-4E17-91AA-1C3FAFD96776}"/>
    <cellStyle name="Comma 4 5 3" xfId="3870" xr:uid="{8E7F7896-C01C-4B9D-9FF0-84D33B93DA7C}"/>
    <cellStyle name="Comma 4 6" xfId="3218" xr:uid="{EC7B2BEC-52BE-4D4A-818A-509A355E2D2C}"/>
    <cellStyle name="Comma 4 6 2" xfId="10709" xr:uid="{D8CF0F27-060F-47DF-BECC-F0CBD0FF13A8}"/>
    <cellStyle name="Comma 4 6 3" xfId="4443" xr:uid="{A214EC98-BC4F-4CD7-ADB0-072D50E590FC}"/>
    <cellStyle name="Comma 40" xfId="1053" xr:uid="{00000000-0005-0000-0000-00001D040000}"/>
    <cellStyle name="Comma 40 2" xfId="4793" xr:uid="{74929CDD-48AA-40B7-8CC0-73A27D69057C}"/>
    <cellStyle name="Comma 40 2 2" xfId="11058" xr:uid="{92A6F979-C2E8-4D4D-A91D-8DC48AE0CEF0}"/>
    <cellStyle name="Comma 40 3" xfId="3871" xr:uid="{DB671D1D-4A5B-4888-BDB7-1C9C88DCD2C6}"/>
    <cellStyle name="Comma 41" xfId="4590" xr:uid="{75F421E1-27FF-43A6-9EA7-87D68A95915C}"/>
    <cellStyle name="Comma 41 2" xfId="10855" xr:uid="{5D74444E-7C31-46D1-9244-8D061783652C}"/>
    <cellStyle name="Comma 42" xfId="1054" xr:uid="{00000000-0005-0000-0000-00001E040000}"/>
    <cellStyle name="Comma 42 2" xfId="1055" xr:uid="{00000000-0005-0000-0000-00001F040000}"/>
    <cellStyle name="Comma 42 2 2" xfId="4794" xr:uid="{F7B3C77F-4F90-46D4-BBCF-8EF1BBFE4AC7}"/>
    <cellStyle name="Comma 42 2 2 2" xfId="11059" xr:uid="{F0172224-DCA9-4A29-9430-9D9477A70B27}"/>
    <cellStyle name="Comma 42 2 3" xfId="3872" xr:uid="{0AC19A17-9A99-412D-A355-1A6C4DB883C2}"/>
    <cellStyle name="Comma 42 3" xfId="3220" xr:uid="{763C2BFB-4A40-4B86-9729-3543F416A2F5}"/>
    <cellStyle name="Comma 42 3 2" xfId="10711" xr:uid="{7894D521-BFFC-453B-918E-BAD91CAE11D2}"/>
    <cellStyle name="Comma 42 3 3" xfId="4445" xr:uid="{93089D98-EBC3-48C0-839E-DD840822FEEF}"/>
    <cellStyle name="Comma 43" xfId="4870" xr:uid="{06E939BF-BE24-4E2D-8E56-12315A38AF32}"/>
    <cellStyle name="Comma 43 2" xfId="11159" xr:uid="{931172DD-5B66-4239-8F5F-AF146D03A4FE}"/>
    <cellStyle name="Comma 44" xfId="5079" xr:uid="{1E08BFEE-0E29-4063-9A91-9A9B5B465F63}"/>
    <cellStyle name="Comma 44 2" xfId="11551" xr:uid="{B8E562B3-D2DE-4C7E-BB01-56421E740D2D}"/>
    <cellStyle name="Comma 45" xfId="1056" xr:uid="{00000000-0005-0000-0000-000020040000}"/>
    <cellStyle name="Comma 45 2" xfId="1057" xr:uid="{00000000-0005-0000-0000-000021040000}"/>
    <cellStyle name="Comma 45 2 2" xfId="4795" xr:uid="{1B150B9F-66CF-4BEF-84BF-C80A9CA800D7}"/>
    <cellStyle name="Comma 45 2 2 2" xfId="11060" xr:uid="{17575FFE-D863-41C7-A8CB-8AEE0D005B50}"/>
    <cellStyle name="Comma 45 2 3" xfId="3873" xr:uid="{E7FFB6DC-9672-40B5-B09F-C26A67897A68}"/>
    <cellStyle name="Comma 45 3" xfId="3221" xr:uid="{1EB4934E-75E6-4D85-B566-CFE28097C6A7}"/>
    <cellStyle name="Comma 45 3 2" xfId="10712" xr:uid="{3A89FC32-CE69-41EE-B312-6B1C80A07E31}"/>
    <cellStyle name="Comma 45 3 3" xfId="4446" xr:uid="{CF75FF36-3E76-4BC7-8DF1-56C4D840DDAC}"/>
    <cellStyle name="Comma 46" xfId="1058" xr:uid="{00000000-0005-0000-0000-000022040000}"/>
    <cellStyle name="Comma 46 2" xfId="1059" xr:uid="{00000000-0005-0000-0000-000023040000}"/>
    <cellStyle name="Comma 46 2 2" xfId="4796" xr:uid="{804699FE-4B28-4C14-ADA4-EF0C3D3892B3}"/>
    <cellStyle name="Comma 46 2 2 2" xfId="11061" xr:uid="{3A30A31F-8052-4B18-98CC-671F3EF6D4E5}"/>
    <cellStyle name="Comma 46 2 3" xfId="3874" xr:uid="{7BA4190E-6BD8-4224-9D95-6641CCCC77EA}"/>
    <cellStyle name="Comma 46 3" xfId="3222" xr:uid="{C055DD23-72DB-4796-A2BF-01F2E1A3D55D}"/>
    <cellStyle name="Comma 46 3 2" xfId="10713" xr:uid="{19EF609D-8D6E-4F64-A34A-7B36DF782215}"/>
    <cellStyle name="Comma 46 3 3" xfId="4447" xr:uid="{AFB5D364-BC4A-4754-85EB-D9E8D988E662}"/>
    <cellStyle name="Comma 47" xfId="1060" xr:uid="{00000000-0005-0000-0000-000024040000}"/>
    <cellStyle name="Comma 47 2" xfId="1061" xr:uid="{00000000-0005-0000-0000-000025040000}"/>
    <cellStyle name="Comma 47 2 2" xfId="4797" xr:uid="{E0E7C36B-A562-4A80-86F1-53FCAF7ADD24}"/>
    <cellStyle name="Comma 47 2 2 2" xfId="11062" xr:uid="{4ECBEEE8-1E44-4519-ADD0-9C85A855CF3B}"/>
    <cellStyle name="Comma 47 2 3" xfId="3875" xr:uid="{53FDFEC6-38EC-46EA-8FB5-8C2AE83BB665}"/>
    <cellStyle name="Comma 47 3" xfId="3223" xr:uid="{8ADB6507-E057-4548-93DC-7529D13D2A51}"/>
    <cellStyle name="Comma 47 3 2" xfId="10714" xr:uid="{7089E434-7C10-4C5F-AE75-3D786E0FAF9A}"/>
    <cellStyle name="Comma 47 3 3" xfId="4448" xr:uid="{AD0FD506-CB74-45CD-94D7-F1EE1991AABE}"/>
    <cellStyle name="Comma 48" xfId="1062" xr:uid="{00000000-0005-0000-0000-000026040000}"/>
    <cellStyle name="Comma 48 2" xfId="1063" xr:uid="{00000000-0005-0000-0000-000027040000}"/>
    <cellStyle name="Comma 48 2 2" xfId="4798" xr:uid="{3C7996D9-3EA8-44FF-9126-88B6EC340A94}"/>
    <cellStyle name="Comma 48 2 2 2" xfId="11063" xr:uid="{91B278BB-50E3-4B6D-AFBB-59B3A0AD92EE}"/>
    <cellStyle name="Comma 48 2 3" xfId="3876" xr:uid="{C1AC9F4C-FA63-4745-9182-1189A34BE70C}"/>
    <cellStyle name="Comma 48 3" xfId="3224" xr:uid="{B370829D-AB15-4434-BC14-4E1E06FB2D60}"/>
    <cellStyle name="Comma 48 3 2" xfId="10715" xr:uid="{84B23951-8B84-427B-83DC-2B040D0A0BA3}"/>
    <cellStyle name="Comma 48 3 3" xfId="4449" xr:uid="{81A947FD-65AB-4205-ADAE-E11A569CC923}"/>
    <cellStyle name="Comma 49" xfId="1064" xr:uid="{00000000-0005-0000-0000-000028040000}"/>
    <cellStyle name="Comma 49 2" xfId="1065" xr:uid="{00000000-0005-0000-0000-000029040000}"/>
    <cellStyle name="Comma 49 2 2" xfId="4799" xr:uid="{E410573A-07F3-4757-B490-D277BE03FA61}"/>
    <cellStyle name="Comma 49 2 2 2" xfId="11064" xr:uid="{8E4626B6-3E42-4347-B7E0-DA0DC4CCFF32}"/>
    <cellStyle name="Comma 49 2 3" xfId="3877" xr:uid="{6F5E1DB4-CB2F-4953-A0AF-C524435C5875}"/>
    <cellStyle name="Comma 49 3" xfId="3225" xr:uid="{EA0B8F39-F518-4CC2-B788-8214874A7906}"/>
    <cellStyle name="Comma 49 3 2" xfId="10716" xr:uid="{6DD92C08-4587-48DC-9B30-6F7D09D400A9}"/>
    <cellStyle name="Comma 49 3 3" xfId="4450" xr:uid="{F181374E-607C-484B-88F8-944ABDD05F2B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4800" xr:uid="{CCA3A5C1-5E65-4A5B-B222-DC24210663EC}"/>
    <cellStyle name="Comma 5 2 2 2 2" xfId="11065" xr:uid="{56F47D32-0DE4-457E-89A0-2E938B8216D2}"/>
    <cellStyle name="Comma 5 2 2 3" xfId="3878" xr:uid="{95EC70C2-37B9-4B3A-8600-A81EE8F41F36}"/>
    <cellStyle name="Comma 5 2 3" xfId="3226" xr:uid="{3F895602-618C-4F85-ADD6-4597BFE48BA3}"/>
    <cellStyle name="Comma 5 2 3 2" xfId="10717" xr:uid="{29531ECF-FAB1-4C92-8729-F7BDD7BEA4F4}"/>
    <cellStyle name="Comma 5 2 3 3" xfId="4451" xr:uid="{88800027-D278-49C9-947F-FDB2C728B887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4801" xr:uid="{86F67C32-361A-4E3B-BFE6-089C372D4B65}"/>
    <cellStyle name="Comma 50 2 2 2" xfId="11066" xr:uid="{4EFDC904-2689-4FE5-89C9-A31E8AB44FA6}"/>
    <cellStyle name="Comma 50 2 3" xfId="3879" xr:uid="{8B1925B2-2903-44BE-A28E-FF5FD1697EB8}"/>
    <cellStyle name="Comma 50 3" xfId="3227" xr:uid="{1ADAC8C4-8557-4B31-8CEA-4D2998B5924C}"/>
    <cellStyle name="Comma 50 3 2" xfId="10718" xr:uid="{4BD94FFD-35DD-4FAF-8123-9C90E6D4DFA4}"/>
    <cellStyle name="Comma 50 3 3" xfId="4452" xr:uid="{91D6EFFC-6F67-4F23-A547-8187EE62EE67}"/>
    <cellStyle name="Comma 51" xfId="1072" xr:uid="{00000000-0005-0000-0000-000030040000}"/>
    <cellStyle name="Comma 51 2" xfId="1073" xr:uid="{00000000-0005-0000-0000-000031040000}"/>
    <cellStyle name="Comma 51 2 2" xfId="4802" xr:uid="{2F29C5EC-9459-461A-81F3-BF53A60CF6F8}"/>
    <cellStyle name="Comma 51 2 2 2" xfId="11067" xr:uid="{11631BDA-B5FF-4808-BF33-BB05033668D6}"/>
    <cellStyle name="Comma 51 2 3" xfId="3880" xr:uid="{6C4D744C-0B28-4040-92F0-1BB7955171CC}"/>
    <cellStyle name="Comma 51 3" xfId="3228" xr:uid="{65AE595A-6810-48E0-BA79-192FC1FAF06B}"/>
    <cellStyle name="Comma 51 3 2" xfId="10719" xr:uid="{590839D8-3C61-463D-B7A3-FCA28150BCAF}"/>
    <cellStyle name="Comma 51 3 3" xfId="4453" xr:uid="{85B16199-2CFA-4AA7-AC28-CF737861A5D2}"/>
    <cellStyle name="Comma 52" xfId="1074" xr:uid="{00000000-0005-0000-0000-000032040000}"/>
    <cellStyle name="Comma 52 2" xfId="1075" xr:uid="{00000000-0005-0000-0000-000033040000}"/>
    <cellStyle name="Comma 52 2 2" xfId="4803" xr:uid="{D2862207-6A50-4A4A-A6DA-BBA47A504606}"/>
    <cellStyle name="Comma 52 2 2 2" xfId="11068" xr:uid="{8A7179A2-AEC2-4925-B398-425CE300140A}"/>
    <cellStyle name="Comma 52 2 3" xfId="3881" xr:uid="{8F0A0224-7254-460A-BEA1-551829EEB894}"/>
    <cellStyle name="Comma 52 3" xfId="3229" xr:uid="{CF6CA26E-CF7C-486C-8BE2-5AE306F18706}"/>
    <cellStyle name="Comma 52 3 2" xfId="10720" xr:uid="{C6E2349E-34E3-40A8-B0B7-46A4ADACCE4D}"/>
    <cellStyle name="Comma 52 3 3" xfId="4454" xr:uid="{792B2A97-C005-436F-B0F3-FF36DADF2AE2}"/>
    <cellStyle name="Comma 53" xfId="8573" xr:uid="{25F3DC5D-6F94-4CB7-9AA2-AC0727D0948C}"/>
    <cellStyle name="Comma 54" xfId="10169" xr:uid="{ED79458D-1D79-47EC-A958-072EC4F5577A}"/>
    <cellStyle name="Comma 55" xfId="10216" xr:uid="{82EA9055-CF8F-4878-86C3-F81AFC24FFCF}"/>
    <cellStyle name="Comma 56" xfId="14917" xr:uid="{DC069CDC-9E07-4921-B9FC-54A830A63625}"/>
    <cellStyle name="Comma 57" xfId="10170" xr:uid="{C4AFD72E-B4C6-49CF-BA22-480AD6AC1096}"/>
    <cellStyle name="Comma 58" xfId="1076" xr:uid="{00000000-0005-0000-0000-000034040000}"/>
    <cellStyle name="Comma 58 2" xfId="1077" xr:uid="{00000000-0005-0000-0000-000035040000}"/>
    <cellStyle name="Comma 58 2 2" xfId="4804" xr:uid="{71D21420-93F7-4A01-93B1-19549F1AA749}"/>
    <cellStyle name="Comma 58 2 2 2" xfId="11069" xr:uid="{069B5B73-6109-4AA6-AA9D-8978BBE69D04}"/>
    <cellStyle name="Comma 58 2 3" xfId="3882" xr:uid="{81B3323F-55C1-4CDD-B382-0B04EB57F502}"/>
    <cellStyle name="Comma 58 3" xfId="3230" xr:uid="{27A47C19-3D18-4C0C-88DF-4C2E5BB532B8}"/>
    <cellStyle name="Comma 58 3 2" xfId="10721" xr:uid="{A123E08C-1739-4839-B84F-072A9853CDEF}"/>
    <cellStyle name="Comma 58 3 3" xfId="4455" xr:uid="{04DB5047-E91B-486E-ADB9-A94C03E8BFA4}"/>
    <cellStyle name="Comma 59" xfId="1078" xr:uid="{00000000-0005-0000-0000-000036040000}"/>
    <cellStyle name="Comma 59 2" xfId="1079" xr:uid="{00000000-0005-0000-0000-000037040000}"/>
    <cellStyle name="Comma 59 2 2" xfId="4805" xr:uid="{627CFF75-1860-4118-A6EB-385476DFF7D1}"/>
    <cellStyle name="Comma 59 2 2 2" xfId="11070" xr:uid="{3BDBCB6E-5FFD-411D-BF14-330E5738105B}"/>
    <cellStyle name="Comma 59 2 3" xfId="3883" xr:uid="{86068333-B666-4705-9443-3F38B8553F75}"/>
    <cellStyle name="Comma 59 3" xfId="3231" xr:uid="{036CA221-DF69-4C6D-A39A-2C5E065837DC}"/>
    <cellStyle name="Comma 59 3 2" xfId="10722" xr:uid="{7DFC242E-0F23-4CB3-A5D2-E41D4A3C57E3}"/>
    <cellStyle name="Comma 59 3 3" xfId="4456" xr:uid="{6878133C-D2E9-4FB0-909A-A0191FC237F4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4806" xr:uid="{51B94EFA-1993-452B-A910-C771CE6D0D0D}"/>
    <cellStyle name="Comma 6 2 2 2 2" xfId="11071" xr:uid="{D070D842-A904-4343-8E3E-958CAB96D2BF}"/>
    <cellStyle name="Comma 6 2 2 3" xfId="3884" xr:uid="{2DC00BC0-801C-4896-A5F3-EFB9AF03FA5D}"/>
    <cellStyle name="Comma 6 2 3" xfId="3233" xr:uid="{7DC8B869-E0FA-4831-B109-228823262E77}"/>
    <cellStyle name="Comma 6 2 3 2" xfId="10724" xr:uid="{1C01DED0-20D3-4E50-B510-200B87C2AE26}"/>
    <cellStyle name="Comma 6 2 3 3" xfId="4458" xr:uid="{FCD10F90-5792-4892-A165-0B3788BFAF2B}"/>
    <cellStyle name="Comma 6 3" xfId="3232" xr:uid="{2C8DB480-E941-4C43-8972-4511292D5DA3}"/>
    <cellStyle name="Comma 6 3 2" xfId="10723" xr:uid="{F67E33C6-7AF8-44C4-8A36-5200B1757388}"/>
    <cellStyle name="Comma 6 3 3" xfId="4457" xr:uid="{F2F16C1C-7B5A-4841-9CC7-CAED2C6851DC}"/>
    <cellStyle name="Comma 60" xfId="14916" xr:uid="{DDA6F5D5-5E29-44FD-BA72-72399A425F3A}"/>
    <cellStyle name="Comma 61" xfId="10168" xr:uid="{8C2621B0-E499-4FE5-AC2A-6397AB4860EB}"/>
    <cellStyle name="Comma 62" xfId="1083" xr:uid="{00000000-0005-0000-0000-00003B040000}"/>
    <cellStyle name="Comma 62 2" xfId="1084" xr:uid="{00000000-0005-0000-0000-00003C040000}"/>
    <cellStyle name="Comma 62 2 2" xfId="4807" xr:uid="{2F3C9D04-9C64-40CE-9728-C16017F808FB}"/>
    <cellStyle name="Comma 62 2 2 2" xfId="11072" xr:uid="{33C3DBAB-CC8C-41ED-A471-C9F3886035A8}"/>
    <cellStyle name="Comma 62 2 3" xfId="3885" xr:uid="{4CA320DD-F6C4-4A62-B431-E5B6DBDAB364}"/>
    <cellStyle name="Comma 62 3" xfId="3234" xr:uid="{093EFCF7-E365-4F7A-8151-0200D0C4D5BA}"/>
    <cellStyle name="Comma 62 3 2" xfId="10725" xr:uid="{41181D74-2ED3-49C6-B11D-165EB0D97830}"/>
    <cellStyle name="Comma 62 3 3" xfId="4459" xr:uid="{4AEDA795-30DE-4339-8DDC-B453F4E61380}"/>
    <cellStyle name="Comma 63" xfId="1085" xr:uid="{00000000-0005-0000-0000-00003D040000}"/>
    <cellStyle name="Comma 63 2" xfId="1086" xr:uid="{00000000-0005-0000-0000-00003E040000}"/>
    <cellStyle name="Comma 63 2 2" xfId="4808" xr:uid="{644791C8-744E-4860-B608-33ED2F0A501D}"/>
    <cellStyle name="Comma 63 2 2 2" xfId="11073" xr:uid="{2AAB3E44-603D-4095-9222-95EF8ECAE0EA}"/>
    <cellStyle name="Comma 63 2 3" xfId="3886" xr:uid="{D5747679-B69C-40EE-AEF8-643F5EA03442}"/>
    <cellStyle name="Comma 63 3" xfId="3235" xr:uid="{3D33F6FE-2AEA-4825-8E41-AF6B0D964AA3}"/>
    <cellStyle name="Comma 63 3 2" xfId="10726" xr:uid="{98BA5669-5091-4DD3-94AB-CE4524034A5B}"/>
    <cellStyle name="Comma 63 3 3" xfId="4460" xr:uid="{F93A4493-1CDF-4E42-9291-46FF353E1F86}"/>
    <cellStyle name="Comma 64" xfId="3669" xr:uid="{D7CA0822-95B8-4EA9-B4D2-FF8520950BED}"/>
    <cellStyle name="Comma 65" xfId="4886" xr:uid="{4479AEC4-715B-4BC1-AB18-57F02A452D59}"/>
    <cellStyle name="Comma 66" xfId="1087" xr:uid="{00000000-0005-0000-0000-00003F040000}"/>
    <cellStyle name="Comma 66 2" xfId="3236" xr:uid="{BEA287D0-C2C7-49C9-BAAB-DA03CF3E55EF}"/>
    <cellStyle name="Comma 66 2 2" xfId="10727" xr:uid="{C1C5AD41-ABCD-403A-BB7A-AC6B0CDFB652}"/>
    <cellStyle name="Comma 66 2 3" xfId="4461" xr:uid="{88363CF2-A9FB-4406-9D75-2F1AE09D445F}"/>
    <cellStyle name="Comma 67" xfId="1088" xr:uid="{00000000-0005-0000-0000-000040040000}"/>
    <cellStyle name="Comma 67 2" xfId="1089" xr:uid="{00000000-0005-0000-0000-000041040000}"/>
    <cellStyle name="Comma 67 2 2" xfId="4809" xr:uid="{7E2A6CBC-F2B0-4BDE-A79D-29F85A2C4CC7}"/>
    <cellStyle name="Comma 67 2 2 2" xfId="11074" xr:uid="{2767D2EF-5206-4DD5-8B46-D4777E0CC427}"/>
    <cellStyle name="Comma 67 2 3" xfId="3887" xr:uid="{EDBC147C-1527-4D7D-A378-2108D346646B}"/>
    <cellStyle name="Comma 67 3" xfId="3237" xr:uid="{CC216E37-B77D-4B2D-8A39-5D3E5A34CDFF}"/>
    <cellStyle name="Comma 67 3 2" xfId="10728" xr:uid="{3D399D27-9FCC-4D1B-8A4E-AC77ABFE1696}"/>
    <cellStyle name="Comma 67 3 3" xfId="4462" xr:uid="{4B510141-A0B3-4C3D-A94A-9F956E28FB67}"/>
    <cellStyle name="Comma 68" xfId="16387" xr:uid="{21CE7659-7AD6-449C-95DF-017464B5195E}"/>
    <cellStyle name="Comma 69" xfId="16385" xr:uid="{1028AF4B-C65A-4738-9BE8-969EF7C30FB4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4811" xr:uid="{1B048ABA-4D14-40E0-88F4-CC991F7B751D}"/>
    <cellStyle name="Comma 7 2 2 2 2" xfId="11076" xr:uid="{3C5C7287-F21A-4789-A6A5-D68056A84A68}"/>
    <cellStyle name="Comma 7 2 2 3" xfId="3889" xr:uid="{009AA3F1-FC3B-42F1-BFBB-574AAD9211A0}"/>
    <cellStyle name="Comma 7 2 3" xfId="3239" xr:uid="{1CADF353-68BA-4DFB-B374-0D7EE047E08F}"/>
    <cellStyle name="Comma 7 2 3 2" xfId="10730" xr:uid="{05A5DB1A-C655-4962-AAF1-F6C4379625A0}"/>
    <cellStyle name="Comma 7 2 3 3" xfId="4464" xr:uid="{14C64105-280A-4D4A-B1C2-5FF58545D7D0}"/>
    <cellStyle name="Comma 7 3" xfId="1093" xr:uid="{00000000-0005-0000-0000-000045040000}"/>
    <cellStyle name="Comma 7 3 2" xfId="1094" xr:uid="{00000000-0005-0000-0000-000046040000}"/>
    <cellStyle name="Comma 7 3 2 2" xfId="4812" xr:uid="{E6115A94-545B-4821-8129-C11B008B13D9}"/>
    <cellStyle name="Comma 7 3 2 2 2" xfId="11077" xr:uid="{8EDFC4AA-9C76-4C46-9885-EE35272D096C}"/>
    <cellStyle name="Comma 7 3 2 3" xfId="3890" xr:uid="{664C4723-9C56-44A2-9145-140F97F75F18}"/>
    <cellStyle name="Comma 7 3 3" xfId="3240" xr:uid="{835024D2-B909-4688-B05D-C91A4F3D7A27}"/>
    <cellStyle name="Comma 7 3 3 2" xfId="10731" xr:uid="{44B1EA28-DBE4-44AB-A4E6-A4B259F025DE}"/>
    <cellStyle name="Comma 7 3 3 3" xfId="4465" xr:uid="{AB51B64B-AF3F-4E60-815B-90C41287BBD7}"/>
    <cellStyle name="Comma 7 4" xfId="3238" xr:uid="{260CA9A1-43C0-4428-97CB-8019377B649C}"/>
    <cellStyle name="Comma 7 4 2" xfId="10729" xr:uid="{35A7DE41-4604-4783-841A-89EFDD2729AF}"/>
    <cellStyle name="Comma 7 4 3" xfId="4463" xr:uid="{FF889B12-E72B-4548-85D2-17D0009463A6}"/>
    <cellStyle name="Comma 7 5" xfId="4810" xr:uid="{E4E3317A-C760-4489-AAE0-E225BF36DFE3}"/>
    <cellStyle name="Comma 7 5 2" xfId="11075" xr:uid="{32881DE0-E328-4341-ABDC-93CAEED11B5F}"/>
    <cellStyle name="Comma 7 6" xfId="3888" xr:uid="{570B7557-AF7F-4CA5-A0FC-F2581325C0C0}"/>
    <cellStyle name="Comma 72" xfId="1095" xr:uid="{00000000-0005-0000-0000-000047040000}"/>
    <cellStyle name="Comma 72 2" xfId="3241" xr:uid="{CB5DC2D6-E1D7-4056-BC08-293E63EB7B92}"/>
    <cellStyle name="Comma 72 2 2" xfId="10732" xr:uid="{20490D76-8687-49D9-BFB0-FA6F39D747C5}"/>
    <cellStyle name="Comma 72 2 3" xfId="4466" xr:uid="{C070AD1C-9945-4266-B313-A94A8E4C8FA3}"/>
    <cellStyle name="Comma 74" xfId="1096" xr:uid="{00000000-0005-0000-0000-000048040000}"/>
    <cellStyle name="Comma 74 2" xfId="1097" xr:uid="{00000000-0005-0000-0000-000049040000}"/>
    <cellStyle name="Comma 74 2 2" xfId="4813" xr:uid="{490BD284-E667-45CD-B8E3-F18B9DAFBC4F}"/>
    <cellStyle name="Comma 74 2 2 2" xfId="11078" xr:uid="{535871FA-E1F0-4536-AAA3-5126525F7D98}"/>
    <cellStyle name="Comma 74 2 3" xfId="3891" xr:uid="{58A9C381-C7D6-4DAB-B781-2B79FF0C2ABD}"/>
    <cellStyle name="Comma 74 3" xfId="3242" xr:uid="{C9747E0D-C5F3-4FDF-8B15-411E079C449A}"/>
    <cellStyle name="Comma 74 3 2" xfId="10733" xr:uid="{11C9110F-4F35-4C08-8527-FD67DD05697D}"/>
    <cellStyle name="Comma 74 3 3" xfId="4467" xr:uid="{1084366B-D4F5-43F6-B6ED-B4A3C829E85F}"/>
    <cellStyle name="Comma 75" xfId="1098" xr:uid="{00000000-0005-0000-0000-00004A040000}"/>
    <cellStyle name="Comma 75 2" xfId="1099" xr:uid="{00000000-0005-0000-0000-00004B040000}"/>
    <cellStyle name="Comma 75 2 2" xfId="4814" xr:uid="{2E935695-9D3B-4A64-B6DB-BAFA87E48AF1}"/>
    <cellStyle name="Comma 75 2 2 2" xfId="11079" xr:uid="{1B879001-D01F-4D77-BE58-F364A04EBF0C}"/>
    <cellStyle name="Comma 75 2 3" xfId="3892" xr:uid="{8F349F08-5ADA-4978-9D3B-63441DB4700E}"/>
    <cellStyle name="Comma 75 3" xfId="3243" xr:uid="{6DD756CA-440A-42DA-93C3-6E6794A68EB1}"/>
    <cellStyle name="Comma 75 3 2" xfId="10734" xr:uid="{E367122E-8D8F-4FC2-9F17-6D8FF9440118}"/>
    <cellStyle name="Comma 75 3 3" xfId="4468" xr:uid="{E894AFF9-CCC5-4513-92F4-D40B3F723AC9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4815" xr:uid="{61439FCB-3FD4-401C-BDC6-D1F844493F22}"/>
    <cellStyle name="Comma 8 2 2 2 2 2" xfId="11080" xr:uid="{6CBE0CEC-5BF7-486C-B23D-77D5C7AD1B71}"/>
    <cellStyle name="Comma 8 2 2 2 3" xfId="3893" xr:uid="{B58D203F-5339-4C79-8635-1FE6E66E8731}"/>
    <cellStyle name="Comma 8 2 2 3" xfId="3246" xr:uid="{E6D3A273-6ED8-41EC-A3AE-D1ED3B98A6B7}"/>
    <cellStyle name="Comma 8 2 2 3 2" xfId="10737" xr:uid="{59958110-5A13-4162-A7E9-3E015309B0C4}"/>
    <cellStyle name="Comma 8 2 2 3 3" xfId="4471" xr:uid="{C6EC658A-288C-496C-92AF-3D747F4F8799}"/>
    <cellStyle name="Comma 8 2 3" xfId="1104" xr:uid="{00000000-0005-0000-0000-000050040000}"/>
    <cellStyle name="Comma 8 2 3 2" xfId="4816" xr:uid="{917AB9DE-F684-4DF6-98AC-6D48B8879311}"/>
    <cellStyle name="Comma 8 2 3 2 2" xfId="11081" xr:uid="{AD69B504-D9B0-4BBC-8274-41297AA2987C}"/>
    <cellStyle name="Comma 8 2 3 3" xfId="3894" xr:uid="{EEEBC7A3-8023-4FB7-8C8F-5997518CD412}"/>
    <cellStyle name="Comma 8 2 4" xfId="3245" xr:uid="{53BD504F-FD90-4174-AA5D-8ACFE1B056A8}"/>
    <cellStyle name="Comma 8 2 4 2" xfId="10736" xr:uid="{5A665993-2912-4DD7-9E6B-D1C1330B0AE5}"/>
    <cellStyle name="Comma 8 2 4 3" xfId="4470" xr:uid="{E7FA24F7-4197-4A1D-8791-07662AE6D130}"/>
    <cellStyle name="Comma 8 3" xfId="1105" xr:uid="{00000000-0005-0000-0000-000051040000}"/>
    <cellStyle name="Comma 8 3 2" xfId="4817" xr:uid="{056B2789-71D7-4146-BDF2-64C4B1D37105}"/>
    <cellStyle name="Comma 8 3 2 2" xfId="11082" xr:uid="{DA4C2F18-F695-4008-9522-FEDD8EB8335C}"/>
    <cellStyle name="Comma 8 3 3" xfId="3895" xr:uid="{3E7F92E7-6CFA-4862-BB6A-9709B3852242}"/>
    <cellStyle name="Comma 8 4" xfId="3244" xr:uid="{6A6D2459-6B18-45C0-BA77-3BC0613ECD24}"/>
    <cellStyle name="Comma 8 4 2" xfId="10735" xr:uid="{701C52ED-60D1-4B5D-BF7A-3058C3FB911C}"/>
    <cellStyle name="Comma 8 4 3" xfId="4469" xr:uid="{B203724B-FAB9-4E8C-B1B0-541D8C8CED14}"/>
    <cellStyle name="Comma 82" xfId="1106" xr:uid="{00000000-0005-0000-0000-000052040000}"/>
    <cellStyle name="Comma 82 2" xfId="1107" xr:uid="{00000000-0005-0000-0000-000053040000}"/>
    <cellStyle name="Comma 82 2 2" xfId="4818" xr:uid="{919C3C7B-8241-4AF4-86DD-A5C10B19FC3D}"/>
    <cellStyle name="Comma 82 2 2 2" xfId="11083" xr:uid="{CEB05E31-BF97-4BF5-B736-DA1DB434DD21}"/>
    <cellStyle name="Comma 82 2 3" xfId="3896" xr:uid="{73D4F455-148E-4280-BD9C-A535DE6D9DBE}"/>
    <cellStyle name="Comma 82 3" xfId="3247" xr:uid="{C0A882F4-2073-4947-BD3B-E63B032E8687}"/>
    <cellStyle name="Comma 82 3 2" xfId="10738" xr:uid="{A841BF83-567C-4809-AA29-ECCB7E5C53C9}"/>
    <cellStyle name="Comma 82 3 3" xfId="4472" xr:uid="{13617F40-46ED-40AD-AB85-C2773F5BCF4C}"/>
    <cellStyle name="Comma 83" xfId="1108" xr:uid="{00000000-0005-0000-0000-000054040000}"/>
    <cellStyle name="Comma 83 2" xfId="1109" xr:uid="{00000000-0005-0000-0000-000055040000}"/>
    <cellStyle name="Comma 83 2 2" xfId="4819" xr:uid="{9037D81A-4A7B-46E2-87E2-BDF04C188462}"/>
    <cellStyle name="Comma 83 2 2 2" xfId="11084" xr:uid="{C5B4EA8F-8794-4472-936E-67DC578C874B}"/>
    <cellStyle name="Comma 83 2 3" xfId="3897" xr:uid="{D15FD81C-50B2-44EB-8762-CA9D5D0FBA6C}"/>
    <cellStyle name="Comma 83 3" xfId="3248" xr:uid="{45DDCC92-1F7E-4149-A8CA-508AA77B8A67}"/>
    <cellStyle name="Comma 83 3 2" xfId="10739" xr:uid="{F0AF0A12-349F-4622-B755-DCB9D1905B27}"/>
    <cellStyle name="Comma 83 3 3" xfId="4473" xr:uid="{89D6669E-6404-4DEE-A5D8-E368712E4CAD}"/>
    <cellStyle name="Comma 85" xfId="1110" xr:uid="{00000000-0005-0000-0000-000056040000}"/>
    <cellStyle name="Comma 85 2" xfId="1111" xr:uid="{00000000-0005-0000-0000-000057040000}"/>
    <cellStyle name="Comma 85 2 2" xfId="4820" xr:uid="{6675813E-1D0E-4AAB-92E6-5C73A5809959}"/>
    <cellStyle name="Comma 85 2 2 2" xfId="11085" xr:uid="{4CA343A1-58EA-471C-992D-F95698317694}"/>
    <cellStyle name="Comma 85 2 3" xfId="3898" xr:uid="{2EC0E8BD-A526-400C-90D0-53D917BAC48B}"/>
    <cellStyle name="Comma 85 3" xfId="3249" xr:uid="{AEC7B44C-F92D-4EF3-A745-829D1718239B}"/>
    <cellStyle name="Comma 85 3 2" xfId="10740" xr:uid="{D7661B70-ED1B-4C6C-9B81-A4F0C19ACFE2}"/>
    <cellStyle name="Comma 85 3 3" xfId="4474" xr:uid="{215437C5-F943-4491-BBE1-03BE9090B123}"/>
    <cellStyle name="Comma 86" xfId="1112" xr:uid="{00000000-0005-0000-0000-000058040000}"/>
    <cellStyle name="Comma 86 2" xfId="1113" xr:uid="{00000000-0005-0000-0000-000059040000}"/>
    <cellStyle name="Comma 86 2 2" xfId="4821" xr:uid="{A8A21278-0CD9-46F5-98D8-B3B7141A74AE}"/>
    <cellStyle name="Comma 86 2 2 2" xfId="11086" xr:uid="{5F30E86D-704A-4A09-B905-43B4926298F4}"/>
    <cellStyle name="Comma 86 2 3" xfId="3899" xr:uid="{D71AB84A-27A0-4EB1-A765-65009F33A0CE}"/>
    <cellStyle name="Comma 86 3" xfId="3250" xr:uid="{3A771752-0C13-42DA-90B3-A3BF9B17AFB0}"/>
    <cellStyle name="Comma 86 3 2" xfId="10741" xr:uid="{6A6B98BC-1C0F-4087-B363-1D7BE7B9DC5D}"/>
    <cellStyle name="Comma 86 3 3" xfId="4475" xr:uid="{81F945EE-1E82-45DA-938D-AE51F365BDAC}"/>
    <cellStyle name="Comma 89" xfId="1114" xr:uid="{00000000-0005-0000-0000-00005A040000}"/>
    <cellStyle name="Comma 89 2" xfId="3251" xr:uid="{0ADB5C9F-6862-42E5-85BF-B22037A02835}"/>
    <cellStyle name="Comma 89 2 2" xfId="10742" xr:uid="{29AD93F2-8B07-4FE6-8D3A-0FD3BA349463}"/>
    <cellStyle name="Comma 89 2 3" xfId="4476" xr:uid="{A752DC7C-CDE6-4822-BD43-842B7FA8C4B1}"/>
    <cellStyle name="Comma 9" xfId="1115" xr:uid="{00000000-0005-0000-0000-00005B040000}"/>
    <cellStyle name="Comma 9 2" xfId="1116" xr:uid="{00000000-0005-0000-0000-00005C040000}"/>
    <cellStyle name="Comma 9 2 2" xfId="3253" xr:uid="{44C73C88-B2F2-4AE3-9DE2-99364388C1D5}"/>
    <cellStyle name="Comma 9 2 2 2" xfId="10744" xr:uid="{4AD409F9-3ADB-4E35-AE55-3CD6DBFE6D14}"/>
    <cellStyle name="Comma 9 2 2 3" xfId="4478" xr:uid="{6F8F4CE3-B9DA-4251-9652-D6E1C9701B5A}"/>
    <cellStyle name="Comma 9 3" xfId="1117" xr:uid="{00000000-0005-0000-0000-00005D040000}"/>
    <cellStyle name="Comma 9 3 2" xfId="3254" xr:uid="{E01C9E03-9A0D-4872-A38B-4E5596FF2F8E}"/>
    <cellStyle name="Comma 9 3 2 2" xfId="10745" xr:uid="{D1EB288D-AD91-4543-ACE3-D879631BAE31}"/>
    <cellStyle name="Comma 9 3 2 3" xfId="4479" xr:uid="{8824B6DF-E30F-42D7-ABF4-E8A91DBF5692}"/>
    <cellStyle name="Comma 9 4" xfId="1118" xr:uid="{00000000-0005-0000-0000-00005E040000}"/>
    <cellStyle name="Comma 9 4 2" xfId="4822" xr:uid="{0664F3BC-C1AF-4E48-845B-36108CCD0C45}"/>
    <cellStyle name="Comma 9 4 2 2" xfId="11087" xr:uid="{AA8CDD9C-B09C-44D3-B0A9-8EB91ABFBB89}"/>
    <cellStyle name="Comma 9 4 3" xfId="3900" xr:uid="{DAC2DA56-FA28-4CB6-B9B5-66082B6B91D7}"/>
    <cellStyle name="Comma 9 5" xfId="3252" xr:uid="{2B4D36E4-A939-4695-9925-C3E69456DCCE}"/>
    <cellStyle name="Comma 9 5 2" xfId="10743" xr:uid="{0767BACD-78DE-4354-AAFC-A2B5993A1803}"/>
    <cellStyle name="Comma 9 5 3" xfId="4477" xr:uid="{957D2828-C8FA-45DA-8822-B9AFF7AEF2A5}"/>
    <cellStyle name="Comma 98" xfId="1119" xr:uid="{00000000-0005-0000-0000-00005F040000}"/>
    <cellStyle name="Comma 98 2" xfId="3255" xr:uid="{307ECC8E-2A69-4963-AA81-55DF0BDCB95E}"/>
    <cellStyle name="Comma 98 2 2" xfId="10746" xr:uid="{44C8DC50-0A84-4E97-AC8F-C5419A8BF7AD}"/>
    <cellStyle name="Comma 98 2 3" xfId="4480" xr:uid="{1BCB8AB9-C71C-47AA-A71C-6331F2E9C7AC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(0.00) 2 2" xfId="4824" xr:uid="{14D0C99F-C7E7-4B28-AD99-0ABC1F80015F}"/>
    <cellStyle name="Currency (0.00) 2 2 2" xfId="11089" xr:uid="{F8040342-AD47-486C-A807-B1A9BAA3A78F}"/>
    <cellStyle name="Currency (0.00) 2 3" xfId="10172" xr:uid="{2F3AAC84-D2B9-4383-A609-8F241AB67460}"/>
    <cellStyle name="Currency (0.00) 3" xfId="4481" xr:uid="{EF18C604-C65D-468B-B2E7-BD2A2F511CF9}"/>
    <cellStyle name="Currency (0.00) 3 2" xfId="10747" xr:uid="{42A445F5-65FC-414F-9C6F-182173A33C12}"/>
    <cellStyle name="Currency (0.00) 4" xfId="4823" xr:uid="{01B2F364-97F9-4484-8A8C-5420539CB178}"/>
    <cellStyle name="Currency (0.00) 4 2" xfId="11088" xr:uid="{2B4A9E4F-8F65-4D9A-91DB-3F14F306F4C6}"/>
    <cellStyle name="Currency (0.00) 5" xfId="9154" xr:uid="{52256A0A-B496-450E-B155-7A2DEB6A9F35}"/>
    <cellStyle name="Currency [0] 2" xfId="1126" xr:uid="{00000000-0005-0000-0000-000066040000}"/>
    <cellStyle name="Currency [0] 2 2" xfId="3256" xr:uid="{5FEFA9EB-6769-4415-88E9-CCA364E10980}"/>
    <cellStyle name="Currency [0] 3" xfId="1127" xr:uid="{00000000-0005-0000-0000-000067040000}"/>
    <cellStyle name="Currency [0] 3 2" xfId="3257" xr:uid="{23AA03A1-0E8C-49B3-B810-F121C6A5E4DB}"/>
    <cellStyle name="Currency [0] 3 3" xfId="4825" xr:uid="{FC91AF41-E1A0-4EE4-8CC8-5E9D310BDC39}"/>
    <cellStyle name="Currency [0] 3 4" xfId="3901" xr:uid="{C8E6FEBA-C1F8-4E4C-B9D7-945668DC73EC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10" xfId="6630" xr:uid="{3BE153C8-DB65-43F2-9E23-E8F651B7D8A0}"/>
    <cellStyle name="Draw lines around data in range 10 2" xfId="13101" xr:uid="{B7A43873-DC9A-47E8-BEAC-5CF92627B390}"/>
    <cellStyle name="Draw lines around data in range 11" xfId="6607" xr:uid="{57C86293-0C4B-448B-94CF-44BA22A5B4B0}"/>
    <cellStyle name="Draw lines around data in range 11 2" xfId="13078" xr:uid="{A1890FD1-7FCB-40E9-BDED-9B68C253BE17}"/>
    <cellStyle name="Draw lines around data in range 12" xfId="6590" xr:uid="{9FBAA715-9C1F-488D-8851-FBDB6F761E55}"/>
    <cellStyle name="Draw lines around data in range 12 2" xfId="13061" xr:uid="{5BC0D965-0DB8-4F95-B2AC-AE9EDC7582DA}"/>
    <cellStyle name="Draw lines around data in range 13" xfId="7563" xr:uid="{36C5E249-83E3-4F32-9256-5CD92E18FA43}"/>
    <cellStyle name="Draw lines around data in range 13 2" xfId="14034" xr:uid="{CFCCAF14-04D6-47C0-828A-F0012E51EA2E}"/>
    <cellStyle name="Draw lines around data in range 14" xfId="7570" xr:uid="{E39AEF9A-464C-4FE7-AE33-62860DFCD816}"/>
    <cellStyle name="Draw lines around data in range 14 2" xfId="14041" xr:uid="{33798AAD-3006-4D75-9AD3-172AEE445759}"/>
    <cellStyle name="Draw lines around data in range 15" xfId="7565" xr:uid="{51571DF9-8689-470B-9EA0-25566CED82C9}"/>
    <cellStyle name="Draw lines around data in range 15 2" xfId="14036" xr:uid="{9EF11B74-8F65-4D0B-B443-5CB29764A61E}"/>
    <cellStyle name="Draw lines around data in range 16" xfId="7568" xr:uid="{0F3FAD10-62DE-4813-9357-3BB46A1C91C5}"/>
    <cellStyle name="Draw lines around data in range 16 2" xfId="14039" xr:uid="{E06EDBA6-C752-427D-BE83-45FC87473100}"/>
    <cellStyle name="Draw lines around data in range 17" xfId="7567" xr:uid="{94CCAFA4-5F76-4848-8EBA-020D6FA25ABB}"/>
    <cellStyle name="Draw lines around data in range 17 2" xfId="14038" xr:uid="{D3C5FF14-7E7E-454F-81DA-19BB8DB07AB9}"/>
    <cellStyle name="Draw lines around data in range 18" xfId="8741" xr:uid="{511911F6-724A-470A-9EF3-62841DBE8093}"/>
    <cellStyle name="Draw lines around data in range 19" xfId="8666" xr:uid="{96DE7DA6-53AD-41A1-9B62-EB2DCEB65814}"/>
    <cellStyle name="Draw lines around data in range 2" xfId="1161" xr:uid="{00000000-0005-0000-0000-000089040000}"/>
    <cellStyle name="Draw lines around data in range 2 2" xfId="4826" xr:uid="{55683C28-D282-4820-AE67-5A19228FB315}"/>
    <cellStyle name="Draw lines around data in range 2 2 2" xfId="11091" xr:uid="{6D646D33-7D43-478C-AF9D-E55D7E89B294}"/>
    <cellStyle name="Draw lines around data in range 2 3" xfId="8734" xr:uid="{2839C21E-63C6-4EB7-8BD6-D4E74E185AFB}"/>
    <cellStyle name="Draw lines around data in range 2 4" xfId="10173" xr:uid="{3E52F155-C9A9-4571-8FED-BED97DE94FC3}"/>
    <cellStyle name="Draw lines around data in range 2 5" xfId="3902" xr:uid="{90C1DA61-A535-4526-94B6-40009CD2A5D1}"/>
    <cellStyle name="Draw lines around data in range 20" xfId="8745" xr:uid="{83B2C9A1-80AC-4B93-A0EC-96ED3BA99D72}"/>
    <cellStyle name="Draw lines around data in range 21" xfId="8816" xr:uid="{C4D8E181-7D17-47D7-9FED-49D40E54E256}"/>
    <cellStyle name="Draw lines around data in range 22" xfId="8747" xr:uid="{C3ECE317-0B02-46AF-9BC5-178345181FA1}"/>
    <cellStyle name="Draw lines around data in range 23" xfId="9625" xr:uid="{E7EC7367-C7B9-4F46-AB2C-3EB3BF173756}"/>
    <cellStyle name="Draw lines around data in range 24" xfId="14948" xr:uid="{5B382954-F64C-4CBD-B403-C13C25291DCD}"/>
    <cellStyle name="Draw lines around data in range 25" xfId="15388" xr:uid="{57475352-61AF-4389-B858-E21287E83700}"/>
    <cellStyle name="Draw lines around data in range 26" xfId="15306" xr:uid="{C7447D3F-FAE1-49C0-9614-17A85549B922}"/>
    <cellStyle name="Draw lines around data in range 27" xfId="15286" xr:uid="{EC887903-9409-4C68-8D44-2EDD09A89BC0}"/>
    <cellStyle name="Draw lines around data in range 28" xfId="15304" xr:uid="{1E7B063B-04C6-4CC1-8375-81F7989B7BB4}"/>
    <cellStyle name="Draw lines around data in range 29" xfId="15821" xr:uid="{C8FE099F-1956-40FA-8F49-49BD22CF14C2}"/>
    <cellStyle name="Draw lines around data in range 3" xfId="2932" xr:uid="{DA2E1E71-2465-4B3C-B2A9-34E6C2CA56F8}"/>
    <cellStyle name="Draw lines around data in range 3 2" xfId="11090" xr:uid="{14738147-2B30-4474-8DB0-2F70CA1B5553}"/>
    <cellStyle name="Draw lines around data in range 4" xfId="5202" xr:uid="{BEEA1E43-30E6-4BDD-88B7-60839533A9C3}"/>
    <cellStyle name="Draw lines around data in range 4 2" xfId="11673" xr:uid="{CE0C76DF-AB54-483A-B4EF-8F33F274319A}"/>
    <cellStyle name="Draw lines around data in range 5" xfId="5164" xr:uid="{BE546D05-02C5-455B-805A-E64F9460ED33}"/>
    <cellStyle name="Draw lines around data in range 5 2" xfId="11635" xr:uid="{9F5F91C0-20AD-4EC8-9BA0-87FD4DD1E93C}"/>
    <cellStyle name="Draw lines around data in range 6" xfId="5147" xr:uid="{A810FA97-01EB-40B7-8837-A4D9E3260A78}"/>
    <cellStyle name="Draw lines around data in range 6 2" xfId="11618" xr:uid="{9ABEE476-7840-4AA9-94E4-81F847B9846E}"/>
    <cellStyle name="Draw lines around data in range 7" xfId="6061" xr:uid="{E961E53F-8EEB-47F9-B2C4-3B9D6176050C}"/>
    <cellStyle name="Draw lines around data in range 7 2" xfId="12532" xr:uid="{EF8B879C-052D-4C93-912F-76D29931A256}"/>
    <cellStyle name="Draw lines around data in range 8" xfId="6080" xr:uid="{22343FE2-8586-4E51-97D5-6FDEBADE8FD7}"/>
    <cellStyle name="Draw lines around data in range 8 2" xfId="12551" xr:uid="{56DF860B-36DA-4DD1-A2A1-8373BBD494C7}"/>
    <cellStyle name="Draw lines around data in range 9" xfId="6051" xr:uid="{B0BA5B8D-A3B9-432A-8A33-8642B35F6BEA}"/>
    <cellStyle name="Draw lines around data in range 9 2" xfId="12522" xr:uid="{8C850B96-E99F-4407-BC1D-7AF385E00D0D}"/>
    <cellStyle name="Draw shadow and lines within range" xfId="1162" xr:uid="{00000000-0005-0000-0000-00008A040000}"/>
    <cellStyle name="Draw shadow and lines within range 10" xfId="6631" xr:uid="{053CE90C-8DCC-44F8-A5E7-F35757F8CD52}"/>
    <cellStyle name="Draw shadow and lines within range 10 2" xfId="13102" xr:uid="{B7708319-9B4F-48E1-9C05-030A6CE3F2E5}"/>
    <cellStyle name="Draw shadow and lines within range 11" xfId="6608" xr:uid="{9D0C1355-81AF-4DAE-AC27-8953D4971B99}"/>
    <cellStyle name="Draw shadow and lines within range 11 2" xfId="13079" xr:uid="{138929A2-C4B4-4264-BF74-28D0D3EF9135}"/>
    <cellStyle name="Draw shadow and lines within range 12" xfId="6589" xr:uid="{A8697219-00D3-4668-BB2C-27322544C573}"/>
    <cellStyle name="Draw shadow and lines within range 12 2" xfId="13060" xr:uid="{6BAEC08D-7AD7-4EB2-8FE7-500E5EBBEE7A}"/>
    <cellStyle name="Draw shadow and lines within range 13" xfId="7562" xr:uid="{32AF87BD-7D05-40EB-8B03-963B1C29E87A}"/>
    <cellStyle name="Draw shadow and lines within range 13 2" xfId="14033" xr:uid="{FFBA1D0D-E677-4900-9FEE-A9F39E38BED0}"/>
    <cellStyle name="Draw shadow and lines within range 14" xfId="7571" xr:uid="{C63DAE23-310B-42FB-A7F1-36B83D7F18E1}"/>
    <cellStyle name="Draw shadow and lines within range 14 2" xfId="14042" xr:uid="{88B1E661-4F93-4B5A-A38C-240087353186}"/>
    <cellStyle name="Draw shadow and lines within range 15" xfId="7564" xr:uid="{B199D850-56B6-49E9-9253-38804172E908}"/>
    <cellStyle name="Draw shadow and lines within range 15 2" xfId="14035" xr:uid="{AB74EC00-0770-463F-9213-FB0946ECC709}"/>
    <cellStyle name="Draw shadow and lines within range 16" xfId="7569" xr:uid="{73126D34-B8D1-4ED4-B042-585A678464E7}"/>
    <cellStyle name="Draw shadow and lines within range 16 2" xfId="14040" xr:uid="{8A3B0C6E-806D-41CE-96F7-CFA5CC054DC8}"/>
    <cellStyle name="Draw shadow and lines within range 17" xfId="7566" xr:uid="{14F79C37-C46D-4CCB-9D9D-35C7F56B2F64}"/>
    <cellStyle name="Draw shadow and lines within range 17 2" xfId="14037" xr:uid="{4183AAF8-2A47-4639-9314-1FB67D8D9538}"/>
    <cellStyle name="Draw shadow and lines within range 18" xfId="8742" xr:uid="{03CB57B6-3AD1-4B56-BF2F-8633BA3B330E}"/>
    <cellStyle name="Draw shadow and lines within range 19" xfId="8665" xr:uid="{4613EA0E-A203-467F-9070-C1F3BA6F3FD1}"/>
    <cellStyle name="Draw shadow and lines within range 2" xfId="1163" xr:uid="{00000000-0005-0000-0000-00008B040000}"/>
    <cellStyle name="Draw shadow and lines within range 2 2" xfId="4827" xr:uid="{6CBD06F4-A0C6-469D-A1B1-2DE715CA05F4}"/>
    <cellStyle name="Draw shadow and lines within range 2 2 2" xfId="11093" xr:uid="{084D33C1-BE41-4A4A-B236-E0131BF38DFC}"/>
    <cellStyle name="Draw shadow and lines within range 2 3" xfId="8735" xr:uid="{27A9FF01-5EA1-428E-AD55-B20947F55DCA}"/>
    <cellStyle name="Draw shadow and lines within range 2 4" xfId="10174" xr:uid="{828DFF7F-4512-49A5-943D-E65AA4642149}"/>
    <cellStyle name="Draw shadow and lines within range 2 5" xfId="3903" xr:uid="{8C67268E-CCD6-4E09-B34E-5455E4823985}"/>
    <cellStyle name="Draw shadow and lines within range 20" xfId="8744" xr:uid="{9D7F80AD-C18D-4A4B-AE35-1476EAF8E431}"/>
    <cellStyle name="Draw shadow and lines within range 21" xfId="8817" xr:uid="{D316DE19-1598-4230-B70C-7A98408CFFB0}"/>
    <cellStyle name="Draw shadow and lines within range 22" xfId="8746" xr:uid="{7E2FA857-AB11-4386-9230-20A4E78AAD6E}"/>
    <cellStyle name="Draw shadow and lines within range 23" xfId="8818" xr:uid="{1F11235C-0162-46B6-B7FA-0DBA2D1BAEDE}"/>
    <cellStyle name="Draw shadow and lines within range 24" xfId="14949" xr:uid="{7A27A389-B5D9-408D-8AB1-DC518038B20B}"/>
    <cellStyle name="Draw shadow and lines within range 25" xfId="15389" xr:uid="{35CA3AA1-5C03-407E-9363-8DB0C01C27ED}"/>
    <cellStyle name="Draw shadow and lines within range 26" xfId="15307" xr:uid="{81B8C072-2512-476A-A1D6-578052110658}"/>
    <cellStyle name="Draw shadow and lines within range 27" xfId="15285" xr:uid="{7C1476FF-38B4-41EF-96C4-5AC74FDCCD86}"/>
    <cellStyle name="Draw shadow and lines within range 28" xfId="15305" xr:uid="{ADFD52AD-30F2-43DE-8962-38FE23660D6F}"/>
    <cellStyle name="Draw shadow and lines within range 29" xfId="15287" xr:uid="{3C1F76CD-2AF7-4703-BFB3-227073CC1997}"/>
    <cellStyle name="Draw shadow and lines within range 3" xfId="2931" xr:uid="{9BB48AFA-6F7E-4DEA-991E-31C7B9061BA6}"/>
    <cellStyle name="Draw shadow and lines within range 3 2" xfId="11092" xr:uid="{DF763722-7F2C-4487-A38A-93D0D4AD6608}"/>
    <cellStyle name="Draw shadow and lines within range 4" xfId="5203" xr:uid="{65035513-A5D0-41D6-AE63-9E25499D03B6}"/>
    <cellStyle name="Draw shadow and lines within range 4 2" xfId="11674" xr:uid="{F2B7C951-2BC4-4F63-89AB-C30D8D2E42DD}"/>
    <cellStyle name="Draw shadow and lines within range 5" xfId="5165" xr:uid="{009B5CE9-7B1A-4B83-AFA9-6469733063BC}"/>
    <cellStyle name="Draw shadow and lines within range 5 2" xfId="11636" xr:uid="{79CC03ED-1247-4F33-8679-DAEB69375BBD}"/>
    <cellStyle name="Draw shadow and lines within range 6" xfId="5146" xr:uid="{26794178-23DB-4E22-B5BC-C3B5D2371D0A}"/>
    <cellStyle name="Draw shadow and lines within range 6 2" xfId="11617" xr:uid="{BCAC91A3-51BF-4721-91B1-BEFF3D055F32}"/>
    <cellStyle name="Draw shadow and lines within range 7" xfId="6060" xr:uid="{31AE463B-AA90-4546-9553-8E1C2FCE82E6}"/>
    <cellStyle name="Draw shadow and lines within range 7 2" xfId="12531" xr:uid="{A7660FFA-C108-4E06-BDAE-4F6224A9963C}"/>
    <cellStyle name="Draw shadow and lines within range 8" xfId="6081" xr:uid="{1472A886-3B54-41A1-9087-BE956AD59AF6}"/>
    <cellStyle name="Draw shadow and lines within range 8 2" xfId="12552" xr:uid="{2E1A4E3E-FB34-406E-A212-C79DFB69FE9E}"/>
    <cellStyle name="Draw shadow and lines within range 9" xfId="6052" xr:uid="{F3E789FE-1AA1-4789-B40D-89E4966580E5}"/>
    <cellStyle name="Draw shadow and lines within range 9 2" xfId="12523" xr:uid="{5909B7B4-8E0C-47BC-B5C6-AC8E78D81CA3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2 2 2" xfId="4830" xr:uid="{3E826574-D1CC-41CF-8736-7438EF12F5E8}"/>
    <cellStyle name="Format a column of totals 2 2 3" xfId="3906" xr:uid="{49E9B62C-EAA0-4508-8B12-B5B935D2BCB3}"/>
    <cellStyle name="Format a column of totals 2 3" xfId="4829" xr:uid="{8EB56E76-718D-4D59-B0F8-F4EF4AED42E1}"/>
    <cellStyle name="Format a column of totals 2 4" xfId="3905" xr:uid="{DCF8F068-A18D-415C-85C4-6D390BDFFBE0}"/>
    <cellStyle name="Format a column of totals 3" xfId="1206" xr:uid="{00000000-0005-0000-0000-0000B6040000}"/>
    <cellStyle name="Format a column of totals 3 2" xfId="4831" xr:uid="{98CFC0A6-AAF2-45AF-AFF1-17DFEF716256}"/>
    <cellStyle name="Format a column of totals 3 3" xfId="3907" xr:uid="{874A7F0D-EA41-47D8-8DFE-8A903DBD82FD}"/>
    <cellStyle name="Format a column of totals 4" xfId="4828" xr:uid="{F6DEDE66-7397-4472-A210-AFC1768A4398}"/>
    <cellStyle name="Format a column of totals 5" xfId="3904" xr:uid="{6D4DB6F8-A7E5-4386-9439-74C0DDBC76A9}"/>
    <cellStyle name="Format a row of totals" xfId="1207" xr:uid="{00000000-0005-0000-0000-0000B7040000}"/>
    <cellStyle name="Format a row of totals 10" xfId="6632" xr:uid="{D1DFB4E5-375D-423C-B84E-C1AFC45BAF29}"/>
    <cellStyle name="Format a row of totals 10 2" xfId="13103" xr:uid="{C6DFD414-AB31-4AF7-BAA8-FFC8AC9C5BBC}"/>
    <cellStyle name="Format a row of totals 11" xfId="6609" xr:uid="{D30288A5-DBC2-46AC-AE60-381C0522EAAD}"/>
    <cellStyle name="Format a row of totals 11 2" xfId="13080" xr:uid="{A3224C20-9046-45DE-9410-32196993D8F6}"/>
    <cellStyle name="Format a row of totals 12" xfId="6588" xr:uid="{33FCCF56-EBE2-4A91-BADF-F8BB55370C2C}"/>
    <cellStyle name="Format a row of totals 12 2" xfId="13059" xr:uid="{776A7677-34AE-4CAB-B39D-4ED15387BEE4}"/>
    <cellStyle name="Format a row of totals 13" xfId="7257" xr:uid="{163F1727-CCCF-4E12-A7B7-98942CCC6723}"/>
    <cellStyle name="Format a row of totals 13 2" xfId="13728" xr:uid="{E25438D1-5B96-4FC1-A635-ECC901564BB3}"/>
    <cellStyle name="Format a row of totals 14" xfId="7574" xr:uid="{51B48EC1-15A6-4A3E-A83B-470773E15426}"/>
    <cellStyle name="Format a row of totals 14 2" xfId="14045" xr:uid="{CC804E08-5E37-4D1D-B882-CCD91D9F687D}"/>
    <cellStyle name="Format a row of totals 15" xfId="7559" xr:uid="{F10F7691-2BBA-46A4-85FD-A1E290BBEED4}"/>
    <cellStyle name="Format a row of totals 15 2" xfId="14030" xr:uid="{749FB944-24C7-4005-B79B-A16B96A4E5C7}"/>
    <cellStyle name="Format a row of totals 16" xfId="7572" xr:uid="{4E1F5F14-17F4-4D30-A5F6-0338CFDFF375}"/>
    <cellStyle name="Format a row of totals 16 2" xfId="14043" xr:uid="{0839C8C9-1A0F-4279-B7AE-62FC523E4BEB}"/>
    <cellStyle name="Format a row of totals 17" xfId="7561" xr:uid="{CEA43532-BF54-4FF9-B552-42510509AFB6}"/>
    <cellStyle name="Format a row of totals 17 2" xfId="14032" xr:uid="{448A4113-96AD-4131-8C09-17180075E4F8}"/>
    <cellStyle name="Format a row of totals 18" xfId="8748" xr:uid="{329E0F2C-8D74-4CDA-BEDD-6391B5AFEEA7}"/>
    <cellStyle name="Format a row of totals 19" xfId="8661" xr:uid="{43478B2A-7A96-410A-88B3-747E4C51B13A}"/>
    <cellStyle name="Format a row of totals 2" xfId="1208" xr:uid="{00000000-0005-0000-0000-0000B8040000}"/>
    <cellStyle name="Format a row of totals 2 2" xfId="4832" xr:uid="{651DBEA3-462F-4472-BA07-5158AE2F56FF}"/>
    <cellStyle name="Format a row of totals 2 2 2" xfId="11095" xr:uid="{3E370924-286A-4594-A1D3-E6261EE7AD3A}"/>
    <cellStyle name="Format a row of totals 2 3" xfId="9101" xr:uid="{60AA620F-82C5-4E8B-9DCF-6A0828A92633}"/>
    <cellStyle name="Format a row of totals 2 4" xfId="10175" xr:uid="{F7D9A5FC-B30F-48B2-9C7E-92D205BE1F29}"/>
    <cellStyle name="Format a row of totals 2 5" xfId="3908" xr:uid="{CC1EA563-BB67-4D60-B366-A0F4213F462F}"/>
    <cellStyle name="Format a row of totals 20" xfId="8738" xr:uid="{EBD140AE-C6E6-4500-A370-F919EE017765}"/>
    <cellStyle name="Format a row of totals 21" xfId="8820" xr:uid="{70CF3403-D114-48EE-B082-5C98897B015F}"/>
    <cellStyle name="Format a row of totals 22" xfId="8740" xr:uid="{16DEDA0B-35DB-4281-A6F9-A9576BA9F2A7}"/>
    <cellStyle name="Format a row of totals 23" xfId="10007" xr:uid="{9348BC6E-AEEB-4238-B8C5-75D3FAF63904}"/>
    <cellStyle name="Format a row of totals 24" xfId="14950" xr:uid="{887EE939-D7C1-4B7E-A80A-7C1045A27003}"/>
    <cellStyle name="Format a row of totals 25" xfId="15390" xr:uid="{20A68A49-B975-455B-B041-A69AD9D9F2C5}"/>
    <cellStyle name="Format a row of totals 26" xfId="15309" xr:uid="{D625F602-F304-4768-9B1C-060BC16A8E2F}"/>
    <cellStyle name="Format a row of totals 27" xfId="15176" xr:uid="{5439BBE4-FE11-4916-BD7C-D34479A55E89}"/>
    <cellStyle name="Format a row of totals 28" xfId="15787" xr:uid="{5CA9DE84-51D6-4AAF-84F7-7085EA31FDA1}"/>
    <cellStyle name="Format a row of totals 29" xfId="15756" xr:uid="{F939C547-A33E-4F18-A3DF-5CFC1B3B92CA}"/>
    <cellStyle name="Format a row of totals 3" xfId="2930" xr:uid="{731C9171-2437-45D1-9205-7C8CCFB6659E}"/>
    <cellStyle name="Format a row of totals 3 2" xfId="11094" xr:uid="{DC9ACF3D-1AED-4007-9ACF-285142F94C9A}"/>
    <cellStyle name="Format a row of totals 4" xfId="5204" xr:uid="{20420F94-E4C2-4E17-A863-5AA2292C54A8}"/>
    <cellStyle name="Format a row of totals 4 2" xfId="11675" xr:uid="{3034FAD4-C5E5-440E-A2A4-4E1266BC98EC}"/>
    <cellStyle name="Format a row of totals 5" xfId="5166" xr:uid="{31686068-655D-4FA2-9BCB-6964ADAF5E51}"/>
    <cellStyle name="Format a row of totals 5 2" xfId="11637" xr:uid="{3BE02986-9AD0-46F1-BC77-091D5BA7496B}"/>
    <cellStyle name="Format a row of totals 6" xfId="5145" xr:uid="{CA9A84FC-AEA8-463F-9D9C-AA5319C81328}"/>
    <cellStyle name="Format a row of totals 6 2" xfId="11616" xr:uid="{15594777-33AC-4D59-B3F2-C3DE5A4B3A58}"/>
    <cellStyle name="Format a row of totals 7" xfId="6055" xr:uid="{D5CE819A-4EE9-45C3-BD37-D4A38E59E7E5}"/>
    <cellStyle name="Format a row of totals 7 2" xfId="12526" xr:uid="{D464BEF0-8273-4959-9880-1330B394CF8D}"/>
    <cellStyle name="Format a row of totals 8" xfId="6082" xr:uid="{861443B5-0F65-4274-9533-F4B69753B258}"/>
    <cellStyle name="Format a row of totals 8 2" xfId="12553" xr:uid="{CBC6E869-5BFB-4B87-8120-6D158744CF94}"/>
    <cellStyle name="Format a row of totals 9" xfId="6053" xr:uid="{5C7EAA48-0611-44E6-9F27-D31AD112834D}"/>
    <cellStyle name="Format a row of totals 9 2" xfId="12524" xr:uid="{D921B084-7C06-4904-9352-2509481E1656}"/>
    <cellStyle name="Format text as bold, black on yellow" xfId="1209" xr:uid="{00000000-0005-0000-0000-0000B9040000}"/>
    <cellStyle name="Format text as bold, black on yellow 10" xfId="6633" xr:uid="{A47981C9-E27C-415C-BDEC-86705833F563}"/>
    <cellStyle name="Format text as bold, black on yellow 10 2" xfId="13104" xr:uid="{D43A10AD-CBD4-4C7B-80F2-89800F08F7D6}"/>
    <cellStyle name="Format text as bold, black on yellow 11" xfId="7005" xr:uid="{E8A9D8CA-09AB-4FF5-8546-BC7D9E978667}"/>
    <cellStyle name="Format text as bold, black on yellow 11 2" xfId="13476" xr:uid="{CDE1B3CB-19DD-4306-A15F-BB453F26E99C}"/>
    <cellStyle name="Format text as bold, black on yellow 12" xfId="6587" xr:uid="{8CF91DDB-F5F7-4784-93F3-2EA7D4430AEB}"/>
    <cellStyle name="Format text as bold, black on yellow 12 2" xfId="13058" xr:uid="{EA3A0188-2C07-4425-88F1-3B749335AD16}"/>
    <cellStyle name="Format text as bold, black on yellow 13" xfId="7557" xr:uid="{B3BA367E-750E-4A29-B4A4-A1B1ACEDA60E}"/>
    <cellStyle name="Format text as bold, black on yellow 13 2" xfId="14028" xr:uid="{FD6AC910-86E0-49F3-B3A5-F03BFC26B67A}"/>
    <cellStyle name="Format text as bold, black on yellow 14" xfId="7575" xr:uid="{DA1CEAE9-D363-42F7-8478-04F35B3F2FB0}"/>
    <cellStyle name="Format text as bold, black on yellow 14 2" xfId="14046" xr:uid="{DF08E1B2-298B-42BE-870B-D4A120A8F978}"/>
    <cellStyle name="Format text as bold, black on yellow 15" xfId="7558" xr:uid="{91887E96-DCB3-4784-9C1D-AE8315B97104}"/>
    <cellStyle name="Format text as bold, black on yellow 15 2" xfId="14029" xr:uid="{F43CC79D-1138-465B-896E-49DA377B0E84}"/>
    <cellStyle name="Format text as bold, black on yellow 16" xfId="7573" xr:uid="{B69E9BED-9E83-4A1A-96FB-13A4CA616BB7}"/>
    <cellStyle name="Format text as bold, black on yellow 16 2" xfId="14044" xr:uid="{2323F95D-33FE-4E73-B6FA-5DB3BCC9C2E1}"/>
    <cellStyle name="Format text as bold, black on yellow 17" xfId="7560" xr:uid="{017BDB5F-C597-426B-A319-0F45CBB47B96}"/>
    <cellStyle name="Format text as bold, black on yellow 17 2" xfId="14031" xr:uid="{84CB42B1-0686-4518-B1AD-04D1CDEEDFCB}"/>
    <cellStyle name="Format text as bold, black on yellow 18" xfId="8749" xr:uid="{34BA3541-9014-43A3-AC9D-530F7B59F281}"/>
    <cellStyle name="Format text as bold, black on yellow 19" xfId="8660" xr:uid="{5737B3E6-E961-4D0F-93F0-B6EE941BBFE9}"/>
    <cellStyle name="Format text as bold, black on yellow 2" xfId="1210" xr:uid="{00000000-0005-0000-0000-0000BA040000}"/>
    <cellStyle name="Format text as bold, black on yellow 2 2" xfId="4833" xr:uid="{B8F12955-23FE-46D9-8E0A-B4A10B8997BD}"/>
    <cellStyle name="Format text as bold, black on yellow 2 2 2" xfId="11097" xr:uid="{0359BB6B-C562-48B1-939F-18F8EA24F914}"/>
    <cellStyle name="Format text as bold, black on yellow 2 3" xfId="8743" xr:uid="{298141EB-FED6-4FFA-A46E-40227CAB84B3}"/>
    <cellStyle name="Format text as bold, black on yellow 2 4" xfId="10176" xr:uid="{AB04E8A2-AEF0-4416-B917-B6EDFDA6A754}"/>
    <cellStyle name="Format text as bold, black on yellow 2 5" xfId="3909" xr:uid="{F8F8F86E-B44C-4200-88CA-F86442325361}"/>
    <cellStyle name="Format text as bold, black on yellow 20" xfId="8737" xr:uid="{97AD430E-B4FD-4634-80E9-D7B6A8D94137}"/>
    <cellStyle name="Format text as bold, black on yellow 21" xfId="9098" xr:uid="{ECE69099-D112-48EB-A01D-CAD605EEA864}"/>
    <cellStyle name="Format text as bold, black on yellow 22" xfId="8739" xr:uid="{B005F8C3-2133-4879-BE17-D326EAE82478}"/>
    <cellStyle name="Format text as bold, black on yellow 23" xfId="8819" xr:uid="{80870055-84CC-493D-BB60-6DB48019F3CE}"/>
    <cellStyle name="Format text as bold, black on yellow 24" xfId="15166" xr:uid="{0464EB85-7F5F-463C-B602-B18123B205EB}"/>
    <cellStyle name="Format text as bold, black on yellow 25" xfId="15391" xr:uid="{074E99C3-A1FB-40FA-9EB7-ECE38D56F1CE}"/>
    <cellStyle name="Format text as bold, black on yellow 26" xfId="15789" xr:uid="{E0DBA2CD-78E8-4F71-BE09-FA733BB9F05A}"/>
    <cellStyle name="Format text as bold, black on yellow 27" xfId="15283" xr:uid="{3FCDB28E-F782-4A2F-8FF6-7CB6ECFCB5AF}"/>
    <cellStyle name="Format text as bold, black on yellow 28" xfId="15308" xr:uid="{818E1126-B2B7-4A7D-84AF-F2C808E8495D}"/>
    <cellStyle name="Format text as bold, black on yellow 29" xfId="15284" xr:uid="{43AD7DB8-4A32-46F0-8416-8D1B784FF157}"/>
    <cellStyle name="Format text as bold, black on yellow 3" xfId="2929" xr:uid="{3DABCBAE-47DD-4909-8E71-01CC19830B37}"/>
    <cellStyle name="Format text as bold, black on yellow 3 2" xfId="11096" xr:uid="{D275E763-7F38-4952-9354-86A2315BB066}"/>
    <cellStyle name="Format text as bold, black on yellow 4" xfId="5205" xr:uid="{B03F9021-745C-4303-81F3-8332CC57DE14}"/>
    <cellStyle name="Format text as bold, black on yellow 4 2" xfId="11676" xr:uid="{45825AED-CDE0-492B-A1CC-D6B94556BB47}"/>
    <cellStyle name="Format text as bold, black on yellow 5" xfId="5582" xr:uid="{5C0AFBE7-435C-4889-910F-38FFCC5479BE}"/>
    <cellStyle name="Format text as bold, black on yellow 5 2" xfId="12053" xr:uid="{284526B0-F2C5-42E4-BF21-C2C5B2D782C6}"/>
    <cellStyle name="Format text as bold, black on yellow 6" xfId="5144" xr:uid="{A7161402-CED8-48A9-B016-C78D0024A4DB}"/>
    <cellStyle name="Format text as bold, black on yellow 6 2" xfId="11615" xr:uid="{312E6151-CB37-4CB9-BED3-B706BD3F6AF2}"/>
    <cellStyle name="Format text as bold, black on yellow 7" xfId="5831" xr:uid="{76039E6E-0BC9-4F7B-A39E-AD1BD8DD8464}"/>
    <cellStyle name="Format text as bold, black on yellow 7 2" xfId="12302" xr:uid="{6B30BAB3-2AAA-484F-91F1-410C9B28065A}"/>
    <cellStyle name="Format text as bold, black on yellow 8" xfId="6083" xr:uid="{C8BF14CB-8743-4855-98C0-A4828236A0E5}"/>
    <cellStyle name="Format text as bold, black on yellow 8 2" xfId="12554" xr:uid="{444119C2-C1E4-4B6C-A282-DD3D1089F720}"/>
    <cellStyle name="Format text as bold, black on yellow 9" xfId="6523" xr:uid="{AE5CE1D5-3A47-4483-9909-799117923127}"/>
    <cellStyle name="Format text as bold, black on yellow 9 2" xfId="12994" xr:uid="{D6FA3EFB-610C-4E48-8EC9-ADE01E0C83EA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er2 2 2" xfId="4835" xr:uid="{FE78AAE0-8A49-4401-96D2-672893F98784}"/>
    <cellStyle name="Header2 2 2 2" xfId="11099" xr:uid="{882E5E51-44E5-4E98-8192-C0760C04B103}"/>
    <cellStyle name="Header2 2 3" xfId="10177" xr:uid="{243ED09C-E89A-4F5B-89A6-335EC1103900}"/>
    <cellStyle name="Header2 3" xfId="4834" xr:uid="{73B41F8B-7918-480C-93C6-85529AA161FF}"/>
    <cellStyle name="Header2 3 2" xfId="11098" xr:uid="{4D852962-3B7E-41C1-B559-C5F857EA9C63}"/>
    <cellStyle name="Header2 4" xfId="8736" xr:uid="{E25AC9E3-5B7E-491D-BBDF-50FB243B2D87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[yellow] 2 2" xfId="4837" xr:uid="{0F8459E3-63D1-403D-A6DE-CFA7D66F7E37}"/>
    <cellStyle name="Input [yellow] 2 2 2" xfId="11102" xr:uid="{2082237D-EC07-49F0-9468-280D828292EC}"/>
    <cellStyle name="Input [yellow] 2 3" xfId="10179" xr:uid="{9A99C01C-0860-4875-901F-B173460F5F67}"/>
    <cellStyle name="Input [yellow] 3" xfId="4482" xr:uid="{4845475F-21EB-453E-9D4A-0FB60478E2DF}"/>
    <cellStyle name="Input [yellow] 3 2" xfId="10748" xr:uid="{26E987BF-88EC-464E-8932-6A190721B029}"/>
    <cellStyle name="Input [yellow] 4" xfId="4836" xr:uid="{04883165-E90F-4017-BB9C-B5591B821B28}"/>
    <cellStyle name="Input [yellow] 4 2" xfId="11101" xr:uid="{506D5531-B7CB-4813-904C-715A36EA8B44}"/>
    <cellStyle name="Input [yellow] 5" xfId="8723" xr:uid="{1C05B13D-2B25-4276-82DC-1F42A016BC7C}"/>
    <cellStyle name="Input 10" xfId="1348" xr:uid="{00000000-0005-0000-0000-000044050000}"/>
    <cellStyle name="Input 10 10" xfId="6635" xr:uid="{9F3BB882-9317-4F2D-9C13-0F72ACB3B883}"/>
    <cellStyle name="Input 10 10 2" xfId="13106" xr:uid="{4E17894F-0791-4B9E-8428-9AA187AAFD65}"/>
    <cellStyle name="Input 10 11" xfId="6610" xr:uid="{5A392089-D1C3-4D2F-9C02-FBC0B24B8D86}"/>
    <cellStyle name="Input 10 11 2" xfId="13081" xr:uid="{DB9EA69F-6E09-4C95-AC29-F9DCB4A3A5F5}"/>
    <cellStyle name="Input 10 12" xfId="7533" xr:uid="{C0E46BFF-4420-49FB-9BA3-46A128938F0A}"/>
    <cellStyle name="Input 10 12 2" xfId="14004" xr:uid="{25052291-B18D-4F20-B3C0-6D2D9677E0C4}"/>
    <cellStyle name="Input 10 13" xfId="7585" xr:uid="{1FE712EC-B4EA-4CBB-8D65-057FF90797F1}"/>
    <cellStyle name="Input 10 13 2" xfId="14056" xr:uid="{738B5973-319F-4923-B409-3643C2D945AA}"/>
    <cellStyle name="Input 10 14" xfId="7544" xr:uid="{77B9372B-9169-441B-B709-02BE4CCB9270}"/>
    <cellStyle name="Input 10 14 2" xfId="14015" xr:uid="{3E05DDF7-AB07-4AAE-9F9D-2645CF02F81C}"/>
    <cellStyle name="Input 10 15" xfId="7576" xr:uid="{22A19B72-5233-4F34-BD48-10890364D872}"/>
    <cellStyle name="Input 10 15 2" xfId="14047" xr:uid="{EC14F2A8-A0B2-4012-92A8-FFD559CBA567}"/>
    <cellStyle name="Input 10 16" xfId="7555" xr:uid="{9FC0A748-6CBC-4B04-9845-AF15ECB9DF81}"/>
    <cellStyle name="Input 10 16 2" xfId="14026" xr:uid="{5D0F56BD-3332-442E-9133-0ED5EABFACBE}"/>
    <cellStyle name="Input 10 17" xfId="8752" xr:uid="{DCBEEB5F-17FC-45F3-A0E4-BB6DA6CD634C}"/>
    <cellStyle name="Input 10 18" xfId="8774" xr:uid="{679E4064-4370-41BD-AFD1-6E03653129BE}"/>
    <cellStyle name="Input 10 19" xfId="9107" xr:uid="{9D6BC8D6-DE67-4BC6-9267-C41E4B2A8E00}"/>
    <cellStyle name="Input 10 2" xfId="1349" xr:uid="{00000000-0005-0000-0000-000045050000}"/>
    <cellStyle name="Input 10 2 2" xfId="4838" xr:uid="{FC105D6F-B86C-4387-9AC0-F04E2C877C66}"/>
    <cellStyle name="Input 10 2 2 2" xfId="11104" xr:uid="{A9D6B079-899E-4297-9D7E-3719C1C36BAD}"/>
    <cellStyle name="Input 10 2 3" xfId="8775" xr:uid="{AFC257E1-12C2-47D9-BBD0-D25E6CA62428}"/>
    <cellStyle name="Input 10 2 4" xfId="10180" xr:uid="{5AD77320-4423-4D92-AD64-C53E13EF82F7}"/>
    <cellStyle name="Input 10 2 5" xfId="3912" xr:uid="{DEB9150C-F6ED-45EA-BC06-8F460C698DFC}"/>
    <cellStyle name="Input 10 20" xfId="8835" xr:uid="{791720C2-B2DE-4EC6-B1BC-AB388CC3FB14}"/>
    <cellStyle name="Input 10 21" xfId="8733" xr:uid="{9225C296-9AB0-4C89-8798-ECE1AE0605A1}"/>
    <cellStyle name="Input 10 22" xfId="8824" xr:uid="{68EFC207-DD8F-4BA5-B07C-2330CE952ECB}"/>
    <cellStyle name="Input 10 23" xfId="14951" xr:uid="{797F4002-EC05-4EE4-AE1F-E7B58B93347A}"/>
    <cellStyle name="Input 10 24" xfId="15392" xr:uid="{C32E0E48-E454-496D-94FB-9FDEC47D2F8B}"/>
    <cellStyle name="Input 10 25" xfId="15321" xr:uid="{54C3ABE1-D5E7-4B6C-BF88-4EB66FA482A1}"/>
    <cellStyle name="Input 10 26" xfId="15274" xr:uid="{9AFD8328-8FDF-466C-A131-08619C2466C1}"/>
    <cellStyle name="Input 10 27" xfId="15310" xr:uid="{C39DA040-BA0E-4F88-9E4F-32A17918C948}"/>
    <cellStyle name="Input 10 28" xfId="15282" xr:uid="{4A97BAD1-AF2D-4D2F-A738-EABD0C8A30E7}"/>
    <cellStyle name="Input 10 3" xfId="2928" xr:uid="{58CE357B-A060-40C2-A88E-C9B8B346FD11}"/>
    <cellStyle name="Input 10 3 2" xfId="11103" xr:uid="{8D59E013-8149-42FB-A1D0-6883BC1078B5}"/>
    <cellStyle name="Input 10 4" xfId="5207" xr:uid="{25836ECD-730A-4BB2-A01C-9E5DB360DD9D}"/>
    <cellStyle name="Input 10 4 2" xfId="11678" xr:uid="{F3AA01DD-FFFD-49A1-8D35-A8F7919BA6CA}"/>
    <cellStyle name="Input 10 5" xfId="5167" xr:uid="{53E1BF63-6F0C-4C63-AA1C-5635D800760E}"/>
    <cellStyle name="Input 10 5 2" xfId="11638" xr:uid="{FAF7AA61-2870-4667-B5D3-8B79BBCD23F5}"/>
    <cellStyle name="Input 10 6" xfId="5143" xr:uid="{C6594A7D-A17F-4BF2-BE3E-6FFE90781303}"/>
    <cellStyle name="Input 10 6 2" xfId="11614" xr:uid="{754BBA8E-557E-4BFD-981F-F56546488F27}"/>
    <cellStyle name="Input 10 7" xfId="6105" xr:uid="{763E42D8-697B-4E67-9B58-FE3E55A22109}"/>
    <cellStyle name="Input 10 7 2" xfId="12576" xr:uid="{E3ACE739-2BBC-462E-9F7F-5EAB49E3A937}"/>
    <cellStyle name="Input 10 8" xfId="6084" xr:uid="{40C03ABE-B83F-4110-9691-AC90D7379646}"/>
    <cellStyle name="Input 10 8 2" xfId="12555" xr:uid="{F682AD5A-019B-4E32-90B7-7ED90256FFCA}"/>
    <cellStyle name="Input 10 9" xfId="6056" xr:uid="{B3FDB0CB-CE64-47CE-BA8B-537DF986B0C4}"/>
    <cellStyle name="Input 10 9 2" xfId="12527" xr:uid="{CC395BD5-21C8-481D-BCE4-1CECEF76B31B}"/>
    <cellStyle name="Input 11" xfId="1350" xr:uid="{00000000-0005-0000-0000-000046050000}"/>
    <cellStyle name="Input 11 10" xfId="6636" xr:uid="{0F8782DA-CA74-4C69-9B54-769DBBDA1032}"/>
    <cellStyle name="Input 11 10 2" xfId="13107" xr:uid="{B988535F-E540-45C6-8421-290AC021C46E}"/>
    <cellStyle name="Input 11 11" xfId="6611" xr:uid="{3C117EAE-9AA0-4BA1-B41C-27037888F7C9}"/>
    <cellStyle name="Input 11 11 2" xfId="13082" xr:uid="{E7E396BD-358D-491E-98A6-60D1E8E6B44D}"/>
    <cellStyle name="Input 11 12" xfId="7532" xr:uid="{D0F98108-9619-491E-838A-BFB8AA563D76}"/>
    <cellStyle name="Input 11 12 2" xfId="14003" xr:uid="{81B73CD1-5AA6-4D24-975D-970477E5719D}"/>
    <cellStyle name="Input 11 13" xfId="7586" xr:uid="{52C60E6D-7B60-4D1A-86D2-2ED18F4E5FD9}"/>
    <cellStyle name="Input 11 13 2" xfId="14057" xr:uid="{B66436A5-C46D-4384-8851-10481B197374}"/>
    <cellStyle name="Input 11 14" xfId="7543" xr:uid="{1B53D58D-6AC6-4A20-A52A-C1C881BD8D2C}"/>
    <cellStyle name="Input 11 14 2" xfId="14014" xr:uid="{46C3D01C-BD31-48D7-A6EA-B226B154CAFC}"/>
    <cellStyle name="Input 11 15" xfId="7577" xr:uid="{52A53DC0-2859-461D-A793-C361B37E2948}"/>
    <cellStyle name="Input 11 15 2" xfId="14048" xr:uid="{76838D2E-E05B-4280-BE92-C91A5579570F}"/>
    <cellStyle name="Input 11 16" xfId="7554" xr:uid="{E5E18D0D-14CA-40A9-ADEE-503BF1311340}"/>
    <cellStyle name="Input 11 16 2" xfId="14025" xr:uid="{8C988E01-8CEC-4707-A4C2-975041B8F09B}"/>
    <cellStyle name="Input 11 17" xfId="8753" xr:uid="{A791111D-6D6E-448D-AC13-F42B8E039ED7}"/>
    <cellStyle name="Input 11 18" xfId="8776" xr:uid="{028A4DC4-377B-4E81-8D1B-4F33051B6B2B}"/>
    <cellStyle name="Input 11 19" xfId="8722" xr:uid="{CA09C7BC-4245-4651-BC3A-CB3D3D30C8CC}"/>
    <cellStyle name="Input 11 2" xfId="1351" xr:uid="{00000000-0005-0000-0000-000047050000}"/>
    <cellStyle name="Input 11 2 2" xfId="4839" xr:uid="{9A65A166-AFDA-4AB4-94E4-05F7CB2D97D4}"/>
    <cellStyle name="Input 11 2 2 2" xfId="11106" xr:uid="{553F78F4-FC45-423F-B8BF-39A57AEBE596}"/>
    <cellStyle name="Input 11 2 3" xfId="8777" xr:uid="{FD57783C-4A01-48DE-91EC-3B0F24780B44}"/>
    <cellStyle name="Input 11 2 4" xfId="10181" xr:uid="{833FE819-68C7-45DB-944A-126CEE88E4C1}"/>
    <cellStyle name="Input 11 2 5" xfId="3913" xr:uid="{27BAA764-5C3F-4CA0-889A-076DE833F2D6}"/>
    <cellStyle name="Input 11 20" xfId="8836" xr:uid="{3AD45C5C-B4C8-4BB9-B84E-5CD2351BBEA8}"/>
    <cellStyle name="Input 11 21" xfId="8732" xr:uid="{0A96B9FD-682B-491F-A713-68F2B602CA1F}"/>
    <cellStyle name="Input 11 22" xfId="8825" xr:uid="{F716EF74-F6BF-4B87-B59C-C09B802090B0}"/>
    <cellStyle name="Input 11 23" xfId="14952" xr:uid="{4F532679-506A-45BE-816B-F78F6C62A5CD}"/>
    <cellStyle name="Input 11 24" xfId="15393" xr:uid="{22BDD6EE-7855-4EA5-A331-3C054A998610}"/>
    <cellStyle name="Input 11 25" xfId="15322" xr:uid="{270A8760-2954-4F96-A4C9-0E4AE3CA3B36}"/>
    <cellStyle name="Input 11 26" xfId="15273" xr:uid="{105BF374-34CE-4B42-B830-D3057551E537}"/>
    <cellStyle name="Input 11 27" xfId="15311" xr:uid="{E24BEB38-F75A-47E1-BDDC-49A04A203554}"/>
    <cellStyle name="Input 11 28" xfId="15281" xr:uid="{3CA9314F-749C-41F3-830F-B21914730F07}"/>
    <cellStyle name="Input 11 3" xfId="2927" xr:uid="{1B45B334-31AA-4E64-8C75-93315ACDF1C2}"/>
    <cellStyle name="Input 11 3 2" xfId="11105" xr:uid="{AB4875EB-E483-4CC2-A497-DF68CF5229CE}"/>
    <cellStyle name="Input 11 4" xfId="5208" xr:uid="{34DCB1B3-6655-4069-996A-CDA80BAA116A}"/>
    <cellStyle name="Input 11 4 2" xfId="11679" xr:uid="{27C802B1-B776-4D7F-89BB-B0771ABE6A48}"/>
    <cellStyle name="Input 11 5" xfId="5168" xr:uid="{753B730C-6B85-4264-A2B3-A472A48E63B2}"/>
    <cellStyle name="Input 11 5 2" xfId="11639" xr:uid="{0994E69E-E004-4D7D-889C-E87D1D5DDB47}"/>
    <cellStyle name="Input 11 6" xfId="5142" xr:uid="{55B6C1AF-4C86-4B31-858B-CCB78E7478E9}"/>
    <cellStyle name="Input 11 6 2" xfId="11613" xr:uid="{309BF9E0-1C2B-467F-9D66-9DFF894A772B}"/>
    <cellStyle name="Input 11 7" xfId="6106" xr:uid="{B834E8BC-A54C-46AB-9E0C-39A8574D0EAC}"/>
    <cellStyle name="Input 11 7 2" xfId="12577" xr:uid="{3469E423-FEAE-44F9-A451-A20BF67611A8}"/>
    <cellStyle name="Input 11 8" xfId="6363" xr:uid="{96AF3933-67C8-40C6-BC9D-C30C9E9F4452}"/>
    <cellStyle name="Input 11 8 2" xfId="12834" xr:uid="{533734F3-C5C0-4B40-883F-7406989F215C}"/>
    <cellStyle name="Input 11 9" xfId="6057" xr:uid="{A0217005-1EC1-407C-8459-859757BDB0CD}"/>
    <cellStyle name="Input 11 9 2" xfId="12528" xr:uid="{832ECDC8-3261-4F9D-9400-C0FE4BBBFF6C}"/>
    <cellStyle name="Input 12" xfId="1352" xr:uid="{00000000-0005-0000-0000-000048050000}"/>
    <cellStyle name="Input 12 10" xfId="6637" xr:uid="{FCC68AC1-D0DA-41B8-95F7-4A9F9092C1EE}"/>
    <cellStyle name="Input 12 10 2" xfId="13108" xr:uid="{16CB5CE8-96B3-4826-B5C0-0224F0272FCF}"/>
    <cellStyle name="Input 12 11" xfId="6612" xr:uid="{0A31665C-A0A9-4530-AAD4-6A168052EBC9}"/>
    <cellStyle name="Input 12 11 2" xfId="13083" xr:uid="{282AE7C4-C17A-41F2-B243-DE6D1FD54AE3}"/>
    <cellStyle name="Input 12 12" xfId="7531" xr:uid="{8299C650-D63D-42CD-9A27-EA2C232D06AB}"/>
    <cellStyle name="Input 12 12 2" xfId="14002" xr:uid="{A531F094-C788-4381-B76E-73FEBEAEB112}"/>
    <cellStyle name="Input 12 13" xfId="7265" xr:uid="{6B486966-351F-45AB-A6AE-C0571BAE33B5}"/>
    <cellStyle name="Input 12 13 2" xfId="13736" xr:uid="{C44D55D8-30AC-4BC4-A01C-340FA892FF0C}"/>
    <cellStyle name="Input 12 14" xfId="7542" xr:uid="{C1E3CC7C-A426-49ED-B8AB-388FCDD6DC66}"/>
    <cellStyle name="Input 12 14 2" xfId="14013" xr:uid="{2F7CD912-C5A9-445A-A12E-E20A1295DE20}"/>
    <cellStyle name="Input 12 15" xfId="7248" xr:uid="{DB560063-469C-4198-95CF-07F6A06F0607}"/>
    <cellStyle name="Input 12 15 2" xfId="13719" xr:uid="{99DE848F-3BAF-47CF-BDAA-87D9B384C746}"/>
    <cellStyle name="Input 12 16" xfId="7553" xr:uid="{5ABDDD7D-0D09-427E-A8A6-ADAE010C73CA}"/>
    <cellStyle name="Input 12 16 2" xfId="14024" xr:uid="{5B80BA8A-150C-4613-8914-4A70BE14DFDA}"/>
    <cellStyle name="Input 12 17" xfId="8754" xr:uid="{69A1D346-2CB9-4E3E-80B0-E6BD75D13CB5}"/>
    <cellStyle name="Input 12 18" xfId="8778" xr:uid="{D01F043E-17DD-4EDE-AA17-B0A2F53064DD}"/>
    <cellStyle name="Input 12 19" xfId="9095" xr:uid="{8C7B241E-36F8-43ED-A98D-B54964CC5A9F}"/>
    <cellStyle name="Input 12 2" xfId="1353" xr:uid="{00000000-0005-0000-0000-000049050000}"/>
    <cellStyle name="Input 12 2 2" xfId="4840" xr:uid="{41C753E0-DFDA-4127-819E-47B71B02950A}"/>
    <cellStyle name="Input 12 2 2 2" xfId="11108" xr:uid="{8C0FC4AF-0DBF-469E-84E5-D279ACB4BC60}"/>
    <cellStyle name="Input 12 2 3" xfId="9152" xr:uid="{4BFC0EDC-8C80-4385-AFFF-8E7E0C0A9B99}"/>
    <cellStyle name="Input 12 2 4" xfId="10182" xr:uid="{C550B47B-6C86-4A56-9C11-309782D08C27}"/>
    <cellStyle name="Input 12 2 5" xfId="3914" xr:uid="{A78812E8-1F18-4B95-BC89-B72C53884C6C}"/>
    <cellStyle name="Input 12 20" xfId="8837" xr:uid="{AA3D3855-1341-4097-A8BE-2BE63E7BA48E}"/>
    <cellStyle name="Input 12 21" xfId="8731" xr:uid="{40B26555-A8F4-43F0-BA36-0550B92F3F44}"/>
    <cellStyle name="Input 12 22" xfId="8826" xr:uid="{22E0706C-FB79-44AF-9528-30757F3759D9}"/>
    <cellStyle name="Input 12 23" xfId="14953" xr:uid="{84A843D7-56FD-4584-960B-CB07D9D5A399}"/>
    <cellStyle name="Input 12 24" xfId="15394" xr:uid="{7343E7CE-FF4A-4041-9B64-CEE8FD8AC63A}"/>
    <cellStyle name="Input 12 25" xfId="15323" xr:uid="{B6387513-CEB6-4DFE-AD11-268A0D241630}"/>
    <cellStyle name="Input 12 26" xfId="15272" xr:uid="{F9E816BE-628F-4616-B92C-28A30F8BEDE7}"/>
    <cellStyle name="Input 12 27" xfId="15312" xr:uid="{8012B941-3030-49CD-8E15-87868D3251DB}"/>
    <cellStyle name="Input 12 28" xfId="15280" xr:uid="{402FDC83-AFC6-4360-8260-A58E75745C02}"/>
    <cellStyle name="Input 12 3" xfId="2926" xr:uid="{66AB8BDD-585A-464F-BF59-2F576D8DEC09}"/>
    <cellStyle name="Input 12 3 2" xfId="11107" xr:uid="{B6F61BCB-04B5-4B4B-AE45-00D1D7585519}"/>
    <cellStyle name="Input 12 4" xfId="5209" xr:uid="{5E399BCB-BC3D-42E3-B406-3AB02B424454}"/>
    <cellStyle name="Input 12 4 2" xfId="11680" xr:uid="{1519F771-D7FA-417E-8E6E-1B1466E3F435}"/>
    <cellStyle name="Input 12 5" xfId="5095" xr:uid="{B1C52780-8F85-4880-8ABA-40E2F57E495D}"/>
    <cellStyle name="Input 12 5 2" xfId="11566" xr:uid="{EE7477D7-9BFF-416B-9401-350918C8B287}"/>
    <cellStyle name="Input 12 6" xfId="5141" xr:uid="{13070DFB-7E84-4301-A187-DFE366E141F2}"/>
    <cellStyle name="Input 12 6 2" xfId="11612" xr:uid="{AA7BDC99-70EE-498F-AC1D-014C39F2951A}"/>
    <cellStyle name="Input 12 7" xfId="6107" xr:uid="{18AFFF0F-0753-480A-91B8-C72D370D2762}"/>
    <cellStyle name="Input 12 7 2" xfId="12578" xr:uid="{DCDBC9AB-E27A-4AAD-9C85-CA8007307D7B}"/>
    <cellStyle name="Input 12 8" xfId="6085" xr:uid="{0A51EEAD-58BE-408B-8082-DF7C221F3540}"/>
    <cellStyle name="Input 12 8 2" xfId="12556" xr:uid="{8687DA1C-281F-414D-B83C-373AB2A8D059}"/>
    <cellStyle name="Input 12 9" xfId="6058" xr:uid="{A3A89E61-4D54-44B8-BBBE-612BCDDD1E83}"/>
    <cellStyle name="Input 12 9 2" xfId="12529" xr:uid="{F2407090-88C2-4A6D-AC51-46265C1F1CD6}"/>
    <cellStyle name="Input 13" xfId="1354" xr:uid="{00000000-0005-0000-0000-00004A050000}"/>
    <cellStyle name="Input 13 10" xfId="6638" xr:uid="{8766C5BA-C29A-4277-9160-B244EAE7D5B0}"/>
    <cellStyle name="Input 13 10 2" xfId="13109" xr:uid="{FC53A201-4BB8-414A-A936-5D0F6B847AC0}"/>
    <cellStyle name="Input 13 11" xfId="6560" xr:uid="{7101FE62-7276-438B-9AD8-BE175D028A55}"/>
    <cellStyle name="Input 13 11 2" xfId="13031" xr:uid="{2694FFA0-E207-4C9E-AF5E-7053D576A846}"/>
    <cellStyle name="Input 13 12" xfId="7530" xr:uid="{E5C1C591-B030-4AA2-9C26-46F076EBF5BB}"/>
    <cellStyle name="Input 13 12 2" xfId="14001" xr:uid="{1CF0028A-A444-4119-B6B1-D73297DBAF1F}"/>
    <cellStyle name="Input 13 13" xfId="7587" xr:uid="{0442EA3D-BCA6-49AF-9588-DC2169618196}"/>
    <cellStyle name="Input 13 13 2" xfId="14058" xr:uid="{6C5C4AEA-5A08-450C-B5F3-6B569A073233}"/>
    <cellStyle name="Input 13 14" xfId="7541" xr:uid="{E8D92C57-85DF-4FD2-98A4-C549596CA5ED}"/>
    <cellStyle name="Input 13 14 2" xfId="14012" xr:uid="{4683DAE4-BCA0-40A9-BD67-8F031595579F}"/>
    <cellStyle name="Input 13 15" xfId="7249" xr:uid="{5364073E-16F8-4687-AE9C-007E326FF578}"/>
    <cellStyle name="Input 13 15 2" xfId="13720" xr:uid="{1F74F662-54E1-4E9F-B98B-E4272889B6D9}"/>
    <cellStyle name="Input 13 16" xfId="7552" xr:uid="{7AF0D611-3468-46EA-A113-EF6DF4735183}"/>
    <cellStyle name="Input 13 16 2" xfId="14023" xr:uid="{71ADFE5B-5852-4B26-A2A9-07A9FC8B9451}"/>
    <cellStyle name="Input 13 17" xfId="8755" xr:uid="{467604A9-99D0-4E44-8272-18F9B714BE04}"/>
    <cellStyle name="Input 13 18" xfId="8779" xr:uid="{87C45CD9-2F86-49F2-8F5B-E21DC3F12EDD}"/>
    <cellStyle name="Input 13 19" xfId="8721" xr:uid="{0BDBDB19-AC14-43BF-8BBE-CCE963B2EC56}"/>
    <cellStyle name="Input 13 2" xfId="1355" xr:uid="{00000000-0005-0000-0000-00004B050000}"/>
    <cellStyle name="Input 13 2 2" xfId="4841" xr:uid="{83D60AAD-752C-4ADB-A012-6B6626B671A5}"/>
    <cellStyle name="Input 13 2 2 2" xfId="11110" xr:uid="{03233846-02C7-4F9E-BF21-29F8E41A4E68}"/>
    <cellStyle name="Input 13 2 3" xfId="8780" xr:uid="{B82EAEA5-2432-49C1-977C-A516898FE0E0}"/>
    <cellStyle name="Input 13 2 4" xfId="10183" xr:uid="{AD662BB6-F381-4D68-90A9-E330CC79E2D4}"/>
    <cellStyle name="Input 13 2 5" xfId="3915" xr:uid="{3771AC4D-CEDB-45D0-AE8F-DC8019016A59}"/>
    <cellStyle name="Input 13 20" xfId="8838" xr:uid="{9E29F5C9-5461-47C3-979E-20967E136074}"/>
    <cellStyle name="Input 13 21" xfId="8730" xr:uid="{100942FA-BB01-404F-952F-20BA1AF59824}"/>
    <cellStyle name="Input 13 22" xfId="8827" xr:uid="{247A0959-0A6F-4A05-8886-4672E29C144A}"/>
    <cellStyle name="Input 13 23" xfId="14954" xr:uid="{4AD54392-3ACD-470B-A765-962257873AD2}"/>
    <cellStyle name="Input 13 24" xfId="15395" xr:uid="{C84090EC-1C12-414B-9D2D-D769AA931C56}"/>
    <cellStyle name="Input 13 25" xfId="15819" xr:uid="{E2624D7B-2D8E-40E4-BDF6-553F396B75FB}"/>
    <cellStyle name="Input 13 26" xfId="15271" xr:uid="{2B54D0FE-E320-4557-A80D-763CFCB82B62}"/>
    <cellStyle name="Input 13 27" xfId="15313" xr:uid="{48211AD7-A65A-42C7-B857-C4DCB15A3A99}"/>
    <cellStyle name="Input 13 28" xfId="15279" xr:uid="{86B1EF39-681A-4020-8CDC-F7791F5C125B}"/>
    <cellStyle name="Input 13 3" xfId="2925" xr:uid="{24C0C190-B2CF-4748-975C-B58127BFAB51}"/>
    <cellStyle name="Input 13 3 2" xfId="11109" xr:uid="{545A7874-4B9D-415D-B1AB-99945B19F2D1}"/>
    <cellStyle name="Input 13 4" xfId="5210" xr:uid="{F6B8B57B-C5E1-4003-B0A1-304BE8C7E24A}"/>
    <cellStyle name="Input 13 4 2" xfId="11681" xr:uid="{0D6FF9D8-E6C4-4757-9367-48662C1FD032}"/>
    <cellStyle name="Input 13 5" xfId="5169" xr:uid="{74F05AD8-21F1-4325-AAB7-6E5DC20A02BB}"/>
    <cellStyle name="Input 13 5 2" xfId="11640" xr:uid="{48F0CDAA-F921-4E51-BB50-ABB16911BFAC}"/>
    <cellStyle name="Input 13 6" xfId="5140" xr:uid="{1EA0AFE7-8FAC-46E2-A71F-F49C6C780252}"/>
    <cellStyle name="Input 13 6 2" xfId="11611" xr:uid="{7F53AF06-534B-468F-B1FE-95338E3829E4}"/>
    <cellStyle name="Input 13 7" xfId="6108" xr:uid="{4DF28735-D750-4348-BC55-4B0F45E1704F}"/>
    <cellStyle name="Input 13 7 2" xfId="12579" xr:uid="{6A502425-8E56-4A88-B39F-015D53D972DE}"/>
    <cellStyle name="Input 13 8" xfId="6086" xr:uid="{AF86C50D-0188-4ABA-856D-17DE0CFC98AF}"/>
    <cellStyle name="Input 13 8 2" xfId="12557" xr:uid="{EED6789B-535C-4F8F-8773-F18872739192}"/>
    <cellStyle name="Input 13 9" xfId="6059" xr:uid="{16D5897F-9AAB-43EC-B951-9B4118D43E12}"/>
    <cellStyle name="Input 13 9 2" xfId="12530" xr:uid="{04C4CE13-2211-481C-AD91-D472A4945429}"/>
    <cellStyle name="Input 14" xfId="1356" xr:uid="{00000000-0005-0000-0000-00004C050000}"/>
    <cellStyle name="Input 14 10" xfId="6639" xr:uid="{DA758B30-3B41-47C1-B537-507DF0F30833}"/>
    <cellStyle name="Input 14 10 2" xfId="13110" xr:uid="{F6F5F2FE-09B7-467C-BF5B-2E6369EFC403}"/>
    <cellStyle name="Input 14 11" xfId="6613" xr:uid="{C337F540-AF0B-469A-B88E-CD3A598C9956}"/>
    <cellStyle name="Input 14 11 2" xfId="13084" xr:uid="{4833F240-142B-4FD6-9F49-021469A0B908}"/>
    <cellStyle name="Input 14 12" xfId="7529" xr:uid="{A5C8FCB8-F647-46C4-82D5-A6FDF986FCEE}"/>
    <cellStyle name="Input 14 12 2" xfId="14000" xr:uid="{C7CDE4CE-4D5E-462B-AF9D-A736C515B4E3}"/>
    <cellStyle name="Input 14 13" xfId="7588" xr:uid="{52C784BF-67F0-417E-A4BB-AFD63D8F2933}"/>
    <cellStyle name="Input 14 13 2" xfId="14059" xr:uid="{7463A5FD-D52C-4413-82C2-172933812D40}"/>
    <cellStyle name="Input 14 14" xfId="7540" xr:uid="{43F98D4C-42EF-4121-B1F8-AACE49A3AE4A}"/>
    <cellStyle name="Input 14 14 2" xfId="14011" xr:uid="{FD0E31D7-9FB6-4083-B6D7-63898E5C85E3}"/>
    <cellStyle name="Input 14 15" xfId="7578" xr:uid="{8858C1AB-5FB4-4DE6-85B4-37DBC679CCBC}"/>
    <cellStyle name="Input 14 15 2" xfId="14049" xr:uid="{B6320887-BB6E-4D9B-89FF-9EBA63BEA499}"/>
    <cellStyle name="Input 14 16" xfId="7551" xr:uid="{1E1338FC-89DA-4DED-8CD5-F8FEA092D89A}"/>
    <cellStyle name="Input 14 16 2" xfId="14022" xr:uid="{195B6D77-BE70-4DE9-AD6B-14F7F7805419}"/>
    <cellStyle name="Input 14 17" xfId="8756" xr:uid="{B2974567-18B5-4373-BA12-15403DD82A3E}"/>
    <cellStyle name="Input 14 18" xfId="8781" xr:uid="{6FD19ACD-44FB-4A07-98D1-7E4A89F12811}"/>
    <cellStyle name="Input 14 19" xfId="9170" xr:uid="{A77445D8-A04E-402F-9231-F92E2B65DB08}"/>
    <cellStyle name="Input 14 2" xfId="1357" xr:uid="{00000000-0005-0000-0000-00004D050000}"/>
    <cellStyle name="Input 14 2 2" xfId="4842" xr:uid="{7CD87651-F0FC-4DBE-9FE8-44EABB992F69}"/>
    <cellStyle name="Input 14 2 2 2" xfId="11112" xr:uid="{4BF2F52A-BB91-4941-A1E2-4366EDF09DBF}"/>
    <cellStyle name="Input 14 2 3" xfId="8782" xr:uid="{5F244C43-A619-4C3C-A3FD-75FDEA314F1C}"/>
    <cellStyle name="Input 14 2 4" xfId="10184" xr:uid="{9E7182B0-3F62-4D0C-9310-03C263BFB602}"/>
    <cellStyle name="Input 14 2 5" xfId="3916" xr:uid="{1DE3769E-E8E5-45F2-BDF2-7B2FC26FE7BB}"/>
    <cellStyle name="Input 14 20" xfId="8839" xr:uid="{76157C1A-96C1-43E8-B31A-28BC491F62A7}"/>
    <cellStyle name="Input 14 21" xfId="8462" xr:uid="{C208FEC9-D760-424E-9382-9ADC92FBE2FF}"/>
    <cellStyle name="Input 14 22" xfId="9096" xr:uid="{C9DD15A4-2150-4390-A8EA-BACEDC01D820}"/>
    <cellStyle name="Input 14 23" xfId="14955" xr:uid="{D998BC5C-A32B-4B84-AC43-B02EBDC10D78}"/>
    <cellStyle name="Input 14 24" xfId="15396" xr:uid="{A1F8ECAE-1CF5-4BD1-B6E4-B9FB85FFCF07}"/>
    <cellStyle name="Input 14 25" xfId="15324" xr:uid="{594A5249-8522-48D8-9AED-6A5E666ADC68}"/>
    <cellStyle name="Input 14 26" xfId="15270" xr:uid="{4A71D6F5-61B6-46DC-A715-75F59715B547}"/>
    <cellStyle name="Input 14 27" xfId="15314" xr:uid="{549A2564-F755-4040-98DD-F172D612F065}"/>
    <cellStyle name="Input 14 28" xfId="15822" xr:uid="{8C73695B-A33A-4148-8465-50FD5592AE16}"/>
    <cellStyle name="Input 14 3" xfId="2924" xr:uid="{F75D89E0-2DD1-482F-9459-B1F67D5689AF}"/>
    <cellStyle name="Input 14 3 2" xfId="11111" xr:uid="{9D7849EA-E4BE-45FF-9104-264E293F5494}"/>
    <cellStyle name="Input 14 4" xfId="5211" xr:uid="{2B38D155-F4CA-4A7C-BC1F-5B5BAEB9EE65}"/>
    <cellStyle name="Input 14 4 2" xfId="11682" xr:uid="{C4E8F01F-5C02-4EAA-8027-028A6861847B}"/>
    <cellStyle name="Input 14 5" xfId="5170" xr:uid="{112DAF76-4EF4-448F-9B68-3E1F65E0AD07}"/>
    <cellStyle name="Input 14 5 2" xfId="11641" xr:uid="{B9FB8360-B3CC-47EC-94A9-6F4E04EFAFC9}"/>
    <cellStyle name="Input 14 6" xfId="5139" xr:uid="{14C966F5-89A4-471F-956E-3A2BA49F1783}"/>
    <cellStyle name="Input 14 6 2" xfId="11610" xr:uid="{F949CFAD-E2E7-41AB-979B-0F515C6D07F3}"/>
    <cellStyle name="Input 14 7" xfId="6109" xr:uid="{F15D0CFF-08C3-43D1-881B-E6F2BBC43C32}"/>
    <cellStyle name="Input 14 7 2" xfId="12580" xr:uid="{B4EFA484-63D8-40FD-8F09-552A1E9EA04F}"/>
    <cellStyle name="Input 14 8" xfId="6087" xr:uid="{94B6DA8F-56D4-4E7E-A248-4D6B6CF4C4EC}"/>
    <cellStyle name="Input 14 8 2" xfId="12558" xr:uid="{6BB522E8-6925-42BF-AC59-37DD0E622287}"/>
    <cellStyle name="Input 14 9" xfId="6062" xr:uid="{21C7FF94-F379-4F56-BD0B-DE69CE00EEEB}"/>
    <cellStyle name="Input 14 9 2" xfId="12533" xr:uid="{0893081B-7B00-4F8D-BADF-1800B954F129}"/>
    <cellStyle name="Input 15" xfId="1358" xr:uid="{00000000-0005-0000-0000-00004E050000}"/>
    <cellStyle name="Input 15 10" xfId="6640" xr:uid="{61CF48A6-3B48-4AD9-A5F5-C092EA6B71EB}"/>
    <cellStyle name="Input 15 10 2" xfId="13111" xr:uid="{55EC2569-C4AA-495B-8784-804D1E609C65}"/>
    <cellStyle name="Input 15 11" xfId="6614" xr:uid="{4D8327DD-40D7-450C-8800-748A391056E5}"/>
    <cellStyle name="Input 15 11 2" xfId="13085" xr:uid="{AC5D5DD7-976E-4CD4-A230-F84C614453DD}"/>
    <cellStyle name="Input 15 12" xfId="7528" xr:uid="{A8F228CF-2B26-4B2B-BA8D-6C41BB828D17}"/>
    <cellStyle name="Input 15 12 2" xfId="13999" xr:uid="{6BB0F661-A93B-46C9-9C64-33D531B81BBB}"/>
    <cellStyle name="Input 15 13" xfId="7589" xr:uid="{5B6CF4A3-014B-4D82-BB1D-3375B68E3681}"/>
    <cellStyle name="Input 15 13 2" xfId="14060" xr:uid="{52DA1EAA-6E7D-4D5B-8F6B-05DD62B5C002}"/>
    <cellStyle name="Input 15 14" xfId="7539" xr:uid="{5C061241-ED8E-4CE5-A76D-D3F09A4A2330}"/>
    <cellStyle name="Input 15 14 2" xfId="14010" xr:uid="{A7872074-665B-405E-84DF-361579F07774}"/>
    <cellStyle name="Input 15 15" xfId="7579" xr:uid="{5D23248C-293D-4042-BAC3-A729C3E4A818}"/>
    <cellStyle name="Input 15 15 2" xfId="14050" xr:uid="{19C635C7-C29B-439B-9CD0-3484C6FCFA6A}"/>
    <cellStyle name="Input 15 16" xfId="7550" xr:uid="{6A2B6EA2-2503-4EF7-A29A-BA753A796138}"/>
    <cellStyle name="Input 15 16 2" xfId="14021" xr:uid="{19FB906C-4DAB-4B87-9D4D-3F715E98290B}"/>
    <cellStyle name="Input 15 17" xfId="8757" xr:uid="{0DD6F2E2-53FE-43CC-B6EF-DD189984D89C}"/>
    <cellStyle name="Input 15 18" xfId="8783" xr:uid="{F5239184-83CB-49F3-89D1-3E6D296C3E68}"/>
    <cellStyle name="Input 15 19" xfId="9168" xr:uid="{E59F24EA-A7AC-4B93-929C-E5C9A1DB7B5E}"/>
    <cellStyle name="Input 15 2" xfId="1359" xr:uid="{00000000-0005-0000-0000-00004F050000}"/>
    <cellStyle name="Input 15 2 2" xfId="4843" xr:uid="{8F660B8B-9AA3-4F76-BD70-DB8AAA42E7A8}"/>
    <cellStyle name="Input 15 2 2 2" xfId="11114" xr:uid="{1D1B0E02-D7C1-487D-A369-F789E1646985}"/>
    <cellStyle name="Input 15 2 3" xfId="8784" xr:uid="{6135BCC3-8D83-4499-BACA-466FB762F96B}"/>
    <cellStyle name="Input 15 2 4" xfId="10185" xr:uid="{BD91F394-FF5E-4D19-9257-34191982BD90}"/>
    <cellStyle name="Input 15 2 5" xfId="3917" xr:uid="{2E867682-0482-4119-8EEF-08D6E7AF1C8A}"/>
    <cellStyle name="Input 15 20" xfId="8840" xr:uid="{08EDCD2A-A267-429E-AB47-48D1CD5D4DD3}"/>
    <cellStyle name="Input 15 21" xfId="8729" xr:uid="{4C5F18E4-88FD-4EDB-998D-D90829DC5818}"/>
    <cellStyle name="Input 15 22" xfId="8828" xr:uid="{8A0217E1-78C9-4D58-BACE-FFF07BDFF04C}"/>
    <cellStyle name="Input 15 23" xfId="14956" xr:uid="{F64D523C-8B7E-4D85-95C9-DD281A736961}"/>
    <cellStyle name="Input 15 24" xfId="15397" xr:uid="{67709681-9AE4-4A22-B3D9-E8E1E7C430EE}"/>
    <cellStyle name="Input 15 25" xfId="15325" xr:uid="{769B1DE7-CFD3-46A7-958F-8D7D403EF223}"/>
    <cellStyle name="Input 15 26" xfId="15269" xr:uid="{50EB639E-744D-48E1-8C43-CF0394FDBFB5}"/>
    <cellStyle name="Input 15 27" xfId="15315" xr:uid="{1F545D1E-E892-41CA-91E5-BF751F996609}"/>
    <cellStyle name="Input 15 28" xfId="15278" xr:uid="{8635428D-7336-4F7E-96A4-F83C04D57279}"/>
    <cellStyle name="Input 15 3" xfId="2923" xr:uid="{F2EC13E3-4046-441F-AB2D-C8592844AE4D}"/>
    <cellStyle name="Input 15 3 2" xfId="11113" xr:uid="{4C6AA613-4D77-4708-A2A2-2B6A8D0782DA}"/>
    <cellStyle name="Input 15 4" xfId="5212" xr:uid="{06B6114C-3D30-4C0B-9DB6-EB30272E4646}"/>
    <cellStyle name="Input 15 4 2" xfId="11683" xr:uid="{FB636627-F31B-439B-ADB9-57FE964B88F0}"/>
    <cellStyle name="Input 15 5" xfId="5171" xr:uid="{A921D86E-1499-4B52-A49D-0D6DAD49E28E}"/>
    <cellStyle name="Input 15 5 2" xfId="11642" xr:uid="{04E9BE25-3330-4E76-8359-8EFFC7B30D10}"/>
    <cellStyle name="Input 15 6" xfId="5138" xr:uid="{B973B8AA-FB1D-41EB-BF10-FB5FA5D47DDB}"/>
    <cellStyle name="Input 15 6 2" xfId="11609" xr:uid="{4C0AC036-F67B-4BDC-8F14-8B3F3EBF4EB6}"/>
    <cellStyle name="Input 15 7" xfId="6110" xr:uid="{EA645BFC-90F3-4F77-8B36-0893BCB064C3}"/>
    <cellStyle name="Input 15 7 2" xfId="12581" xr:uid="{5035C95F-EFFF-4423-B6AC-38A12544B5B1}"/>
    <cellStyle name="Input 15 8" xfId="6088" xr:uid="{C500747C-74E3-4C25-995A-88EE8F09CFB0}"/>
    <cellStyle name="Input 15 8 2" xfId="12559" xr:uid="{4B7441EE-A3CC-4200-83B3-69FFFC61CDE0}"/>
    <cellStyle name="Input 15 9" xfId="6063" xr:uid="{25F01E4B-2ED8-405A-9FC2-2EA1816B13CE}"/>
    <cellStyle name="Input 15 9 2" xfId="12534" xr:uid="{9EDD1456-3719-4892-AAFA-484F936DAE65}"/>
    <cellStyle name="Input 16" xfId="1360" xr:uid="{00000000-0005-0000-0000-000050050000}"/>
    <cellStyle name="Input 16 10" xfId="6641" xr:uid="{4C037942-9CE5-4BD2-9B46-CE6CE534D45B}"/>
    <cellStyle name="Input 16 10 2" xfId="13112" xr:uid="{0562EEFF-2B6A-4592-BD77-1010E2472F2A}"/>
    <cellStyle name="Input 16 11" xfId="6615" xr:uid="{7695E67B-2F59-4A62-9594-254533D25E20}"/>
    <cellStyle name="Input 16 11 2" xfId="13086" xr:uid="{96315B26-3B7E-4364-8EB2-E72A43A812CB}"/>
    <cellStyle name="Input 16 12" xfId="7527" xr:uid="{37CEC638-D842-438B-8D61-66E8D01EEFD0}"/>
    <cellStyle name="Input 16 12 2" xfId="13998" xr:uid="{96C54137-A09B-4204-9326-EFC9A625A679}"/>
    <cellStyle name="Input 16 13" xfId="7590" xr:uid="{6CA84D32-F682-4F95-AE77-0AA7FEFB96DE}"/>
    <cellStyle name="Input 16 13 2" xfId="14061" xr:uid="{FE250F94-4FB7-4F0F-92C5-157C9722D68A}"/>
    <cellStyle name="Input 16 14" xfId="7538" xr:uid="{2520F6EC-B88E-4D6B-85CA-B547234B6324}"/>
    <cellStyle name="Input 16 14 2" xfId="14009" xr:uid="{C1772A49-3D58-4262-9BDA-6A6D735A7420}"/>
    <cellStyle name="Input 16 15" xfId="7580" xr:uid="{2937EDC3-5204-451E-ACBA-3A99C306654E}"/>
    <cellStyle name="Input 16 15 2" xfId="14051" xr:uid="{96678010-C40B-43F7-924A-D8AA6988AF18}"/>
    <cellStyle name="Input 16 16" xfId="7549" xr:uid="{8CFC5552-5AE0-45FC-9661-276AD208602C}"/>
    <cellStyle name="Input 16 16 2" xfId="14020" xr:uid="{45456312-EA15-497F-869B-8B3AA3BB8DF5}"/>
    <cellStyle name="Input 16 17" xfId="8758" xr:uid="{902991FD-2FD2-4D31-85D9-DCDA998F55FA}"/>
    <cellStyle name="Input 16 18" xfId="8785" xr:uid="{9C1C669F-99A1-4319-95FB-8116DA55A903}"/>
    <cellStyle name="Input 16 19" xfId="8720" xr:uid="{7838C740-1132-4471-A790-DC9EF5E570CB}"/>
    <cellStyle name="Input 16 2" xfId="1361" xr:uid="{00000000-0005-0000-0000-000051050000}"/>
    <cellStyle name="Input 16 2 2" xfId="4844" xr:uid="{CF460E62-990C-4409-964A-61F74C91A118}"/>
    <cellStyle name="Input 16 2 2 2" xfId="11116" xr:uid="{BA2A6426-87B7-4456-AA37-EDC67F95BBF2}"/>
    <cellStyle name="Input 16 2 3" xfId="8786" xr:uid="{BC441B3D-2029-4116-AA35-5304D6AE761B}"/>
    <cellStyle name="Input 16 2 4" xfId="10186" xr:uid="{A28C1FDD-41D4-456E-81E6-41585BE2E0B9}"/>
    <cellStyle name="Input 16 2 5" xfId="3918" xr:uid="{115DE257-7B49-4B42-A2C1-978BCE47E73B}"/>
    <cellStyle name="Input 16 20" xfId="9141" xr:uid="{B6B971DA-63C4-4780-9495-76F08E4F78A0}"/>
    <cellStyle name="Input 16 21" xfId="8728" xr:uid="{FECFCCD0-35A6-40EA-A338-AFB071589917}"/>
    <cellStyle name="Input 16 22" xfId="8829" xr:uid="{F2D3BFCC-267A-4302-8D2A-F5EDC444C446}"/>
    <cellStyle name="Input 16 23" xfId="14957" xr:uid="{F2ADC4F9-8C63-4C04-9423-0DDA7A0F1F20}"/>
    <cellStyle name="Input 16 24" xfId="15398" xr:uid="{20455CD7-07D0-42FF-B533-8FF427F21B03}"/>
    <cellStyle name="Input 16 25" xfId="15326" xr:uid="{193FE35F-0810-42B5-B5E6-04FACB6E351B}"/>
    <cellStyle name="Input 16 26" xfId="15268" xr:uid="{765C6BE1-F618-4AA3-889C-35AB5CE7D6C5}"/>
    <cellStyle name="Input 16 27" xfId="15316" xr:uid="{B3678D72-9317-47AF-B785-2F75FC9FC3BD}"/>
    <cellStyle name="Input 16 28" xfId="15277" xr:uid="{F8A2C279-AC6C-45DA-A0CC-477DC0CDBA5E}"/>
    <cellStyle name="Input 16 3" xfId="2922" xr:uid="{86D033CB-0F6F-45CA-9150-E628D08E7F99}"/>
    <cellStyle name="Input 16 3 2" xfId="11115" xr:uid="{DCDD2F37-A8BF-4261-9EB1-B2FEA22A04B0}"/>
    <cellStyle name="Input 16 4" xfId="5213" xr:uid="{854971B5-F578-4A4C-A3A5-F78EF49BCCFE}"/>
    <cellStyle name="Input 16 4 2" xfId="11684" xr:uid="{5C3D02EC-D65C-4A56-99CB-3B7BB36F2760}"/>
    <cellStyle name="Input 16 5" xfId="5172" xr:uid="{749C66B2-2DC4-4AD2-994F-2FA23327579C}"/>
    <cellStyle name="Input 16 5 2" xfId="11643" xr:uid="{FFA73741-2ABC-43A9-8A67-F1C8ABD8B685}"/>
    <cellStyle name="Input 16 6" xfId="5137" xr:uid="{622BC922-201C-446D-87D5-04C59AE23098}"/>
    <cellStyle name="Input 16 6 2" xfId="11608" xr:uid="{77301741-8063-4A5B-B84F-EEB4750D3C1E}"/>
    <cellStyle name="Input 16 7" xfId="6111" xr:uid="{E8F6AEC2-31E8-4F44-B27C-249CD26F5B05}"/>
    <cellStyle name="Input 16 7 2" xfId="12582" xr:uid="{C4017D66-05A6-4692-B559-77F0AF5F916A}"/>
    <cellStyle name="Input 16 8" xfId="6364" xr:uid="{17CBCC6D-5953-4F10-82A4-036FD189BE4B}"/>
    <cellStyle name="Input 16 8 2" xfId="12835" xr:uid="{E251E078-7A10-42F4-BEBC-E88327E18357}"/>
    <cellStyle name="Input 16 9" xfId="6064" xr:uid="{B930A0EA-CC5C-4627-860F-C05D90895805}"/>
    <cellStyle name="Input 16 9 2" xfId="12535" xr:uid="{7488BB3F-7CE8-46AC-8213-7EC410ECFA8C}"/>
    <cellStyle name="Input 17" xfId="1362" xr:uid="{00000000-0005-0000-0000-000052050000}"/>
    <cellStyle name="Input 17 10" xfId="6642" xr:uid="{111A4670-2F5A-4CCE-A6CC-AC0D00B56B78}"/>
    <cellStyle name="Input 17 10 2" xfId="13113" xr:uid="{CDDBE4F5-D2C9-4D3F-932F-E0FD195E9A36}"/>
    <cellStyle name="Input 17 11" xfId="6616" xr:uid="{EA3F804D-D496-4997-8BFC-708108835E4D}"/>
    <cellStyle name="Input 17 11 2" xfId="13087" xr:uid="{66528851-6A32-4974-8B92-450BAA05562A}"/>
    <cellStyle name="Input 17 12" xfId="7526" xr:uid="{C23DFE8C-60B3-431E-B89B-E4AC9B7DA32A}"/>
    <cellStyle name="Input 17 12 2" xfId="13997" xr:uid="{7A461D53-B120-4B34-AE0F-2AFE004D45CE}"/>
    <cellStyle name="Input 17 13" xfId="7591" xr:uid="{64E82712-AD58-41FE-B87C-3EFA77082880}"/>
    <cellStyle name="Input 17 13 2" xfId="14062" xr:uid="{CF3BBA71-19EC-4A25-9EF5-635D82D64AE4}"/>
    <cellStyle name="Input 17 14" xfId="7537" xr:uid="{56A0C4BD-F7D3-43F1-874E-51F9730E7410}"/>
    <cellStyle name="Input 17 14 2" xfId="14008" xr:uid="{BDDEE1FC-6DF8-48FE-8391-77BA884DB931}"/>
    <cellStyle name="Input 17 15" xfId="7581" xr:uid="{2871557C-0712-4265-847D-ABFFD18743BF}"/>
    <cellStyle name="Input 17 15 2" xfId="14052" xr:uid="{9F0CBB90-CDDC-4E9F-86A3-669FF9E37611}"/>
    <cellStyle name="Input 17 16" xfId="7548" xr:uid="{40A17ACE-017B-492B-9541-1EC988981028}"/>
    <cellStyle name="Input 17 16 2" xfId="14019" xr:uid="{4C234FB1-8A2C-4688-9C64-1E4A71FB94AD}"/>
    <cellStyle name="Input 17 17" xfId="8759" xr:uid="{3E9A43B2-2EC2-495D-84B2-BFD93253F362}"/>
    <cellStyle name="Input 17 18" xfId="9071" xr:uid="{E1964140-BEBA-4276-A7ED-D7B2F2ECA027}"/>
    <cellStyle name="Input 17 19" xfId="8452" xr:uid="{16633514-BDCE-4B8B-8451-857C54062C3A}"/>
    <cellStyle name="Input 17 2" xfId="1363" xr:uid="{00000000-0005-0000-0000-000053050000}"/>
    <cellStyle name="Input 17 2 2" xfId="4845" xr:uid="{418093CB-D91D-4C3C-A7F8-C1E3762B9FDC}"/>
    <cellStyle name="Input 17 2 2 2" xfId="11118" xr:uid="{1DFF2BDA-E40C-49F2-987C-5C32A4EDBDA8}"/>
    <cellStyle name="Input 17 2 3" xfId="8787" xr:uid="{E5976186-6002-4D4F-AAE7-4C4B1AB6F742}"/>
    <cellStyle name="Input 17 2 4" xfId="10187" xr:uid="{16D73F43-D236-481C-B3A7-7868C95C9216}"/>
    <cellStyle name="Input 17 2 5" xfId="3919" xr:uid="{8DA11322-6F7E-4A73-9F1C-8FFBBCBE843A}"/>
    <cellStyle name="Input 17 20" xfId="8841" xr:uid="{CD6B435C-522E-4F3F-AE51-CB7D2E790D40}"/>
    <cellStyle name="Input 17 21" xfId="8727" xr:uid="{31797157-9387-48AF-8653-C55256EA532F}"/>
    <cellStyle name="Input 17 22" xfId="9150" xr:uid="{156610E5-C699-454E-A99D-1CB636113A0C}"/>
    <cellStyle name="Input 17 23" xfId="14958" xr:uid="{99FF845C-BCA4-4419-A40E-CA970AEE8DE7}"/>
    <cellStyle name="Input 17 24" xfId="15399" xr:uid="{F5461440-92A9-4E74-9355-EF2F6C5532F5}"/>
    <cellStyle name="Input 17 25" xfId="15327" xr:uid="{CC8F8793-4260-4A76-BC88-7C834F6B5544}"/>
    <cellStyle name="Input 17 26" xfId="15267" xr:uid="{931309A2-989D-438B-977B-D89E01459AFA}"/>
    <cellStyle name="Input 17 27" xfId="15317" xr:uid="{32F67220-9C0E-4241-B67F-55A532F3869A}"/>
    <cellStyle name="Input 17 28" xfId="15276" xr:uid="{EF4094F2-2C4E-4C9B-9086-5564A7279F9A}"/>
    <cellStyle name="Input 17 3" xfId="2921" xr:uid="{6F1C903F-95F7-4E10-80D1-E5615076AEF3}"/>
    <cellStyle name="Input 17 3 2" xfId="11117" xr:uid="{A4BA51DA-E1B1-488E-909C-C1990E8F7B10}"/>
    <cellStyle name="Input 17 4" xfId="5214" xr:uid="{6D87D736-2BBB-4D4E-A815-2C0F92F10630}"/>
    <cellStyle name="Input 17 4 2" xfId="11685" xr:uid="{8CD688BA-38BF-4D2D-AC02-D8AD0E1A176D}"/>
    <cellStyle name="Input 17 5" xfId="5173" xr:uid="{E0335F26-C15C-46DA-8CE1-0EED4B0199A0}"/>
    <cellStyle name="Input 17 5 2" xfId="11644" xr:uid="{00C06415-1959-4656-9292-A0DE26FAF39D}"/>
    <cellStyle name="Input 17 6" xfId="5136" xr:uid="{6CF11424-23BE-4266-A80F-5363B14340FB}"/>
    <cellStyle name="Input 17 6 2" xfId="11607" xr:uid="{D81627E4-E6A1-47BF-B302-C2290D4D1933}"/>
    <cellStyle name="Input 17 7" xfId="6112" xr:uid="{C8C8BB28-75A0-47BE-A256-E7CC07D8922F}"/>
    <cellStyle name="Input 17 7 2" xfId="12583" xr:uid="{D975EF04-2F7E-4D77-BE5B-AA5EB5D34F80}"/>
    <cellStyle name="Input 17 8" xfId="6089" xr:uid="{B5D78A9A-7D18-480D-A03F-A9253CC241D1}"/>
    <cellStyle name="Input 17 8 2" xfId="12560" xr:uid="{5F19C131-DB21-4946-8B18-6F960E0A1ED6}"/>
    <cellStyle name="Input 17 9" xfId="6065" xr:uid="{F22534B2-0A2A-4C89-A6DF-6DE54032CF46}"/>
    <cellStyle name="Input 17 9 2" xfId="12536" xr:uid="{DAD080DF-67D5-4E2D-A6D3-FE82A8B9B0E8}"/>
    <cellStyle name="Input 18" xfId="1364" xr:uid="{00000000-0005-0000-0000-000054050000}"/>
    <cellStyle name="Input 18 10" xfId="6643" xr:uid="{42C0BD21-5B08-4DA2-80E6-D3D49112B055}"/>
    <cellStyle name="Input 18 10 2" xfId="13114" xr:uid="{8E8D5545-95CB-4412-8E6D-A1F345F9D66F}"/>
    <cellStyle name="Input 18 11" xfId="6617" xr:uid="{0BB00B21-073D-4B53-AE9D-F644436CA384}"/>
    <cellStyle name="Input 18 11 2" xfId="13088" xr:uid="{107C9207-92A8-4AFD-853D-1691E10E4E6C}"/>
    <cellStyle name="Input 18 12" xfId="7525" xr:uid="{A47AC1C4-7619-437A-9520-8B3651F98461}"/>
    <cellStyle name="Input 18 12 2" xfId="13996" xr:uid="{C583F725-4E87-4EC1-B03F-AFF5B497EF09}"/>
    <cellStyle name="Input 18 13" xfId="7592" xr:uid="{B0210083-625F-4D4E-95EC-7C73FAC99E16}"/>
    <cellStyle name="Input 18 13 2" xfId="14063" xr:uid="{1FD09F0D-8578-4A6A-A2EC-2644D2D6F440}"/>
    <cellStyle name="Input 18 14" xfId="7536" xr:uid="{069093D4-6D7E-4623-8508-59DC2F693DD2}"/>
    <cellStyle name="Input 18 14 2" xfId="14007" xr:uid="{E83CF887-CE16-4F12-94BA-B348D2A42A6E}"/>
    <cellStyle name="Input 18 15" xfId="7582" xr:uid="{98A2C2B0-7685-4F97-8F95-9A790BB140EE}"/>
    <cellStyle name="Input 18 15 2" xfId="14053" xr:uid="{2DE3EFC2-B163-43C1-86A5-A96C8BB81FCF}"/>
    <cellStyle name="Input 18 16" xfId="7547" xr:uid="{AA05E782-6F07-47F8-9A30-05513136E296}"/>
    <cellStyle name="Input 18 16 2" xfId="14018" xr:uid="{965F7129-24AA-46CB-B9BB-CBFAB59F0B9A}"/>
    <cellStyle name="Input 18 17" xfId="8760" xr:uid="{8DE52B4D-AE15-4E74-AC94-893EE4669FDD}"/>
    <cellStyle name="Input 18 18" xfId="8788" xr:uid="{A6E25ADF-4319-4158-8416-19CB598C4AA5}"/>
    <cellStyle name="Input 18 19" xfId="8719" xr:uid="{750C720B-F034-4BD9-9AAE-BF774ECF0A9A}"/>
    <cellStyle name="Input 18 2" xfId="1365" xr:uid="{00000000-0005-0000-0000-000055050000}"/>
    <cellStyle name="Input 18 2 2" xfId="4846" xr:uid="{BEB98D91-DF87-4F0C-BEA2-F07B4A740007}"/>
    <cellStyle name="Input 18 2 2 2" xfId="11120" xr:uid="{CA642FA0-AD1C-4692-8D64-5681E486B4CF}"/>
    <cellStyle name="Input 18 2 3" xfId="8454" xr:uid="{FD9FC38F-782D-420A-A42C-A39ACEA8D9C0}"/>
    <cellStyle name="Input 18 2 4" xfId="10188" xr:uid="{65DA1608-D1E3-4AA0-B51C-457CC0D56AF2}"/>
    <cellStyle name="Input 18 2 5" xfId="3920" xr:uid="{E6CB838D-29CB-4DB5-8AA6-231140AAA0C5}"/>
    <cellStyle name="Input 18 20" xfId="8842" xr:uid="{ABE2316A-A796-4042-827C-CA4C90ECA5A9}"/>
    <cellStyle name="Input 18 21" xfId="8726" xr:uid="{23ECAF02-DEC4-4016-B3E7-0A148128A9EB}"/>
    <cellStyle name="Input 18 22" xfId="9149" xr:uid="{BBFC8FA4-A938-4DEB-8FE5-0F9E7572585A}"/>
    <cellStyle name="Input 18 23" xfId="14959" xr:uid="{7A7785F2-D9C2-4AB6-B697-3F193972E237}"/>
    <cellStyle name="Input 18 24" xfId="15400" xr:uid="{BFCB8336-EE1F-45C1-B128-E34279FC2CF4}"/>
    <cellStyle name="Input 18 25" xfId="15328" xr:uid="{468C6BE1-21BF-463D-955A-8500EE233223}"/>
    <cellStyle name="Input 18 26" xfId="15266" xr:uid="{EE1E40FE-DFDD-49C9-967E-5108F3E8946A}"/>
    <cellStyle name="Input 18 27" xfId="15318" xr:uid="{87A93D45-BA37-44DA-80F7-494A5814D126}"/>
    <cellStyle name="Input 18 28" xfId="15757" xr:uid="{11A3801E-A4B8-46BA-8F8F-72C1FA9EE46E}"/>
    <cellStyle name="Input 18 3" xfId="2920" xr:uid="{7EEDDF93-33AC-41B0-9048-69E2C93E2EE4}"/>
    <cellStyle name="Input 18 3 2" xfId="11119" xr:uid="{3DA4903C-0BC9-4D79-8803-DCF42D7F7A23}"/>
    <cellStyle name="Input 18 4" xfId="5215" xr:uid="{60928DED-DA13-4014-A23F-7C93A5399584}"/>
    <cellStyle name="Input 18 4 2" xfId="11686" xr:uid="{6818B180-A001-4540-8722-5B11A471790D}"/>
    <cellStyle name="Input 18 5" xfId="5174" xr:uid="{5323FE62-25D1-4E44-8670-17CCCFF00D63}"/>
    <cellStyle name="Input 18 5 2" xfId="11645" xr:uid="{5107BA38-0BE9-451F-8B2C-82125AB6A2BA}"/>
    <cellStyle name="Input 18 6" xfId="5135" xr:uid="{401C49E0-02E8-4245-876F-50905D9367C7}"/>
    <cellStyle name="Input 18 6 2" xfId="11606" xr:uid="{94F0AC4B-A6CD-4651-AF23-2BF1986F8964}"/>
    <cellStyle name="Input 18 7" xfId="6113" xr:uid="{D3956659-5645-4C4B-B921-02E0EC0765AC}"/>
    <cellStyle name="Input 18 7 2" xfId="12584" xr:uid="{7D5A692D-0DC5-4462-B173-526122845B4C}"/>
    <cellStyle name="Input 18 8" xfId="6090" xr:uid="{805F198A-93F6-4060-90F6-34D94652F4D0}"/>
    <cellStyle name="Input 18 8 2" xfId="12561" xr:uid="{CEE232B0-F17F-4EFD-BFC7-7E35DC5EE9EE}"/>
    <cellStyle name="Input 18 9" xfId="6066" xr:uid="{624040E9-8713-4839-B398-9F75EFEAE132}"/>
    <cellStyle name="Input 18 9 2" xfId="12537" xr:uid="{CF8704F3-6303-437F-A5C5-A538A32C1936}"/>
    <cellStyle name="Input 19" xfId="1366" xr:uid="{00000000-0005-0000-0000-000056050000}"/>
    <cellStyle name="Input 19 10" xfId="6644" xr:uid="{01BE314C-8AEE-4EC4-85AA-40E7D15CE3B9}"/>
    <cellStyle name="Input 19 10 2" xfId="13115" xr:uid="{2F145E69-B681-41C4-8338-C291270C149E}"/>
    <cellStyle name="Input 19 11" xfId="6618" xr:uid="{D5C87DF7-1215-451F-943C-D8FDFC0FC154}"/>
    <cellStyle name="Input 19 11 2" xfId="13089" xr:uid="{5A60DFC4-F2BE-4B87-AA00-8F02B55E66B4}"/>
    <cellStyle name="Input 19 12" xfId="7524" xr:uid="{16264F1E-14B6-4BDD-ABC5-1BB9BC7B3464}"/>
    <cellStyle name="Input 19 12 2" xfId="13995" xr:uid="{B70EAC4B-22B7-430B-B453-46A763D465A3}"/>
    <cellStyle name="Input 19 13" xfId="7593" xr:uid="{EC2A611F-E686-4E47-813A-1D923D86B626}"/>
    <cellStyle name="Input 19 13 2" xfId="14064" xr:uid="{7540D4C8-3615-461C-8BA9-CB98411D0360}"/>
    <cellStyle name="Input 19 14" xfId="7535" xr:uid="{EAAE720F-65A1-4303-A04B-3A89590DE0FB}"/>
    <cellStyle name="Input 19 14 2" xfId="14006" xr:uid="{7ECC8EBD-9F62-4216-99D6-AB6409B59052}"/>
    <cellStyle name="Input 19 15" xfId="7583" xr:uid="{E9A8F1ED-A444-436F-8EC5-046441423134}"/>
    <cellStyle name="Input 19 15 2" xfId="14054" xr:uid="{A7A73916-C37D-4127-9C4D-8A3CF4B8DD2C}"/>
    <cellStyle name="Input 19 16" xfId="7546" xr:uid="{F76818D4-7DB2-4C1D-BABF-CBEF2B130128}"/>
    <cellStyle name="Input 19 16 2" xfId="14017" xr:uid="{ED3EDF87-4F8F-479A-BC9C-E7114364C08A}"/>
    <cellStyle name="Input 19 17" xfId="8761" xr:uid="{1A972AC6-FBFD-4525-89F1-2D5C8FD32B23}"/>
    <cellStyle name="Input 19 18" xfId="8789" xr:uid="{7D36C2DC-978C-47FB-9478-4AC31A628FF5}"/>
    <cellStyle name="Input 19 19" xfId="8718" xr:uid="{6496B1D8-EA78-4317-8025-05E8B1FAFD5F}"/>
    <cellStyle name="Input 19 2" xfId="1367" xr:uid="{00000000-0005-0000-0000-000057050000}"/>
    <cellStyle name="Input 19 2 2" xfId="4847" xr:uid="{26A87DB1-37D5-43C9-AFDA-C06BCF0DC612}"/>
    <cellStyle name="Input 19 2 2 2" xfId="11122" xr:uid="{0824E47B-413D-4BEA-93C8-74E0DAF5BB61}"/>
    <cellStyle name="Input 19 2 3" xfId="8790" xr:uid="{F1982093-A13A-49AB-97A5-D7E2BD02859A}"/>
    <cellStyle name="Input 19 2 4" xfId="10189" xr:uid="{EFECD8F3-A801-48BF-B27D-D7657B0137BC}"/>
    <cellStyle name="Input 19 2 5" xfId="3921" xr:uid="{0D741751-724C-47C6-8033-C5E3B401AF90}"/>
    <cellStyle name="Input 19 20" xfId="8843" xr:uid="{A46BC457-7F28-436A-A565-56EF542A5A09}"/>
    <cellStyle name="Input 19 21" xfId="8725" xr:uid="{59A6BBCC-5B59-47C6-BCE3-A6A16FFA231F}"/>
    <cellStyle name="Input 19 22" xfId="9142" xr:uid="{1CA35D57-A670-44EF-99A1-39DABFCA703A}"/>
    <cellStyle name="Input 19 23" xfId="14960" xr:uid="{6E88E8CB-BF8C-4846-A61C-24F74EBB568F}"/>
    <cellStyle name="Input 19 24" xfId="15401" xr:uid="{388DEE1F-43E9-44E1-B217-C251819507D7}"/>
    <cellStyle name="Input 19 25" xfId="15329" xr:uid="{0C0EA79B-27E1-4B55-BAB7-C85FEA4A7E5B}"/>
    <cellStyle name="Input 19 26" xfId="15265" xr:uid="{0CDDD790-A667-4F76-9B54-A530237F81D0}"/>
    <cellStyle name="Input 19 27" xfId="15319" xr:uid="{F3A86A1A-65F6-4397-BC1B-54508944D763}"/>
    <cellStyle name="Input 19 28" xfId="15275" xr:uid="{2A139FF0-0507-4921-BB19-EF14E80D345E}"/>
    <cellStyle name="Input 19 3" xfId="2919" xr:uid="{090EC19A-90DD-4E7A-8D66-CC154D7B33C7}"/>
    <cellStyle name="Input 19 3 2" xfId="11121" xr:uid="{419BDFC7-3D94-475A-B0E2-51FB32D31827}"/>
    <cellStyle name="Input 19 4" xfId="5216" xr:uid="{C6A25686-4FA7-4C21-9319-F2654163C8A1}"/>
    <cellStyle name="Input 19 4 2" xfId="11687" xr:uid="{2E07F69A-FFAA-4C59-8529-E877DC2C31F0}"/>
    <cellStyle name="Input 19 5" xfId="5175" xr:uid="{2EE56D30-1507-4CFB-AAA8-A3ACBA206093}"/>
    <cellStyle name="Input 19 5 2" xfId="11646" xr:uid="{6EBCFFBE-D771-4808-8C7C-B024FEB7483F}"/>
    <cellStyle name="Input 19 6" xfId="5134" xr:uid="{6BB74A18-3893-44DC-A05F-FA601E156C2A}"/>
    <cellStyle name="Input 19 6 2" xfId="11605" xr:uid="{72D21488-1855-4149-B209-3F8F1B0A3FF6}"/>
    <cellStyle name="Input 19 7" xfId="6114" xr:uid="{07D32B29-BC6D-407B-9C47-5E91783DF5F8}"/>
    <cellStyle name="Input 19 7 2" xfId="12585" xr:uid="{0C5B1218-3D4A-4CC6-A3D8-2D93ABA183E6}"/>
    <cellStyle name="Input 19 8" xfId="6091" xr:uid="{ADEE2812-DF35-4C6F-810E-12A128621675}"/>
    <cellStyle name="Input 19 8 2" xfId="12562" xr:uid="{346BE1AB-6C25-41BE-A001-CCF162943686}"/>
    <cellStyle name="Input 19 9" xfId="6067" xr:uid="{68C084B1-B8E4-4385-BE8C-3FB7DBEEDCEA}"/>
    <cellStyle name="Input 19 9 2" xfId="12538" xr:uid="{8D9A888E-D22F-44FD-888C-27B33F726AE6}"/>
    <cellStyle name="Input 2" xfId="1368" xr:uid="{00000000-0005-0000-0000-000058050000}"/>
    <cellStyle name="Input 2 10" xfId="6092" xr:uid="{BD3D49C0-DB6F-4EED-830E-CA286136EAF1}"/>
    <cellStyle name="Input 2 10 2" xfId="12563" xr:uid="{911AA83D-41F7-4A11-9D76-E4114C3E9613}"/>
    <cellStyle name="Input 2 11" xfId="6068" xr:uid="{71DA86E4-A06B-43D9-A41D-84ED897EA366}"/>
    <cellStyle name="Input 2 11 2" xfId="12539" xr:uid="{79DEB23C-44E5-42F2-9265-D821F8E72245}"/>
    <cellStyle name="Input 2 12" xfId="6645" xr:uid="{A01FE113-F60C-4D51-B848-DD350E381394}"/>
    <cellStyle name="Input 2 12 2" xfId="13116" xr:uid="{96EFE36E-9B19-4B62-9126-56DD19BCDD47}"/>
    <cellStyle name="Input 2 13" xfId="6619" xr:uid="{05BA267E-64F6-48C3-B546-0D5F3CA895D4}"/>
    <cellStyle name="Input 2 13 2" xfId="13090" xr:uid="{E717AA59-8E13-456C-AC9D-008E2DE7A6E9}"/>
    <cellStyle name="Input 2 14" xfId="7523" xr:uid="{04F25F9D-4E60-4D6E-9C66-0E58A2EEBC8C}"/>
    <cellStyle name="Input 2 14 2" xfId="13994" xr:uid="{E62BCA21-60EB-4830-82A0-748256F30D6B}"/>
    <cellStyle name="Input 2 15" xfId="7250" xr:uid="{B7F521C5-9776-401C-BB12-E8D0D2FEEAB6}"/>
    <cellStyle name="Input 2 15 2" xfId="13721" xr:uid="{B24A665C-AC6F-456E-B270-F268D3A227B2}"/>
    <cellStyle name="Input 2 16" xfId="7534" xr:uid="{F9D42C03-9E78-4D54-94A0-ACC3F2300D3E}"/>
    <cellStyle name="Input 2 16 2" xfId="14005" xr:uid="{967CAC70-CD43-4676-A560-80AAFD314018}"/>
    <cellStyle name="Input 2 17" xfId="7584" xr:uid="{EA96F834-433B-4334-A10B-587ADD7429FD}"/>
    <cellStyle name="Input 2 17 2" xfId="14055" xr:uid="{0A6B17D0-57F6-458B-9674-F1A60EEAFDB4}"/>
    <cellStyle name="Input 2 18" xfId="7545" xr:uid="{EEB992E5-4D39-4A0E-BC62-15D144CEB41C}"/>
    <cellStyle name="Input 2 18 2" xfId="14016" xr:uid="{DCAA3A22-5B6F-499F-B392-807AEE9D5DE4}"/>
    <cellStyle name="Input 2 19" xfId="8762" xr:uid="{7CB46E04-EFE8-4DA3-AB40-5FCBBF755FBA}"/>
    <cellStyle name="Input 2 2" xfId="1369" xr:uid="{00000000-0005-0000-0000-000059050000}"/>
    <cellStyle name="Input 2 2 10" xfId="6646" xr:uid="{95D63BE9-AAE3-48CD-A124-D6F8B3875C4A}"/>
    <cellStyle name="Input 2 2 10 2" xfId="13117" xr:uid="{302145F8-D4B9-46D9-849E-1B9A1B712528}"/>
    <cellStyle name="Input 2 2 11" xfId="6620" xr:uid="{8E386463-0015-4240-8933-A8BBF3AA2029}"/>
    <cellStyle name="Input 2 2 11 2" xfId="13091" xr:uid="{C3EF936A-D1F2-4A18-A05D-6177C3494B90}"/>
    <cellStyle name="Input 2 2 12" xfId="7522" xr:uid="{352ABE42-00A7-4FE3-AF52-2916CE250810}"/>
    <cellStyle name="Input 2 2 12 2" xfId="13993" xr:uid="{862134CF-9897-449F-AD28-2F3CF253D4A2}"/>
    <cellStyle name="Input 2 2 13" xfId="7594" xr:uid="{E71F7FF0-2160-4DE8-8759-69821628E929}"/>
    <cellStyle name="Input 2 2 13 2" xfId="14065" xr:uid="{F8730904-4896-40F2-B831-032D02C2E67F}"/>
    <cellStyle name="Input 2 2 14" xfId="7509" xr:uid="{FDAE3126-5276-4555-9FE1-060211473BA1}"/>
    <cellStyle name="Input 2 2 14 2" xfId="13980" xr:uid="{E912E50C-2119-4F37-A8F4-ED67094DCACD}"/>
    <cellStyle name="Input 2 2 15" xfId="7606" xr:uid="{BA21641E-397A-4903-BFC7-EF67DEAB5C19}"/>
    <cellStyle name="Input 2 2 15 2" xfId="14077" xr:uid="{878185F9-0512-41A6-9709-DAE47662C6BC}"/>
    <cellStyle name="Input 2 2 16" xfId="7497" xr:uid="{48C40D48-5DF2-4C6D-8308-AE8CBF4AC71E}"/>
    <cellStyle name="Input 2 2 16 2" xfId="13968" xr:uid="{AA0FBD5F-924E-4216-BA63-5DD25BEA673C}"/>
    <cellStyle name="Input 2 2 17" xfId="8763" xr:uid="{20E65654-A8D4-400B-A962-991802260D06}"/>
    <cellStyle name="Input 2 2 18" xfId="8792" xr:uid="{85228B8C-4B97-4330-9549-B379F67DF7A6}"/>
    <cellStyle name="Input 2 2 19" xfId="8716" xr:uid="{13D6139D-BC82-4BA8-87E6-965DF8B1A7A6}"/>
    <cellStyle name="Input 2 2 2" xfId="1370" xr:uid="{00000000-0005-0000-0000-00005A050000}"/>
    <cellStyle name="Input 2 2 2 2" xfId="4848" xr:uid="{99C6F68D-8BF9-4903-9721-4BF779BF5264}"/>
    <cellStyle name="Input 2 2 2 2 2" xfId="11125" xr:uid="{72818FF0-D419-4303-8077-8E84BD21C2F4}"/>
    <cellStyle name="Input 2 2 2 3" xfId="8793" xr:uid="{38C63E3F-F353-4258-BB47-9D51C3D4AE0D}"/>
    <cellStyle name="Input 2 2 2 4" xfId="10190" xr:uid="{1B73D270-57B8-46BD-9A82-346F9DF70393}"/>
    <cellStyle name="Input 2 2 2 5" xfId="3922" xr:uid="{0E882B4E-72EB-478F-A397-BFEB41B36AC4}"/>
    <cellStyle name="Input 2 2 20" xfId="8845" xr:uid="{9E85D5CE-41AB-45D6-A4A4-6D2BB770EB37}"/>
    <cellStyle name="Input 2 2 21" xfId="8703" xr:uid="{DB75A7B1-57DD-4B8D-A138-8EF6C27BB338}"/>
    <cellStyle name="Input 2 2 22" xfId="8831" xr:uid="{23D3DD72-9C46-440B-BAEC-8AB2BB9C7EA9}"/>
    <cellStyle name="Input 2 2 23" xfId="15163" xr:uid="{307D75F7-8143-40FC-A865-E45E78960C29}"/>
    <cellStyle name="Input 2 2 24" xfId="15403" xr:uid="{A4868CDA-53B0-4A6A-84ED-313526474E66}"/>
    <cellStyle name="Input 2 2 25" xfId="15331" xr:uid="{0069D558-0128-47A9-B9DB-C969CF474166}"/>
    <cellStyle name="Input 2 2 26" xfId="15263" xr:uid="{4B92C77D-2C42-46FB-B0F5-48787B48B62F}"/>
    <cellStyle name="Input 2 2 27" xfId="15343" xr:uid="{690DCAD4-62B3-46B3-9B81-9FC302D66959}"/>
    <cellStyle name="Input 2 2 28" xfId="15252" xr:uid="{F326E9DE-C2C1-4373-A22B-949769FC14BA}"/>
    <cellStyle name="Input 2 2 3" xfId="2918" xr:uid="{38C69D8B-BD0E-4257-9DFA-96FD0E006C90}"/>
    <cellStyle name="Input 2 2 3 2" xfId="11124" xr:uid="{4BD7DDDC-498A-456E-A403-69178E953E04}"/>
    <cellStyle name="Input 2 2 4" xfId="5218" xr:uid="{EFD0D2C7-FB02-4C43-BE3F-B6B69AD03FD5}"/>
    <cellStyle name="Input 2 2 4 2" xfId="11689" xr:uid="{9167D9C0-2842-4F17-932B-C8412356D12F}"/>
    <cellStyle name="Input 2 2 5" xfId="5177" xr:uid="{DD9398D3-3E86-49C8-9ABA-1899074D67BF}"/>
    <cellStyle name="Input 2 2 5 2" xfId="11648" xr:uid="{69B3C678-FA05-481E-825C-2E6500A0D0F6}"/>
    <cellStyle name="Input 2 2 6" xfId="5132" xr:uid="{7E9DC7F8-E15E-4CD2-8C82-1B37E4A3DE31}"/>
    <cellStyle name="Input 2 2 6 2" xfId="11603" xr:uid="{6FA2C80F-31F6-4049-879C-5305366EC721}"/>
    <cellStyle name="Input 2 2 7" xfId="6116" xr:uid="{6DCFAC70-AB57-4ECD-BFA8-A5CCE9B12B52}"/>
    <cellStyle name="Input 2 2 7 2" xfId="12587" xr:uid="{4ADE9F63-EF72-4AAA-95D0-9E6F8834B532}"/>
    <cellStyle name="Input 2 2 8" xfId="6093" xr:uid="{1EE356A2-3472-44C7-A618-90974C3A6981}"/>
    <cellStyle name="Input 2 2 8 2" xfId="12564" xr:uid="{E7607635-65B0-4261-9FF2-298BD4BBEDA3}"/>
    <cellStyle name="Input 2 2 9" xfId="6069" xr:uid="{2E708621-686C-4C2E-A7A8-49E25C77EA33}"/>
    <cellStyle name="Input 2 2 9 2" xfId="12540" xr:uid="{5FEBFA21-19CF-42A8-88BC-986B5E72BEFC}"/>
    <cellStyle name="Input 2 20" xfId="8791" xr:uid="{9CF2ADE3-9792-43F0-8E2A-B45E97D7B62F}"/>
    <cellStyle name="Input 2 21" xfId="8717" xr:uid="{E44F1186-FC86-45D4-9D92-821E92B2075C}"/>
    <cellStyle name="Input 2 22" xfId="8844" xr:uid="{A4A3C597-E652-46D6-BC83-0DB83DE51563}"/>
    <cellStyle name="Input 2 23" xfId="8724" xr:uid="{3B8FD372-8DEB-4F36-88D6-DC96AB1832D3}"/>
    <cellStyle name="Input 2 24" xfId="8830" xr:uid="{F2579899-A423-4048-B670-1F1960DAF016}"/>
    <cellStyle name="Input 2 25" xfId="14961" xr:uid="{5F9C9FA8-E9A1-459F-84DB-DF229D5C2E09}"/>
    <cellStyle name="Input 2 26" xfId="15402" xr:uid="{BD0A1331-15BF-4420-8BEA-DE2A06F3ADAB}"/>
    <cellStyle name="Input 2 27" xfId="15330" xr:uid="{21FD2E1F-5191-490E-A1D8-79CE9DBFF2FA}"/>
    <cellStyle name="Input 2 28" xfId="15264" xr:uid="{5A91584F-4149-480D-84B6-FB7397265A6A}"/>
    <cellStyle name="Input 2 29" xfId="15320" xr:uid="{784A4251-035F-4046-A435-62827E7CCD9C}"/>
    <cellStyle name="Input 2 3" xfId="1371" xr:uid="{00000000-0005-0000-0000-00005B050000}"/>
    <cellStyle name="Input 2 3 10" xfId="6647" xr:uid="{957A7AE7-851B-4FBC-91B6-D136A2DCAF16}"/>
    <cellStyle name="Input 2 3 10 2" xfId="13118" xr:uid="{9B6619E7-9AF4-41D0-B335-45129704827D}"/>
    <cellStyle name="Input 2 3 11" xfId="6621" xr:uid="{304C058F-8B9C-45F3-B900-0748428C6A3A}"/>
    <cellStyle name="Input 2 3 11 2" xfId="13092" xr:uid="{A1C4F955-C2AF-4EF7-B070-52BDF35E8A3B}"/>
    <cellStyle name="Input 2 3 12" xfId="7521" xr:uid="{79CEABBC-3306-4704-8456-C9219505A814}"/>
    <cellStyle name="Input 2 3 12 2" xfId="13992" xr:uid="{2C170036-6786-45CF-A32A-7EE1BAC7CD41}"/>
    <cellStyle name="Input 2 3 13" xfId="7595" xr:uid="{43E65284-2BF1-4C12-B390-3B3BB1250889}"/>
    <cellStyle name="Input 2 3 13 2" xfId="14066" xr:uid="{E35E8BE2-A42B-4868-BA50-A8102A3991D1}"/>
    <cellStyle name="Input 2 3 14" xfId="7508" xr:uid="{0080C6B8-BC79-441B-A600-B856CA26DA0F}"/>
    <cellStyle name="Input 2 3 14 2" xfId="13979" xr:uid="{8A7632B5-7AA8-4801-91B1-B83C72C25F99}"/>
    <cellStyle name="Input 2 3 15" xfId="7713" xr:uid="{3C46A081-C07F-42B9-B56B-8E70E4E07882}"/>
    <cellStyle name="Input 2 3 15 2" xfId="14184" xr:uid="{DEB47C8B-954F-4EE3-AB30-1442ECC8B66D}"/>
    <cellStyle name="Input 2 3 16" xfId="7742" xr:uid="{FA082BB0-BEBA-4AA3-B858-5D615ABD6AA2}"/>
    <cellStyle name="Input 2 3 16 2" xfId="14213" xr:uid="{47224D42-556C-4ECF-B813-0E91EE779644}"/>
    <cellStyle name="Input 2 3 17" xfId="8764" xr:uid="{74E69F50-8C2E-4C02-A8D1-54BFAE3C1086}"/>
    <cellStyle name="Input 2 3 18" xfId="8794" xr:uid="{A6C1BED3-46EC-4CAF-BA6D-C55F01CEB878}"/>
    <cellStyle name="Input 2 3 19" xfId="8715" xr:uid="{8AA05490-34AB-43F7-BA71-DB2737B3F22C}"/>
    <cellStyle name="Input 2 3 2" xfId="1372" xr:uid="{00000000-0005-0000-0000-00005C050000}"/>
    <cellStyle name="Input 2 3 2 2" xfId="4849" xr:uid="{1263EC4C-6B40-45C4-9C93-96A557EAF9DD}"/>
    <cellStyle name="Input 2 3 2 2 2" xfId="11127" xr:uid="{3F5EF201-B011-41DE-8178-050DCF26FC4C}"/>
    <cellStyle name="Input 2 3 2 3" xfId="8795" xr:uid="{63225E9A-D769-473B-B558-38B57BDE778A}"/>
    <cellStyle name="Input 2 3 2 4" xfId="10191" xr:uid="{1CE02C70-527A-4367-809B-5EF18AACDB0D}"/>
    <cellStyle name="Input 2 3 2 5" xfId="3923" xr:uid="{30EC16C5-6A8B-4DBC-A431-4D0747AFBA90}"/>
    <cellStyle name="Input 2 3 20" xfId="8846" xr:uid="{382A2239-2511-49E3-8DBF-D161B14775F7}"/>
    <cellStyle name="Input 2 3 21" xfId="8702" xr:uid="{B16E03EC-9B27-4AF6-A5FE-8AE1F4B597D6}"/>
    <cellStyle name="Input 2 3 22" xfId="9148" xr:uid="{06EAEFC9-B8BF-40FD-B5F1-A83A4AF56487}"/>
    <cellStyle name="Input 2 3 23" xfId="14962" xr:uid="{A284CF68-92F9-4E5D-8C78-1C40FB7E3AED}"/>
    <cellStyle name="Input 2 3 24" xfId="15404" xr:uid="{275EE650-5595-4392-B49D-6E8911760E89}"/>
    <cellStyle name="Input 2 3 25" xfId="15332" xr:uid="{A8375894-38B0-4A73-A8DC-9FEC0FC55F7E}"/>
    <cellStyle name="Input 2 3 26" xfId="15823" xr:uid="{B0C847FD-2FD2-4096-A0C5-97BD6D1D19E5}"/>
    <cellStyle name="Input 2 3 27" xfId="15344" xr:uid="{2ED8A79F-1EDD-482F-A89D-05C63FF04F32}"/>
    <cellStyle name="Input 2 3 28" xfId="15879" xr:uid="{B4F076FF-5E22-4724-B1BB-9DE2E88C750B}"/>
    <cellStyle name="Input 2 3 3" xfId="2917" xr:uid="{26374E88-724F-40F2-B73C-992225E2305E}"/>
    <cellStyle name="Input 2 3 3 2" xfId="11126" xr:uid="{3CE29DF2-7C2E-4E52-9B86-48AA38885846}"/>
    <cellStyle name="Input 2 3 4" xfId="5219" xr:uid="{92FD58FB-1328-49EA-B123-3B78E09E6321}"/>
    <cellStyle name="Input 2 3 4 2" xfId="11690" xr:uid="{D7529D67-817E-4D34-B475-C2B74F898DF5}"/>
    <cellStyle name="Input 2 3 5" xfId="5178" xr:uid="{C0CBA1F8-C8E4-4799-8B62-66B93AEB560D}"/>
    <cellStyle name="Input 2 3 5 2" xfId="11649" xr:uid="{41BE4FC1-567C-4686-9038-D8232848B99B}"/>
    <cellStyle name="Input 2 3 6" xfId="5612" xr:uid="{8E65D2C1-11A5-4D41-A247-C189EEE24139}"/>
    <cellStyle name="Input 2 3 6 2" xfId="12083" xr:uid="{56BCE2D5-FB6F-4733-B2C4-4CD978615D0F}"/>
    <cellStyle name="Input 2 3 7" xfId="6117" xr:uid="{FA472756-85CE-45E5-A8C4-4938E7C00FAC}"/>
    <cellStyle name="Input 2 3 7 2" xfId="12588" xr:uid="{8E984AA9-04EB-445D-B57E-E0463E6F002D}"/>
    <cellStyle name="Input 2 3 8" xfId="6094" xr:uid="{BDC3A7D4-C25A-4CAC-81A2-62DB71AA60D2}"/>
    <cellStyle name="Input 2 3 8 2" xfId="12565" xr:uid="{E6295828-0084-4A48-9C72-C11CAC80375F}"/>
    <cellStyle name="Input 2 3 9" xfId="6070" xr:uid="{47B98B3B-80D6-4DDF-A5E4-5C331CDA294B}"/>
    <cellStyle name="Input 2 3 9 2" xfId="12541" xr:uid="{0A41DBF5-2F4C-4FE7-977B-C31D20C26105}"/>
    <cellStyle name="Input 2 30" xfId="15175" xr:uid="{A791711B-9EB2-484F-9CEA-E85D55D77B3A}"/>
    <cellStyle name="Input 2 4" xfId="1373" xr:uid="{00000000-0005-0000-0000-00005D050000}"/>
    <cellStyle name="Input 2 4 2" xfId="4850" xr:uid="{79FF7543-1FD2-4424-8F5A-8C7D228F41CF}"/>
    <cellStyle name="Input 2 4 2 2" xfId="11128" xr:uid="{ABC5987F-CB95-4B6B-AAEB-D58CEE5F09D8}"/>
    <cellStyle name="Input 2 4 3" xfId="8796" xr:uid="{8043E9E8-A123-4DF3-8B40-1240F6D8D8CE}"/>
    <cellStyle name="Input 2 4 4" xfId="10192" xr:uid="{7BA4B36A-CEFB-4496-B94A-F76ABE212BEC}"/>
    <cellStyle name="Input 2 4 5" xfId="3924" xr:uid="{6921A7DE-FA4D-483B-BA43-3A5B1F5AE023}"/>
    <cellStyle name="Input 2 5" xfId="2690" xr:uid="{2F699014-CAAE-4AFE-B474-7870C5E0BE42}"/>
    <cellStyle name="Input 2 5 2" xfId="11123" xr:uid="{282FD2A3-9E4E-4450-A489-1572FC9B6D01}"/>
    <cellStyle name="Input 2 6" xfId="5217" xr:uid="{EA93420C-7B3F-4ED3-B5C0-DF6CF9CEE680}"/>
    <cellStyle name="Input 2 6 2" xfId="11688" xr:uid="{EA076602-333F-49D1-BF02-A69AE7F144BF}"/>
    <cellStyle name="Input 2 7" xfId="5176" xr:uid="{D88D8239-5065-49EF-B979-2E222337856D}"/>
    <cellStyle name="Input 2 7 2" xfId="11647" xr:uid="{8E842682-0216-449A-AB9E-3233DFFB5512}"/>
    <cellStyle name="Input 2 8" xfId="5133" xr:uid="{390A50A3-1377-4EB6-8AEF-355B689B475C}"/>
    <cellStyle name="Input 2 8 2" xfId="11604" xr:uid="{B5D727BF-4A42-4C0B-84CA-3EEA0EA87DED}"/>
    <cellStyle name="Input 2 9" xfId="6115" xr:uid="{F5B089E6-848E-4B92-A37D-E2950DB8A68F}"/>
    <cellStyle name="Input 2 9 2" xfId="12586" xr:uid="{3EEFFE2D-BFCA-4DD2-B804-E13FC1CE39F9}"/>
    <cellStyle name="Input 20" xfId="1374" xr:uid="{00000000-0005-0000-0000-00005E050000}"/>
    <cellStyle name="Input 20 10" xfId="6648" xr:uid="{BFEAD799-A577-4359-A4D9-C070C65D15C4}"/>
    <cellStyle name="Input 20 10 2" xfId="13119" xr:uid="{C44A81F0-AA13-4A30-A39B-EF1808872B2D}"/>
    <cellStyle name="Input 20 11" xfId="6622" xr:uid="{4643F02D-4945-45D8-BBBD-7DF2CC599F63}"/>
    <cellStyle name="Input 20 11 2" xfId="13093" xr:uid="{9726FF45-BF70-4CC0-899D-361ACC01A1A4}"/>
    <cellStyle name="Input 20 12" xfId="7520" xr:uid="{87758901-B4E9-4CFF-BCB5-6C7D35500610}"/>
    <cellStyle name="Input 20 12 2" xfId="13991" xr:uid="{12DDA366-7A74-405D-ACEF-9F9565522A90}"/>
    <cellStyle name="Input 20 13" xfId="7596" xr:uid="{688003AC-61C1-41C2-B0A4-67C85B04FAE4}"/>
    <cellStyle name="Input 20 13 2" xfId="14067" xr:uid="{73BB5937-927F-4EA8-B57B-FE5CE01930AF}"/>
    <cellStyle name="Input 20 14" xfId="7507" xr:uid="{72697617-A01D-422B-9634-3503AF5F839A}"/>
    <cellStyle name="Input 20 14 2" xfId="13978" xr:uid="{35BEAEA4-2C34-4D0C-8514-D504AE213D96}"/>
    <cellStyle name="Input 20 15" xfId="7259" xr:uid="{CDF9118F-C598-42F6-B64C-9692CCD92008}"/>
    <cellStyle name="Input 20 15 2" xfId="13730" xr:uid="{2BF1C4D8-4782-4B53-98B5-39FF5E37A413}"/>
    <cellStyle name="Input 20 16" xfId="7496" xr:uid="{AA023B89-3E34-4C5B-965E-CF3F5A48F511}"/>
    <cellStyle name="Input 20 16 2" xfId="13967" xr:uid="{7586F351-9ECB-4C87-B458-D8E42FEC4403}"/>
    <cellStyle name="Input 20 17" xfId="8765" xr:uid="{A614E4E7-BD46-4D18-A5D4-5ACC220AC63C}"/>
    <cellStyle name="Input 20 18" xfId="8797" xr:uid="{6D1ECEBC-D2E9-423D-A0E4-C0B762556BB4}"/>
    <cellStyle name="Input 20 19" xfId="8714" xr:uid="{1AAE73E3-D0E1-4D3A-8688-F77FCA5A9D31}"/>
    <cellStyle name="Input 20 2" xfId="1375" xr:uid="{00000000-0005-0000-0000-00005F050000}"/>
    <cellStyle name="Input 20 2 2" xfId="4851" xr:uid="{7249589A-D0EB-40A1-A55B-0A32AB066A6C}"/>
    <cellStyle name="Input 20 2 2 2" xfId="11130" xr:uid="{30813D8D-AA9B-4AF2-AA33-5BACA8999F4D}"/>
    <cellStyle name="Input 20 2 3" xfId="8798" xr:uid="{B2C1F415-E096-487F-8DA4-648ADF5F9540}"/>
    <cellStyle name="Input 20 2 4" xfId="10193" xr:uid="{F9A624E8-49BA-4946-886E-E974C36DD923}"/>
    <cellStyle name="Input 20 2 5" xfId="3925" xr:uid="{378FC5F4-367B-477F-96ED-9EA55785DBEE}"/>
    <cellStyle name="Input 20 20" xfId="8847" xr:uid="{0743C079-C551-49A6-877C-6212FE341296}"/>
    <cellStyle name="Input 20 21" xfId="8701" xr:uid="{30B4F199-95E0-403C-980A-1AF8FB04C1FA}"/>
    <cellStyle name="Input 20 22" xfId="10135" xr:uid="{438AB7DD-FD29-4BD0-8CAB-EA893D84969E}"/>
    <cellStyle name="Input 20 23" xfId="14923" xr:uid="{654A3EA6-9CBC-46C6-92A8-55C8508CEABD}"/>
    <cellStyle name="Input 20 24" xfId="15405" xr:uid="{C068252A-44B9-4AC6-B2B2-B776D9215687}"/>
    <cellStyle name="Input 20 25" xfId="15333" xr:uid="{32A2A069-AE5A-4DFE-925B-8EAFD7998FEC}"/>
    <cellStyle name="Input 20 26" xfId="15262" xr:uid="{55B924D2-E161-48D7-A074-874F3228C504}"/>
    <cellStyle name="Input 20 27" xfId="15345" xr:uid="{74A5C13D-D5A8-4262-AC2B-EF0FAEF2BA2D}"/>
    <cellStyle name="Input 20 28" xfId="15251" xr:uid="{56A6F806-293A-4E9C-B024-413C6E521B74}"/>
    <cellStyle name="Input 20 3" xfId="2916" xr:uid="{2C579219-8ADB-4F8F-AED7-672EFE4D4ADB}"/>
    <cellStyle name="Input 20 3 2" xfId="11129" xr:uid="{AFB5C3B0-7197-4809-AD12-A64DADFA2F05}"/>
    <cellStyle name="Input 20 4" xfId="5220" xr:uid="{7F34BDEB-64E0-43ED-8068-6A88500919D6}"/>
    <cellStyle name="Input 20 4 2" xfId="11691" xr:uid="{B43214B0-25E0-45CE-A00E-8E9491AB6664}"/>
    <cellStyle name="Input 20 5" xfId="5179" xr:uid="{C9B069F1-DE12-47BD-AB82-0805C3A52E9C}"/>
    <cellStyle name="Input 20 5 2" xfId="11650" xr:uid="{B985F3C8-D83D-40DA-A383-E030FD3CEC91}"/>
    <cellStyle name="Input 20 6" xfId="5082" xr:uid="{CE0EC4FC-7847-4E29-AB9C-DC2E80FBD8D4}"/>
    <cellStyle name="Input 20 6 2" xfId="11553" xr:uid="{B907A02B-1DBE-47AB-8C8F-1BB9F4A9D3E1}"/>
    <cellStyle name="Input 20 7" xfId="6118" xr:uid="{88575ACD-47D8-4806-A63B-8B89FD364746}"/>
    <cellStyle name="Input 20 7 2" xfId="12589" xr:uid="{F64A02FA-3FB7-4601-BFE9-4D5A155CB8E4}"/>
    <cellStyle name="Input 20 8" xfId="6095" xr:uid="{2C690567-CCA1-4191-AA73-2497D4E8FF16}"/>
    <cellStyle name="Input 20 8 2" xfId="12566" xr:uid="{3BDE31C3-0CDB-4F07-82CA-A1507FE9ECCA}"/>
    <cellStyle name="Input 20 9" xfId="6071" xr:uid="{808D47F9-5AB9-4429-B9DD-29D24BE1B214}"/>
    <cellStyle name="Input 20 9 2" xfId="12542" xr:uid="{9C4539A3-342E-4BA4-B038-6CD2C71D9830}"/>
    <cellStyle name="Input 21" xfId="1376" xr:uid="{00000000-0005-0000-0000-000060050000}"/>
    <cellStyle name="Input 21 10" xfId="7007" xr:uid="{1C3F5FAD-0C2D-44A0-AAAB-31938A65CE39}"/>
    <cellStyle name="Input 21 10 2" xfId="13478" xr:uid="{0E0D5764-7747-480E-A3DF-BC453AE6F7C8}"/>
    <cellStyle name="Input 21 11" xfId="6979" xr:uid="{627F4DE9-27BA-496A-BCFB-3066D73A7B25}"/>
    <cellStyle name="Input 21 11 2" xfId="13450" xr:uid="{02FD9DC0-B757-44DF-9BC9-1B4962B99D70}"/>
    <cellStyle name="Input 21 12" xfId="7519" xr:uid="{7F54AF4A-1A79-4068-BA9E-8F21AF230DCC}"/>
    <cellStyle name="Input 21 12 2" xfId="13990" xr:uid="{4C1ECC19-5E53-4537-A885-700B5CC4B7C1}"/>
    <cellStyle name="Input 21 13" xfId="7597" xr:uid="{C4B9B850-73C1-477C-AB6F-F9ECE917B171}"/>
    <cellStyle name="Input 21 13 2" xfId="14068" xr:uid="{46FD5AAE-497D-466A-A1D7-E2AE057BEB3B}"/>
    <cellStyle name="Input 21 14" xfId="7506" xr:uid="{1095DD8A-3755-4D1D-A89B-CE7F9B681C6E}"/>
    <cellStyle name="Input 21 14 2" xfId="13977" xr:uid="{929CF0E0-CFA5-45E7-8817-9659462CD486}"/>
    <cellStyle name="Input 21 15" xfId="7260" xr:uid="{58785B10-06A9-4FDD-A8B8-857188612B6C}"/>
    <cellStyle name="Input 21 15 2" xfId="13731" xr:uid="{FBD29875-538F-4952-81C7-C98990D121C1}"/>
    <cellStyle name="Input 21 16" xfId="7495" xr:uid="{A432329E-915E-48AC-89BF-1C383F9A9073}"/>
    <cellStyle name="Input 21 16 2" xfId="13966" xr:uid="{CE58AE12-CD40-4BF7-8927-4E40923C504B}"/>
    <cellStyle name="Input 21 17" xfId="9097" xr:uid="{D7BDAED1-98C0-4BFD-9489-42EFF741D772}"/>
    <cellStyle name="Input 21 18" xfId="9151" xr:uid="{F2E927B0-8522-4C63-8FC2-0B786854D1DF}"/>
    <cellStyle name="Input 21 19" xfId="8713" xr:uid="{91542D2F-7B52-484B-A243-180C3DDE9F2E}"/>
    <cellStyle name="Input 21 2" xfId="1377" xr:uid="{00000000-0005-0000-0000-000061050000}"/>
    <cellStyle name="Input 21 2 2" xfId="4852" xr:uid="{A1F78477-8621-4A31-AE92-71BA27799827}"/>
    <cellStyle name="Input 21 2 2 2" xfId="11132" xr:uid="{A5C7655B-10E9-4602-8A9C-2E35395A6489}"/>
    <cellStyle name="Input 21 2 3" xfId="8799" xr:uid="{6B1BBAD7-18AC-4289-A350-5415770B9FD7}"/>
    <cellStyle name="Input 21 2 4" xfId="10194" xr:uid="{B8D7C78E-033D-471F-9827-53566BD89BE9}"/>
    <cellStyle name="Input 21 2 5" xfId="3926" xr:uid="{8C399099-57BD-4BE9-8D07-C7115794BCF6}"/>
    <cellStyle name="Input 21 20" xfId="8848" xr:uid="{6783CDCD-BD9C-4D60-AA98-A13351B72E2D}"/>
    <cellStyle name="Input 21 21" xfId="8700" xr:uid="{2DFF54BA-EB62-4ED5-B5C2-6D039642074F}"/>
    <cellStyle name="Input 21 22" xfId="8832" xr:uid="{61B130CC-1577-4D52-AD7C-2CA29AED1FD2}"/>
    <cellStyle name="Input 21 23" xfId="14963" xr:uid="{9CC9C415-7738-41CD-972D-75349D07F8F5}"/>
    <cellStyle name="Input 21 24" xfId="15406" xr:uid="{7B21FAC9-45BA-4C49-88FC-80FDEB23F893}"/>
    <cellStyle name="Input 21 25" xfId="15758" xr:uid="{302FB518-C270-4606-AAF8-6758617DFAAA}"/>
    <cellStyle name="Input 21 26" xfId="15261" xr:uid="{59CA238E-9658-4E0A-9498-E2365F4E2610}"/>
    <cellStyle name="Input 21 27" xfId="15346" xr:uid="{54F5C823-21FE-4094-BC59-0B26B1DF0345}"/>
    <cellStyle name="Input 21 28" xfId="15250" xr:uid="{2F630C41-2C19-49DB-A0B7-D446D5D1797A}"/>
    <cellStyle name="Input 21 3" xfId="2915" xr:uid="{3FFD0611-40BE-4F1F-9F9D-7FF79C4DE07C}"/>
    <cellStyle name="Input 21 3 2" xfId="11131" xr:uid="{DB40CDD0-F96D-43F3-B037-E7F8067D8F31}"/>
    <cellStyle name="Input 21 4" xfId="5583" xr:uid="{6C58B9C5-A7B4-4A5D-AD11-05BF28FDB0BE}"/>
    <cellStyle name="Input 21 4 2" xfId="12054" xr:uid="{7D33399A-8687-4320-BDA1-9616783A04FA}"/>
    <cellStyle name="Input 21 5" xfId="5555" xr:uid="{E4602E8F-BBD4-40D3-981D-B402454AB246}"/>
    <cellStyle name="Input 21 5 2" xfId="12026" xr:uid="{2CE9AE2F-991F-4623-A314-437DE6C4FC0A}"/>
    <cellStyle name="Input 21 6" xfId="5131" xr:uid="{D2C4C737-543A-4B15-AA27-4807498BD6B4}"/>
    <cellStyle name="Input 21 6 2" xfId="11602" xr:uid="{925DF04F-FB17-41F8-A0FD-E5E7C9A2078E}"/>
    <cellStyle name="Input 21 7" xfId="5822" xr:uid="{34DE3AFD-CF33-4F6C-84FB-F0704FE23A44}"/>
    <cellStyle name="Input 21 7 2" xfId="12293" xr:uid="{78E390D6-087C-4200-9377-5EDC53BE106C}"/>
    <cellStyle name="Input 21 8" xfId="6524" xr:uid="{3A510CDF-C7EA-47E7-BDD2-564E326B1936}"/>
    <cellStyle name="Input 21 8 2" xfId="12995" xr:uid="{B939FABD-3302-485F-A93F-342E30CACA9C}"/>
    <cellStyle name="Input 21 9" xfId="6497" xr:uid="{CFBEC84C-BC9F-41FD-9AC3-3198687DD6C8}"/>
    <cellStyle name="Input 21 9 2" xfId="12968" xr:uid="{E5DBE8F1-55EB-4273-8A8D-A3F710566F28}"/>
    <cellStyle name="Input 22" xfId="3436" xr:uid="{E801B612-C8AE-4AA4-9BD4-38D2443EF9B2}"/>
    <cellStyle name="Input 22 2" xfId="11100" xr:uid="{EAFA56D2-CA85-4315-ABB8-A8F9333824A7}"/>
    <cellStyle name="Input 23" xfId="4551" xr:uid="{73705F0B-6D25-48E9-ACA1-9A8F0492C02F}"/>
    <cellStyle name="Input 23 2" xfId="10819" xr:uid="{9AB314F2-A1B4-4657-80D7-36BECE61F348}"/>
    <cellStyle name="Input 24" xfId="4598" xr:uid="{7A40FAD2-9192-4825-8255-7D17210C4C20}"/>
    <cellStyle name="Input 24 2" xfId="10863" xr:uid="{01A07C60-F844-4583-8EC5-391C3CA68B10}"/>
    <cellStyle name="Input 25" xfId="5085" xr:uid="{33AAC40D-D52B-41D4-9FF4-45E9B58F0002}"/>
    <cellStyle name="Input 25 2" xfId="11556" xr:uid="{4FCC8C52-1D48-4ED9-9748-5FF61FC5ED0A}"/>
    <cellStyle name="Input 26" xfId="5587" xr:uid="{E748E03A-1E71-49E0-8C2D-1A0B6FAC7B80}"/>
    <cellStyle name="Input 26 2" xfId="12058" xr:uid="{5FCFB9B7-5552-4249-A5E4-28128EBE5B9B}"/>
    <cellStyle name="Input 27" xfId="5610" xr:uid="{A98F2A94-A1F6-46FE-88E3-061EDE7B0817}"/>
    <cellStyle name="Input 27 2" xfId="12081" xr:uid="{417C5B9D-28CC-45BF-9ED4-5E43991B70E6}"/>
    <cellStyle name="Input 28" xfId="5558" xr:uid="{DEEA1A7D-0D10-4ADD-A37B-22FDB26D4DA4}"/>
    <cellStyle name="Input 28 2" xfId="12029" xr:uid="{239494D5-FD29-47E2-9F74-C373FFF43DE5}"/>
    <cellStyle name="Input 29" xfId="5649" xr:uid="{27D1F2DF-3E32-4BBD-A50B-8E98B1371A89}"/>
    <cellStyle name="Input 29 2" xfId="12120" xr:uid="{3CD4122B-7D68-47EE-A771-7389CF274193}"/>
    <cellStyle name="Input 3" xfId="1378" xr:uid="{00000000-0005-0000-0000-000062050000}"/>
    <cellStyle name="Input 3 10" xfId="6072" xr:uid="{E2180FC0-FB43-4F01-B665-9746A5F59CD3}"/>
    <cellStyle name="Input 3 10 2" xfId="12543" xr:uid="{D25EB240-D1CE-4F6F-A09B-C94C30A13288}"/>
    <cellStyle name="Input 3 11" xfId="6649" xr:uid="{1D00716E-8799-4FA9-BB90-C954F272A81F}"/>
    <cellStyle name="Input 3 11 2" xfId="13120" xr:uid="{9E2C7C37-C363-4868-9463-2D62F37F8749}"/>
    <cellStyle name="Input 3 12" xfId="6623" xr:uid="{DB9A8191-6C8F-4938-B317-5DB7A9B709B4}"/>
    <cellStyle name="Input 3 12 2" xfId="13094" xr:uid="{ABF540D3-969B-463D-8D26-884729B343E0}"/>
    <cellStyle name="Input 3 13" xfId="7518" xr:uid="{5363DFE1-3A32-4224-8D75-920E16943895}"/>
    <cellStyle name="Input 3 13 2" xfId="13989" xr:uid="{BF15EC84-D9D4-4407-AFDB-BF3EC43E12C9}"/>
    <cellStyle name="Input 3 14" xfId="7598" xr:uid="{A2E28E2F-BAD7-4AD4-BAE3-7E874E969017}"/>
    <cellStyle name="Input 3 14 2" xfId="14069" xr:uid="{3AC8892C-E89D-4134-90D6-EB132E2CFF15}"/>
    <cellStyle name="Input 3 15" xfId="7505" xr:uid="{4F7A1B0C-FF10-4ED2-9698-AB237CB759FF}"/>
    <cellStyle name="Input 3 15 2" xfId="13976" xr:uid="{41A48B2C-8E21-4481-BA8F-3B4A98A8590F}"/>
    <cellStyle name="Input 3 16" xfId="7607" xr:uid="{1AC5F7CD-17EF-46E8-9471-0812C72DB812}"/>
    <cellStyle name="Input 3 16 2" xfId="14078" xr:uid="{8782492F-8FD0-4FAC-BBE4-32FBE462AE51}"/>
    <cellStyle name="Input 3 17" xfId="7718" xr:uid="{AA23C4E9-E526-41B0-BE9E-C0145B716135}"/>
    <cellStyle name="Input 3 17 2" xfId="14189" xr:uid="{F3A8A7F2-8CCC-4F51-A4CE-781C12BF6852}"/>
    <cellStyle name="Input 3 18" xfId="8766" xr:uid="{85B26A60-08F2-4C87-A90E-262FB3B3E431}"/>
    <cellStyle name="Input 3 19" xfId="8800" xr:uid="{DC8B7ACD-7F20-42FA-A189-8B160A2AF193}"/>
    <cellStyle name="Input 3 2" xfId="1379" xr:uid="{00000000-0005-0000-0000-000063050000}"/>
    <cellStyle name="Input 3 2 10" xfId="6650" xr:uid="{0DAD4DF2-8343-4047-B961-1849F57EB492}"/>
    <cellStyle name="Input 3 2 10 2" xfId="13121" xr:uid="{1D445464-0699-4ADB-8764-91A7B42EE4E7}"/>
    <cellStyle name="Input 3 2 11" xfId="6624" xr:uid="{6EB01310-F798-4B58-A0CA-68DFE2ECAEAE}"/>
    <cellStyle name="Input 3 2 11 2" xfId="13095" xr:uid="{9BC416AC-BEC2-4F49-9140-36BCCC830A1C}"/>
    <cellStyle name="Input 3 2 12" xfId="7517" xr:uid="{962AEDAD-13D3-44E3-AA2B-5440BD1113F1}"/>
    <cellStyle name="Input 3 2 12 2" xfId="13988" xr:uid="{715E36E9-CC1B-4E41-AA70-8874025435EC}"/>
    <cellStyle name="Input 3 2 13" xfId="7258" xr:uid="{01395878-9612-4437-8662-B2CF860934BC}"/>
    <cellStyle name="Input 3 2 13 2" xfId="13729" xr:uid="{EBB197A0-E197-45FA-8467-CBDA8F41B028}"/>
    <cellStyle name="Input 3 2 14" xfId="7711" xr:uid="{190D70C2-693E-4975-BA26-150B2CA97A37}"/>
    <cellStyle name="Input 3 2 14 2" xfId="14182" xr:uid="{6662B196-B3D5-439C-B4AF-0691D34B5903}"/>
    <cellStyle name="Input 3 2 15" xfId="7740" xr:uid="{05C52085-AA7D-4690-BE65-C7E99792C91C}"/>
    <cellStyle name="Input 3 2 15 2" xfId="14211" xr:uid="{04A06038-A920-4D24-8B44-2C0AFA9292DA}"/>
    <cellStyle name="Input 3 2 16" xfId="7921" xr:uid="{FBBDBBC5-2948-4C59-8924-64AAC480AD74}"/>
    <cellStyle name="Input 3 2 16 2" xfId="14392" xr:uid="{CFACBCA1-94A1-4680-9BDC-15970201A9A5}"/>
    <cellStyle name="Input 3 2 17" xfId="8767" xr:uid="{163403F7-E4BC-4C2B-B88C-0098944D982F}"/>
    <cellStyle name="Input 3 2 18" xfId="8801" xr:uid="{10CE58AE-86EB-4FAF-9883-14B5FE1E6FF3}"/>
    <cellStyle name="Input 3 2 19" xfId="8711" xr:uid="{1C90FCFB-7785-4FB7-B445-E9CB6A05B91B}"/>
    <cellStyle name="Input 3 2 2" xfId="1380" xr:uid="{00000000-0005-0000-0000-000064050000}"/>
    <cellStyle name="Input 3 2 2 2" xfId="4853" xr:uid="{AAA9B18E-4218-4FA6-B3C8-27CEE29FF461}"/>
    <cellStyle name="Input 3 2 2 2 2" xfId="11135" xr:uid="{CEC42559-AA5B-4C82-878E-92A1CB1E18B8}"/>
    <cellStyle name="Input 3 2 2 3" xfId="8802" xr:uid="{4FAC4ADC-9E16-43BF-B47C-92E8EE0224E3}"/>
    <cellStyle name="Input 3 2 2 4" xfId="10195" xr:uid="{DC81EF26-FDC2-4041-A044-851448D76E74}"/>
    <cellStyle name="Input 3 2 2 5" xfId="3927" xr:uid="{E2727CD3-660E-4C9C-916E-FC0331D2D1D9}"/>
    <cellStyle name="Input 3 2 20" xfId="8850" xr:uid="{F4977055-A165-4EC2-8741-BF330B2D8CA4}"/>
    <cellStyle name="Input 3 2 21" xfId="9630" xr:uid="{FD3371A6-E233-483D-AED1-F4237A3139F4}"/>
    <cellStyle name="Input 3 2 22" xfId="8834" xr:uid="{985A7671-9146-49DA-B8E8-ACDCE70C289F}"/>
    <cellStyle name="Input 3 2 23" xfId="14965" xr:uid="{1B4A409C-C85E-4240-ACF9-C6C8052D82E9}"/>
    <cellStyle name="Input 3 2 24" xfId="15407" xr:uid="{32EAC45F-E93E-46E9-9802-F2681A12D36A}"/>
    <cellStyle name="Input 3 2 25" xfId="15335" xr:uid="{33CD50A8-F357-45DD-B05B-AAB23125D02D}"/>
    <cellStyle name="Input 3 2 26" xfId="15259" xr:uid="{F8F175A9-9AC4-4C4A-9771-F9295970EBB3}"/>
    <cellStyle name="Input 3 2 27" xfId="15877" xr:uid="{298A4DE2-E0A9-4150-B160-8A2BE03E38B7}"/>
    <cellStyle name="Input 3 2 28" xfId="15579" xr:uid="{D25AAEA5-7DAC-4C28-8A6D-5411CE783920}"/>
    <cellStyle name="Input 3 2 3" xfId="2913" xr:uid="{5AB93F1C-39FD-4EEF-976A-89FBB0AD61F3}"/>
    <cellStyle name="Input 3 2 3 2" xfId="11134" xr:uid="{73C0410E-1360-48CD-B730-D545E2A22B36}"/>
    <cellStyle name="Input 3 2 4" xfId="5222" xr:uid="{3CDC4706-2375-4453-BA47-27B9E1F7E1E2}"/>
    <cellStyle name="Input 3 2 4 2" xfId="11693" xr:uid="{2D5F7A7C-DF6E-46FF-8601-C73266DB6586}"/>
    <cellStyle name="Input 3 2 5" xfId="5104" xr:uid="{310925F8-2B15-4A51-963E-56D37B970173}"/>
    <cellStyle name="Input 3 2 5 2" xfId="11575" xr:uid="{EF8349ED-C4C9-4196-938D-4D2DAE68868E}"/>
    <cellStyle name="Input 3 2 6" xfId="5129" xr:uid="{68F6D149-406E-40B5-A679-CEFCF702B9F3}"/>
    <cellStyle name="Input 3 2 6 2" xfId="11600" xr:uid="{1FCF096F-B95E-47D3-968E-9E9F78B401D6}"/>
    <cellStyle name="Input 3 2 7" xfId="6119" xr:uid="{BB6D4E74-4656-4CB9-81E2-8BD5B01D3C5A}"/>
    <cellStyle name="Input 3 2 7 2" xfId="12590" xr:uid="{7B00435B-DF3E-421F-AB6A-296EEA23B5FD}"/>
    <cellStyle name="Input 3 2 8" xfId="6097" xr:uid="{0FF331B9-655E-4FE5-9E7B-B38858FA9C2C}"/>
    <cellStyle name="Input 3 2 8 2" xfId="12568" xr:uid="{983619F2-E9E3-49A0-A949-A6A1A08C2B42}"/>
    <cellStyle name="Input 3 2 9" xfId="6073" xr:uid="{8BB303AC-76AB-413C-BEEE-E0CD359328A6}"/>
    <cellStyle name="Input 3 2 9 2" xfId="12544" xr:uid="{860B69E0-D9C0-46FB-A7A7-C5BCC91A57C8}"/>
    <cellStyle name="Input 3 20" xfId="8712" xr:uid="{BA7B0D72-29C6-4136-9058-919E9A7B3078}"/>
    <cellStyle name="Input 3 21" xfId="8849" xr:uid="{90C4A191-F903-4FF6-AA54-9135457CBDF5}"/>
    <cellStyle name="Input 3 22" xfId="8699" xr:uid="{8F40130E-B105-4B4C-B3B4-09A08E8E4BFC}"/>
    <cellStyle name="Input 3 23" xfId="8833" xr:uid="{5B788B8E-0310-4DF8-BD50-A1C1FCF3D906}"/>
    <cellStyle name="Input 3 24" xfId="14964" xr:uid="{AA0AFA34-2985-44FF-B36C-52D4BAD79A46}"/>
    <cellStyle name="Input 3 25" xfId="15792" xr:uid="{B358E3DF-096E-4596-99C7-D3059A294E1E}"/>
    <cellStyle name="Input 3 26" xfId="15334" xr:uid="{23775925-BA40-4D11-B7D4-8E9BB240DC0A}"/>
    <cellStyle name="Input 3 27" xfId="15260" xr:uid="{F25F96A2-4C40-46A9-9767-4DCC9C4413D3}"/>
    <cellStyle name="Input 3 28" xfId="15347" xr:uid="{F1A0290D-723D-4B34-99D1-9D7F3C005C15}"/>
    <cellStyle name="Input 3 29" xfId="15249" xr:uid="{1A2C3F11-1CB3-45F2-B010-D94848C5729D}"/>
    <cellStyle name="Input 3 3" xfId="1381" xr:uid="{00000000-0005-0000-0000-000065050000}"/>
    <cellStyle name="Input 3 3 2" xfId="4854" xr:uid="{D34067DE-C1CA-4240-8EBB-5BC0F0679696}"/>
    <cellStyle name="Input 3 3 2 2" xfId="11136" xr:uid="{971253A2-B904-4E11-BCE8-2E9F4C5769D1}"/>
    <cellStyle name="Input 3 3 3" xfId="9056" xr:uid="{8998F9C3-DED5-4C1A-8942-E50DCD4DC4F4}"/>
    <cellStyle name="Input 3 3 4" xfId="10196" xr:uid="{FCB6DF5C-387F-4CA3-B219-C4B5B48243DB}"/>
    <cellStyle name="Input 3 3 5" xfId="3928" xr:uid="{88C799C5-7DD9-44FD-A14A-7AB928769351}"/>
    <cellStyle name="Input 3 4" xfId="2914" xr:uid="{B6C50C5F-348A-4E6B-A285-8A09F00D8CA9}"/>
    <cellStyle name="Input 3 4 2" xfId="11133" xr:uid="{F6278B91-0E0B-45AA-9954-C77B84C413EF}"/>
    <cellStyle name="Input 3 5" xfId="5221" xr:uid="{AD392935-A089-488F-8397-969ED59377BE}"/>
    <cellStyle name="Input 3 5 2" xfId="11692" xr:uid="{DF073DB6-40CD-4BB2-8792-7588CB9A5371}"/>
    <cellStyle name="Input 3 6" xfId="5180" xr:uid="{B5CFAD05-CD2E-4941-A077-46ECE7F25439}"/>
    <cellStyle name="Input 3 6 2" xfId="11651" xr:uid="{4894B748-AEAB-4037-A2B3-4AA1125B5738}"/>
    <cellStyle name="Input 3 7" xfId="5130" xr:uid="{0BD08F9A-D088-4D85-AB24-45188AF378D7}"/>
    <cellStyle name="Input 3 7 2" xfId="11601" xr:uid="{A9D29678-8A7B-4D98-804C-0FA87612BDE6}"/>
    <cellStyle name="Input 3 8" xfId="5823" xr:uid="{08A8642E-88E6-4CFD-A11C-C663249C9987}"/>
    <cellStyle name="Input 3 8 2" xfId="12294" xr:uid="{CC589B18-727E-4BB9-9407-0C9A68547C58}"/>
    <cellStyle name="Input 3 9" xfId="6096" xr:uid="{FDBDD85D-A372-4032-873C-1DEDE1B8E680}"/>
    <cellStyle name="Input 3 9 2" xfId="12567" xr:uid="{5C8AD4A9-15F5-49D9-BDC2-60ADC83BFAAB}"/>
    <cellStyle name="Input 30" xfId="5371" xr:uid="{7E26FFF2-39DB-429F-8A0E-D6AAB6DF39C6}"/>
    <cellStyle name="Input 30 2" xfId="11842" xr:uid="{2F0EA7D7-1373-44A6-84E0-E989392E9D87}"/>
    <cellStyle name="Input 31" xfId="5809" xr:uid="{6BAEE155-20A6-4B3A-B462-820EEAD18D92}"/>
    <cellStyle name="Input 31 2" xfId="12280" xr:uid="{4FB2B99B-3078-43AC-A7CF-6B5B8D41A727}"/>
    <cellStyle name="Input 32" xfId="5821" xr:uid="{F342BE03-7B2E-4850-B032-79D637728E75}"/>
    <cellStyle name="Input 32 2" xfId="12292" xr:uid="{34081A53-E393-40AD-A808-95CEBBD4723F}"/>
    <cellStyle name="Input 33" xfId="6367" xr:uid="{57B4F44B-1985-4C5D-998C-26688F4B3A02}"/>
    <cellStyle name="Input 33 2" xfId="12838" xr:uid="{2F70E109-6005-4C4E-BBF0-8508F305BCF2}"/>
    <cellStyle name="Input 34" xfId="6406" xr:uid="{EC541725-8288-4C07-BD36-CB01B9826C98}"/>
    <cellStyle name="Input 34 2" xfId="12877" xr:uid="{2F613A7E-FD73-443C-8E21-664FB99A12C7}"/>
    <cellStyle name="Input 35" xfId="6527" xr:uid="{F3FC3C5A-5D9F-4AA5-AD22-244128FF61E7}"/>
    <cellStyle name="Input 35 2" xfId="12998" xr:uid="{7E51390C-22AD-4736-9E06-66922DDE2FBB}"/>
    <cellStyle name="Input 36" xfId="6535" xr:uid="{76CE6C79-ECFD-4B39-ABA3-BD6FB6630B14}"/>
    <cellStyle name="Input 36 2" xfId="13006" xr:uid="{13CF05D9-7BE8-4D9C-897E-38A51EEC306E}"/>
    <cellStyle name="Input 37" xfId="6500" xr:uid="{7E4FC5A5-CCD6-4626-BB64-C23EDFC2282D}"/>
    <cellStyle name="Input 37 2" xfId="12971" xr:uid="{1C2A0589-A46D-4AC5-89DB-AC6C4F5AC2CC}"/>
    <cellStyle name="Input 38" xfId="6542" xr:uid="{6A73888D-9B41-434D-A9CD-F156A4127A5C}"/>
    <cellStyle name="Input 38 2" xfId="13013" xr:uid="{10ADCEBE-FC13-4BA0-815D-2EC7CCDB848A}"/>
    <cellStyle name="Input 39" xfId="6548" xr:uid="{BCFDDAB4-B753-4E5F-A435-70AA5D1DDB83}"/>
    <cellStyle name="Input 39 2" xfId="13019" xr:uid="{8F717F22-C6D9-40F5-A3B4-500740F53D6E}"/>
    <cellStyle name="Input 4" xfId="1382" xr:uid="{00000000-0005-0000-0000-000066050000}"/>
    <cellStyle name="Input 4 10" xfId="6074" xr:uid="{BB57F50E-738D-42DE-A262-87A3164FF1B7}"/>
    <cellStyle name="Input 4 10 2" xfId="12545" xr:uid="{3E4FF89A-C96A-451A-ACF8-FC3477AD06C0}"/>
    <cellStyle name="Input 4 11" xfId="6651" xr:uid="{7668F2C0-3441-4190-A449-706088CCE846}"/>
    <cellStyle name="Input 4 11 2" xfId="13122" xr:uid="{6B42C07D-E5B8-4249-9760-F8C2FC640AF4}"/>
    <cellStyle name="Input 4 12" xfId="6570" xr:uid="{3C1CF1D5-2DF6-48A3-A92A-01D68FB465B6}"/>
    <cellStyle name="Input 4 12 2" xfId="13041" xr:uid="{C391D990-77BC-4EFE-9CDD-54AED520251B}"/>
    <cellStyle name="Input 4 13" xfId="7516" xr:uid="{8ABCD859-3CB0-4D4D-93B5-0589D7C41AE8}"/>
    <cellStyle name="Input 4 13 2" xfId="13987" xr:uid="{3DBFF7DC-CECD-472E-8534-E3661E730744}"/>
    <cellStyle name="Input 4 14" xfId="7599" xr:uid="{A2B822B3-569B-4701-93E3-4087BDE393A3}"/>
    <cellStyle name="Input 4 14 2" xfId="14070" xr:uid="{45D15FE1-B691-4F6F-9C3F-E9C4D0B1FA2D}"/>
    <cellStyle name="Input 4 15" xfId="7504" xr:uid="{8330A935-9131-43B6-9A4B-8E0475E35127}"/>
    <cellStyle name="Input 4 15 2" xfId="13975" xr:uid="{63F114FC-20D2-4CDE-A989-C6E9A85323F4}"/>
    <cellStyle name="Input 4 16" xfId="7608" xr:uid="{3989DBCB-2969-4AF6-90AA-0629ABB5E92F}"/>
    <cellStyle name="Input 4 16 2" xfId="14079" xr:uid="{081625D9-C358-40C9-9442-576C63348311}"/>
    <cellStyle name="Input 4 17" xfId="7494" xr:uid="{35A7043B-ECBA-4B45-B2F8-880246B76611}"/>
    <cellStyle name="Input 4 17 2" xfId="13965" xr:uid="{38082F07-BCC2-436E-A907-71A9B2EBD3AE}"/>
    <cellStyle name="Input 4 18" xfId="8453" xr:uid="{9106710A-2D59-4868-AAE7-B792CB6624C9}"/>
    <cellStyle name="Input 4 19" xfId="8803" xr:uid="{DF6D6418-37FE-483A-8330-86EF722B6072}"/>
    <cellStyle name="Input 4 2" xfId="1383" xr:uid="{00000000-0005-0000-0000-000067050000}"/>
    <cellStyle name="Input 4 2 10" xfId="6547" xr:uid="{07EC30AE-B961-4094-8E9F-FD15D929EA0D}"/>
    <cellStyle name="Input 4 2 10 2" xfId="13018" xr:uid="{88A9B034-911D-4A68-8C29-9C6E204B9B36}"/>
    <cellStyle name="Input 4 2 11" xfId="6625" xr:uid="{21E1C343-C305-45C7-8D2E-0C631518F444}"/>
    <cellStyle name="Input 4 2 11 2" xfId="13096" xr:uid="{8623A4D6-375C-4131-B29B-13851EC0D0D6}"/>
    <cellStyle name="Input 4 2 12" xfId="7515" xr:uid="{2206FEB3-812E-4CB1-A89D-E548A9F03C89}"/>
    <cellStyle name="Input 4 2 12 2" xfId="13986" xr:uid="{F558B1DE-D601-4088-91AA-BFA9A9F044B5}"/>
    <cellStyle name="Input 4 2 13" xfId="7600" xr:uid="{F8E7C7D1-CC08-4C97-B034-96C55C460265}"/>
    <cellStyle name="Input 4 2 13 2" xfId="14071" xr:uid="{2E56DCD0-C1A1-4DD5-9FE1-1A3B62471AC3}"/>
    <cellStyle name="Input 4 2 14" xfId="7503" xr:uid="{5FDFFF2B-E15C-441E-962F-4CD2FFEA3B63}"/>
    <cellStyle name="Input 4 2 14 2" xfId="13974" xr:uid="{0ADEBBCA-E390-43CA-A131-2565A1E5081D}"/>
    <cellStyle name="Input 4 2 15" xfId="7609" xr:uid="{86F6CEE4-C526-451E-B641-B85E0245B540}"/>
    <cellStyle name="Input 4 2 15 2" xfId="14080" xr:uid="{70AA0D97-DA9C-4E3B-A0EE-BEC10BB34C8A}"/>
    <cellStyle name="Input 4 2 16" xfId="7493" xr:uid="{5D157C0A-E413-4CE0-AEB1-0D37746C2ECF}"/>
    <cellStyle name="Input 4 2 16 2" xfId="13964" xr:uid="{18D85EC4-7A42-4143-B859-1AE109FB6099}"/>
    <cellStyle name="Input 4 2 17" xfId="8768" xr:uid="{B460CBED-8F94-4A25-80C1-A1FA45892519}"/>
    <cellStyle name="Input 4 2 18" xfId="8804" xr:uid="{98F297A6-43E1-48A8-AB5B-5A9148FAF7CB}"/>
    <cellStyle name="Input 4 2 19" xfId="8709" xr:uid="{0A9413F6-661C-4F3B-AF08-4A201946D61F}"/>
    <cellStyle name="Input 4 2 2" xfId="1384" xr:uid="{00000000-0005-0000-0000-000068050000}"/>
    <cellStyle name="Input 4 2 2 2" xfId="4855" xr:uid="{3AEB0925-85C4-41A6-8110-0D506320B6C8}"/>
    <cellStyle name="Input 4 2 2 2 2" xfId="11139" xr:uid="{5C038A33-1FF0-412B-BB39-1D1DA3D9B654}"/>
    <cellStyle name="Input 4 2 2 3" xfId="8805" xr:uid="{3C37DDF6-A4EB-4D6B-9D12-983610A592CA}"/>
    <cellStyle name="Input 4 2 2 4" xfId="10197" xr:uid="{8912B62E-4025-4BD2-B35D-5229C0B0153B}"/>
    <cellStyle name="Input 4 2 2 5" xfId="3929" xr:uid="{2837640E-2B8D-4165-9D1D-87E570477037}"/>
    <cellStyle name="Input 4 2 20" xfId="8851" xr:uid="{B1145FD0-9FC3-474E-A5D9-8500F1801650}"/>
    <cellStyle name="Input 4 2 21" xfId="8697" xr:uid="{C5CEAA0B-4300-4447-B8DF-A3632D733284}"/>
    <cellStyle name="Input 4 2 22" xfId="8856" xr:uid="{6B15CBD7-24F8-4A4B-A44C-CBA8ACFD7569}"/>
    <cellStyle name="Input 4 2 23" xfId="14967" xr:uid="{784359F3-A709-4477-8DA2-3447C44862AF}"/>
    <cellStyle name="Input 4 2 24" xfId="15408" xr:uid="{7C287A46-5B97-451C-9FBC-72A0233478EA}"/>
    <cellStyle name="Input 4 2 25" xfId="15337" xr:uid="{40DEDAB4-F3E1-4379-A97D-9B17CA6865FC}"/>
    <cellStyle name="Input 4 2 26" xfId="15174" xr:uid="{0FF91392-0865-4C41-809F-F9CA97B6ADE4}"/>
    <cellStyle name="Input 4 2 27" xfId="15349" xr:uid="{E86194DF-C6C4-451D-9B8C-8E5D02308B39}"/>
    <cellStyle name="Input 4 2 28" xfId="15247" xr:uid="{ED159713-1C5A-42E4-B411-9F6019715B5B}"/>
    <cellStyle name="Input 4 2 3" xfId="2911" xr:uid="{9C136E53-73EC-4ADE-BE15-DC4571CFC26E}"/>
    <cellStyle name="Input 4 2 3 2" xfId="11138" xr:uid="{5F3FE752-6760-4AA1-A13C-23F9D58DB995}"/>
    <cellStyle name="Input 4 2 4" xfId="5223" xr:uid="{4AF2D358-87CB-47AB-8133-2FD2B02ECB21}"/>
    <cellStyle name="Input 4 2 4 2" xfId="11694" xr:uid="{2B949B1C-EDF2-455A-A2E2-AA3E0376016E}"/>
    <cellStyle name="Input 4 2 5" xfId="5182" xr:uid="{4E9510DF-FB4F-4508-86FA-F36BDBFA1464}"/>
    <cellStyle name="Input 4 2 5 2" xfId="11653" xr:uid="{6720C932-7CDD-430D-A820-BE9800069C6F}"/>
    <cellStyle name="Input 4 2 6" xfId="5127" xr:uid="{ABFC6A61-3EBE-404C-8DE6-1D593B54EA2E}"/>
    <cellStyle name="Input 4 2 6 2" xfId="11598" xr:uid="{F663C7D3-3753-4413-BA34-932B76F24938}"/>
    <cellStyle name="Input 4 2 7" xfId="6121" xr:uid="{D6B0A234-90B0-4C30-80AA-69EFD227A474}"/>
    <cellStyle name="Input 4 2 7 2" xfId="12592" xr:uid="{77082DBF-3FCD-4D48-BACD-E005E3DF1A3F}"/>
    <cellStyle name="Input 4 2 8" xfId="6099" xr:uid="{4A86B8C4-3B04-40A5-A09F-84EE310591B3}"/>
    <cellStyle name="Input 4 2 8 2" xfId="12570" xr:uid="{34A908F3-1859-4CC7-A6F0-DE5A3D3A767F}"/>
    <cellStyle name="Input 4 2 9" xfId="6075" xr:uid="{440791F3-57FC-4585-93D8-26CA0BEAE73A}"/>
    <cellStyle name="Input 4 2 9 2" xfId="12546" xr:uid="{8D9B2AD1-3F61-41F4-A6E0-A566CC555027}"/>
    <cellStyle name="Input 4 20" xfId="8710" xr:uid="{A6EF9FB6-D84C-4DEE-B7F7-653A3E18C576}"/>
    <cellStyle name="Input 4 21" xfId="9089" xr:uid="{2513DF4F-4C36-4B2A-8979-E10C2DD30524}"/>
    <cellStyle name="Input 4 22" xfId="8698" xr:uid="{50AA9A22-D5F4-4ABC-88E3-071025A187E7}"/>
    <cellStyle name="Input 4 23" xfId="9088" xr:uid="{CE4BAB58-6D5A-4E2C-942C-39BD25F77977}"/>
    <cellStyle name="Input 4 24" xfId="14966" xr:uid="{D88F9520-8E3C-4576-97B3-E0995B0A2FDE}"/>
    <cellStyle name="Input 4 25" xfId="15178" xr:uid="{4238BDB1-183E-4E99-8E27-668F0D6CF29A}"/>
    <cellStyle name="Input 4 26" xfId="15336" xr:uid="{30B2FE59-ABAE-4550-B41F-63656E7B0722}"/>
    <cellStyle name="Input 4 27" xfId="15258" xr:uid="{FDD7388D-F164-4A97-BEFF-741B95D3D44E}"/>
    <cellStyle name="Input 4 28" xfId="15348" xr:uid="{BC1F2674-3163-4287-8399-A9B3A6EE9F07}"/>
    <cellStyle name="Input 4 29" xfId="15248" xr:uid="{6406FE7B-7D92-400C-91E6-9D3D294D6389}"/>
    <cellStyle name="Input 4 3" xfId="1385" xr:uid="{00000000-0005-0000-0000-000069050000}"/>
    <cellStyle name="Input 4 3 2" xfId="4856" xr:uid="{E910DE04-981D-45D4-B93A-A27A653C705F}"/>
    <cellStyle name="Input 4 3 2 2" xfId="11140" xr:uid="{441A9933-833A-4286-99CE-0E91C029FBCA}"/>
    <cellStyle name="Input 4 3 3" xfId="8455" xr:uid="{87272DA0-5130-4264-92B5-8D7B45037E5C}"/>
    <cellStyle name="Input 4 3 4" xfId="10198" xr:uid="{AA56C3D8-5ABD-4CCA-A1BB-565AE91E49D2}"/>
    <cellStyle name="Input 4 3 5" xfId="3930" xr:uid="{6F505980-4074-4980-B9C9-DD61C0AA4CCD}"/>
    <cellStyle name="Input 4 4" xfId="2912" xr:uid="{E1EEF1C2-E222-4324-AE8F-CC1FAF13053F}"/>
    <cellStyle name="Input 4 4 2" xfId="11137" xr:uid="{6E118F5C-3E9C-4588-9762-9F3D338A76C6}"/>
    <cellStyle name="Input 4 5" xfId="5084" xr:uid="{A43D355C-3C5C-4BF6-8831-4FAD27CDF72F}"/>
    <cellStyle name="Input 4 5 2" xfId="11555" xr:uid="{7208BE5F-5DC8-45D3-9E13-6C1A06209D7F}"/>
    <cellStyle name="Input 4 6" xfId="5181" xr:uid="{301A87C5-478F-4D3A-B545-97EA698D09AA}"/>
    <cellStyle name="Input 4 6 2" xfId="11652" xr:uid="{68A734F3-60B8-4B0A-BE49-C05C3EA887CA}"/>
    <cellStyle name="Input 4 7" xfId="5128" xr:uid="{215CC196-9766-4558-A2FB-CC5A4B0B8513}"/>
    <cellStyle name="Input 4 7 2" xfId="11599" xr:uid="{5B996846-DEDD-48A5-BB12-B657EC30B461}"/>
    <cellStyle name="Input 4 8" xfId="6120" xr:uid="{E26CF737-DBBB-4D3C-9B54-F421E46A9D22}"/>
    <cellStyle name="Input 4 8 2" xfId="12591" xr:uid="{D4A4921C-DAE0-4C76-804C-B8083D74221D}"/>
    <cellStyle name="Input 4 9" xfId="6098" xr:uid="{A1ABEA83-4976-4FE1-B662-5E2BCA5954BF}"/>
    <cellStyle name="Input 4 9 2" xfId="12569" xr:uid="{1F1853FC-0EF4-4A7D-BAE5-D5C551A35C9D}"/>
    <cellStyle name="Input 40" xfId="7010" xr:uid="{32AE8EF3-AA8B-47BF-BFD4-412E3C1978E6}"/>
    <cellStyle name="Input 40 2" xfId="13481" xr:uid="{62C96EA3-B666-4744-8DC0-C1973DF4937C}"/>
    <cellStyle name="Input 41" xfId="7033" xr:uid="{D1C711AC-55DC-4578-B94A-E6F596C50154}"/>
    <cellStyle name="Input 41 2" xfId="13504" xr:uid="{51ACEBB8-1332-4328-B054-D2D86AF73D3B}"/>
    <cellStyle name="Input 42" xfId="6982" xr:uid="{14012974-32EB-4193-8D9A-F8C9D43CD4AA}"/>
    <cellStyle name="Input 42 2" xfId="13453" xr:uid="{58A83FEF-FC47-422C-87CA-94BE8FE8FC31}"/>
    <cellStyle name="Input 43" xfId="7071" xr:uid="{B06B714D-3C54-4960-B33D-234A4B903969}"/>
    <cellStyle name="Input 43 2" xfId="13542" xr:uid="{837947A2-FB2D-4FB7-BED6-68CD6AE61D95}"/>
    <cellStyle name="Input 44" xfId="6798" xr:uid="{EAD33DFF-9B99-4A7C-8B32-16B85A1C0AE7}"/>
    <cellStyle name="Input 44 2" xfId="13269" xr:uid="{40B1F3E4-E0CC-4236-897C-A08F5A60809B}"/>
    <cellStyle name="Input 45" xfId="7214" xr:uid="{B8D25AD8-9096-4CC7-BEEC-5202C5E2099B}"/>
    <cellStyle name="Input 45 2" xfId="13685" xr:uid="{130D2FAE-801D-4CAA-B184-D52E921C1093}"/>
    <cellStyle name="Input 46" xfId="7247" xr:uid="{4F64BF27-4686-4839-B4BD-6A418006E7C0}"/>
    <cellStyle name="Input 46 2" xfId="13718" xr:uid="{B051789B-22CA-4346-9BA6-A73291F5F4C9}"/>
    <cellStyle name="Input 47" xfId="7712" xr:uid="{92FF9B2B-1E4C-4820-A0F8-C1E3B326B57E}"/>
    <cellStyle name="Input 47 2" xfId="14183" xr:uid="{A3E05154-6252-4AE7-8FC9-0970F604AC6D}"/>
    <cellStyle name="Input 48" xfId="7741" xr:uid="{7D6CA79D-B66B-4AE6-A16C-F6D50F0A85B2}"/>
    <cellStyle name="Input 48 2" xfId="14212" xr:uid="{B6F58A0F-7E0E-4BAE-BB9F-58E9FCFC33F6}"/>
    <cellStyle name="Input 49" xfId="7922" xr:uid="{8D9CE225-6C39-422A-B292-2EBAA4163226}"/>
    <cellStyle name="Input 49 2" xfId="14393" xr:uid="{14A6E0E6-04E3-4044-8015-7A32748C8B1D}"/>
    <cellStyle name="Input 5" xfId="1386" xr:uid="{00000000-0005-0000-0000-00006A050000}"/>
    <cellStyle name="Input 5 10" xfId="6652" xr:uid="{21EDD2A9-EDB4-44B1-88CF-407EC121308A}"/>
    <cellStyle name="Input 5 10 2" xfId="13123" xr:uid="{667CD28A-4D86-47E2-B255-4370BE0F18CA}"/>
    <cellStyle name="Input 5 11" xfId="6626" xr:uid="{B72B501A-F539-497C-92AE-F37F0AF66F87}"/>
    <cellStyle name="Input 5 11 2" xfId="13097" xr:uid="{9B152998-D9BD-493D-8EFE-AD0E1EAD7446}"/>
    <cellStyle name="Input 5 12" xfId="7514" xr:uid="{4C5BCC27-6222-41A4-A70B-3B048092E21D}"/>
    <cellStyle name="Input 5 12 2" xfId="13985" xr:uid="{147D5411-5A88-4B61-966B-28E9DFC3ABFD}"/>
    <cellStyle name="Input 5 13" xfId="7601" xr:uid="{C11FC3E4-AEC8-4C34-9C77-13BFA0DC065F}"/>
    <cellStyle name="Input 5 13 2" xfId="14072" xr:uid="{D099E31E-136C-4DE2-8524-7105F80D0E37}"/>
    <cellStyle name="Input 5 14" xfId="7502" xr:uid="{A3744016-1BCA-4F6F-8985-214496AEBD95}"/>
    <cellStyle name="Input 5 14 2" xfId="13973" xr:uid="{2A2023C7-3336-4F32-8193-D174EDED48D2}"/>
    <cellStyle name="Input 5 15" xfId="7266" xr:uid="{5C3F40C9-A0AC-4E91-B913-E67AC2D057E7}"/>
    <cellStyle name="Input 5 15 2" xfId="13737" xr:uid="{9911E8C7-0F09-4268-9947-F01F95677B1C}"/>
    <cellStyle name="Input 5 16" xfId="7492" xr:uid="{5F0711BA-59E7-4987-9FB4-A49DF7FE03BD}"/>
    <cellStyle name="Input 5 16 2" xfId="13963" xr:uid="{5157C4DF-CCEB-4306-95F7-99B4F6498BC1}"/>
    <cellStyle name="Input 5 17" xfId="8769" xr:uid="{B76C7BB1-1890-42B0-A920-761FAE8D4B7B}"/>
    <cellStyle name="Input 5 18" xfId="8806" xr:uid="{2DB3F002-F8E8-4C63-AB9E-E2BDBC02A651}"/>
    <cellStyle name="Input 5 19" xfId="8708" xr:uid="{8DE58F74-5D5D-4F98-BC27-847A7E9E9E14}"/>
    <cellStyle name="Input 5 2" xfId="1387" xr:uid="{00000000-0005-0000-0000-00006B050000}"/>
    <cellStyle name="Input 5 2 2" xfId="4857" xr:uid="{03178A7D-312B-4A27-A676-5C189BF6193A}"/>
    <cellStyle name="Input 5 2 2 2" xfId="11142" xr:uid="{B5326264-1A42-45B8-A84C-E0D869F86B08}"/>
    <cellStyle name="Input 5 2 3" xfId="8807" xr:uid="{96234439-D058-44EF-B1ED-009214B3AAE9}"/>
    <cellStyle name="Input 5 2 4" xfId="10199" xr:uid="{8B7DB629-30FD-4EC9-BAF0-06E81530FD46}"/>
    <cellStyle name="Input 5 2 5" xfId="3931" xr:uid="{E8896692-D238-4D04-8CA2-63A50B5B8D89}"/>
    <cellStyle name="Input 5 20" xfId="8852" xr:uid="{5277DBE8-E016-4287-9703-B77368B1B0F0}"/>
    <cellStyle name="Input 5 21" xfId="8696" xr:uid="{723A0A47-2D6D-4723-8158-DD16F408BA40}"/>
    <cellStyle name="Input 5 22" xfId="8857" xr:uid="{BC16DB8B-DFC8-4E8C-A76B-759701EC01E5}"/>
    <cellStyle name="Input 5 23" xfId="14968" xr:uid="{E11878E9-4D67-423C-9B8F-4E43FC8E696B}"/>
    <cellStyle name="Input 5 24" xfId="15409" xr:uid="{55A6CA8E-9C29-4071-A740-92B494672528}"/>
    <cellStyle name="Input 5 25" xfId="15338" xr:uid="{568D5393-56AC-4553-888C-2BEDC105D8A8}"/>
    <cellStyle name="Input 5 26" xfId="15257" xr:uid="{F4C6615F-896F-409D-A733-5DF09755FC12}"/>
    <cellStyle name="Input 5 27" xfId="15350" xr:uid="{C8D6EBE2-93E1-4BC0-8CB7-6D633B96D0D5}"/>
    <cellStyle name="Input 5 28" xfId="15824" xr:uid="{F948CA9B-EA11-448C-A602-48E5DAEC5866}"/>
    <cellStyle name="Input 5 3" xfId="2910" xr:uid="{2C7D262B-EE53-4526-9F48-1E3C654FB154}"/>
    <cellStyle name="Input 5 3 2" xfId="11141" xr:uid="{F17277A5-58CB-4402-9D07-C41EADF04CE7}"/>
    <cellStyle name="Input 5 4" xfId="5224" xr:uid="{EE3ABFA3-4319-4B48-A688-4945F13F43F8}"/>
    <cellStyle name="Input 5 4 2" xfId="11695" xr:uid="{4A10D197-046D-4B05-9684-E7B6A01AA2A4}"/>
    <cellStyle name="Input 5 5" xfId="5595" xr:uid="{556DA819-786F-4741-83AF-BEA362DBA92F}"/>
    <cellStyle name="Input 5 5 2" xfId="12066" xr:uid="{4D97C835-EBB1-4A66-B3FB-E42FBA2BF118}"/>
    <cellStyle name="Input 5 6" xfId="5126" xr:uid="{D3BEEC70-3BAA-4A60-818B-AF13B8E2F101}"/>
    <cellStyle name="Input 5 6 2" xfId="11597" xr:uid="{BF3833C2-BEBA-436A-BC0C-05C690E3E243}"/>
    <cellStyle name="Input 5 7" xfId="6122" xr:uid="{F9B35C1B-6712-4EA6-AC19-19C09215CCD4}"/>
    <cellStyle name="Input 5 7 2" xfId="12593" xr:uid="{AEC6B4C3-138C-41EC-BEBF-AED2F70C2873}"/>
    <cellStyle name="Input 5 8" xfId="6100" xr:uid="{7F85365C-6E42-495E-AAE8-A45D8E234190}"/>
    <cellStyle name="Input 5 8 2" xfId="12571" xr:uid="{DB7F7166-C58B-4802-B2E8-5BB941F034B3}"/>
    <cellStyle name="Input 5 9" xfId="6076" xr:uid="{88B8A054-C10C-46DD-902E-FE0DFA59C3BB}"/>
    <cellStyle name="Input 5 9 2" xfId="12547" xr:uid="{1B3810B2-A7C0-4C9D-AB31-24E8D41123E1}"/>
    <cellStyle name="Input 50" xfId="8099" xr:uid="{F0979FE7-6777-4988-8FAE-A0B926AA25E1}"/>
    <cellStyle name="Input 50 2" xfId="14570" xr:uid="{CC54E6F7-69D4-49C5-BF82-BA1F0DE8D85E}"/>
    <cellStyle name="Input 51" xfId="8263" xr:uid="{AAF17370-EA67-4E88-B884-4C5AEB9AFC16}"/>
    <cellStyle name="Input 51 2" xfId="14734" xr:uid="{68BBC2B2-A202-4C1D-904A-2625A741C348}"/>
    <cellStyle name="Input 52" xfId="8422" xr:uid="{F45F99D4-7D46-4709-8D63-9B76FDAF5194}"/>
    <cellStyle name="Input 52 2" xfId="14893" xr:uid="{1BCEBFC2-D5BA-463C-882E-44D056F075D8}"/>
    <cellStyle name="Input 53" xfId="8440" xr:uid="{E8B94B99-5594-4C3B-A852-99C5C6AD81AA}"/>
    <cellStyle name="Input 53 2" xfId="14911" xr:uid="{CFFAFE73-F256-49E3-975B-A4D3F237C697}"/>
    <cellStyle name="Input 54" xfId="8456" xr:uid="{0E63CBF7-E98B-4F93-B95E-D3941989DA56}"/>
    <cellStyle name="Input 55" xfId="9153" xr:uid="{AF71D53B-240E-4273-A4B0-BB5150841357}"/>
    <cellStyle name="Input 56" xfId="9070" xr:uid="{2B968C9A-F8D6-4394-ACF6-90ECB32211AB}"/>
    <cellStyle name="Input 57" xfId="8751" xr:uid="{D1E614B1-34B8-488E-AC32-74FCD08BF7AD}"/>
    <cellStyle name="Input 58" xfId="9631" xr:uid="{BD854E6F-A6F2-4B59-8C50-F32C3219C643}"/>
    <cellStyle name="Input 59" xfId="9178" xr:uid="{02BFDEE4-7352-49F7-8487-F31C8BE25EE0}"/>
    <cellStyle name="Input 6" xfId="1388" xr:uid="{00000000-0005-0000-0000-00006C050000}"/>
    <cellStyle name="Input 6 10" xfId="6653" xr:uid="{A0A3D55D-CF2A-48C5-9B23-E93407F9EF08}"/>
    <cellStyle name="Input 6 10 2" xfId="13124" xr:uid="{D93A0D45-DF00-430C-991B-32E98F068E9D}"/>
    <cellStyle name="Input 6 11" xfId="7019" xr:uid="{9C6F7533-92AC-47AD-8E33-118F6BBD456C}"/>
    <cellStyle name="Input 6 11 2" xfId="13490" xr:uid="{05C49B12-DF86-42F8-9EDA-58963DAA7947}"/>
    <cellStyle name="Input 6 12" xfId="7513" xr:uid="{D022A130-4B64-4106-9BF1-298A30EDA0C1}"/>
    <cellStyle name="Input 6 12 2" xfId="13984" xr:uid="{97C5F396-0265-4293-94C2-54B9D177C7E2}"/>
    <cellStyle name="Input 6 13" xfId="7602" xr:uid="{309A6793-2D64-41E3-A7A4-6B44259D071D}"/>
    <cellStyle name="Input 6 13 2" xfId="14073" xr:uid="{F9EBEB9E-FF70-4A32-8BC4-4589BE344489}"/>
    <cellStyle name="Input 6 14" xfId="7501" xr:uid="{0616FF8B-A9A2-4F05-80EB-E52C4C9647E4}"/>
    <cellStyle name="Input 6 14 2" xfId="13972" xr:uid="{5B59D9FB-7CF8-4A3B-ADD1-E62217E55FCF}"/>
    <cellStyle name="Input 6 15" xfId="7610" xr:uid="{01BE884C-E09E-4634-9749-E910832DA545}"/>
    <cellStyle name="Input 6 15 2" xfId="14081" xr:uid="{194FCFC4-9A35-4602-8EB7-6C7BA6187886}"/>
    <cellStyle name="Input 6 16" xfId="7491" xr:uid="{A191351C-A67D-407C-B491-960AA31B3789}"/>
    <cellStyle name="Input 6 16 2" xfId="13962" xr:uid="{4E172F0C-51D3-4454-A60E-7F5B9AA38169}"/>
    <cellStyle name="Input 6 17" xfId="8770" xr:uid="{90366AFA-CB7D-46FE-BF42-31CDB89B5B8C}"/>
    <cellStyle name="Input 6 18" xfId="8808" xr:uid="{8435C6B4-0266-48AF-8786-3B905D5F8F62}"/>
    <cellStyle name="Input 6 19" xfId="8707" xr:uid="{7C6372F0-DED3-48C1-BAEE-FAD9388D5133}"/>
    <cellStyle name="Input 6 2" xfId="1389" xr:uid="{00000000-0005-0000-0000-00006D050000}"/>
    <cellStyle name="Input 6 2 2" xfId="4858" xr:uid="{A4BD55C2-01B4-4C3A-9BD8-F0868BDFEE9A}"/>
    <cellStyle name="Input 6 2 2 2" xfId="11144" xr:uid="{656D46F4-ACCE-403F-AA47-74A4584A8D75}"/>
    <cellStyle name="Input 6 2 3" xfId="8809" xr:uid="{DF33FAA1-C94D-400A-B4F2-8EE3F705338F}"/>
    <cellStyle name="Input 6 2 4" xfId="10200" xr:uid="{15F59928-BFA0-4857-974C-886F5EC8B754}"/>
    <cellStyle name="Input 6 2 5" xfId="3932" xr:uid="{16E5B017-EF1E-4050-AF6A-E1810679B647}"/>
    <cellStyle name="Input 6 20" xfId="8853" xr:uid="{2A485F92-A273-4E1E-BE85-A08AFD594600}"/>
    <cellStyle name="Input 6 21" xfId="8695" xr:uid="{16BB0A68-9E86-4E78-9D5E-BE3677C1A8A0}"/>
    <cellStyle name="Input 6 22" xfId="8858" xr:uid="{81956E9E-F81D-465B-A8AB-99C9A04F5D71}"/>
    <cellStyle name="Input 6 23" xfId="14969" xr:uid="{712FA50B-2E1E-4734-B760-8765BB999D36}"/>
    <cellStyle name="Input 6 24" xfId="15410" xr:uid="{30CB7187-CD2A-4B69-80AF-93821776C1C3}"/>
    <cellStyle name="Input 6 25" xfId="15339" xr:uid="{75F6A04A-A7BD-430F-873C-67206CF204A7}"/>
    <cellStyle name="Input 6 26" xfId="15256" xr:uid="{B597C608-C2B4-4336-B56B-B85FE77B1D9C}"/>
    <cellStyle name="Input 6 27" xfId="15351" xr:uid="{2F2F6EF7-A932-4C23-B9A8-4B6D6A0E0CC1}"/>
    <cellStyle name="Input 6 28" xfId="15246" xr:uid="{C8DBE123-BB3A-48C5-A685-94DE6DC9C07F}"/>
    <cellStyle name="Input 6 3" xfId="2909" xr:uid="{C0328CC3-A67F-4BCC-AD3B-CA1CAFFF8578}"/>
    <cellStyle name="Input 6 3 2" xfId="11143" xr:uid="{1D0620AE-B516-4979-9935-A94F305D27AB}"/>
    <cellStyle name="Input 6 4" xfId="5225" xr:uid="{28539937-05C2-4355-AD7E-55F2F717C980}"/>
    <cellStyle name="Input 6 4 2" xfId="11696" xr:uid="{B533494D-A986-411E-85BE-BDA75B8BA56F}"/>
    <cellStyle name="Input 6 5" xfId="5183" xr:uid="{7447FECF-4FDD-4481-8636-D39407E87CAE}"/>
    <cellStyle name="Input 6 5 2" xfId="11654" xr:uid="{624B3C7A-3E3B-483D-9D4F-340EE58925EA}"/>
    <cellStyle name="Input 6 6" xfId="5125" xr:uid="{32549418-48BF-4462-B652-88303A1A66CC}"/>
    <cellStyle name="Input 6 6 2" xfId="11596" xr:uid="{281E43F4-A7C0-465F-9551-4E1171904A35}"/>
    <cellStyle name="Input 6 7" xfId="6123" xr:uid="{8D82C7C0-B376-435B-A5A5-50810675EE0B}"/>
    <cellStyle name="Input 6 7 2" xfId="12594" xr:uid="{74F65D0F-2144-4E6D-84E0-30037F9948B0}"/>
    <cellStyle name="Input 6 8" xfId="6101" xr:uid="{9155D446-6AD3-482E-91B7-7C3B42ACC81A}"/>
    <cellStyle name="Input 6 8 2" xfId="12572" xr:uid="{2A2428C7-B4E3-4867-8E1D-9038584DB2F8}"/>
    <cellStyle name="Input 6 9" xfId="5820" xr:uid="{C49F3351-47BC-44A5-8446-19FC0D6F95CA}"/>
    <cellStyle name="Input 6 9 2" xfId="12291" xr:uid="{0C2D6233-A3B7-49BE-B132-12D6C0D7326A}"/>
    <cellStyle name="Input 60" xfId="9837" xr:uid="{CCA60CE4-2FB3-4835-8E29-4C6BE86D4EA4}"/>
    <cellStyle name="Input 61" xfId="10006" xr:uid="{B38A259B-72E2-48CA-95B1-D02E5C74C6AF}"/>
    <cellStyle name="Input 62" xfId="10137" xr:uid="{3865CF5B-4F7E-4452-BB6A-4E634183DC29}"/>
    <cellStyle name="Input 63" xfId="8641" xr:uid="{1D18BACA-499A-4B54-B499-E84102C77CBD}"/>
    <cellStyle name="Input 64" xfId="10178" xr:uid="{6C951FB5-0275-45E7-B1E0-C3E36AD88EF2}"/>
    <cellStyle name="Input 65" xfId="10171" xr:uid="{1134E3E8-C274-446D-A0F2-647B6ACC9552}"/>
    <cellStyle name="Input 66" xfId="14921" xr:uid="{8FEB3A43-720D-485F-9273-E3000D727726}"/>
    <cellStyle name="Input 67" xfId="14914" xr:uid="{8DE6F1E4-4B3E-4FE5-9B3E-12D916EE7D01}"/>
    <cellStyle name="Input 68" xfId="14920" xr:uid="{C4E2ED45-850C-4AED-8356-FA9F03A57A7A}"/>
    <cellStyle name="Input 69" xfId="10814" xr:uid="{6AA00084-508B-4241-85B9-9B904BA0E71A}"/>
    <cellStyle name="Input 7" xfId="1390" xr:uid="{00000000-0005-0000-0000-00006E050000}"/>
    <cellStyle name="Input 7 10" xfId="6654" xr:uid="{88175EC3-A700-4AF6-A342-DB6F04DC4EC2}"/>
    <cellStyle name="Input 7 10 2" xfId="13125" xr:uid="{0B222FA6-C30C-4FD5-AD35-05C80E04EAC1}"/>
    <cellStyle name="Input 7 11" xfId="6627" xr:uid="{9989F263-7A3F-4E55-818F-292F0366CB0C}"/>
    <cellStyle name="Input 7 11 2" xfId="13098" xr:uid="{C81A007A-9D4E-4BEE-8742-34CE1A430D77}"/>
    <cellStyle name="Input 7 12" xfId="7512" xr:uid="{F36A7500-4D28-4BBB-B7DC-77CDAFC2E841}"/>
    <cellStyle name="Input 7 12 2" xfId="13983" xr:uid="{5695EC4F-C81C-470E-808F-356FFF5AF042}"/>
    <cellStyle name="Input 7 13" xfId="7603" xr:uid="{19776814-D139-425E-9A59-63AE7BCF0CF7}"/>
    <cellStyle name="Input 7 13 2" xfId="14074" xr:uid="{3BDE9F9C-F230-4944-8284-F322B39443C0}"/>
    <cellStyle name="Input 7 14" xfId="7500" xr:uid="{79013A6F-E651-4182-8E69-538D11762D1C}"/>
    <cellStyle name="Input 7 14 2" xfId="13971" xr:uid="{2742C185-F737-4324-9B84-F524E2CEF51F}"/>
    <cellStyle name="Input 7 15" xfId="7611" xr:uid="{F19871F7-70C2-4049-8225-6F45479719EB}"/>
    <cellStyle name="Input 7 15 2" xfId="14082" xr:uid="{CA11BC51-89E4-414B-A84D-D77E59E88376}"/>
    <cellStyle name="Input 7 16" xfId="7490" xr:uid="{A2788B7D-E7BE-4789-905F-3251F3DF182F}"/>
    <cellStyle name="Input 7 16 2" xfId="13961" xr:uid="{D90F91AF-F299-450A-B5BE-B7273AF72ABD}"/>
    <cellStyle name="Input 7 17" xfId="8771" xr:uid="{2812F07B-36C3-450E-B246-DAB039B1F13D}"/>
    <cellStyle name="Input 7 18" xfId="8810" xr:uid="{6E2934CF-4FD3-4E2C-B2EF-D00FC75D0F1D}"/>
    <cellStyle name="Input 7 19" xfId="8706" xr:uid="{88C65601-52AD-4C55-B476-5466AFC9F2FE}"/>
    <cellStyle name="Input 7 2" xfId="1391" xr:uid="{00000000-0005-0000-0000-00006F050000}"/>
    <cellStyle name="Input 7 2 2" xfId="4859" xr:uid="{BDAD2A71-4577-4377-B3AF-420F01136941}"/>
    <cellStyle name="Input 7 2 2 2" xfId="11146" xr:uid="{22A28DF7-D20E-4433-8087-04508B22EDA8}"/>
    <cellStyle name="Input 7 2 3" xfId="8811" xr:uid="{E9DAFEFA-C741-4175-9584-115587CEE65E}"/>
    <cellStyle name="Input 7 2 4" xfId="10201" xr:uid="{329C3122-BDAB-4081-83E3-2A409EA85664}"/>
    <cellStyle name="Input 7 2 5" xfId="3933" xr:uid="{812715BE-68F3-4898-ACDA-890BB639B379}"/>
    <cellStyle name="Input 7 20" xfId="9632" xr:uid="{DA5E5603-06EB-43CD-B725-7B7BBE5BBB7F}"/>
    <cellStyle name="Input 7 21" xfId="9109" xr:uid="{AF0E5C1A-F2AC-4832-9205-420EBBDF600B}"/>
    <cellStyle name="Input 7 22" xfId="8859" xr:uid="{6318205C-9B65-47B3-93B9-9FE23B1061D4}"/>
    <cellStyle name="Input 7 23" xfId="14970" xr:uid="{84EDA3E2-D51D-4659-B353-C046BC584F82}"/>
    <cellStyle name="Input 7 24" xfId="15411" xr:uid="{5545F72E-5A83-4DA0-9B32-BC83C2CA14C0}"/>
    <cellStyle name="Input 7 25" xfId="15340" xr:uid="{399BC759-8B8B-49B3-AD87-33B49E989D37}"/>
    <cellStyle name="Input 7 26" xfId="15255" xr:uid="{3DF9F8B6-4B03-4008-A858-A98F8184E12E}"/>
    <cellStyle name="Input 7 27" xfId="15352" xr:uid="{F7D17029-3175-4FB5-8E1C-CBAEF2C4F8AF}"/>
    <cellStyle name="Input 7 28" xfId="15245" xr:uid="{68DD03B5-1ED0-4B8D-8CBC-4464E3E643D7}"/>
    <cellStyle name="Input 7 3" xfId="2908" xr:uid="{2E3979BF-5CEE-4AEF-BA23-126CF92C8CC0}"/>
    <cellStyle name="Input 7 3 2" xfId="11145" xr:uid="{272443A9-7C1D-441F-86F2-455DF1183F57}"/>
    <cellStyle name="Input 7 4" xfId="5226" xr:uid="{6C815E31-3FB7-4DFF-A01D-BA19D55B1EED}"/>
    <cellStyle name="Input 7 4 2" xfId="11697" xr:uid="{FE707B01-B2C8-462F-9030-DDCF5756EC07}"/>
    <cellStyle name="Input 7 5" xfId="5184" xr:uid="{EC10A65B-1843-44CB-B46A-6FDAABA4A3E1}"/>
    <cellStyle name="Input 7 5 2" xfId="11655" xr:uid="{33F03C82-C970-4718-B124-B9E938A11851}"/>
    <cellStyle name="Input 7 6" xfId="5124" xr:uid="{5AFB4A03-55F8-4424-80BF-1F7C9563299B}"/>
    <cellStyle name="Input 7 6 2" xfId="11595" xr:uid="{1DADF885-C854-4174-AEA9-D8DB17EE761A}"/>
    <cellStyle name="Input 7 7" xfId="6124" xr:uid="{9F805C92-A1FC-4985-A6A0-7465B43E1568}"/>
    <cellStyle name="Input 7 7 2" xfId="12595" xr:uid="{28384C69-A65C-44E5-8F3B-F66517369490}"/>
    <cellStyle name="Input 7 8" xfId="6102" xr:uid="{D9A0FB9F-DB8D-4097-AA10-E9E31CB519A8}"/>
    <cellStyle name="Input 7 8 2" xfId="12573" xr:uid="{291BC96B-3EA5-4B2A-95BA-F98B6D5EEE90}"/>
    <cellStyle name="Input 7 9" xfId="6077" xr:uid="{664E25DD-938E-4027-B6FA-EBCCD9597726}"/>
    <cellStyle name="Input 7 9 2" xfId="12548" xr:uid="{0C0BED9C-7EC4-4C3F-8FA1-855FB6D31E3A}"/>
    <cellStyle name="Input 70" xfId="15165" xr:uid="{588BC8EF-A4D7-4AD8-ABF4-B225015D5633}"/>
    <cellStyle name="Input 71" xfId="14928" xr:uid="{47245F15-2945-4CB4-B446-39D479BC46C2}"/>
    <cellStyle name="Input 72" xfId="15143" xr:uid="{B32D0368-E5C8-4A4D-AA8C-2A455FDA85A8}"/>
    <cellStyle name="Input 73" xfId="15198" xr:uid="{B93953FA-DDFC-4B5C-93E3-19D5A1C48A03}"/>
    <cellStyle name="Input 74" xfId="15763" xr:uid="{7409BD4A-0A17-4A16-B96C-A69EE5F36122}"/>
    <cellStyle name="Input 75" xfId="15878" xr:uid="{3E5EA4F9-3D8E-4692-A00F-D0BB234824DA}"/>
    <cellStyle name="Input 76" xfId="15802" xr:uid="{98014FD6-267E-4A0E-8810-86C60C80AB71}"/>
    <cellStyle name="Input 77" xfId="16039" xr:uid="{13D40F6A-9E1F-44DF-A60C-CFCA897B112E}"/>
    <cellStyle name="Input 78" xfId="16203" xr:uid="{0000F98F-F5A8-4A20-B11B-259D2A6DAFA5}"/>
    <cellStyle name="Input 79" xfId="3911" xr:uid="{88EDAE15-2BB4-4AE9-ABA1-4599678B9DC6}"/>
    <cellStyle name="Input 8" xfId="1392" xr:uid="{00000000-0005-0000-0000-000070050000}"/>
    <cellStyle name="Input 8 10" xfId="6655" xr:uid="{46B61A3C-6DEF-41CE-8534-87C3002C33FA}"/>
    <cellStyle name="Input 8 10 2" xfId="13126" xr:uid="{6C85141B-F1DC-4005-875D-2008B3B7F185}"/>
    <cellStyle name="Input 8 11" xfId="6628" xr:uid="{A730EBD9-2D57-492E-961C-C2B4C3EA8634}"/>
    <cellStyle name="Input 8 11 2" xfId="13099" xr:uid="{13002702-EE1A-4C46-B12F-A6FDF6723811}"/>
    <cellStyle name="Input 8 12" xfId="7511" xr:uid="{9BDFE027-C80B-466A-B0CD-B2917E6264D4}"/>
    <cellStyle name="Input 8 12 2" xfId="13982" xr:uid="{D8F322F2-3A27-40A5-A260-93E648A01A03}"/>
    <cellStyle name="Input 8 13" xfId="7604" xr:uid="{92D9C080-62BA-4973-8213-7353CE34B610}"/>
    <cellStyle name="Input 8 13 2" xfId="14075" xr:uid="{DEC88497-855A-4181-B28D-DED59FCA6A16}"/>
    <cellStyle name="Input 8 14" xfId="7499" xr:uid="{F66DF806-6AE5-4026-AA45-B26E5CAD0F6E}"/>
    <cellStyle name="Input 8 14 2" xfId="13970" xr:uid="{B87EBAA8-90FB-4CDB-8BF1-3CF4FD52D1DF}"/>
    <cellStyle name="Input 8 15" xfId="7612" xr:uid="{B3D7AFE0-1932-4FD7-8771-8532F2378177}"/>
    <cellStyle name="Input 8 15 2" xfId="14083" xr:uid="{57C6FE5A-132D-4689-BC98-577043F32F17}"/>
    <cellStyle name="Input 8 16" xfId="7489" xr:uid="{C567CAAA-978A-4E9B-BC6B-BA05BA3DD359}"/>
    <cellStyle name="Input 8 16 2" xfId="13960" xr:uid="{52914B30-3135-4FAE-8DC4-ED386C1E175A}"/>
    <cellStyle name="Input 8 17" xfId="8772" xr:uid="{508514CE-8EBA-48E5-B66C-9557A738D6F0}"/>
    <cellStyle name="Input 8 18" xfId="8812" xr:uid="{3CC3E610-E529-41FA-8190-1AF99F8AD653}"/>
    <cellStyle name="Input 8 19" xfId="8705" xr:uid="{BD7EC7F1-9EAA-4E7E-9B48-B2A1A31B3C67}"/>
    <cellStyle name="Input 8 2" xfId="1393" xr:uid="{00000000-0005-0000-0000-000071050000}"/>
    <cellStyle name="Input 8 2 2" xfId="4860" xr:uid="{243E15DB-1038-46EA-A25E-B9684500E725}"/>
    <cellStyle name="Input 8 2 2 2" xfId="11148" xr:uid="{D09917DF-1B41-4902-ADAE-6B16237AE0E7}"/>
    <cellStyle name="Input 8 2 3" xfId="8813" xr:uid="{2C7F1357-3F2E-443F-B71E-AA901DF215AB}"/>
    <cellStyle name="Input 8 2 4" xfId="10202" xr:uid="{DE304EBE-6118-4301-9F54-741D122982E1}"/>
    <cellStyle name="Input 8 2 5" xfId="3934" xr:uid="{64FF0130-AAF2-4FF8-8089-2000DB6EE476}"/>
    <cellStyle name="Input 8 20" xfId="8854" xr:uid="{88C8CA17-4D37-4AA1-A078-572E4BA72F98}"/>
    <cellStyle name="Input 8 21" xfId="8694" xr:uid="{83A3B46F-211C-4205-9371-DF35F4FB3D58}"/>
    <cellStyle name="Input 8 22" xfId="8860" xr:uid="{4DDD0AA0-0789-495C-B359-387598D03D8B}"/>
    <cellStyle name="Input 8 23" xfId="14971" xr:uid="{8DAEF92A-3DA8-4B88-877E-C4309A5C4EFE}"/>
    <cellStyle name="Input 8 24" xfId="15412" xr:uid="{D72CD930-F978-41D8-8729-593F3D6CA271}"/>
    <cellStyle name="Input 8 25" xfId="15341" xr:uid="{98A9E553-F8A2-4CED-9BAD-8FD559FDA977}"/>
    <cellStyle name="Input 8 26" xfId="15254" xr:uid="{CD7338C7-BCBB-46C5-9FE8-80148B341D0D}"/>
    <cellStyle name="Input 8 27" xfId="15353" xr:uid="{8620BE84-A99B-4BB2-9B48-A25D46B1A8F4}"/>
    <cellStyle name="Input 8 28" xfId="15244" xr:uid="{650C1B0F-6CCA-4217-B243-681FC5C04C17}"/>
    <cellStyle name="Input 8 3" xfId="2907" xr:uid="{A52A3FC5-02C7-4B3E-9F18-BF955DE83C10}"/>
    <cellStyle name="Input 8 3 2" xfId="11147" xr:uid="{121B2052-8202-4CF9-BA92-D67B45087A49}"/>
    <cellStyle name="Input 8 4" xfId="5227" xr:uid="{EFA42960-092C-4ACB-B42F-4CBC921720F8}"/>
    <cellStyle name="Input 8 4 2" xfId="11698" xr:uid="{990BBAD2-1B82-4136-9FD4-91E7B2C91F7C}"/>
    <cellStyle name="Input 8 5" xfId="5185" xr:uid="{B0278313-9167-492D-96D0-E4A9D03B17D7}"/>
    <cellStyle name="Input 8 5 2" xfId="11656" xr:uid="{AABAF75F-1927-4F63-BD2B-DDFF368BD31E}"/>
    <cellStyle name="Input 8 6" xfId="5123" xr:uid="{71ECC3ED-99AD-4CFA-A668-C18894E3DDCD}"/>
    <cellStyle name="Input 8 6 2" xfId="11594" xr:uid="{CF0BEA00-40A1-4F65-BCE7-FD4E882E821E}"/>
    <cellStyle name="Input 8 7" xfId="6125" xr:uid="{D7103BBE-2CDB-468E-ADD1-9F59EB42C8E5}"/>
    <cellStyle name="Input 8 7 2" xfId="12596" xr:uid="{3C9BA7D2-F921-4589-A960-DE63EBCAA8F9}"/>
    <cellStyle name="Input 8 8" xfId="6103" xr:uid="{D27624AF-09B1-4B71-879E-79AA9A5BEC61}"/>
    <cellStyle name="Input 8 8 2" xfId="12574" xr:uid="{596AFF5A-31DE-4EF0-8923-D03730F4D9DA}"/>
    <cellStyle name="Input 8 9" xfId="6078" xr:uid="{CE2AEF57-B1C3-4E80-AA0A-FDB9235D0842}"/>
    <cellStyle name="Input 8 9 2" xfId="12549" xr:uid="{3B12C3CF-7C65-4412-AECD-595017BF34E6}"/>
    <cellStyle name="Input 80" xfId="3910" xr:uid="{6FF988AF-7DD3-4E19-92DC-17652ABEAED3}"/>
    <cellStyle name="Input 81" xfId="16384" xr:uid="{2CA1060B-C80B-4BD3-B622-C81D15C75B5B}"/>
    <cellStyle name="Input 82" xfId="16383" xr:uid="{9D254B47-DC8A-4262-BD34-12A87AE26621}"/>
    <cellStyle name="Input 9" xfId="1394" xr:uid="{00000000-0005-0000-0000-000072050000}"/>
    <cellStyle name="Input 9 10" xfId="6656" xr:uid="{1CC200FB-9A2C-4C7B-AE47-415F0BE3FF1D}"/>
    <cellStyle name="Input 9 10 2" xfId="13127" xr:uid="{5537CEDD-5B42-4397-8D48-165729021EE7}"/>
    <cellStyle name="Input 9 11" xfId="6629" xr:uid="{9852B495-3434-4B91-90DC-CE52ACECEBE1}"/>
    <cellStyle name="Input 9 11 2" xfId="13100" xr:uid="{64313B0C-B6F4-42AE-AFCC-2DFA68AE31ED}"/>
    <cellStyle name="Input 9 12" xfId="7510" xr:uid="{373E311D-857B-4EA9-9993-529EB2C3A7E6}"/>
    <cellStyle name="Input 9 12 2" xfId="13981" xr:uid="{F389AF3F-EA68-4B6F-8276-4D3FC7104DC8}"/>
    <cellStyle name="Input 9 13" xfId="7605" xr:uid="{0B872130-DEDA-41BD-BF8F-75EECFCE08E7}"/>
    <cellStyle name="Input 9 13 2" xfId="14076" xr:uid="{91F2248E-82F9-44FC-B6CB-9F67500BD137}"/>
    <cellStyle name="Input 9 14" xfId="7498" xr:uid="{B642057B-44B1-42FA-9E68-F5CA1F270A86}"/>
    <cellStyle name="Input 9 14 2" xfId="13969" xr:uid="{E0CC737A-7B07-491B-BA1C-8B608AA82EA0}"/>
    <cellStyle name="Input 9 15" xfId="7613" xr:uid="{23BD3D20-A01D-449C-8292-2ED267908857}"/>
    <cellStyle name="Input 9 15 2" xfId="14084" xr:uid="{DE397744-C3A4-4BD9-BD7C-0A68B0161C30}"/>
    <cellStyle name="Input 9 16" xfId="7488" xr:uid="{45A054AD-765E-48EB-8872-1D3C33A3A2A2}"/>
    <cellStyle name="Input 9 16 2" xfId="13959" xr:uid="{BFAD03B1-3CB0-422C-A412-32FE708F2393}"/>
    <cellStyle name="Input 9 17" xfId="8773" xr:uid="{588535E4-1948-49BB-B3F7-E9C29371D9C0}"/>
    <cellStyle name="Input 9 18" xfId="8814" xr:uid="{AFB073E3-927C-4F36-8C44-07594BE40AA5}"/>
    <cellStyle name="Input 9 19" xfId="8704" xr:uid="{73EE2F04-E7EA-47D3-A46F-ABA2F71E38D2}"/>
    <cellStyle name="Input 9 2" xfId="1395" xr:uid="{00000000-0005-0000-0000-000073050000}"/>
    <cellStyle name="Input 9 2 2" xfId="4861" xr:uid="{A6F65980-EEA1-4152-8BE3-68E0ABEA1F47}"/>
    <cellStyle name="Input 9 2 2 2" xfId="11150" xr:uid="{E722748D-0A9E-4D58-90D6-E1F98F09EEE3}"/>
    <cellStyle name="Input 9 2 3" xfId="8815" xr:uid="{F0396B58-05CE-4EA3-B91C-94D2CC2610CB}"/>
    <cellStyle name="Input 9 2 4" xfId="10203" xr:uid="{729AB5DA-E98E-4AD4-857E-4CAAF87805FA}"/>
    <cellStyle name="Input 9 2 5" xfId="3935" xr:uid="{12360B66-DD64-45A4-ADB6-00DFEE6E1C64}"/>
    <cellStyle name="Input 9 20" xfId="8855" xr:uid="{8CEB74CD-BBE8-4FF3-8997-B92856278979}"/>
    <cellStyle name="Input 9 21" xfId="8693" xr:uid="{85A14419-5863-4F8F-8844-944AAD299235}"/>
    <cellStyle name="Input 9 22" xfId="9177" xr:uid="{B8ACC68D-2DBD-4A5A-9D65-A6D6637ED998}"/>
    <cellStyle name="Input 9 23" xfId="14972" xr:uid="{0C51309F-7D8A-4D23-85C4-37501F978A6C}"/>
    <cellStyle name="Input 9 24" xfId="15413" xr:uid="{C95D94E2-194D-4C5C-BB8E-45C4F4E1CE85}"/>
    <cellStyle name="Input 9 25" xfId="15342" xr:uid="{B4C1600C-9E6C-48ED-9D5D-126A924FFB8C}"/>
    <cellStyle name="Input 9 26" xfId="15253" xr:uid="{9B3BAF4F-DD4A-424C-957C-7FADF506CA3F}"/>
    <cellStyle name="Input 9 27" xfId="15354" xr:uid="{0BAB96D0-1F46-4D1D-837B-533684F8D545}"/>
    <cellStyle name="Input 9 28" xfId="15243" xr:uid="{F58E08B1-F47C-4B5B-8334-D9180DF7DBEA}"/>
    <cellStyle name="Input 9 3" xfId="2906" xr:uid="{C5959059-E673-4607-8F33-826534E0258C}"/>
    <cellStyle name="Input 9 3 2" xfId="11149" xr:uid="{757208A2-0386-4946-AA7A-142DFB6FA882}"/>
    <cellStyle name="Input 9 4" xfId="5228" xr:uid="{5E3673D2-EAC8-410B-9863-CDAA44EEF6E4}"/>
    <cellStyle name="Input 9 4 2" xfId="11699" xr:uid="{AA6C3163-5647-4D2A-B76D-D35543A8A687}"/>
    <cellStyle name="Input 9 5" xfId="5186" xr:uid="{670FE644-9858-4690-8B8A-16AB463D4D3A}"/>
    <cellStyle name="Input 9 5 2" xfId="11657" xr:uid="{684768C9-6EDC-46D3-87B5-CA2E5F289525}"/>
    <cellStyle name="Input 9 6" xfId="5122" xr:uid="{4B3E295D-4662-446D-9992-4B37B8D59923}"/>
    <cellStyle name="Input 9 6 2" xfId="11593" xr:uid="{E3EA4EDC-05A2-4349-BE12-4720441D1B7F}"/>
    <cellStyle name="Input 9 7" xfId="6126" xr:uid="{9F580EAC-5319-479E-97C6-1816356428C4}"/>
    <cellStyle name="Input 9 7 2" xfId="12597" xr:uid="{2A9891CC-3AEF-41A8-941B-F3087A454F7C}"/>
    <cellStyle name="Input 9 8" xfId="6104" xr:uid="{35185B47-FEA6-4FD8-A2BD-53D543BB8367}"/>
    <cellStyle name="Input 9 8 2" xfId="12575" xr:uid="{637CFA25-BB17-484E-858C-6EAB68E55B09}"/>
    <cellStyle name="Input 9 9" xfId="6079" xr:uid="{8D186068-47C8-479B-A4E0-AFF84C499875}"/>
    <cellStyle name="Input 9 9 2" xfId="12550" xr:uid="{3B3FF98A-BFA9-4B1B-A048-3945101977A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187" xfId="9676" xr:uid="{2AA26B82-6FAE-4AF9-AC9A-900574D1F260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6 2 2" xfId="4863" xr:uid="{5EF1F451-F57E-4A48-9FD5-404E09DF8AB5}"/>
    <cellStyle name="Normal 126 2 2 2" xfId="11152" xr:uid="{0E687DC4-10F1-4B68-8214-EF3D727465BF}"/>
    <cellStyle name="Normal 126 2 3" xfId="8822" xr:uid="{295A265D-1F24-47C6-A746-1F2348031A67}"/>
    <cellStyle name="Normal 126 2 4" xfId="10205" xr:uid="{9CB36146-4472-4B68-A354-B505DC95D188}"/>
    <cellStyle name="Normal 126 2 5" xfId="3937" xr:uid="{0F52C529-16F9-41E8-9667-4D019A848D63}"/>
    <cellStyle name="Normal 126 3" xfId="4862" xr:uid="{E8EDF484-9768-44D5-866C-AF3E3DFE3AA7}"/>
    <cellStyle name="Normal 126 3 2" xfId="11151" xr:uid="{CD01D1AE-07AA-4534-B914-5334C099C2B3}"/>
    <cellStyle name="Normal 126 4" xfId="8821" xr:uid="{CAF9913D-048B-4279-879E-3AEC84D1464E}"/>
    <cellStyle name="Normal 126 5" xfId="10204" xr:uid="{FFA12E29-0D99-479C-A916-43892F066A95}"/>
    <cellStyle name="Normal 126 6" xfId="3936" xr:uid="{37DDB0E9-8971-4002-9FD5-FA0F6099666E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4865" xr:uid="{14F0F8CB-A253-4E06-A917-B02EC5D8B545}"/>
    <cellStyle name="Normal 134 2 2 2" xfId="11154" xr:uid="{C387A397-9984-44A2-98E2-950D0B3A3450}"/>
    <cellStyle name="Normal 134 2 3" xfId="8823" xr:uid="{D22CD5A1-8C30-4D91-AFE7-B088F4633D87}"/>
    <cellStyle name="Normal 134 2 4" xfId="10207" xr:uid="{BEB0ED23-1607-40C3-91DA-74DCDA853847}"/>
    <cellStyle name="Normal 134 2 5" xfId="3939" xr:uid="{5AC8BCC4-7781-4801-A834-5B5EBC8E53F5}"/>
    <cellStyle name="Normal 134 3" xfId="4864" xr:uid="{49F4F585-E450-423C-94BC-9923D9359862}"/>
    <cellStyle name="Normal 134 3 2" xfId="11153" xr:uid="{913835E9-61D8-4B69-83DB-61088362FB7D}"/>
    <cellStyle name="Normal 134 4" xfId="8470" xr:uid="{35050C81-6272-4F96-A8CB-FE0F5EC7F7CA}"/>
    <cellStyle name="Normal 134 5" xfId="10206" xr:uid="{8DA42B2B-550A-4374-B1DA-81E9884E9F65}"/>
    <cellStyle name="Normal 134 6" xfId="3938" xr:uid="{943E63CD-2F1A-40FC-8D9A-AF0073E68335}"/>
    <cellStyle name="Normal 135" xfId="1536" xr:uid="{00000000-0005-0000-0000-000001060000}"/>
    <cellStyle name="Normal 135 2" xfId="4866" xr:uid="{02651CF6-41E5-4BB3-830D-A5CFF6910132}"/>
    <cellStyle name="Normal 135 2 2" xfId="11155" xr:uid="{3DFAE94D-55F1-4633-BE76-DBD7AF4C4CEA}"/>
    <cellStyle name="Normal 135 3" xfId="9144" xr:uid="{84EFDB67-E886-43C7-B7C7-2B10C646C9C6}"/>
    <cellStyle name="Normal 135 4" xfId="10208" xr:uid="{B04CBE06-8243-4BAD-832B-38FB1D5381A0}"/>
    <cellStyle name="Normal 135 5" xfId="3940" xr:uid="{C619BCD7-2D61-4FAF-8E2C-123F674EC365}"/>
    <cellStyle name="Normal 136" xfId="1537" xr:uid="{00000000-0005-0000-0000-000002060000}"/>
    <cellStyle name="Normal 136 2" xfId="4867" xr:uid="{76D6438A-E03E-43CE-93B2-1BA08789624E}"/>
    <cellStyle name="Normal 136 2 2" xfId="11156" xr:uid="{433551C8-EA1E-48A3-BEF7-BAF16AF2F9B7}"/>
    <cellStyle name="Normal 136 3" xfId="9110" xr:uid="{9ADE4D5A-D8BE-49E7-9D75-FA749B477814}"/>
    <cellStyle name="Normal 136 4" xfId="10209" xr:uid="{3B62F538-0658-41B4-95C6-5F95C21017CC}"/>
    <cellStyle name="Normal 136 5" xfId="3941" xr:uid="{02FC6CAD-8436-4A29-8C70-CDA98E60D78D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2 2" xfId="10415" xr:uid="{1242D59B-48F5-45D7-9915-4F81EC46C435}"/>
    <cellStyle name="Normal 137 2 2 3" xfId="4149" xr:uid="{A269B66E-FD10-4767-99AC-28E7E1DFA90E}"/>
    <cellStyle name="Normal 137 2 3" xfId="4869" xr:uid="{03C228A5-1518-4F1C-9C06-08D6B93E0F0A}"/>
    <cellStyle name="Normal 137 2 3 2" xfId="11158" xr:uid="{C371EF64-E651-4526-BFBD-6142D63E70A7}"/>
    <cellStyle name="Normal 137 2 4" xfId="9072" xr:uid="{EB7B99F7-AA2E-4699-A870-B749D8FAFA6C}"/>
    <cellStyle name="Normal 137 2 5" xfId="10211" xr:uid="{3D3ECBCC-E664-4521-BD13-287903DBCA85}"/>
    <cellStyle name="Normal 137 2 6" xfId="3943" xr:uid="{B7B83DA7-E84D-4D9D-BA8A-8351BBA715F2}"/>
    <cellStyle name="Normal 137 3" xfId="2670" xr:uid="{DE2FAB10-EC26-4C42-9A25-5D9F87A07F8A}"/>
    <cellStyle name="Normal 137 3 2" xfId="10413" xr:uid="{0FEE902A-5B6E-44C4-82D2-9798FC713AD3}"/>
    <cellStyle name="Normal 137 3 3" xfId="4147" xr:uid="{7AF239FD-5BA9-480F-9094-9BB71BE00A38}"/>
    <cellStyle name="Normal 137 4" xfId="4868" xr:uid="{090F6852-7CC6-4F02-A913-9245AAD9A92F}"/>
    <cellStyle name="Normal 137 4 2" xfId="11157" xr:uid="{60341436-2954-455E-9291-8BE78CD7052C}"/>
    <cellStyle name="Normal 137 5" xfId="9108" xr:uid="{B4FCCC16-4597-4D34-AAD7-0D364F6FE2D3}"/>
    <cellStyle name="Normal 137 6" xfId="10210" xr:uid="{3DB9E87E-A8E8-436E-9E04-E51B9A23E26B}"/>
    <cellStyle name="Normal 137 7" xfId="3942" xr:uid="{CC0160C3-78D0-4AA6-B80D-D9942089EFD2}"/>
    <cellStyle name="Normal 138" xfId="9675" xr:uid="{9A0AB664-B32B-4A22-9EA1-C3A24B7A429C}"/>
    <cellStyle name="Normal 139" xfId="9200" xr:uid="{6E065ADB-D3E9-4832-8AB4-C46177199B45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40" xfId="9860" xr:uid="{BD98F2CC-B65F-4D8C-B9B3-F73A2BC1819E}"/>
    <cellStyle name="Normal 141" xfId="10025" xr:uid="{CB5EE6D2-2619-4A36-918C-1CCB88D6C1E8}"/>
    <cellStyle name="Normal 142" xfId="10150" xr:uid="{84EEB2D2-3FFC-4AF3-A4FE-41A07C60EAF6}"/>
    <cellStyle name="Normal 143" xfId="10001" xr:uid="{EB2CF0C8-AC69-4154-A6A1-99B42D8EE505}"/>
    <cellStyle name="Normal 144" xfId="15171" xr:uid="{99D09A7E-E7AB-43BB-9166-A7EE5BB97EC2}"/>
    <cellStyle name="Normal 145" xfId="15161" xr:uid="{D029DB02-9DBF-4D88-BC47-E8F3E739FC02}"/>
    <cellStyle name="Normal 146" xfId="3630" xr:uid="{24DBD849-5C7D-4862-8E2C-715F808EDAE7}"/>
    <cellStyle name="Normal 147" xfId="4146" xr:uid="{DBA85BF8-18F6-4B63-9AE2-A5037072AB9E}"/>
    <cellStyle name="Normal 148" xfId="16379" xr:uid="{CD1D5724-34BD-42F7-9B53-E704AAB12317}"/>
    <cellStyle name="Normal 149" xfId="16386" xr:uid="{C9906093-28B5-4BDD-B818-AB8B837B22A9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58" xr:uid="{495A3E62-F1C9-4C84-9224-DCAD10682952}"/>
    <cellStyle name="Normal 16 3" xfId="1573" xr:uid="{00000000-0005-0000-0000-000026060000}"/>
    <cellStyle name="Normal 16 3 2" xfId="1574" xr:uid="{00000000-0005-0000-0000-000027060000}"/>
    <cellStyle name="Normal 16 3 2 2" xfId="3260" xr:uid="{323C925D-5BB2-459C-B34B-AB191C4C1AF0}"/>
    <cellStyle name="Normal 16 3 3" xfId="3259" xr:uid="{3A08BA7E-D7D5-477B-B59E-88E1337C4651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61" xr:uid="{9BDF2613-787E-4A06-8A7C-57DB56CB9C81}"/>
    <cellStyle name="Normal 18_4_Pembangunan JTM Baru Penyulang CPU 5" xfId="1596" xr:uid="{00000000-0005-0000-0000-00003D060000}"/>
    <cellStyle name="Normal 19" xfId="1597" xr:uid="{00000000-0005-0000-0000-00003E060000}"/>
    <cellStyle name="Normal 19 2" xfId="3265" xr:uid="{32CE523F-5AA4-4146-816A-2DBD8A4FB77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5078" xr:uid="{8D5BF9E6-9E0F-458B-89F7-15A3B8149EE8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73" xr:uid="{C3150EB1-5635-4E20-8B0E-C560B490354E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76" xr:uid="{0142D55B-22C4-4A02-8A1D-10F9D9BA23A5}"/>
    <cellStyle name="Normal 2 11 3" xfId="1618" xr:uid="{00000000-0005-0000-0000-000053060000}"/>
    <cellStyle name="Normal 2 11 3 2" xfId="3277" xr:uid="{44C1C540-66BE-4F7B-A6C7-014377CEEC60}"/>
    <cellStyle name="Normal 2 11 4" xfId="1619" xr:uid="{00000000-0005-0000-0000-000054060000}"/>
    <cellStyle name="Normal 2 11 4 2" xfId="3278" xr:uid="{1104D0DD-4D1F-4501-A733-7A19014EC7CB}"/>
    <cellStyle name="Normal 2 11 5" xfId="3275" xr:uid="{97F8249D-C363-46CE-9CD0-C279B4EE62CF}"/>
    <cellStyle name="Normal 2 12" xfId="1620" xr:uid="{00000000-0005-0000-0000-000055060000}"/>
    <cellStyle name="Normal 2 12 2" xfId="1621" xr:uid="{00000000-0005-0000-0000-000056060000}"/>
    <cellStyle name="Normal 2 12 2 2" xfId="3280" xr:uid="{032856D2-99D8-4AC5-B28D-E79BE424C667}"/>
    <cellStyle name="Normal 2 12 3" xfId="3279" xr:uid="{D0EC0A8D-CC9F-497C-8187-BAF124384B84}"/>
    <cellStyle name="Normal 2 12_SR DERET_ASLI" xfId="1622" xr:uid="{00000000-0005-0000-0000-000057060000}"/>
    <cellStyle name="Normal 2 13" xfId="1623" xr:uid="{00000000-0005-0000-0000-000058060000}"/>
    <cellStyle name="Normal 2 13 2" xfId="3281" xr:uid="{BD71162D-0A7C-4328-AD3D-C5E9E8AA9F5F}"/>
    <cellStyle name="Normal 2 14" xfId="1624" xr:uid="{00000000-0005-0000-0000-000059060000}"/>
    <cellStyle name="Normal 2 15" xfId="1625" xr:uid="{00000000-0005-0000-0000-00005A060000}"/>
    <cellStyle name="Normal 2 15 2" xfId="3282" xr:uid="{87B0AF1A-1F1D-49DE-AC80-D40C596ED086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85" xr:uid="{EF3F449A-4084-463C-9A50-143AE063D973}"/>
    <cellStyle name="Normal 2 2 11" xfId="1636" xr:uid="{00000000-0005-0000-0000-000065060000}"/>
    <cellStyle name="Normal 2 2 11 2" xfId="3286" xr:uid="{096161DF-18EA-4D53-9E3F-6C21BB50C93B}"/>
    <cellStyle name="Normal 2 2 12" xfId="1637" xr:uid="{00000000-0005-0000-0000-000066060000}"/>
    <cellStyle name="Normal 2 2 12 2" xfId="3287" xr:uid="{A3EF6B00-0EAE-4EFD-A94B-25799062AB9B}"/>
    <cellStyle name="Normal 2 2 13" xfId="1638" xr:uid="{00000000-0005-0000-0000-000067060000}"/>
    <cellStyle name="Normal 2 2 13 2" xfId="3288" xr:uid="{390BE22F-AABD-4590-AF54-65DB9742B6DD}"/>
    <cellStyle name="Normal 2 2 14" xfId="1639" xr:uid="{00000000-0005-0000-0000-000068060000}"/>
    <cellStyle name="Normal 2 2 14 2" xfId="3289" xr:uid="{8A061711-B00B-44CE-AE85-634A5A85E1ED}"/>
    <cellStyle name="Normal 2 2 15" xfId="1640" xr:uid="{00000000-0005-0000-0000-000069060000}"/>
    <cellStyle name="Normal 2 2 15 2" xfId="3290" xr:uid="{12D10116-9C77-4F08-BA85-2ADB0FF343C4}"/>
    <cellStyle name="Normal 2 2 16" xfId="1641" xr:uid="{00000000-0005-0000-0000-00006A060000}"/>
    <cellStyle name="Normal 2 2 16 2" xfId="3291" xr:uid="{B386C83C-D6A3-4F5A-9819-1B8709699211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92" xr:uid="{9D947B34-42DE-4113-9F9C-07035C5EFBF1}"/>
    <cellStyle name="Normal 2 2 5" xfId="1674" xr:uid="{00000000-0005-0000-0000-00008B060000}"/>
    <cellStyle name="Normal 2 2 5 2" xfId="3293" xr:uid="{7FF3E55F-EA01-4CCE-9508-AAADE0CC4D26}"/>
    <cellStyle name="Normal 2 2 6" xfId="1675" xr:uid="{00000000-0005-0000-0000-00008C060000}"/>
    <cellStyle name="Normal 2 2 6 2" xfId="3294" xr:uid="{32719AF6-22E1-4D0D-866D-CFD22FA2D27F}"/>
    <cellStyle name="Normal 2 2 7" xfId="1676" xr:uid="{00000000-0005-0000-0000-00008D060000}"/>
    <cellStyle name="Normal 2 2 7 2" xfId="3295" xr:uid="{AAA7A239-288E-4213-8A89-234628999E55}"/>
    <cellStyle name="Normal 2 2 8" xfId="1677" xr:uid="{00000000-0005-0000-0000-00008E060000}"/>
    <cellStyle name="Normal 2 2 8 2" xfId="3296" xr:uid="{D1B27539-184B-40E1-803A-5E23985CAD27}"/>
    <cellStyle name="Normal 2 2 9" xfId="1678" xr:uid="{00000000-0005-0000-0000-00008F060000}"/>
    <cellStyle name="Normal 2 2 9 2" xfId="3297" xr:uid="{99252D05-3C42-416B-A702-8B1FC808714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10" xfId="7262" xr:uid="{4902B53F-A107-4ED1-8EBC-B90DD5C61D35}"/>
    <cellStyle name="Normal 2 5 10 2" xfId="13733" xr:uid="{A9AB02A3-2FC4-483D-AB51-AF608C4AD66D}"/>
    <cellStyle name="Normal 2 5 11" xfId="8467" xr:uid="{F2C3A471-FBE8-4662-96C7-16B179212365}"/>
    <cellStyle name="Normal 2 5 12" xfId="10212" xr:uid="{234562A4-0599-499A-B417-C568055EA514}"/>
    <cellStyle name="Normal 2 5 13" xfId="14927" xr:uid="{5E19BC97-B88F-48D6-953E-D8390FD3231F}"/>
    <cellStyle name="Normal 2 5 14" xfId="15194" xr:uid="{5C8A5024-E54D-4A9E-8A02-C5650A1A66C6}"/>
    <cellStyle name="Normal 2 5 15" xfId="3944" xr:uid="{E4C20212-58DA-49A7-A063-781D8546E75E}"/>
    <cellStyle name="Normal 2 5 2" xfId="1752" xr:uid="{00000000-0005-0000-0000-0000D9060000}"/>
    <cellStyle name="Normal 2 5 2 2" xfId="1753" xr:uid="{00000000-0005-0000-0000-0000DA060000}"/>
    <cellStyle name="Normal 2 5 2 2 2" xfId="4873" xr:uid="{49D45A54-8E33-4AAC-9732-FED2CE812960}"/>
    <cellStyle name="Normal 2 5 2 2 2 2" xfId="11162" xr:uid="{43D428F7-127D-4B8A-BD3C-64907F57B6B8}"/>
    <cellStyle name="Normal 2 5 2 2 3" xfId="8888" xr:uid="{85B27335-16C4-41BD-909F-5EC3722D8064}"/>
    <cellStyle name="Normal 2 5 2 2 4" xfId="10214" xr:uid="{D4E44D12-E349-4004-A6AB-F92E6C3E0E5E}"/>
    <cellStyle name="Normal 2 5 2 2 5" xfId="3946" xr:uid="{6AF20F40-4EF9-4008-9B7E-883F15A8F436}"/>
    <cellStyle name="Normal 2 5 2 3" xfId="4872" xr:uid="{F3A20E97-029B-4244-9EFF-9762ED3185FE}"/>
    <cellStyle name="Normal 2 5 2 3 2" xfId="11161" xr:uid="{3D0E7C49-EA6D-421E-BE52-1B97BA9AC074}"/>
    <cellStyle name="Normal 2 5 2 4" xfId="8887" xr:uid="{7D14EB86-9149-408A-9665-46D4428DC8CD}"/>
    <cellStyle name="Normal 2 5 2 5" xfId="10213" xr:uid="{BF7A870E-C76C-4704-92F3-06F72D1A81F6}"/>
    <cellStyle name="Normal 2 5 2 6" xfId="3945" xr:uid="{EF246CF8-FEBC-467F-9CA1-21A5C56271AB}"/>
    <cellStyle name="Normal 2 5 3" xfId="1754" xr:uid="{00000000-0005-0000-0000-0000DB060000}"/>
    <cellStyle name="Normal 2 5 3 2" xfId="4874" xr:uid="{F564DE56-3792-4787-A9C9-0099CF8D9BD0}"/>
    <cellStyle name="Normal 2 5 3 2 2" xfId="11163" xr:uid="{F36D6CED-9835-4817-96D4-F58DD3D83F73}"/>
    <cellStyle name="Normal 2 5 3 3" xfId="8457" xr:uid="{7BAD50D0-52AC-4245-BB36-4425EF3C706A}"/>
    <cellStyle name="Normal 2 5 3 4" xfId="10215" xr:uid="{2DAD9936-AFF0-4EBA-A2C3-33B07FCDD656}"/>
    <cellStyle name="Normal 2 5 3 5" xfId="3947" xr:uid="{A202780F-C549-4A95-86D6-5AE6F452A785}"/>
    <cellStyle name="Normal 2 5 4" xfId="2699" xr:uid="{B3503418-602D-4FB6-BD60-85208F24A4FF}"/>
    <cellStyle name="Normal 2 5 4 2" xfId="10422" xr:uid="{AB580C35-452A-4C36-A397-7A0B4E3D7A81}"/>
    <cellStyle name="Normal 2 5 4 3" xfId="4156" xr:uid="{62AC8DDA-6524-422D-B1AC-BECA7EFE20D9}"/>
    <cellStyle name="Normal 2 5 5" xfId="4871" xr:uid="{694CBDCE-00DD-45E2-B488-C044F0495421}"/>
    <cellStyle name="Normal 2 5 5 2" xfId="11160" xr:uid="{40FEDBBC-7008-4D9C-B673-CECA21317CEB}"/>
    <cellStyle name="Normal 2 5 6" xfId="5100" xr:uid="{1E154696-8C7B-4A5F-8258-28523E195B44}"/>
    <cellStyle name="Normal 2 5 6 2" xfId="11571" xr:uid="{A393C6E2-8BA9-4BD6-9B49-11463C729E2F}"/>
    <cellStyle name="Normal 2 5 7" xfId="5811" xr:uid="{78468C97-FB84-4067-8218-CD96F40FEEBA}"/>
    <cellStyle name="Normal 2 5 7 2" xfId="12282" xr:uid="{78F8B456-3B9C-43AE-98CC-447D8EA1F21A}"/>
    <cellStyle name="Normal 2 5 8" xfId="5832" xr:uid="{805D0B66-B950-4E0B-BBCE-376776177779}"/>
    <cellStyle name="Normal 2 5 8 2" xfId="12303" xr:uid="{0DAE9F70-6CAF-4408-9D2A-3C81F4AFD64B}"/>
    <cellStyle name="Normal 2 5 9" xfId="6566" xr:uid="{21A39F8E-F421-489F-9986-F21E7B6C8482}"/>
    <cellStyle name="Normal 2 5 9 2" xfId="13037" xr:uid="{3F255608-861C-4199-A52A-F51B26E10E9F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98" xr:uid="{91544638-2F39-46FF-A1ED-820BA56A9715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99" xr:uid="{3170E563-0268-4C95-A6FC-FA7E3252F7BF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300" xr:uid="{BBA06656-B5D6-437B-8356-84AE7A2F9218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301" xr:uid="{85C19FD7-FFBE-43FA-9549-0E4D9671704F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302" xr:uid="{9760C342-1A04-404F-A500-CBC83BDC62F3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303" xr:uid="{BAD1EAC7-BF73-4910-A6D6-3BF72130C98F}"/>
    <cellStyle name="Normal 21_DATA DINGO &amp; IMG _OK" xfId="1884" xr:uid="{00000000-0005-0000-0000-00005D070000}"/>
    <cellStyle name="Normal 22" xfId="1885" xr:uid="{00000000-0005-0000-0000-00005E070000}"/>
    <cellStyle name="Normal 22 2" xfId="3304" xr:uid="{3C7FFEC5-2877-4C11-9BF4-0FFB9EFFA552}"/>
    <cellStyle name="Normal 23" xfId="1886" xr:uid="{00000000-0005-0000-0000-00005F070000}"/>
    <cellStyle name="Normal 23 2" xfId="3305" xr:uid="{4BC8057D-69E6-4933-9878-9A2C556CA998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10" xfId="6559" xr:uid="{5B4BD86A-1E57-4C7B-9F96-9A983BD61AE7}"/>
    <cellStyle name="Normal 4 10 2" xfId="13030" xr:uid="{B2668FDD-C1AC-48B0-BE92-0D6836B62150}"/>
    <cellStyle name="Normal 4 11" xfId="7256" xr:uid="{18C289C6-8B5D-45A4-8533-DBE196E01289}"/>
    <cellStyle name="Normal 4 11 2" xfId="13727" xr:uid="{3471CF79-B387-4422-A0E1-9C74798ED93F}"/>
    <cellStyle name="Normal 4 12" xfId="8461" xr:uid="{F392C639-361F-44A3-9F7F-2E40DAFFA4A9}"/>
    <cellStyle name="Normal 4 13" xfId="10217" xr:uid="{D5502EB1-95E3-48CE-A76E-4AA3EA4CEFC2}"/>
    <cellStyle name="Normal 4 14" xfId="14926" xr:uid="{C623406C-6ED6-4BCC-B517-40FDB19B7EC8}"/>
    <cellStyle name="Normal 4 15" xfId="15189" xr:uid="{4F25564B-556E-4D8E-8A3E-6464F8FB476D}"/>
    <cellStyle name="Normal 4 16" xfId="3948" xr:uid="{03F418CF-9694-4DD3-B927-B28CB8420C78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4 2" xfId="4876" xr:uid="{178D928D-D9D5-45A2-8164-AA958E972324}"/>
    <cellStyle name="Normal 4 4 2 2" xfId="11165" xr:uid="{21D8123F-40A8-49B8-A3D2-80C0F30ABB3D}"/>
    <cellStyle name="Normal 4 4 3" xfId="9202" xr:uid="{E74BEAA3-09B9-4678-8E24-20F33B7A58E1}"/>
    <cellStyle name="Normal 4 4 4" xfId="10218" xr:uid="{3CE5D0FE-C5C8-46E5-A0E6-C62D2661F1E5}"/>
    <cellStyle name="Normal 4 4 5" xfId="3949" xr:uid="{DDEA1DE3-C24C-4FA9-AD53-4F352B99551A}"/>
    <cellStyle name="Normal 4 5" xfId="2697" xr:uid="{2DB2A3E9-798E-424E-B433-C15A6DA59643}"/>
    <cellStyle name="Normal 4 5 2" xfId="10420" xr:uid="{68496C39-EBA7-4B72-B761-ED4A95BBDF95}"/>
    <cellStyle name="Normal 4 5 3" xfId="4154" xr:uid="{F6BAC2D6-B5BB-4D26-9EE2-8BE3C54CE7D2}"/>
    <cellStyle name="Normal 4 6" xfId="4875" xr:uid="{2FF3CABF-094C-407E-BEB5-EC31CC448B3B}"/>
    <cellStyle name="Normal 4 6 2" xfId="11164" xr:uid="{AE9E7FDD-B440-4B95-A56A-71BA31C63C45}"/>
    <cellStyle name="Normal 4 7" xfId="5094" xr:uid="{447E1A0D-44A3-4CF8-A8CB-765642271680}"/>
    <cellStyle name="Normal 4 7 2" xfId="11565" xr:uid="{EA01680C-CC28-4942-8244-28C9D1C6B49B}"/>
    <cellStyle name="Normal 4 8" xfId="5810" xr:uid="{1A19D0D2-7D78-4893-AE8A-BFDF27EA970D}"/>
    <cellStyle name="Normal 4 8 2" xfId="12281" xr:uid="{7269AE30-AC6D-4B57-8D90-5779A6269A3B}"/>
    <cellStyle name="Normal 4 9" xfId="5830" xr:uid="{2B4530E3-D53E-47F1-A669-B3075F65C07B}"/>
    <cellStyle name="Normal 4 9 2" xfId="12301" xr:uid="{E20EB80E-EFE4-4876-BCA8-B76E572483EA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10" xfId="7660" xr:uid="{1C2EEC10-2E1F-421E-9A5D-2D850BDC3B97}"/>
    <cellStyle name="Normal 8 10 2" xfId="14131" xr:uid="{CFEDF7C5-2DB4-460B-8194-B5624B8EBECE}"/>
    <cellStyle name="Normal 8 11" xfId="8938" xr:uid="{94C6EA19-D8B9-43C0-8315-04EE765F67DD}"/>
    <cellStyle name="Normal 8 12" xfId="10219" xr:uid="{ACC0E882-6768-4179-A608-F65BEECE8314}"/>
    <cellStyle name="Normal 8 13" xfId="14973" xr:uid="{7F62DED2-0CCC-48A0-A521-E10CF9E3EAE0}"/>
    <cellStyle name="Normal 8 14" xfId="15596" xr:uid="{6648495F-E9D4-4CE5-BADE-DFF2B33808FB}"/>
    <cellStyle name="Normal 8 15" xfId="3950" xr:uid="{BAC832D6-FE64-48E1-AE39-523A8BA66074}"/>
    <cellStyle name="Normal 8 2" xfId="2023" xr:uid="{00000000-0005-0000-0000-0000E8070000}"/>
    <cellStyle name="Normal 8 2 2" xfId="3307" xr:uid="{3A45F8EA-6703-4C50-B882-ACF519DADC9F}"/>
    <cellStyle name="Normal 8 3" xfId="2024" xr:uid="{00000000-0005-0000-0000-0000E9070000}"/>
    <cellStyle name="Normal 8 3 2" xfId="4878" xr:uid="{31BD1398-18B3-4CBF-B55D-08019172AB3E}"/>
    <cellStyle name="Normal 8 3 2 2" xfId="11167" xr:uid="{7333EE0D-9959-41BA-A19B-3896CD4BEDC3}"/>
    <cellStyle name="Normal 8 3 3" xfId="9207" xr:uid="{79A08D43-7E2C-451C-BD5E-E816E2AC9209}"/>
    <cellStyle name="Normal 8 3 4" xfId="10220" xr:uid="{2433B27D-6E8D-4121-BCB7-700CFA39C0DC}"/>
    <cellStyle name="Normal 8 3 5" xfId="3951" xr:uid="{8AC8561A-C0CE-49E9-BC8F-474C16804980}"/>
    <cellStyle name="Normal 8 4" xfId="3306" xr:uid="{1D9E9D50-0FC2-4000-BBCC-5690C7364E3E}"/>
    <cellStyle name="Normal 8 4 2" xfId="10749" xr:uid="{7830AB68-03AC-405E-A7D1-8EFB9E0211AD}"/>
    <cellStyle name="Normal 8 4 3" xfId="4483" xr:uid="{F3B9006A-22D8-4192-8E19-027F5EC805B1}"/>
    <cellStyle name="Normal 8 5" xfId="4877" xr:uid="{06103822-A4C6-444F-AA26-94BA43A08202}"/>
    <cellStyle name="Normal 8 5 2" xfId="11166" xr:uid="{65F4E1FC-BACD-4A2C-B805-3A59F92D6B13}"/>
    <cellStyle name="Normal 8 6" xfId="5436" xr:uid="{1A4089C0-5515-4996-9832-6E5A325EECBD}"/>
    <cellStyle name="Normal 8 6 2" xfId="11907" xr:uid="{C5E0071B-BB69-493B-BD69-F658ACE1728B}"/>
    <cellStyle name="Normal 8 7" xfId="5813" xr:uid="{B7F6E825-391A-4A6C-A471-E3540E624477}"/>
    <cellStyle name="Normal 8 7 2" xfId="12284" xr:uid="{78C78E3D-FA65-4E55-B7B1-6A5D6D1262E6}"/>
    <cellStyle name="Normal 8 8" xfId="6207" xr:uid="{C8DDD226-9816-421F-9F91-74F93CB306A2}"/>
    <cellStyle name="Normal 8 8 2" xfId="12678" xr:uid="{C0862FD1-7AF2-4187-9E8C-C81F5722050E}"/>
    <cellStyle name="Normal 8 9" xfId="6861" xr:uid="{5754EB05-0346-4151-9E06-223017AC2DF1}"/>
    <cellStyle name="Normal 8 9 2" xfId="13332" xr:uid="{1D2A1C5C-3A8E-4931-AED8-B6D63D678FB6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4879" xr:uid="{CCA3AACC-6C44-4575-8760-CC77641B9088}"/>
    <cellStyle name="Normal 9 10 2" xfId="11168" xr:uid="{59D2908F-F04B-42EA-9AD0-FE1D6F64507D}"/>
    <cellStyle name="Normal 9 11" xfId="5447" xr:uid="{12B525E3-46F1-4D4C-A83A-EA36CE21FCDE}"/>
    <cellStyle name="Normal 9 11 2" xfId="11918" xr:uid="{11FE3141-95F0-4836-B098-B78C19B0A654}"/>
    <cellStyle name="Normal 9 12" xfId="5814" xr:uid="{E6B71E6E-E7DA-43A5-B3C2-F218164A03F6}"/>
    <cellStyle name="Normal 9 12 2" xfId="12285" xr:uid="{6522B6EC-9DB2-4C4D-9CE7-08DDB0CB0A7E}"/>
    <cellStyle name="Normal 9 13" xfId="6219" xr:uid="{F4781FD3-7C82-454B-96F1-73BF1F6AB237}"/>
    <cellStyle name="Normal 9 13 2" xfId="12690" xr:uid="{CC79D28D-05E8-48D1-8014-8551D016654A}"/>
    <cellStyle name="Normal 9 14" xfId="6872" xr:uid="{4A474DB3-3C7B-4BB9-B6CF-D716FE9833C0}"/>
    <cellStyle name="Normal 9 14 2" xfId="13343" xr:uid="{122CEDEB-99F5-453A-8CA4-C86053E63F8D}"/>
    <cellStyle name="Normal 9 15" xfId="7661" xr:uid="{BA901129-9F10-492F-8690-2D8780E1D7F3}"/>
    <cellStyle name="Normal 9 15 2" xfId="14132" xr:uid="{9F7BD061-D029-4355-B82E-4D4BC6D7D180}"/>
    <cellStyle name="Normal 9 16" xfId="8949" xr:uid="{942168F3-C921-45BF-A6CC-0E25705E1107}"/>
    <cellStyle name="Normal 9 17" xfId="10221" xr:uid="{B2B56FDE-0566-4B54-BA33-5C6114E312E0}"/>
    <cellStyle name="Normal 9 18" xfId="14981" xr:uid="{C9FCC4D7-D1BA-4D2E-BD7C-1065B4AEBAF0}"/>
    <cellStyle name="Normal 9 19" xfId="15606" xr:uid="{1FCCEB5A-AED1-4B45-8A59-FEA076F49DEF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311" xr:uid="{F459A9BC-70D7-4C71-868A-BA96BB5E3419}"/>
    <cellStyle name="Normal 9 2 2 3" xfId="2046" xr:uid="{00000000-0005-0000-0000-0000FF070000}"/>
    <cellStyle name="Normal 9 2 2 3 2" xfId="3312" xr:uid="{0BA2357A-BB62-4657-BB3E-2910A5FD297A}"/>
    <cellStyle name="Normal 9 2 2 4" xfId="2047" xr:uid="{00000000-0005-0000-0000-000000080000}"/>
    <cellStyle name="Normal 9 2 2 4 2" xfId="3313" xr:uid="{150481DF-9D30-41D1-9CF1-D92336955695}"/>
    <cellStyle name="Normal 9 2 2 5" xfId="3310" xr:uid="{333D9ED8-AB61-423E-A156-37CC260D10CB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317" xr:uid="{09761D9B-8A23-4437-A8F2-79840175E3D5}"/>
    <cellStyle name="Normal 9 2 3 2 2 3" xfId="2052" xr:uid="{00000000-0005-0000-0000-000005080000}"/>
    <cellStyle name="Normal 9 2 3 2 2 3 2" xfId="3318" xr:uid="{1B2BB68B-3993-462C-B8DA-8F60EBC594BB}"/>
    <cellStyle name="Normal 9 2 3 2 2 4" xfId="2053" xr:uid="{00000000-0005-0000-0000-000006080000}"/>
    <cellStyle name="Normal 9 2 3 2 2 4 2" xfId="3319" xr:uid="{92860803-86A5-4364-A8DA-1C33B1EF21C5}"/>
    <cellStyle name="Normal 9 2 3 2 2 5" xfId="2054" xr:uid="{00000000-0005-0000-0000-000007080000}"/>
    <cellStyle name="Normal 9 2 3 2 2 5 2" xfId="3320" xr:uid="{4BD6946B-DB74-413A-8148-839D9F9BED27}"/>
    <cellStyle name="Normal 9 2 3 2 2 6" xfId="3316" xr:uid="{6B379693-7135-4B71-BCA1-673A84355543}"/>
    <cellStyle name="Normal 9 2 3 2 3" xfId="2055" xr:uid="{00000000-0005-0000-0000-000008080000}"/>
    <cellStyle name="Normal 9 2 3 2 3 2" xfId="2056" xr:uid="{00000000-0005-0000-0000-000009080000}"/>
    <cellStyle name="Normal 9 2 3 2 3 2 2" xfId="3322" xr:uid="{929A64D9-B9E3-4E5E-8E76-502E4A0A78BE}"/>
    <cellStyle name="Normal 9 2 3 2 3 3" xfId="2057" xr:uid="{00000000-0005-0000-0000-00000A080000}"/>
    <cellStyle name="Normal 9 2 3 2 3 3 2" xfId="3323" xr:uid="{BFF32C88-475A-4805-856A-2E6988C78D51}"/>
    <cellStyle name="Normal 9 2 3 2 3 4" xfId="2058" xr:uid="{00000000-0005-0000-0000-00000B080000}"/>
    <cellStyle name="Normal 9 2 3 2 3 4 2" xfId="3324" xr:uid="{D4089574-C3FD-4056-BF15-AF1F96D2347B}"/>
    <cellStyle name="Normal 9 2 3 2 3 5" xfId="3321" xr:uid="{50421CBC-6A53-4C78-A3C0-65E4CC297281}"/>
    <cellStyle name="Normal 9 2 3 2 4" xfId="2059" xr:uid="{00000000-0005-0000-0000-00000C080000}"/>
    <cellStyle name="Normal 9 2 3 2 4 2" xfId="3325" xr:uid="{D2ACF4C2-8978-40FD-AFF3-207BA6872139}"/>
    <cellStyle name="Normal 9 2 3 2 5" xfId="2060" xr:uid="{00000000-0005-0000-0000-00000D080000}"/>
    <cellStyle name="Normal 9 2 3 2 5 2" xfId="3326" xr:uid="{79CDCFFA-BE50-4758-9460-20823CB4C3EB}"/>
    <cellStyle name="Normal 9 2 3 2 6" xfId="2061" xr:uid="{00000000-0005-0000-0000-00000E080000}"/>
    <cellStyle name="Normal 9 2 3 2 6 2" xfId="3327" xr:uid="{1933AED8-96D8-4F22-8C68-E70B975E90AD}"/>
    <cellStyle name="Normal 9 2 3 2 7" xfId="3315" xr:uid="{71D72A25-485E-4DA9-A34F-D168351CB789}"/>
    <cellStyle name="Normal 9 2 3 2_PETA POHON LITA TRW I 2010" xfId="2062" xr:uid="{00000000-0005-0000-0000-00000F080000}"/>
    <cellStyle name="Normal 9 2 3 3" xfId="2063" xr:uid="{00000000-0005-0000-0000-000010080000}"/>
    <cellStyle name="Normal 9 2 3 3 2" xfId="3328" xr:uid="{8005DD08-6E28-463A-AFAA-C5CD916AEA80}"/>
    <cellStyle name="Normal 9 2 3 4" xfId="2064" xr:uid="{00000000-0005-0000-0000-000011080000}"/>
    <cellStyle name="Normal 9 2 3 4 2" xfId="3329" xr:uid="{51D46AEE-676C-4D49-B221-ACFD2740FFB8}"/>
    <cellStyle name="Normal 9 2 3 5" xfId="2065" xr:uid="{00000000-0005-0000-0000-000012080000}"/>
    <cellStyle name="Normal 9 2 3 5 2" xfId="3330" xr:uid="{B59C3F4F-CFD0-4B4B-9206-A2C9CEC9B8E8}"/>
    <cellStyle name="Normal 9 2 3 6" xfId="3314" xr:uid="{44AC5089-79EB-436E-A126-64A6B3AE0921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331" xr:uid="{AAE9D1A4-5232-4477-BBA2-374AA73CC3D5}"/>
    <cellStyle name="Normal 9 2 5" xfId="2068" xr:uid="{00000000-0005-0000-0000-000015080000}"/>
    <cellStyle name="Normal 9 2 5 2" xfId="3332" xr:uid="{B2F25EC9-E4FB-4230-8219-769BA0DA9725}"/>
    <cellStyle name="Normal 9 2 6" xfId="2069" xr:uid="{00000000-0005-0000-0000-000016080000}"/>
    <cellStyle name="Normal 9 2 6 2" xfId="3333" xr:uid="{5A5B9026-8B7E-4D53-99BD-CA61CC82A9DC}"/>
    <cellStyle name="Normal 9 2 7" xfId="3309" xr:uid="{580E0C83-02D5-4402-9A85-196DAE054117}"/>
    <cellStyle name="Normal 9 2_ENTRI RABAS-RABAS TRW IV_LT_qq" xfId="2070" xr:uid="{00000000-0005-0000-0000-000017080000}"/>
    <cellStyle name="Normal 9 20" xfId="3952" xr:uid="{F07860D4-6ADB-4B18-8F08-6C410C5CAA76}"/>
    <cellStyle name="Normal 9 3" xfId="2071" xr:uid="{00000000-0005-0000-0000-000018080000}"/>
    <cellStyle name="Normal 9 3 2" xfId="3334" xr:uid="{CCD360B8-2A24-4B36-8A40-50B4C147E67A}"/>
    <cellStyle name="Normal 9 4" xfId="2072" xr:uid="{00000000-0005-0000-0000-000019080000}"/>
    <cellStyle name="Normal 9 4 2" xfId="3335" xr:uid="{408815B0-FBB2-41D7-9542-07FA1B1E6492}"/>
    <cellStyle name="Normal 9 5" xfId="2073" xr:uid="{00000000-0005-0000-0000-00001A080000}"/>
    <cellStyle name="Normal 9 5 2" xfId="3336" xr:uid="{2D251033-3BAE-4836-A0AD-F8322727F48B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4881" xr:uid="{3AA5F373-EC28-4AE0-9861-488CCDB0AF96}"/>
    <cellStyle name="Normal 9 7 2 2" xfId="11169" xr:uid="{A7BE4AA8-8E77-43ED-8F7D-B1D8A06435EF}"/>
    <cellStyle name="Normal 9 7 3" xfId="9242" xr:uid="{715A8641-1A35-4516-8F0C-1624B46F0DBE}"/>
    <cellStyle name="Normal 9 7 4" xfId="10222" xr:uid="{E3E5BC37-B97C-4D95-8B45-01623CD6535E}"/>
    <cellStyle name="Normal 9 7 5" xfId="3953" xr:uid="{942F66A9-7F8F-4A10-9DFE-FB2AF6307DDA}"/>
    <cellStyle name="Normal 9 8" xfId="3308" xr:uid="{089FA401-D657-4288-9A82-6C8120D6143F}"/>
    <cellStyle name="Normal 9 8 2" xfId="10750" xr:uid="{30B4E6BD-AF27-4E92-9D30-8E6D33268364}"/>
    <cellStyle name="Normal 9 8 3" xfId="4484" xr:uid="{80819805-72E9-45BC-8A8C-85AA68066EA1}"/>
    <cellStyle name="Normal 9 9" xfId="3439" xr:uid="{9046D585-03E2-49F9-BC81-6553C5F1C6C7}"/>
    <cellStyle name="Normal 9 9 2" xfId="10818" xr:uid="{069A2325-47B5-4EB3-9D81-781081499032}"/>
    <cellStyle name="Normal 9 9 3" xfId="4550" xr:uid="{0E326151-A958-4EA2-A5D5-749CDB34E52E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10" xfId="6127" xr:uid="{EC219C4C-522D-4743-ACE1-6019572B2340}"/>
    <cellStyle name="Note 10 10 2" xfId="12598" xr:uid="{F76B73A3-546A-43A5-A20A-9E63B746B283}"/>
    <cellStyle name="Note 10 11" xfId="6813" xr:uid="{DEB59A4E-EC98-44D1-8E29-70F1E2E654D1}"/>
    <cellStyle name="Note 10 11 2" xfId="13284" xr:uid="{5156FFD4-6FDF-4522-988F-246833660418}"/>
    <cellStyle name="Note 10 12" xfId="6657" xr:uid="{3F442D41-737B-48C4-B457-9EE6AF8B9416}"/>
    <cellStyle name="Note 10 12 2" xfId="13128" xr:uid="{B2A61908-4C9C-4884-A8FA-ACD36CAE150A}"/>
    <cellStyle name="Note 10 13" xfId="7038" xr:uid="{8C7B6E50-4404-4049-8520-1829722D9FDA}"/>
    <cellStyle name="Note 10 13 2" xfId="13509" xr:uid="{36AC8375-713B-4C6B-B648-E9578B65CA3B}"/>
    <cellStyle name="Note 10 14" xfId="7425" xr:uid="{0EEEA01E-CEA1-4290-ACEE-78E881BA9242}"/>
    <cellStyle name="Note 10 14 2" xfId="13896" xr:uid="{69D1A23B-0E8A-4C06-A538-262EE93CF4A3}"/>
    <cellStyle name="Note 10 15" xfId="7677" xr:uid="{E6640A1F-EEE6-4C50-A86D-3994D095AE8E}"/>
    <cellStyle name="Note 10 15 2" xfId="14148" xr:uid="{62B9082C-7E71-41ED-B9D0-D3C0C1D251DC}"/>
    <cellStyle name="Note 10 16" xfId="7441" xr:uid="{A0C40D52-A9D1-458A-88EB-42409D33CF10}"/>
    <cellStyle name="Note 10 16 2" xfId="13912" xr:uid="{A5465DBB-A139-44E9-BC03-30F329C89074}"/>
    <cellStyle name="Note 10 17" xfId="7662" xr:uid="{60EEDFB1-6D4E-47FB-9A30-E437B633E42D}"/>
    <cellStyle name="Note 10 17 2" xfId="14133" xr:uid="{B1D26051-4D0C-466E-AAA5-5ABDA6E92590}"/>
    <cellStyle name="Note 10 18" xfId="7456" xr:uid="{C61B0C57-62C0-4295-8AC7-F2C7B0122EB7}"/>
    <cellStyle name="Note 10 18 2" xfId="13927" xr:uid="{65C17BA1-422B-45C2-9E31-B1CEAADFEE0F}"/>
    <cellStyle name="Note 10 19" xfId="8889" xr:uid="{1547A926-9D76-48C6-B764-EFFF885E8A5C}"/>
    <cellStyle name="Note 10 2" xfId="2093" xr:uid="{00000000-0005-0000-0000-00002E080000}"/>
    <cellStyle name="Note 10 2 10" xfId="6814" xr:uid="{6C081EDA-D1E2-4E8C-B653-5F7A9B16AF38}"/>
    <cellStyle name="Note 10 2 10 2" xfId="13285" xr:uid="{ED91729A-8221-41EF-88F6-36E4097C9925}"/>
    <cellStyle name="Note 10 2 11" xfId="6658" xr:uid="{4C9CE47E-FD79-42FC-A9FD-84283A16B62E}"/>
    <cellStyle name="Note 10 2 11 2" xfId="13129" xr:uid="{E22F8BD2-4CB6-40CF-9C1E-749C71094A31}"/>
    <cellStyle name="Note 10 2 12" xfId="7039" xr:uid="{1D55E946-1707-4180-898C-6CDC79B629C7}"/>
    <cellStyle name="Note 10 2 12 2" xfId="13510" xr:uid="{2FC45B12-DA11-4912-9C63-DB28A6164D32}"/>
    <cellStyle name="Note 10 2 13" xfId="7424" xr:uid="{DAE16346-67A8-417F-BABD-E3D55B8AFD27}"/>
    <cellStyle name="Note 10 2 13 2" xfId="13895" xr:uid="{49ACF1F4-24D3-4C8A-95B1-C93BAE997F1C}"/>
    <cellStyle name="Note 10 2 14" xfId="7678" xr:uid="{011060AF-1DF7-4A00-B3A4-9C1DD1D17188}"/>
    <cellStyle name="Note 10 2 14 2" xfId="14149" xr:uid="{8B8BC570-CBB9-4F1E-91D9-9E0FB381F68B}"/>
    <cellStyle name="Note 10 2 15" xfId="7440" xr:uid="{F4EA1B6A-5BF9-4148-8E03-3E79D5F358DD}"/>
    <cellStyle name="Note 10 2 15 2" xfId="13911" xr:uid="{CB13563E-3B6B-4831-9285-90DF9E67EE33}"/>
    <cellStyle name="Note 10 2 16" xfId="7663" xr:uid="{356C3659-D0DC-4CB9-A91A-3FD03EB29BFC}"/>
    <cellStyle name="Note 10 2 16 2" xfId="14134" xr:uid="{CF069824-76D0-4A93-9D59-3C596196A344}"/>
    <cellStyle name="Note 10 2 17" xfId="7455" xr:uid="{5C149D6A-B45F-4087-848E-C1BA94D19451}"/>
    <cellStyle name="Note 10 2 17 2" xfId="13926" xr:uid="{77FE445D-C3E2-4C30-8190-AEFA095C9B16}"/>
    <cellStyle name="Note 10 2 18" xfId="8890" xr:uid="{D05FC579-0B7F-4A23-ADCC-052881931A63}"/>
    <cellStyle name="Note 10 2 19" xfId="9254" xr:uid="{813C4447-FF71-4168-9CE1-9423A42462F9}"/>
    <cellStyle name="Note 10 2 2" xfId="2094" xr:uid="{00000000-0005-0000-0000-00002F080000}"/>
    <cellStyle name="Note 10 2 2 2" xfId="4882" xr:uid="{AAEE103A-821E-4572-B6F0-ACA84255569F}"/>
    <cellStyle name="Note 10 2 2 2 2" xfId="11173" xr:uid="{2B979C03-1F0C-4BBA-BBEE-A3C54EBFB82B}"/>
    <cellStyle name="Note 10 2 2 3" xfId="9255" xr:uid="{14EB2A86-30DF-49F8-93FD-2D5853BB8D8D}"/>
    <cellStyle name="Note 10 2 2 4" xfId="10223" xr:uid="{65D752D5-0B15-4046-92A4-9D4559EFF8EB}"/>
    <cellStyle name="Note 10 2 2 5" xfId="3954" xr:uid="{5FFA6FBE-3579-4C38-906F-853999998C43}"/>
    <cellStyle name="Note 10 2 20" xfId="8629" xr:uid="{D6CF969B-5A6D-4072-80D7-9008C2D31A7B}"/>
    <cellStyle name="Note 10 2 21" xfId="9251" xr:uid="{BEA9DC8E-4F1A-4B56-8F99-ACBEED8355B1}"/>
    <cellStyle name="Note 10 2 22" xfId="9156" xr:uid="{02D5AB7D-D274-4B26-A2E4-D2ED3CAF54F7}"/>
    <cellStyle name="Note 10 2 23" xfId="9204" xr:uid="{38E546E7-0B33-4509-B5EE-38AF49C7977C}"/>
    <cellStyle name="Note 10 2 24" xfId="14974" xr:uid="{3C9B3EA8-6B8D-4C25-A829-59851D9936E9}"/>
    <cellStyle name="Note 10 2 25" xfId="15597" xr:uid="{89737DF3-EF23-4B45-9A43-152CF259A415}"/>
    <cellStyle name="Note 10 2 26" xfId="15429" xr:uid="{7A3A1785-8F3D-41FF-9B26-1169F97BD3E9}"/>
    <cellStyle name="Note 10 2 27" xfId="15844" xr:uid="{F1B85B4C-4814-4F0C-A56C-A09DD37E5857}"/>
    <cellStyle name="Note 10 2 28" xfId="15415" xr:uid="{3A097CE2-7621-4684-BA17-44230BD9F469}"/>
    <cellStyle name="Note 10 2 29" xfId="15829" xr:uid="{B9FA2C30-244A-4448-9354-E97019521D98}"/>
    <cellStyle name="Note 10 2 3" xfId="3441" xr:uid="{61D8BAC7-AE5C-4381-A95F-385F630D529A}"/>
    <cellStyle name="Note 10 2 3 2" xfId="11172" xr:uid="{ECB54B7E-D824-44FD-8C24-7E241BAF26CA}"/>
    <cellStyle name="Note 10 2 4" xfId="5388" xr:uid="{3FFF2899-7C63-4B71-B9F2-D3D6FA5BE9C9}"/>
    <cellStyle name="Note 10 2 4 2" xfId="11859" xr:uid="{3C96D65F-88B2-43DA-99D8-4A0592CC2CCA}"/>
    <cellStyle name="Note 10 2 5" xfId="5230" xr:uid="{28FBD5C2-3EF6-480D-B098-E1E1EF7272E4}"/>
    <cellStyle name="Note 10 2 5 2" xfId="11701" xr:uid="{8E338C62-A956-437C-80ED-2C321B591CAA}"/>
    <cellStyle name="Note 10 2 6" xfId="5617" xr:uid="{083E7DF4-2B3C-41DA-894C-B5B8335E4C47}"/>
    <cellStyle name="Note 10 2 6 2" xfId="12088" xr:uid="{3964B569-A60D-4CA4-BDC4-4229D923E1EE}"/>
    <cellStyle name="Note 10 2 7" xfId="6005" xr:uid="{63356E36-D4F7-4E67-AD59-3B812BFC74B8}"/>
    <cellStyle name="Note 10 2 7 2" xfId="12476" xr:uid="{EF6F6325-0953-41CB-9560-39F0DD344A6B}"/>
    <cellStyle name="Note 10 2 8" xfId="6273" xr:uid="{D201DD68-284D-49E4-BE8D-31E941DFA835}"/>
    <cellStyle name="Note 10 2 8 2" xfId="12744" xr:uid="{72C19D0C-947F-49F3-81BE-B48106617E52}"/>
    <cellStyle name="Note 10 2 9" xfId="6128" xr:uid="{3FCC3F56-825C-426B-818F-7D8FC7936148}"/>
    <cellStyle name="Note 10 2 9 2" xfId="12599" xr:uid="{40AC87AF-5EC8-4165-B210-E53BCB46B943}"/>
    <cellStyle name="Note 10 20" xfId="9253" xr:uid="{F73B7EC5-5EA6-492A-B5AB-66F96A598F5B}"/>
    <cellStyle name="Note 10 21" xfId="8630" xr:uid="{757532CE-DC9C-47B8-BA15-2552A35EEAE7}"/>
    <cellStyle name="Note 10 22" xfId="9250" xr:uid="{3652D94C-9B00-4C23-AE7C-A15411CF28EC}"/>
    <cellStyle name="Note 10 23" xfId="9169" xr:uid="{FC4C518C-B8D3-476C-9F6F-8A1CC9B2A904}"/>
    <cellStyle name="Note 10 24" xfId="9203" xr:uid="{0310A2B5-6739-4B76-8DF8-3D0E06A3646F}"/>
    <cellStyle name="Note 10 25" xfId="15167" xr:uid="{7608E247-B753-4387-BC69-E08D2272D53C}"/>
    <cellStyle name="Note 10 26" xfId="15595" xr:uid="{18B3CB5E-04CE-4D87-A402-4A8491738CB8}"/>
    <cellStyle name="Note 10 27" xfId="15428" xr:uid="{4E489B5E-0CCC-4235-BEC9-7DF5480859EA}"/>
    <cellStyle name="Note 10 28" xfId="15843" xr:uid="{E01F30A7-E5B7-49A9-9220-32D8C389F919}"/>
    <cellStyle name="Note 10 29" xfId="15414" xr:uid="{BE420275-5ED0-4B6C-815B-81FE330BCBCD}"/>
    <cellStyle name="Note 10 3" xfId="2095" xr:uid="{00000000-0005-0000-0000-000030080000}"/>
    <cellStyle name="Note 10 3 2" xfId="4883" xr:uid="{18D4309F-8CA3-4C6C-98AC-08D24B61C337}"/>
    <cellStyle name="Note 10 3 2 2" xfId="11174" xr:uid="{F1C02AC0-B81C-4385-96DC-777FB585D70B}"/>
    <cellStyle name="Note 10 3 3" xfId="9256" xr:uid="{88AD9BF0-057A-4A69-A774-42796169F301}"/>
    <cellStyle name="Note 10 3 4" xfId="10224" xr:uid="{AB5996D4-7C75-4FDD-BB3F-94F011AE47AD}"/>
    <cellStyle name="Note 10 3 5" xfId="3955" xr:uid="{10BD19C7-BD2E-4975-B178-E389FF6BEDC6}"/>
    <cellStyle name="Note 10 30" xfId="15828" xr:uid="{566B1DA9-4575-413C-971D-04C96CD778A2}"/>
    <cellStyle name="Note 10 4" xfId="3440" xr:uid="{2BB307DD-291F-4752-80B9-7DFFE7E32AAE}"/>
    <cellStyle name="Note 10 4 2" xfId="11171" xr:uid="{6B76672F-0F2B-4155-A60A-370CEAE6E993}"/>
    <cellStyle name="Note 10 5" xfId="5387" xr:uid="{EE727402-2E2F-4420-9730-594F82646D22}"/>
    <cellStyle name="Note 10 5 2" xfId="11858" xr:uid="{E93D1DD2-D2D3-4EB4-B718-627F6B6DA74A}"/>
    <cellStyle name="Note 10 6" xfId="5229" xr:uid="{14BF2FC2-C9AB-4F63-8C54-DAAD0788D000}"/>
    <cellStyle name="Note 10 6 2" xfId="11700" xr:uid="{25F05876-F774-4FF5-A314-5D481181FCEE}"/>
    <cellStyle name="Note 10 7" xfId="5616" xr:uid="{27674F7A-877A-4297-BCEF-20CD29BF4E8A}"/>
    <cellStyle name="Note 10 7 2" xfId="12087" xr:uid="{6A7E1F01-C076-46DA-9AD1-9BEEEB02D018}"/>
    <cellStyle name="Note 10 8" xfId="6006" xr:uid="{F79F9E01-3E3E-469D-89C3-32C57FB547FC}"/>
    <cellStyle name="Note 10 8 2" xfId="12477" xr:uid="{B89785F5-7134-4A77-AA06-957B227D684C}"/>
    <cellStyle name="Note 10 9" xfId="6272" xr:uid="{8F411C1A-90F0-4C1E-AD75-A94C0A2E2746}"/>
    <cellStyle name="Note 10 9 2" xfId="12743" xr:uid="{3C2EC2BD-E672-4A77-B8D6-91D3CB46DE15}"/>
    <cellStyle name="Note 10_TRAFO" xfId="2096" xr:uid="{00000000-0005-0000-0000-000031080000}"/>
    <cellStyle name="Note 100" xfId="15164" xr:uid="{ABE1A3CA-395F-46F9-8F1D-B521705CB1A2}"/>
    <cellStyle name="Note 101" xfId="15205" xr:uid="{5301510A-20FA-42BB-BD65-FFADA80F0874}"/>
    <cellStyle name="Note 102" xfId="15876" xr:uid="{EB3C3CEC-2500-490F-8B17-ED9DAE370FFD}"/>
    <cellStyle name="Note 103" xfId="15577" xr:uid="{DB560DF4-D808-45FA-924F-828DA00BA264}"/>
    <cellStyle name="Note 104" xfId="16037" xr:uid="{D582886D-E4CC-4A0E-9D14-329F5004BEF9}"/>
    <cellStyle name="Note 105" xfId="16201" xr:uid="{16332EEC-A3B9-4F6C-9CA1-7D4E58757D1D}"/>
    <cellStyle name="Note 11" xfId="2097" xr:uid="{00000000-0005-0000-0000-000032080000}"/>
    <cellStyle name="Note 11 10" xfId="6501" xr:uid="{3F54BA92-2C1B-4174-9290-98527A3814F0}"/>
    <cellStyle name="Note 11 10 2" xfId="12972" xr:uid="{58723B15-8903-42E5-98C0-A9A08CDDA201}"/>
    <cellStyle name="Note 11 11" xfId="7013" xr:uid="{0FE0D695-0E0A-4E19-B781-555860448405}"/>
    <cellStyle name="Note 11 11 2" xfId="13484" xr:uid="{4E393338-5164-4C8F-8285-23EB6D8CBB04}"/>
    <cellStyle name="Note 11 12" xfId="6983" xr:uid="{975D95F5-C918-40D8-A12E-C0516A420D6C}"/>
    <cellStyle name="Note 11 12 2" xfId="13454" xr:uid="{67896563-F44F-4686-B1D1-F69FDF69C56D}"/>
    <cellStyle name="Note 11 13" xfId="7040" xr:uid="{861DE1D4-77FE-483C-B1F4-A6BAF29E838B}"/>
    <cellStyle name="Note 11 13 2" xfId="13511" xr:uid="{49E6A05E-CE21-4F22-8C95-410944119124}"/>
    <cellStyle name="Note 11 14" xfId="7423" xr:uid="{1D92EC20-465E-4B18-8562-6B4639BBF02D}"/>
    <cellStyle name="Note 11 14 2" xfId="13894" xr:uid="{5A5BAEF0-D17C-4B48-A71D-D849C23BDD8C}"/>
    <cellStyle name="Note 11 15" xfId="7679" xr:uid="{3DDD68FD-994F-497F-840D-6095FD271FCD}"/>
    <cellStyle name="Note 11 15 2" xfId="14150" xr:uid="{5B81E88A-EE4F-4BA3-BDC9-5F6E97C3AF1B}"/>
    <cellStyle name="Note 11 16" xfId="7439" xr:uid="{25840594-ABF4-4317-BA59-384C4AD55753}"/>
    <cellStyle name="Note 11 16 2" xfId="13910" xr:uid="{026B7E72-CD2A-40A0-9F24-1B73B0507F8C}"/>
    <cellStyle name="Note 11 17" xfId="7664" xr:uid="{7CF1CEFB-B644-4C8E-AADE-CF52BA9D8511}"/>
    <cellStyle name="Note 11 17 2" xfId="14135" xr:uid="{56E34285-7BD3-44FD-BC8C-1F5E02728B92}"/>
    <cellStyle name="Note 11 18" xfId="7454" xr:uid="{8C75E075-F515-4016-A968-7F8FFE7BD6F4}"/>
    <cellStyle name="Note 11 18 2" xfId="13925" xr:uid="{C56215CA-C575-4172-A2DA-3491FE4872D0}"/>
    <cellStyle name="Note 11 19" xfId="9103" xr:uid="{6317CC49-E16D-49A2-A54F-1AE95789822F}"/>
    <cellStyle name="Note 11 2" xfId="2098" xr:uid="{00000000-0005-0000-0000-000033080000}"/>
    <cellStyle name="Note 11 2 10" xfId="6815" xr:uid="{CD3B7337-3DA2-4797-A391-ECB45C99B35B}"/>
    <cellStyle name="Note 11 2 10 2" xfId="13286" xr:uid="{2D8F7881-C5BC-4ACB-AABE-66CA02C36280}"/>
    <cellStyle name="Note 11 2 11" xfId="6659" xr:uid="{CEA3707A-77F6-4384-900F-66750138CF5C}"/>
    <cellStyle name="Note 11 2 11 2" xfId="13130" xr:uid="{7F379B46-1508-4613-8749-E242471B3A58}"/>
    <cellStyle name="Note 11 2 12" xfId="7041" xr:uid="{0B76DC10-FAAF-4D47-B17D-172191218DE6}"/>
    <cellStyle name="Note 11 2 12 2" xfId="13512" xr:uid="{2CADAA86-8D09-48C0-9AF0-C9EB6159DD05}"/>
    <cellStyle name="Note 11 2 13" xfId="7422" xr:uid="{45897E63-CD60-4E82-B9E5-CC97C49B66A9}"/>
    <cellStyle name="Note 11 2 13 2" xfId="13893" xr:uid="{433EA009-E159-4513-85B5-DAC7B6530424}"/>
    <cellStyle name="Note 11 2 14" xfId="7680" xr:uid="{8F789C16-9534-4D00-B25B-99CA88B32FB5}"/>
    <cellStyle name="Note 11 2 14 2" xfId="14151" xr:uid="{80DDE399-5138-4102-8233-259994EF7598}"/>
    <cellStyle name="Note 11 2 15" xfId="7438" xr:uid="{185033AC-36D9-46EB-9552-BD63606BD895}"/>
    <cellStyle name="Note 11 2 15 2" xfId="13909" xr:uid="{1588860D-3D75-485C-AF1E-97BB8E38F59B}"/>
    <cellStyle name="Note 11 2 16" xfId="7665" xr:uid="{2E72A27E-8970-461D-9D28-674B60989993}"/>
    <cellStyle name="Note 11 2 16 2" xfId="14136" xr:uid="{96730572-C7BA-4647-AA84-396D032AE59A}"/>
    <cellStyle name="Note 11 2 17" xfId="7453" xr:uid="{C668FC09-CDD7-43D2-B6B4-A6AB954847C5}"/>
    <cellStyle name="Note 11 2 17 2" xfId="13924" xr:uid="{091F164B-373A-4AE7-92D3-AB1CD4F6B0CA}"/>
    <cellStyle name="Note 11 2 18" xfId="8891" xr:uid="{E7AD193B-AF7C-4E2E-8B3C-89843ABAACFE}"/>
    <cellStyle name="Note 11 2 19" xfId="9258" xr:uid="{51550B29-3557-4371-9DCC-72519F4B241F}"/>
    <cellStyle name="Note 11 2 2" xfId="2099" xr:uid="{00000000-0005-0000-0000-000034080000}"/>
    <cellStyle name="Note 11 2 2 2" xfId="4884" xr:uid="{0389FFD6-456E-4EAC-BAE2-C4CE4B43E927}"/>
    <cellStyle name="Note 11 2 2 2 2" xfId="11177" xr:uid="{80273B15-8B2A-4CCC-AE70-A00014B6FF52}"/>
    <cellStyle name="Note 11 2 2 3" xfId="9259" xr:uid="{F1CF83B3-E3E5-4617-98C7-EC28EF1E4F4A}"/>
    <cellStyle name="Note 11 2 2 4" xfId="10225" xr:uid="{2CF5367E-A46F-498A-A78B-2C35CB8899A1}"/>
    <cellStyle name="Note 11 2 2 5" xfId="3956" xr:uid="{08C13909-5210-4A0F-8043-8F1D7CFE30B1}"/>
    <cellStyle name="Note 11 2 20" xfId="8627" xr:uid="{315AEA1D-DA07-4ECC-8D8C-14C1006A295F}"/>
    <cellStyle name="Note 11 2 21" xfId="9600" xr:uid="{2F9F0437-D1AA-4C26-9B85-2C1DCBF42168}"/>
    <cellStyle name="Note 11 2 22" xfId="8638" xr:uid="{20055BEE-46E7-4EF3-BC9C-9254AB83CF42}"/>
    <cellStyle name="Note 11 2 23" xfId="9206" xr:uid="{C49AD45E-9A3F-462B-B531-45F8994D8180}"/>
    <cellStyle name="Note 11 2 24" xfId="14976" xr:uid="{C44E2DD8-32FD-4296-A5FC-845C5EB29EB0}"/>
    <cellStyle name="Note 11 2 25" xfId="15804" xr:uid="{95CD17A6-183B-4AAA-9C9F-5A5803F7A4A3}"/>
    <cellStyle name="Note 11 2 26" xfId="15430" xr:uid="{5EB42E88-F91F-409E-A4C6-CB9093A615DB}"/>
    <cellStyle name="Note 11 2 27" xfId="15846" xr:uid="{AE31EA54-7C9C-4204-A90F-07FF2AC0EAE0}"/>
    <cellStyle name="Note 11 2 28" xfId="15417" xr:uid="{05C75F77-8DC3-47E8-9526-796821F0627C}"/>
    <cellStyle name="Note 11 2 29" xfId="15831" xr:uid="{A92EE387-7B3A-4487-8EA3-B63097D0AC74}"/>
    <cellStyle name="Note 11 2 3" xfId="3443" xr:uid="{A93CEC5C-49BE-44D7-8F63-C09E79CB3A86}"/>
    <cellStyle name="Note 11 2 3 2" xfId="11176" xr:uid="{00AF3C2D-E5F4-43D4-8DDC-49BBDA5108A5}"/>
    <cellStyle name="Note 11 2 4" xfId="5389" xr:uid="{8599AB93-9C41-4F12-9E12-600347F56DED}"/>
    <cellStyle name="Note 11 2 4 2" xfId="11860" xr:uid="{24C9FD36-B043-4F31-B865-70512D786C4F}"/>
    <cellStyle name="Note 11 2 5" xfId="5231" xr:uid="{79FD3DD7-A6AA-4428-9EF8-2C430AF99970}"/>
    <cellStyle name="Note 11 2 5 2" xfId="11702" xr:uid="{00AD0145-8B82-4890-9EA1-C6ED145B1ED7}"/>
    <cellStyle name="Note 11 2 6" xfId="5619" xr:uid="{431205C6-9FAF-4550-B3C2-996219F02153}"/>
    <cellStyle name="Note 11 2 6 2" xfId="12090" xr:uid="{3A633E05-EAAF-4C9C-B944-FAC88DBAC433}"/>
    <cellStyle name="Note 11 2 7" xfId="6003" xr:uid="{DFF2E56D-9656-447C-B8DF-A3F7D1CC7281}"/>
    <cellStyle name="Note 11 2 7 2" xfId="12474" xr:uid="{A7C146C4-159F-4869-8D2B-148F4B826AFE}"/>
    <cellStyle name="Note 11 2 8" xfId="6274" xr:uid="{3DDCF681-1BCF-4550-BFC5-56E37AEC435E}"/>
    <cellStyle name="Note 11 2 8 2" xfId="12745" xr:uid="{BAFB40A2-B2BF-4CF1-9AA5-CA0A932BEBF9}"/>
    <cellStyle name="Note 11 2 9" xfId="6129" xr:uid="{5A4BDF62-61C4-48C9-B0A7-9F594918CF3E}"/>
    <cellStyle name="Note 11 2 9 2" xfId="12600" xr:uid="{A18DB5A3-4146-4EEF-B2F5-ADE12EEE9BD4}"/>
    <cellStyle name="Note 11 20" xfId="9257" xr:uid="{D76B32A7-20F6-4514-BAF4-547A4AA236EF}"/>
    <cellStyle name="Note 11 21" xfId="8628" xr:uid="{B46D3DC5-41B2-4CFE-AB83-FE3FC57C0515}"/>
    <cellStyle name="Note 11 22" xfId="9599" xr:uid="{5E937524-ADBF-46E0-BF81-0DA589F3F3E1}"/>
    <cellStyle name="Note 11 23" xfId="8639" xr:uid="{184B5081-05E9-41EE-8237-81FB7329CAA1}"/>
    <cellStyle name="Note 11 24" xfId="9205" xr:uid="{C213C2A2-3326-40BE-8C6B-9F32A10AE066}"/>
    <cellStyle name="Note 11 25" xfId="14975" xr:uid="{DD6919F1-0A14-4F01-B2D4-4FFBD7DC27EE}"/>
    <cellStyle name="Note 11 26" xfId="15598" xr:uid="{37EBAFB6-6366-446B-9243-BC1ECE94F1C0}"/>
    <cellStyle name="Note 11 27" xfId="15765" xr:uid="{F8EC1E07-CD85-42D6-B402-CA5342683129}"/>
    <cellStyle name="Note 11 28" xfId="15845" xr:uid="{8486AC2B-4930-4428-AFCC-B2A408F0AB4D}"/>
    <cellStyle name="Note 11 29" xfId="15416" xr:uid="{11B2A4C7-E670-4ED2-8C63-30F67C255515}"/>
    <cellStyle name="Note 11 3" xfId="2100" xr:uid="{00000000-0005-0000-0000-000035080000}"/>
    <cellStyle name="Note 11 3 2" xfId="4885" xr:uid="{33223826-A13D-4C91-B032-44B41B90155E}"/>
    <cellStyle name="Note 11 3 2 2" xfId="11178" xr:uid="{AE6B1BF2-44F3-473A-88A2-28DF85048700}"/>
    <cellStyle name="Note 11 3 3" xfId="9260" xr:uid="{4D643EE9-C3A9-4013-85C9-ED05DBF2AC87}"/>
    <cellStyle name="Note 11 3 4" xfId="10226" xr:uid="{5B6987E5-2C8C-47D9-906F-16012112124D}"/>
    <cellStyle name="Note 11 3 5" xfId="3957" xr:uid="{D1B690E6-822D-45B0-8D91-3D4496F466B4}"/>
    <cellStyle name="Note 11 30" xfId="15830" xr:uid="{D55F6901-BDA9-4BBB-AF7B-E01AAF57B33C}"/>
    <cellStyle name="Note 11 4" xfId="3442" xr:uid="{D814832A-1AE6-4A4A-9CC6-135F76F21B8E}"/>
    <cellStyle name="Note 11 4 2" xfId="11175" xr:uid="{F95E2409-4804-4D28-89E5-7ECD8A03FB0D}"/>
    <cellStyle name="Note 11 5" xfId="5590" xr:uid="{63983DCE-E126-4355-8C4D-2774607E1CC7}"/>
    <cellStyle name="Note 11 5 2" xfId="12061" xr:uid="{B03BDEF9-0D33-46AF-85A5-28F3B0BEAB10}"/>
    <cellStyle name="Note 11 6" xfId="5559" xr:uid="{F64A1DB5-6361-4FAC-904D-438D041768C3}"/>
    <cellStyle name="Note 11 6 2" xfId="12030" xr:uid="{8052F5E5-E7CA-4A28-80F8-EF899866880D}"/>
    <cellStyle name="Note 11 7" xfId="5618" xr:uid="{1A1353C7-C980-43C5-9CD2-65C32D24970D}"/>
    <cellStyle name="Note 11 7 2" xfId="12089" xr:uid="{3344BE5B-3655-4BD5-BF25-5F3275BE28F8}"/>
    <cellStyle name="Note 11 8" xfId="6004" xr:uid="{21EF1AFC-373F-4D2C-8FB5-059D8ECC2168}"/>
    <cellStyle name="Note 11 8 2" xfId="12475" xr:uid="{C569C9E2-09DC-4BF3-9FBA-8ED5EC186EF4}"/>
    <cellStyle name="Note 11 9" xfId="6530" xr:uid="{9C8D06F8-AE8B-49BA-8328-3917DD258227}"/>
    <cellStyle name="Note 11 9 2" xfId="13001" xr:uid="{C0E9F81B-244C-4E3B-BCC8-4988AD944E9E}"/>
    <cellStyle name="Note 11_TRAFO" xfId="2101" xr:uid="{00000000-0005-0000-0000-000036080000}"/>
    <cellStyle name="Note 12" xfId="2102" xr:uid="{00000000-0005-0000-0000-000037080000}"/>
    <cellStyle name="Note 12 10" xfId="6130" xr:uid="{5D4A67ED-8312-4C00-8BA4-5743F253C23F}"/>
    <cellStyle name="Note 12 10 2" xfId="12601" xr:uid="{47281633-1215-491C-8CBA-793E38F98023}"/>
    <cellStyle name="Note 12 11" xfId="6555" xr:uid="{ABF97D01-A394-42F8-AE35-460C290F47E4}"/>
    <cellStyle name="Note 12 11 2" xfId="13026" xr:uid="{D7AC7AFA-6BBA-4C0C-936D-232EED5C5F2E}"/>
    <cellStyle name="Note 12 12" xfId="6660" xr:uid="{40B52283-AA22-450E-85BF-53DEB7528DC2}"/>
    <cellStyle name="Note 12 12 2" xfId="13131" xr:uid="{097FF4A8-5239-4455-AFF4-F04F435FCF90}"/>
    <cellStyle name="Note 12 13" xfId="7042" xr:uid="{84C53376-AE3B-4F1C-A398-06E9BD327101}"/>
    <cellStyle name="Note 12 13 2" xfId="13513" xr:uid="{D50A4C00-A4FE-4E91-82DA-0EE181A8EA9E}"/>
    <cellStyle name="Note 12 14" xfId="7421" xr:uid="{69B78E98-9814-4A14-9639-92D4C3793A5A}"/>
    <cellStyle name="Note 12 14 2" xfId="13892" xr:uid="{D295E034-6D6C-4F23-A8DD-FC52614B0035}"/>
    <cellStyle name="Note 12 15" xfId="7681" xr:uid="{36407B16-ADF6-4E0E-A19F-A66F416C67DF}"/>
    <cellStyle name="Note 12 15 2" xfId="14152" xr:uid="{21E41228-D508-4099-938A-8B49798FCCE5}"/>
    <cellStyle name="Note 12 16" xfId="7437" xr:uid="{03E31B00-5B4A-4E63-9A08-AF6030A25E15}"/>
    <cellStyle name="Note 12 16 2" xfId="13908" xr:uid="{FF0FA775-520C-4551-A3C7-0E49AB5CFBDA}"/>
    <cellStyle name="Note 12 17" xfId="7666" xr:uid="{4CDE0469-74F8-4931-85F2-7311AD1907B4}"/>
    <cellStyle name="Note 12 17 2" xfId="14137" xr:uid="{10E511C6-05C3-4919-A09F-738B86412419}"/>
    <cellStyle name="Note 12 18" xfId="7452" xr:uid="{1EEAB1A1-B7DA-4318-9D3E-4C5189639C15}"/>
    <cellStyle name="Note 12 18 2" xfId="13923" xr:uid="{94326879-DDE6-4DF5-9DA9-ECA44AC46AF1}"/>
    <cellStyle name="Note 12 19" xfId="8892" xr:uid="{EF280D7E-4BC3-486C-A4CB-A30C1B6D6A6B}"/>
    <cellStyle name="Note 12 2" xfId="2103" xr:uid="{00000000-0005-0000-0000-000038080000}"/>
    <cellStyle name="Note 12 2 10" xfId="6816" xr:uid="{6B8BB373-23B7-46D6-A80D-C57DC45C3411}"/>
    <cellStyle name="Note 12 2 10 2" xfId="13287" xr:uid="{36488229-0316-4313-A80A-A138B2973DDD}"/>
    <cellStyle name="Note 12 2 11" xfId="6661" xr:uid="{B85EA48A-11D9-473E-9FC1-44F05E6AEF20}"/>
    <cellStyle name="Note 12 2 11 2" xfId="13132" xr:uid="{FE643F7A-D29D-413F-B9C1-ADC6C475DA6B}"/>
    <cellStyle name="Note 12 2 12" xfId="7043" xr:uid="{A7571179-604D-4DE3-8045-AA363205DF9E}"/>
    <cellStyle name="Note 12 2 12 2" xfId="13514" xr:uid="{9F0F7E40-05E5-4C3F-B6B7-32FE6DDBF93B}"/>
    <cellStyle name="Note 12 2 13" xfId="7420" xr:uid="{C7075D28-1DBA-4CBF-82FB-FCCEAFCB2FB8}"/>
    <cellStyle name="Note 12 2 13 2" xfId="13891" xr:uid="{828D702D-4FB3-4330-9E37-6C075360EB1B}"/>
    <cellStyle name="Note 12 2 14" xfId="7682" xr:uid="{DF74B2B2-CF16-4EFD-BBC5-2732A04C5783}"/>
    <cellStyle name="Note 12 2 14 2" xfId="14153" xr:uid="{8EA5F30D-B81A-4B00-B338-26EAD4F24A39}"/>
    <cellStyle name="Note 12 2 15" xfId="7436" xr:uid="{C6DDCD27-6F9C-444E-B4DB-DF6482274F52}"/>
    <cellStyle name="Note 12 2 15 2" xfId="13907" xr:uid="{0086E1B8-6395-480F-8A06-9D36F27976B6}"/>
    <cellStyle name="Note 12 2 16" xfId="7667" xr:uid="{DCA967A0-1B36-41B5-9F24-92420585B904}"/>
    <cellStyle name="Note 12 2 16 2" xfId="14138" xr:uid="{B0F7E80F-8131-411B-8495-E2BE1EE22123}"/>
    <cellStyle name="Note 12 2 17" xfId="7246" xr:uid="{BC41F0C0-8C94-4A04-BE0F-2A7ACF59CA98}"/>
    <cellStyle name="Note 12 2 17 2" xfId="13717" xr:uid="{FB17E9D8-0D8B-40A1-9315-372370EE5AAF}"/>
    <cellStyle name="Note 12 2 18" xfId="8893" xr:uid="{8C7D13F1-4DEA-43E9-AFF6-9A6766167759}"/>
    <cellStyle name="Note 12 2 19" xfId="9262" xr:uid="{EB053D0F-41EC-4FBA-8049-E7EE000A7578}"/>
    <cellStyle name="Note 12 2 2" xfId="2104" xr:uid="{00000000-0005-0000-0000-000039080000}"/>
    <cellStyle name="Note 12 2 2 2" xfId="4887" xr:uid="{D7D63CBD-EE07-4939-BEF4-9C8E3D82A931}"/>
    <cellStyle name="Note 12 2 2 2 2" xfId="11181" xr:uid="{72E86DF4-4134-468D-9BDF-3261621B1799}"/>
    <cellStyle name="Note 12 2 2 3" xfId="9263" xr:uid="{7E079ABF-42AC-4E5C-9452-93BB6382F983}"/>
    <cellStyle name="Note 12 2 2 4" xfId="10227" xr:uid="{5EFEE366-97A6-403E-9CC0-2B8B5E09FDA6}"/>
    <cellStyle name="Note 12 2 2 5" xfId="3958" xr:uid="{F868F4A0-D651-47F2-AC46-FAC820BD65F5}"/>
    <cellStyle name="Note 12 2 20" xfId="8625" xr:uid="{B39B2B5C-EF6E-44EA-85E9-40366D316E8E}"/>
    <cellStyle name="Note 12 2 21" xfId="9672" xr:uid="{A17EAA79-9AF9-4120-8438-7B33FC85D064}"/>
    <cellStyle name="Note 12 2 22" xfId="8636" xr:uid="{0AAFFA28-21B2-414F-9D79-229393C453F0}"/>
    <cellStyle name="Note 12 2 23" xfId="9669" xr:uid="{4428F966-3747-4422-B4DB-451A4920A8E5}"/>
    <cellStyle name="Note 12 2 24" xfId="14978" xr:uid="{21D2296A-E58C-451B-BBA4-6B0BC4C7F338}"/>
    <cellStyle name="Note 12 2 25" xfId="15600" xr:uid="{E529FF57-94D4-4458-A5CF-7C3AE9351C11}"/>
    <cellStyle name="Note 12 2 26" xfId="15432" xr:uid="{74230E2C-2B3A-4F99-A408-458F0F2FA309}"/>
    <cellStyle name="Note 12 2 27" xfId="15848" xr:uid="{2FB2B433-20C7-4428-BECA-0122B82A0BC0}"/>
    <cellStyle name="Note 12 2 28" xfId="15419" xr:uid="{3527E021-CF38-4B7F-BDE1-7F44B1E1FF14}"/>
    <cellStyle name="Note 12 2 29" xfId="15833" xr:uid="{5B67737F-9605-4A98-8067-D7B427A73BBD}"/>
    <cellStyle name="Note 12 2 3" xfId="3445" xr:uid="{D601F7A8-2823-4A00-B7B6-7C1FD3601356}"/>
    <cellStyle name="Note 12 2 3 2" xfId="11180" xr:uid="{B71536F1-E877-4134-B118-391907FE948B}"/>
    <cellStyle name="Note 12 2 4" xfId="5391" xr:uid="{DFBA5E54-E365-45F7-8E6A-9C6C56E27365}"/>
    <cellStyle name="Note 12 2 4 2" xfId="11862" xr:uid="{0D1D497F-CBBF-4EB1-BB98-F01F4B9FC7CA}"/>
    <cellStyle name="Note 12 2 5" xfId="5233" xr:uid="{6AE0ED4D-DD80-494D-9996-F810DF64C91A}"/>
    <cellStyle name="Note 12 2 5 2" xfId="11704" xr:uid="{D0B1047C-9A25-44D4-BACE-F19737029217}"/>
    <cellStyle name="Note 12 2 6" xfId="5621" xr:uid="{A652338D-91A0-433C-9F0A-2686261A8F4B}"/>
    <cellStyle name="Note 12 2 6 2" xfId="12092" xr:uid="{E73454EE-DA45-48E9-8745-D96EFE0DFC29}"/>
    <cellStyle name="Note 12 2 7" xfId="6001" xr:uid="{AB3765B9-971C-405F-BF8B-C51F1B99C621}"/>
    <cellStyle name="Note 12 2 7 2" xfId="12472" xr:uid="{7FEB6185-9B27-4CBC-9ABE-E9737607BC48}"/>
    <cellStyle name="Note 12 2 8" xfId="6276" xr:uid="{B85B7E87-79B9-445E-90D7-88D19A442F0A}"/>
    <cellStyle name="Note 12 2 8 2" xfId="12747" xr:uid="{6DE77BEB-CC51-4892-9C84-4C54CD621A95}"/>
    <cellStyle name="Note 12 2 9" xfId="6131" xr:uid="{6BFFCFA8-C35E-48A6-9C21-4DE1B5CD8096}"/>
    <cellStyle name="Note 12 2 9 2" xfId="12602" xr:uid="{57518265-6C74-47DC-9BBD-8D178F41986C}"/>
    <cellStyle name="Note 12 20" xfId="9261" xr:uid="{325B0C16-B2A2-4960-94EE-9689E613941A}"/>
    <cellStyle name="Note 12 21" xfId="8626" xr:uid="{038C7936-4192-4816-8CE9-633715E534B7}"/>
    <cellStyle name="Note 12 22" xfId="9601" xr:uid="{EAEF594A-E593-4723-BC39-F1649A905A4A}"/>
    <cellStyle name="Note 12 23" xfId="8637" xr:uid="{2D4D6AED-4C96-48AC-A7CC-45FF0B6E917F}"/>
    <cellStyle name="Note 12 24" xfId="9208" xr:uid="{A2C65E7B-C3EB-4C5F-9492-E940345485D2}"/>
    <cellStyle name="Note 12 25" xfId="14977" xr:uid="{31976294-B842-4813-B788-61B070661005}"/>
    <cellStyle name="Note 12 26" xfId="15599" xr:uid="{62376257-300D-4F6D-B40D-C134C5C5EB09}"/>
    <cellStyle name="Note 12 27" xfId="15431" xr:uid="{73A0D71D-858F-40A5-9034-A673152562DB}"/>
    <cellStyle name="Note 12 28" xfId="15847" xr:uid="{C88DB72E-D10C-4BC4-8627-7CF06EEA30C5}"/>
    <cellStyle name="Note 12 29" xfId="15418" xr:uid="{BED96205-EE44-41D5-85F6-CC25FF3A4051}"/>
    <cellStyle name="Note 12 3" xfId="2105" xr:uid="{00000000-0005-0000-0000-00003A080000}"/>
    <cellStyle name="Note 12 3 2" xfId="4888" xr:uid="{EC04D170-5D11-43C1-BFBD-42223B40FFEE}"/>
    <cellStyle name="Note 12 3 2 2" xfId="11182" xr:uid="{78672C25-884D-4F52-AD50-70275DD7C91F}"/>
    <cellStyle name="Note 12 3 3" xfId="9264" xr:uid="{915217A6-E44D-46D7-BEB8-BAA33B5268FB}"/>
    <cellStyle name="Note 12 3 4" xfId="10228" xr:uid="{EF4EACDD-1B90-483F-A205-62821C10EB8B}"/>
    <cellStyle name="Note 12 3 5" xfId="3959" xr:uid="{2EAD5439-99D2-4652-A204-DF09267F82D1}"/>
    <cellStyle name="Note 12 30" xfId="15832" xr:uid="{A7168660-DD32-4161-961C-8D5E69795ED7}"/>
    <cellStyle name="Note 12 4" xfId="3444" xr:uid="{F1D79D1E-12C9-49CC-93E9-E8646C62DBA4}"/>
    <cellStyle name="Note 12 4 2" xfId="11179" xr:uid="{46141C3D-9773-41DC-9193-C5614A524296}"/>
    <cellStyle name="Note 12 5" xfId="5390" xr:uid="{A3B70EA8-9D24-4797-B929-046E391CB32D}"/>
    <cellStyle name="Note 12 5 2" xfId="11861" xr:uid="{D9BC81A5-90FF-4119-A4DD-5412DEFF4F03}"/>
    <cellStyle name="Note 12 6" xfId="5232" xr:uid="{4CBA3C81-B0D3-4CAA-B72F-64E89332F174}"/>
    <cellStyle name="Note 12 6 2" xfId="11703" xr:uid="{3CB35FC3-17A3-474B-9C83-7C831AFFCE83}"/>
    <cellStyle name="Note 12 7" xfId="5620" xr:uid="{D6326753-887C-44BF-8A61-7FDA72BADE46}"/>
    <cellStyle name="Note 12 7 2" xfId="12091" xr:uid="{2A2557AB-6F5F-473C-967A-46D62CA8131A}"/>
    <cellStyle name="Note 12 8" xfId="6002" xr:uid="{59F8185E-2619-4E87-BBE1-B1DB8F564CDE}"/>
    <cellStyle name="Note 12 8 2" xfId="12473" xr:uid="{1288ADFE-06E3-47B0-B707-C18FCAA85F8A}"/>
    <cellStyle name="Note 12 9" xfId="6275" xr:uid="{582594A2-3A52-406E-B313-0AA2464A59DF}"/>
    <cellStyle name="Note 12 9 2" xfId="12746" xr:uid="{A5B827A0-7CCF-449E-9CAA-52D10564C36F}"/>
    <cellStyle name="Note 12_TRAFO" xfId="2106" xr:uid="{00000000-0005-0000-0000-00003B080000}"/>
    <cellStyle name="Note 13" xfId="2107" xr:uid="{00000000-0005-0000-0000-00003C080000}"/>
    <cellStyle name="Note 13 10" xfId="6132" xr:uid="{2A437E5C-18B3-4E50-974F-88084901437B}"/>
    <cellStyle name="Note 13 10 2" xfId="12603" xr:uid="{2F40C09D-7B07-4A37-A88A-7057AE2BF9AA}"/>
    <cellStyle name="Note 13 11" xfId="6817" xr:uid="{745A0DB5-CFE2-4E21-A13A-30E37196601D}"/>
    <cellStyle name="Note 13 11 2" xfId="13288" xr:uid="{721EEA7C-55A3-4756-A63D-0405633F56FC}"/>
    <cellStyle name="Note 13 12" xfId="6662" xr:uid="{18DD05B4-EEC6-4C5C-8A3C-958192CD0794}"/>
    <cellStyle name="Note 13 12 2" xfId="13133" xr:uid="{13B3B2DD-5BE6-4A87-918B-0F805E4AACE2}"/>
    <cellStyle name="Note 13 13" xfId="6978" xr:uid="{E0D5D448-8FFB-44F2-92CC-A774429AA2A7}"/>
    <cellStyle name="Note 13 13 2" xfId="13449" xr:uid="{19DFE389-D97B-4727-9519-4CE68B4CE89A}"/>
    <cellStyle name="Note 13 14" xfId="7419" xr:uid="{A90DED3E-7D41-4CD7-A438-03429CA569BE}"/>
    <cellStyle name="Note 13 14 2" xfId="13890" xr:uid="{83898284-1DFD-42E3-998D-382D2138A52D}"/>
    <cellStyle name="Note 13 15" xfId="7683" xr:uid="{0874C260-BD74-4C11-8872-ED4FAE9A906C}"/>
    <cellStyle name="Note 13 15 2" xfId="14154" xr:uid="{7F12A592-A1A1-4790-9A52-ABDB2000DBA5}"/>
    <cellStyle name="Note 13 16" xfId="7435" xr:uid="{E249D6F6-B1E8-4E8F-A6E1-AF07BD72D63A}"/>
    <cellStyle name="Note 13 16 2" xfId="13906" xr:uid="{5E308F6D-6BA7-4632-A069-479F6BA4D3A4}"/>
    <cellStyle name="Note 13 17" xfId="7668" xr:uid="{488D2F7A-F638-42CA-914C-E3CEAE9B3BFD}"/>
    <cellStyle name="Note 13 17 2" xfId="14139" xr:uid="{B45311B4-4BF5-4598-A3CA-74C1748905E1}"/>
    <cellStyle name="Note 13 18" xfId="7451" xr:uid="{5B957B2A-DE64-420D-88CA-3313A727CFC5}"/>
    <cellStyle name="Note 13 18 2" xfId="13922" xr:uid="{2D5C2CA5-BFC5-41C0-8DDF-82D1111EE197}"/>
    <cellStyle name="Note 13 19" xfId="8894" xr:uid="{4A7D95BF-3FD0-4464-AD92-D1292D4842B4}"/>
    <cellStyle name="Note 13 2" xfId="2108" xr:uid="{00000000-0005-0000-0000-00003D080000}"/>
    <cellStyle name="Note 13 2 10" xfId="6818" xr:uid="{2B7A32EC-BE74-4D28-985F-61AE054EBB2A}"/>
    <cellStyle name="Note 13 2 10 2" xfId="13289" xr:uid="{EB22ECE9-3721-4EBF-9D5D-1409183D23CA}"/>
    <cellStyle name="Note 13 2 11" xfId="6663" xr:uid="{F8B5FD2F-D431-41D3-A8C4-827A874CD5A7}"/>
    <cellStyle name="Note 13 2 11 2" xfId="13134" xr:uid="{FDD2EF49-E89A-4DA3-9E5B-71F2EF3A56D5}"/>
    <cellStyle name="Note 13 2 12" xfId="7044" xr:uid="{71EE00C3-2C05-4FC9-A75D-B05DD3F48E28}"/>
    <cellStyle name="Note 13 2 12 2" xfId="13515" xr:uid="{B8DF0976-9D79-4206-8AB7-FB5328B01318}"/>
    <cellStyle name="Note 13 2 13" xfId="7418" xr:uid="{568DC5B6-AD58-462F-A7D1-D56C01DD8A84}"/>
    <cellStyle name="Note 13 2 13 2" xfId="13889" xr:uid="{4F85F6C3-3CB2-473C-9B5A-54EB0742CF5D}"/>
    <cellStyle name="Note 13 2 14" xfId="7263" xr:uid="{3E949043-D965-42E6-B858-52B39F2A1C4D}"/>
    <cellStyle name="Note 13 2 14 2" xfId="13734" xr:uid="{2B912749-69DA-4145-90FF-88EDC972826D}"/>
    <cellStyle name="Note 13 2 15" xfId="7434" xr:uid="{6E568A5F-AC86-4D4B-8D17-E11D35C2B91C}"/>
    <cellStyle name="Note 13 2 15 2" xfId="13905" xr:uid="{FF9A0D3D-676E-4334-8701-92E913C96123}"/>
    <cellStyle name="Note 13 2 16" xfId="7669" xr:uid="{C2425D4B-1148-4153-80AF-E1D083090033}"/>
    <cellStyle name="Note 13 2 16 2" xfId="14140" xr:uid="{89CDF450-A33A-4FC2-B589-179910FD1218}"/>
    <cellStyle name="Note 13 2 17" xfId="7450" xr:uid="{63B45603-3C37-47FC-B5D3-C6D187FA989A}"/>
    <cellStyle name="Note 13 2 17 2" xfId="13921" xr:uid="{3230363C-D410-4EAB-89DB-F431E1714ECA}"/>
    <cellStyle name="Note 13 2 18" xfId="8895" xr:uid="{89FB4060-AD9E-466E-AB7F-D5A48CEE23D9}"/>
    <cellStyle name="Note 13 2 19" xfId="9266" xr:uid="{3E8C1A12-478E-493D-B8E6-4BC316AB2FB2}"/>
    <cellStyle name="Note 13 2 2" xfId="2109" xr:uid="{00000000-0005-0000-0000-00003E080000}"/>
    <cellStyle name="Note 13 2 2 2" xfId="4889" xr:uid="{B91AC606-677C-46C8-9975-B578FC36E65A}"/>
    <cellStyle name="Note 13 2 2 2 2" xfId="11185" xr:uid="{C365701D-FBDF-47B7-880E-B0C0992E9D80}"/>
    <cellStyle name="Note 13 2 2 3" xfId="9267" xr:uid="{AA917645-577C-425B-A81C-AE2F785811F2}"/>
    <cellStyle name="Note 13 2 2 4" xfId="10229" xr:uid="{E2B22AAE-5B0A-4EB5-A592-72F9AE33D5AE}"/>
    <cellStyle name="Note 13 2 2 5" xfId="3960" xr:uid="{00F92EE2-84AF-4557-A974-5098187EFBCB}"/>
    <cellStyle name="Note 13 2 20" xfId="9066" xr:uid="{DFF0DBF6-C4DA-4C13-834B-72A75DD2C534}"/>
    <cellStyle name="Note 13 2 21" xfId="9603" xr:uid="{1B912513-59AB-41A9-A619-B38DA6B1792B}"/>
    <cellStyle name="Note 13 2 22" xfId="9197" xr:uid="{43619E6A-1AB4-4FA9-8EDE-0B081E21D013}"/>
    <cellStyle name="Note 13 2 23" xfId="9210" xr:uid="{CAC33F05-28F9-4939-8EBA-646E8DB1EC46}"/>
    <cellStyle name="Note 13 2 24" xfId="14980" xr:uid="{46D29435-2EDE-41C9-A85C-4AE75E39FB6E}"/>
    <cellStyle name="Note 13 2 25" xfId="15602" xr:uid="{1742A853-63FF-470E-B161-A0C24B0DCFF1}"/>
    <cellStyle name="Note 13 2 26" xfId="15433" xr:uid="{F4517C1C-B984-4C0B-BC6B-BAA37872CD8D}"/>
    <cellStyle name="Note 13 2 27" xfId="15849" xr:uid="{FECE6A80-4B24-4E45-A904-698A0FA66B35}"/>
    <cellStyle name="Note 13 2 28" xfId="15420" xr:uid="{37BFB30D-87DB-4A4D-9E2B-08EB8FB7458A}"/>
    <cellStyle name="Note 13 2 29" xfId="15835" xr:uid="{3D7ABF7A-84A0-424A-8367-D1F45DE52FC6}"/>
    <cellStyle name="Note 13 2 3" xfId="3447" xr:uid="{492DB9B0-406C-42C0-AA5B-D4B27566E7CC}"/>
    <cellStyle name="Note 13 2 3 2" xfId="11184" xr:uid="{9DC6E618-9165-48EC-B9E8-95EF85D6F968}"/>
    <cellStyle name="Note 13 2 4" xfId="5393" xr:uid="{BB514D1B-13F6-4C70-8548-520F6666C600}"/>
    <cellStyle name="Note 13 2 4 2" xfId="11864" xr:uid="{AF1C0C54-FFEA-4B14-B33F-07B4194A01D1}"/>
    <cellStyle name="Note 13 2 5" xfId="5235" xr:uid="{0193B03E-DE18-4BA6-976E-8F0CE394A497}"/>
    <cellStyle name="Note 13 2 5 2" xfId="11706" xr:uid="{E46C6A8A-8B80-4236-A34E-78D4ED02BA78}"/>
    <cellStyle name="Note 13 2 6" xfId="5622" xr:uid="{2C10079B-2A88-4231-96B1-C93E1F0A1C2F}"/>
    <cellStyle name="Note 13 2 6 2" xfId="12093" xr:uid="{F276934E-FE6F-460B-84A9-4443335DF832}"/>
    <cellStyle name="Note 13 2 7" xfId="5999" xr:uid="{85A068C9-B5AC-4381-8158-1C8B2D28E981}"/>
    <cellStyle name="Note 13 2 7 2" xfId="12470" xr:uid="{45894962-0265-4C5A-9572-104E69601870}"/>
    <cellStyle name="Note 13 2 8" xfId="6278" xr:uid="{0E2B9D3F-1833-487F-A2E7-50F93E49E91F}"/>
    <cellStyle name="Note 13 2 8 2" xfId="12749" xr:uid="{6C269201-AF0B-4A5A-A15C-197A564F1A68}"/>
    <cellStyle name="Note 13 2 9" xfId="6133" xr:uid="{E5D899B4-AD56-4427-953E-9DABFA432136}"/>
    <cellStyle name="Note 13 2 9 2" xfId="12604" xr:uid="{F646037F-DFB0-4BFB-A1A6-AB1679E082F8}"/>
    <cellStyle name="Note 13 20" xfId="9265" xr:uid="{3F5DBF7B-96CD-4450-9724-162A72A19FD0}"/>
    <cellStyle name="Note 13 21" xfId="9067" xr:uid="{E0B706AF-0E42-4407-BF9D-0A0493EA8BF7}"/>
    <cellStyle name="Note 13 22" xfId="9602" xr:uid="{01521E35-9D61-4DF5-88C4-741034F6C5D0}"/>
    <cellStyle name="Note 13 23" xfId="8635" xr:uid="{0CFD7B68-B3FA-4715-93E2-082DC5F4997B}"/>
    <cellStyle name="Note 13 24" xfId="9209" xr:uid="{5CC83A81-DFDC-4E74-8B21-F96985CAAA1C}"/>
    <cellStyle name="Note 13 25" xfId="14979" xr:uid="{FBB0B252-A945-42C3-BF3D-3B0CA13EFEE4}"/>
    <cellStyle name="Note 13 26" xfId="15601" xr:uid="{C24A54E8-2B7B-404E-ACCE-42F4A0FE8C6C}"/>
    <cellStyle name="Note 13 27" xfId="15798" xr:uid="{3AFE6321-5BC5-48CC-B0D5-FB644123E326}"/>
    <cellStyle name="Note 13 28" xfId="15817" xr:uid="{B6CD8056-9D6B-4C3A-998D-1C47D0969F78}"/>
    <cellStyle name="Note 13 29" xfId="15764" xr:uid="{DCEDDCD5-C922-4CC7-8DC4-BB5EC3D090C8}"/>
    <cellStyle name="Note 13 3" xfId="2110" xr:uid="{00000000-0005-0000-0000-00003F080000}"/>
    <cellStyle name="Note 13 3 2" xfId="4890" xr:uid="{9F79CD9E-8668-4946-B03F-8BDDAE08D54E}"/>
    <cellStyle name="Note 13 3 2 2" xfId="11186" xr:uid="{6B21012E-FB18-4BDA-907F-2C0D298E541F}"/>
    <cellStyle name="Note 13 3 3" xfId="9268" xr:uid="{7199F3C1-93E1-42CF-929A-8028AAEE62B5}"/>
    <cellStyle name="Note 13 3 4" xfId="10230" xr:uid="{628B8632-A2E2-4176-A900-32BB18376B33}"/>
    <cellStyle name="Note 13 3 5" xfId="3961" xr:uid="{87C6F83C-B1E9-489F-AB27-A5A4B91229ED}"/>
    <cellStyle name="Note 13 30" xfId="15834" xr:uid="{2738617B-A045-43F2-A157-02B550807917}"/>
    <cellStyle name="Note 13 4" xfId="3446" xr:uid="{C3A32DE8-3253-46D9-B477-D4452DA13E16}"/>
    <cellStyle name="Note 13 4 2" xfId="11183" xr:uid="{F36239FD-E48C-4F2C-BF7B-5D3E15FE60B7}"/>
    <cellStyle name="Note 13 5" xfId="5392" xr:uid="{E7EB0AEF-B4C8-426D-8626-A884635C84A4}"/>
    <cellStyle name="Note 13 5 2" xfId="11863" xr:uid="{D406C7D7-ECD0-4184-976A-FA41C6568F4D}"/>
    <cellStyle name="Note 13 6" xfId="5234" xr:uid="{8EC84D8F-4F7C-4DBA-AB34-62ED4EEC8DED}"/>
    <cellStyle name="Note 13 6 2" xfId="11705" xr:uid="{611E04B8-91CD-4757-B42E-06ABF2C55B29}"/>
    <cellStyle name="Note 13 7" xfId="5554" xr:uid="{08EE6D12-A524-499E-B505-535EF8FFC7BE}"/>
    <cellStyle name="Note 13 7 2" xfId="12025" xr:uid="{32FE6F2E-E33C-42C3-9909-49E7FE46AF36}"/>
    <cellStyle name="Note 13 8" xfId="6000" xr:uid="{0918A70B-28D3-473F-BFC3-E36165B910F2}"/>
    <cellStyle name="Note 13 8 2" xfId="12471" xr:uid="{C5AE9961-DF2C-4F50-8603-89449619B95A}"/>
    <cellStyle name="Note 13 9" xfId="6277" xr:uid="{73C1B26A-BD70-4F6C-92B6-95BC0820DC01}"/>
    <cellStyle name="Note 13 9 2" xfId="12748" xr:uid="{8F2DAF03-4E8F-460D-8749-324885B69C1F}"/>
    <cellStyle name="Note 13_TRAFO" xfId="2111" xr:uid="{00000000-0005-0000-0000-000040080000}"/>
    <cellStyle name="Note 14" xfId="2112" xr:uid="{00000000-0005-0000-0000-000041080000}"/>
    <cellStyle name="Note 14 10" xfId="6390" xr:uid="{1523CC2E-9B66-4D24-9B48-1F5EC13E8692}"/>
    <cellStyle name="Note 14 10 2" xfId="12861" xr:uid="{B15BEBFD-5E87-4FF2-89D4-2E5255FEE40E}"/>
    <cellStyle name="Note 14 11" xfId="6819" xr:uid="{280D01A3-20EF-4D1A-AA49-E41B53F3D3C4}"/>
    <cellStyle name="Note 14 11 2" xfId="13290" xr:uid="{EDC4722D-A30E-4FD1-8AEA-5E3FD7DB6A8D}"/>
    <cellStyle name="Note 14 12" xfId="7032" xr:uid="{5730975D-4843-4CE3-827D-5C815C3C267B}"/>
    <cellStyle name="Note 14 12 2" xfId="13503" xr:uid="{8D3F99FC-A35D-4277-B148-3BC494E96FF4}"/>
    <cellStyle name="Note 14 13" xfId="7045" xr:uid="{DFB073B9-C9BE-4BC2-996F-9C437E822EAE}"/>
    <cellStyle name="Note 14 13 2" xfId="13516" xr:uid="{ECE3047D-BD83-4467-9BBD-82E7ACBA1AD2}"/>
    <cellStyle name="Note 14 14" xfId="7417" xr:uid="{5F891060-DC46-4E09-A6E6-31C274BDA6C1}"/>
    <cellStyle name="Note 14 14 2" xfId="13888" xr:uid="{93820AE3-F3D2-41B0-A3D5-1D7DAF66CDEF}"/>
    <cellStyle name="Note 14 15" xfId="7684" xr:uid="{23C4FA85-99EA-4263-859C-A87B5E4B8BF1}"/>
    <cellStyle name="Note 14 15 2" xfId="14155" xr:uid="{686E042C-7540-4595-B7AB-197AD32B1DE8}"/>
    <cellStyle name="Note 14 16" xfId="7433" xr:uid="{DE52466C-6567-410E-B080-AB044608E2F2}"/>
    <cellStyle name="Note 14 16 2" xfId="13904" xr:uid="{9D1E074F-6F5E-4F7D-8FA2-BEC5D649C016}"/>
    <cellStyle name="Note 14 17" xfId="7670" xr:uid="{C7007680-D0C2-4FD4-BC2C-777F42449BC7}"/>
    <cellStyle name="Note 14 17 2" xfId="14141" xr:uid="{6369A043-29EF-4665-8F6F-33FC6A36AA1E}"/>
    <cellStyle name="Note 14 18" xfId="7449" xr:uid="{63F805B1-3619-4563-84AB-19CD40F4C8F7}"/>
    <cellStyle name="Note 14 18 2" xfId="13920" xr:uid="{9F4864F0-54C6-45CC-A9D7-774B8B331184}"/>
    <cellStyle name="Note 14 19" xfId="8896" xr:uid="{09525A24-A42C-4417-B670-9B5D4FAEEA52}"/>
    <cellStyle name="Note 14 2" xfId="2113" xr:uid="{00000000-0005-0000-0000-000042080000}"/>
    <cellStyle name="Note 14 2 10" xfId="6820" xr:uid="{83CB2F8B-0930-474C-A4B8-B84E582AF3FF}"/>
    <cellStyle name="Note 14 2 10 2" xfId="13291" xr:uid="{F996EC96-63F5-4830-B6F5-E38C6723D5B8}"/>
    <cellStyle name="Note 14 2 11" xfId="6664" xr:uid="{FE8A8630-E453-4A5D-AE0D-8CDECA01D17D}"/>
    <cellStyle name="Note 14 2 11 2" xfId="13135" xr:uid="{CEC3AA84-9E3A-4019-8F8C-F8FAEC56E0ED}"/>
    <cellStyle name="Note 14 2 12" xfId="7046" xr:uid="{F0E0231F-1A30-4660-8A3B-372B91082AD8}"/>
    <cellStyle name="Note 14 2 12 2" xfId="13517" xr:uid="{6B7BA5FC-ADE4-4859-BE10-EA355672E919}"/>
    <cellStyle name="Note 14 2 13" xfId="7416" xr:uid="{4B182DB0-B70A-4274-9519-97860C3047D3}"/>
    <cellStyle name="Note 14 2 13 2" xfId="13887" xr:uid="{1C3E5E09-208B-4FF7-B29E-176AFAEE4067}"/>
    <cellStyle name="Note 14 2 14" xfId="7685" xr:uid="{A57345B4-57FB-4286-A13E-3DF0D875666C}"/>
    <cellStyle name="Note 14 2 14 2" xfId="14156" xr:uid="{CE27BE66-6FBB-488E-86D0-29DD76A82C5A}"/>
    <cellStyle name="Note 14 2 15" xfId="7432" xr:uid="{5A98F4B9-A6C3-455E-A0FD-CC1D52CE5D81}"/>
    <cellStyle name="Note 14 2 15 2" xfId="13903" xr:uid="{CFFE3256-BF29-43AA-9EB1-57A9251879BD}"/>
    <cellStyle name="Note 14 2 16" xfId="7254" xr:uid="{CD6DCB1A-CF39-4BA0-901C-0C2F6DB2662C}"/>
    <cellStyle name="Note 14 2 16 2" xfId="13725" xr:uid="{908E2FFE-9566-420E-B7C6-354B2A45A6A6}"/>
    <cellStyle name="Note 14 2 17" xfId="7448" xr:uid="{79D58FC8-44AB-44B4-A3C4-71DCC5932B75}"/>
    <cellStyle name="Note 14 2 17 2" xfId="13919" xr:uid="{5CEA905F-CA37-4FB4-AD55-5E852CDB5F76}"/>
    <cellStyle name="Note 14 2 18" xfId="8897" xr:uid="{F88B6574-559B-4BBD-989B-31D6510A2038}"/>
    <cellStyle name="Note 14 2 19" xfId="9270" xr:uid="{BC2DC5E8-9F21-4AB4-971B-B7730A5F00C2}"/>
    <cellStyle name="Note 14 2 2" xfId="2114" xr:uid="{00000000-0005-0000-0000-000043080000}"/>
    <cellStyle name="Note 14 2 2 2" xfId="4891" xr:uid="{4E4CFA50-6D5A-4915-8D2F-63DA08A253BF}"/>
    <cellStyle name="Note 14 2 2 2 2" xfId="11189" xr:uid="{D1DFBFD3-368B-40B4-B75B-024D9F2AD945}"/>
    <cellStyle name="Note 14 2 2 3" xfId="9271" xr:uid="{6C482BC2-4C8D-4B57-990C-251EDE37F260}"/>
    <cellStyle name="Note 14 2 2 4" xfId="10231" xr:uid="{0D8B9EC9-E170-4455-85E1-5DD7427549F0}"/>
    <cellStyle name="Note 14 2 2 5" xfId="3962" xr:uid="{8AD80B5F-25DF-447D-9910-A98B805069A2}"/>
    <cellStyle name="Note 14 2 20" xfId="8623" xr:uid="{F4E7DDD1-98DC-4AC1-8FE6-9BAC6A6BE8B1}"/>
    <cellStyle name="Note 14 2 21" xfId="9605" xr:uid="{11872CCF-A000-4FFF-9489-854A64E69333}"/>
    <cellStyle name="Note 14 2 22" xfId="9068" xr:uid="{72DD8B6E-18A4-4224-AFD6-98D98A5E2BC1}"/>
    <cellStyle name="Note 14 2 23" xfId="9212" xr:uid="{04D6D7DB-EA0E-4E47-9E00-1AED020197B8}"/>
    <cellStyle name="Note 14 2 24" xfId="14983" xr:uid="{2515955A-19A5-46A4-BAB4-3BA261E1DE4C}"/>
    <cellStyle name="Note 14 2 25" xfId="15604" xr:uid="{2DE905FE-F7C1-451D-853D-545E5AA57D90}"/>
    <cellStyle name="Note 14 2 26" xfId="15434" xr:uid="{10BE1878-C85A-4498-9068-9F27E4DADFA2}"/>
    <cellStyle name="Note 14 2 27" xfId="15851" xr:uid="{1894C246-9625-4B81-BA0B-E1492A99B046}"/>
    <cellStyle name="Note 14 2 28" xfId="15422" xr:uid="{6C4A3B41-FBB5-499A-812A-C7ED954A586D}"/>
    <cellStyle name="Note 14 2 29" xfId="15836" xr:uid="{F474991F-81A4-4828-92A6-7C0567BB64C8}"/>
    <cellStyle name="Note 14 2 3" xfId="3449" xr:uid="{820F8B79-FC77-48A2-8A66-EC763579B950}"/>
    <cellStyle name="Note 14 2 3 2" xfId="11188" xr:uid="{2A9A2CFC-3F7B-481F-B4EC-CE269DDB5F0E}"/>
    <cellStyle name="Note 14 2 4" xfId="5395" xr:uid="{2BE785DB-FBA3-4A2B-A2DE-9BEC7785DDC7}"/>
    <cellStyle name="Note 14 2 4 2" xfId="11866" xr:uid="{6129F5A4-5C0A-4588-A4CD-26A8F36C5567}"/>
    <cellStyle name="Note 14 2 5" xfId="5236" xr:uid="{8E0751B0-B59D-4307-937D-07E16FC89E1F}"/>
    <cellStyle name="Note 14 2 5 2" xfId="11707" xr:uid="{6F034A14-7493-426D-9089-F76128AC2488}"/>
    <cellStyle name="Note 14 2 6" xfId="5624" xr:uid="{312AC080-B41F-4F10-86E0-4D9928993857}"/>
    <cellStyle name="Note 14 2 6 2" xfId="12095" xr:uid="{8AFADFD4-97DE-4624-B160-512FD410D39A}"/>
    <cellStyle name="Note 14 2 7" xfId="5997" xr:uid="{B1A60A68-2F49-42A2-84C4-92E6A88691AA}"/>
    <cellStyle name="Note 14 2 7 2" xfId="12468" xr:uid="{8784F8E8-BAF3-48BA-9D01-A7EB4710DA71}"/>
    <cellStyle name="Note 14 2 8" xfId="6280" xr:uid="{2C9D128A-1D51-4A31-9749-14A6B6C8F941}"/>
    <cellStyle name="Note 14 2 8 2" xfId="12751" xr:uid="{85FDAFFC-02F0-49BB-B46D-3EC75F8F5BDE}"/>
    <cellStyle name="Note 14 2 9" xfId="6405" xr:uid="{0DAA3A4E-631D-4331-8D04-AAA714CE2CD8}"/>
    <cellStyle name="Note 14 2 9 2" xfId="12876" xr:uid="{39013386-40A3-41B3-9ED2-A6CD698A950C}"/>
    <cellStyle name="Note 14 20" xfId="9269" xr:uid="{AA225850-27F4-4BC6-994A-10DBC3CE28BA}"/>
    <cellStyle name="Note 14 21" xfId="8624" xr:uid="{B22935CA-24AF-401E-AD67-9EE21D9AF33D}"/>
    <cellStyle name="Note 14 22" xfId="9604" xr:uid="{DE07F6EA-C780-4991-9E1C-E5EFCDE63013}"/>
    <cellStyle name="Note 14 23" xfId="8634" xr:uid="{5144566F-7951-4A71-9AB1-5525765FCF0F}"/>
    <cellStyle name="Note 14 24" xfId="9211" xr:uid="{66A12831-4C1C-4BB8-AF4B-1D3437B68B84}"/>
    <cellStyle name="Note 14 25" xfId="14982" xr:uid="{CA4361F6-99F6-4ACC-B81A-62AF12EB66C9}"/>
    <cellStyle name="Note 14 26" xfId="15603" xr:uid="{2A6AB391-4379-4D38-8CCD-CE3160FB28E3}"/>
    <cellStyle name="Note 14 27" xfId="15200" xr:uid="{9E92AAFF-74DC-49BE-9C22-62F87683487B}"/>
    <cellStyle name="Note 14 28" xfId="15850" xr:uid="{0633E6F6-9C03-4D94-B471-2D081BE56FE6}"/>
    <cellStyle name="Note 14 29" xfId="15421" xr:uid="{7EE9D2BE-E963-419C-925B-61776E045069}"/>
    <cellStyle name="Note 14 3" xfId="2115" xr:uid="{00000000-0005-0000-0000-000044080000}"/>
    <cellStyle name="Note 14 3 2" xfId="4892" xr:uid="{B0120B26-EDBB-4F06-8127-DF801C70F91D}"/>
    <cellStyle name="Note 14 3 2 2" xfId="11190" xr:uid="{9E80644B-6218-4F68-92FC-EFC980B115A8}"/>
    <cellStyle name="Note 14 3 3" xfId="9272" xr:uid="{B7A3600D-5889-469A-B420-3B8C2C813121}"/>
    <cellStyle name="Note 14 3 4" xfId="10232" xr:uid="{F657EC86-6A97-4B3B-8C6A-BD3262143DC7}"/>
    <cellStyle name="Note 14 3 5" xfId="3963" xr:uid="{F765EA9D-5121-4773-8F02-E517CEF493C5}"/>
    <cellStyle name="Note 14 30" xfId="15760" xr:uid="{98DF2A92-AB3A-4E2C-8573-58ED83FD3307}"/>
    <cellStyle name="Note 14 4" xfId="3448" xr:uid="{A370139B-CB79-454D-A8D1-FF89D62CC22F}"/>
    <cellStyle name="Note 14 4 2" xfId="11187" xr:uid="{C292F40F-EE8D-40B6-94F7-656F0C9553AD}"/>
    <cellStyle name="Note 14 5" xfId="5394" xr:uid="{AA01AC0F-76CC-4F8E-9739-3297C2EF2A1F}"/>
    <cellStyle name="Note 14 5 2" xfId="11865" xr:uid="{AC0DB0FD-1C94-47A9-AA36-550A99D6D7BD}"/>
    <cellStyle name="Note 14 6" xfId="5609" xr:uid="{7A1579BC-DC44-4601-857E-CEDDAF1E04C0}"/>
    <cellStyle name="Note 14 6 2" xfId="12080" xr:uid="{079167DA-BDC7-41B3-A0C4-6133E575286B}"/>
    <cellStyle name="Note 14 7" xfId="5623" xr:uid="{D0F6E8DA-D9CE-45A0-B040-2D88ABBFB4A9}"/>
    <cellStyle name="Note 14 7 2" xfId="12094" xr:uid="{2FA79D66-3C45-4172-A8D1-F201E71EF39E}"/>
    <cellStyle name="Note 14 8" xfId="5998" xr:uid="{63126785-9BFB-4373-8945-806E32445671}"/>
    <cellStyle name="Note 14 8 2" xfId="12469" xr:uid="{2C3AC27F-A630-4E77-8986-7B33E56D6FDF}"/>
    <cellStyle name="Note 14 9" xfId="6279" xr:uid="{B1C7F55E-B6B5-460E-A583-D0D974419DF4}"/>
    <cellStyle name="Note 14 9 2" xfId="12750" xr:uid="{AAF8275D-B35A-40CE-BD7D-75AD609ED529}"/>
    <cellStyle name="Note 14_TRAFO" xfId="2116" xr:uid="{00000000-0005-0000-0000-000045080000}"/>
    <cellStyle name="Note 15" xfId="2117" xr:uid="{00000000-0005-0000-0000-000046080000}"/>
    <cellStyle name="Note 15 10" xfId="6368" xr:uid="{B956F468-810B-4867-AD17-2361C7BD4E24}"/>
    <cellStyle name="Note 15 10 2" xfId="12839" xr:uid="{54CC1458-148A-464A-A609-E38BA17A618C}"/>
    <cellStyle name="Note 15 11" xfId="6821" xr:uid="{51D1CBFD-B8CF-406D-A6E2-6DF7E0FB5990}"/>
    <cellStyle name="Note 15 11 2" xfId="13292" xr:uid="{BB72A765-D748-485C-A14C-52FD98BEFF16}"/>
    <cellStyle name="Note 15 12" xfId="6544" xr:uid="{E5B93DDF-F49A-4D06-8D81-4B2995DD5E0D}"/>
    <cellStyle name="Note 15 12 2" xfId="13015" xr:uid="{7EFF9142-1CBA-4BB8-85F7-259F3968CE60}"/>
    <cellStyle name="Note 15 13" xfId="7047" xr:uid="{AF001D0F-3A36-4233-9252-A83DA5E050A0}"/>
    <cellStyle name="Note 15 13 2" xfId="13518" xr:uid="{84E46FEB-A8CF-4498-8583-499B10E14415}"/>
    <cellStyle name="Note 15 14" xfId="7415" xr:uid="{E7D3C797-6423-4D63-83F1-D74ABA2F9AEE}"/>
    <cellStyle name="Note 15 14 2" xfId="13886" xr:uid="{AB8352DC-9E4D-45FA-97E9-61986E249942}"/>
    <cellStyle name="Note 15 15" xfId="7686" xr:uid="{A81C1962-CC0A-4655-9E0B-F012EC3E54D8}"/>
    <cellStyle name="Note 15 15 2" xfId="14157" xr:uid="{C6492631-5D5E-4D14-965B-83A648E94F29}"/>
    <cellStyle name="Note 15 16" xfId="7431" xr:uid="{6CD50FA5-C7E3-4D39-BF6D-B1215A8BA34D}"/>
    <cellStyle name="Note 15 16 2" xfId="13902" xr:uid="{07574839-7619-4FDB-8848-ECEBE254AD75}"/>
    <cellStyle name="Note 15 17" xfId="7671" xr:uid="{08ED7261-0C2C-4B0C-9ADC-7F1A0E3997D4}"/>
    <cellStyle name="Note 15 17 2" xfId="14142" xr:uid="{628A2B9C-4379-4E11-A311-F1E8609373BF}"/>
    <cellStyle name="Note 15 18" xfId="7447" xr:uid="{1F061A6D-519C-4BDA-B3B9-9BE6C829E75E}"/>
    <cellStyle name="Note 15 18 2" xfId="13918" xr:uid="{38B52133-8F87-49F2-85E2-3BE09BFE7918}"/>
    <cellStyle name="Note 15 19" xfId="8898" xr:uid="{FEE6D441-2C38-4E7B-93F4-7C981054DECA}"/>
    <cellStyle name="Note 15 2" xfId="2118" xr:uid="{00000000-0005-0000-0000-000047080000}"/>
    <cellStyle name="Note 15 2 10" xfId="6822" xr:uid="{114F3805-9871-496B-820E-A37675542885}"/>
    <cellStyle name="Note 15 2 10 2" xfId="13293" xr:uid="{4ECEA416-8BB5-4BCC-BEEF-CD941C845DE7}"/>
    <cellStyle name="Note 15 2 11" xfId="6665" xr:uid="{F53306A4-88CD-4B44-A058-F39C1BDFF243}"/>
    <cellStyle name="Note 15 2 11 2" xfId="13136" xr:uid="{76F9ED20-1BAB-466F-AB01-034E8199D76F}"/>
    <cellStyle name="Note 15 2 12" xfId="7048" xr:uid="{98485E9A-6615-40C3-A06C-84DDE1A10FC9}"/>
    <cellStyle name="Note 15 2 12 2" xfId="13519" xr:uid="{D9C3A27F-E36D-42E2-91B7-0F85C34CD938}"/>
    <cellStyle name="Note 15 2 13" xfId="7414" xr:uid="{055A3FDE-AAA0-43FC-81A4-10A2800AAFDD}"/>
    <cellStyle name="Note 15 2 13 2" xfId="13885" xr:uid="{7EDA06CF-B7C5-48D3-A2B0-0051739C066C}"/>
    <cellStyle name="Note 15 2 14" xfId="7687" xr:uid="{E3357A30-819F-484E-9D2C-3672FA96DA33}"/>
    <cellStyle name="Note 15 2 14 2" xfId="14158" xr:uid="{079615DD-0246-4EC3-9FCA-EA518A7DD41F}"/>
    <cellStyle name="Note 15 2 15" xfId="7430" xr:uid="{D9361EC5-4772-41D6-9EDF-1DD00F877057}"/>
    <cellStyle name="Note 15 2 15 2" xfId="13901" xr:uid="{E07E7443-99B4-429F-AA9D-0FD4C97BB7DA}"/>
    <cellStyle name="Note 15 2 16" xfId="7672" xr:uid="{EA05EDF5-7489-4392-B070-E0A7A1822534}"/>
    <cellStyle name="Note 15 2 16 2" xfId="14143" xr:uid="{485E0FC2-3844-4F3C-9FC5-29E504634C9F}"/>
    <cellStyle name="Note 15 2 17" xfId="7446" xr:uid="{41E2DA91-AE60-444E-BBB3-318B0B6C54E7}"/>
    <cellStyle name="Note 15 2 17 2" xfId="13917" xr:uid="{2FEDC287-42AA-42BD-9347-341E96BD8C7D}"/>
    <cellStyle name="Note 15 2 18" xfId="8899" xr:uid="{A1928065-1662-473E-B1F8-899C27579D09}"/>
    <cellStyle name="Note 15 2 19" xfId="9274" xr:uid="{82E4698C-AFFB-4426-8089-BE18142103CE}"/>
    <cellStyle name="Note 15 2 2" xfId="2119" xr:uid="{00000000-0005-0000-0000-000048080000}"/>
    <cellStyle name="Note 15 2 2 2" xfId="4893" xr:uid="{0DD23F9A-1968-4760-9547-E59C7783AF1E}"/>
    <cellStyle name="Note 15 2 2 2 2" xfId="11193" xr:uid="{745F2448-9FE3-445C-8217-E1A0E9B8367F}"/>
    <cellStyle name="Note 15 2 2 3" xfId="9275" xr:uid="{631BB3A9-AE32-4F45-9606-A87F6AD81EEF}"/>
    <cellStyle name="Note 15 2 2 4" xfId="10233" xr:uid="{E5909473-2256-4590-B822-AC0CF700075A}"/>
    <cellStyle name="Note 15 2 2 5" xfId="3964" xr:uid="{35D5BFA9-1DDB-4E2B-AC9B-1F7F9EAF9B86}"/>
    <cellStyle name="Note 15 2 20" xfId="8621" xr:uid="{42913DCE-7FEE-481B-9C7C-C66367B2642B}"/>
    <cellStyle name="Note 15 2 21" xfId="9607" xr:uid="{4A979EFE-1947-4A65-B4EE-918DAAA8F9E8}"/>
    <cellStyle name="Note 15 2 22" xfId="8632" xr:uid="{7233353F-8D2B-4D19-A955-E9ED6CCAFCC3}"/>
    <cellStyle name="Note 15 2 23" xfId="9214" xr:uid="{165EEC34-08EB-428F-9DB8-18999AD1FB0D}"/>
    <cellStyle name="Note 15 2 24" xfId="14985" xr:uid="{BF094EAC-C8E3-419E-A2F8-E077C0AC5A4A}"/>
    <cellStyle name="Note 15 2 25" xfId="15607" xr:uid="{4824FE54-C7E7-42A0-B293-BCE1588DEFD2}"/>
    <cellStyle name="Note 15 2 26" xfId="15436" xr:uid="{6AB6E7A0-B0C6-4982-A115-7BC9E4842E63}"/>
    <cellStyle name="Note 15 2 27" xfId="15853" xr:uid="{1EDA5096-EDB6-42A9-AFFC-F4CE5A8EE787}"/>
    <cellStyle name="Note 15 2 28" xfId="15199" xr:uid="{77AB3F8E-174C-4BEF-9C71-4302462CCEBA}"/>
    <cellStyle name="Note 15 2 29" xfId="15838" xr:uid="{F1DA6F3E-D4C2-49FC-97EE-3143732D27F4}"/>
    <cellStyle name="Note 15 2 3" xfId="3451" xr:uid="{5A6607E1-C4A1-474D-BD01-59B916971129}"/>
    <cellStyle name="Note 15 2 3 2" xfId="11192" xr:uid="{947F5EF7-6ED9-45D8-A804-B90618579C8B}"/>
    <cellStyle name="Note 15 2 4" xfId="5397" xr:uid="{97F9F610-D264-4F24-AE1C-E43864585C8A}"/>
    <cellStyle name="Note 15 2 4 2" xfId="11868" xr:uid="{6CDB0721-F04B-4BC2-BB1E-181E366767C2}"/>
    <cellStyle name="Note 15 2 5" xfId="5103" xr:uid="{07A20831-12BF-40BA-943A-1A3778BFEAA5}"/>
    <cellStyle name="Note 15 2 5 2" xfId="11574" xr:uid="{78711AE7-F8F2-41D6-888E-A5538EC68D60}"/>
    <cellStyle name="Note 15 2 6" xfId="5626" xr:uid="{C8A3F39D-FF30-4916-A137-0C11DCC90BA9}"/>
    <cellStyle name="Note 15 2 6 2" xfId="12097" xr:uid="{C91E2C68-0619-4571-A4B2-CA9B79CE7283}"/>
    <cellStyle name="Note 15 2 7" xfId="5996" xr:uid="{6A75C3F5-62D7-4A0C-8F24-7CACDF9E7185}"/>
    <cellStyle name="Note 15 2 7 2" xfId="12467" xr:uid="{4316ECAA-30CC-41A2-8655-2BBF15AD7D39}"/>
    <cellStyle name="Note 15 2 8" xfId="6374" xr:uid="{ADD7FA5B-DE04-4B9D-8E28-0AF84529869E}"/>
    <cellStyle name="Note 15 2 8 2" xfId="12845" xr:uid="{C87D8E59-6B52-4427-823F-0117C9FE5BD6}"/>
    <cellStyle name="Note 15 2 9" xfId="6134" xr:uid="{D12DB156-9B70-4823-A4C3-B6B1476936D1}"/>
    <cellStyle name="Note 15 2 9 2" xfId="12605" xr:uid="{42A39D7D-C982-44F7-AD6D-0E27C10DA4D7}"/>
    <cellStyle name="Note 15 20" xfId="9273" xr:uid="{7B83BC64-CFFF-432C-B65F-12098C6C8218}"/>
    <cellStyle name="Note 15 21" xfId="8622" xr:uid="{B906062D-2558-4EE6-B7E3-103A8810FF3F}"/>
    <cellStyle name="Note 15 22" xfId="9606" xr:uid="{CF89643A-2AD9-487F-8D5F-452E3B1F3A97}"/>
    <cellStyle name="Note 15 23" xfId="8633" xr:uid="{BED924EC-06AE-4A5E-83A1-FD24635FD85C}"/>
    <cellStyle name="Note 15 24" xfId="9213" xr:uid="{2053587F-430E-4FCA-9512-AE7515FBAC3A}"/>
    <cellStyle name="Note 15 25" xfId="14984" xr:uid="{233075BD-4ED3-4622-A268-5F6CA6CE8111}"/>
    <cellStyle name="Note 15 26" xfId="15605" xr:uid="{A07C3912-7B52-4434-AF33-91831BFF54E4}"/>
    <cellStyle name="Note 15 27" xfId="15435" xr:uid="{F21CA963-ED69-4086-95BC-DBEEB49AAD57}"/>
    <cellStyle name="Note 15 28" xfId="15852" xr:uid="{1015AD21-7277-4BF1-943F-6C023BA624B4}"/>
    <cellStyle name="Note 15 29" xfId="15423" xr:uid="{326F8949-A617-4999-B1CC-034AE3AA8C61}"/>
    <cellStyle name="Note 15 3" xfId="2120" xr:uid="{00000000-0005-0000-0000-000049080000}"/>
    <cellStyle name="Note 15 3 2" xfId="4894" xr:uid="{30AD9CC8-4267-42CC-9565-499DD96CD8A2}"/>
    <cellStyle name="Note 15 3 2 2" xfId="11194" xr:uid="{0B980318-AC92-4165-99A7-410F95DCC6D0}"/>
    <cellStyle name="Note 15 3 3" xfId="9276" xr:uid="{0C1EB254-5B8D-414B-9F62-F6D9EE0C9C55}"/>
    <cellStyle name="Note 15 3 4" xfId="10234" xr:uid="{E56905FE-742E-467F-88B5-0A2DF87DFCD6}"/>
    <cellStyle name="Note 15 3 5" xfId="3965" xr:uid="{4BB3065C-52B3-4B5E-AE43-388E3BEBB6F9}"/>
    <cellStyle name="Note 15 30" xfId="15837" xr:uid="{56AF542B-2E8A-4E93-98B0-33352EE21664}"/>
    <cellStyle name="Note 15 4" xfId="3450" xr:uid="{D1122FEC-821D-4E67-AAD9-3F347A6C6070}"/>
    <cellStyle name="Note 15 4 2" xfId="11191" xr:uid="{1BD7DCFF-AA80-4965-8286-F62045D4F147}"/>
    <cellStyle name="Note 15 5" xfId="5396" xr:uid="{5BFF3D64-D503-42C4-98A1-CA390AE1A5B8}"/>
    <cellStyle name="Note 15 5 2" xfId="11867" xr:uid="{BF1D6F4F-7FB0-40B9-B50B-A1766BDEF6DD}"/>
    <cellStyle name="Note 15 6" xfId="5237" xr:uid="{1D2D919D-3700-42CA-A432-FDB86DE77AC3}"/>
    <cellStyle name="Note 15 6 2" xfId="11708" xr:uid="{7046FEFA-FAE8-45E9-9FB4-15F6374C87CB}"/>
    <cellStyle name="Note 15 7" xfId="5625" xr:uid="{E7E6730D-2347-4521-8F5E-717FE7057956}"/>
    <cellStyle name="Note 15 7 2" xfId="12096" xr:uid="{5C3C81C9-3DAC-40B6-BB50-99AF2BDAC240}"/>
    <cellStyle name="Note 15 8" xfId="5816" xr:uid="{E19D13E9-BDC1-4614-991D-CD601D8E59A4}"/>
    <cellStyle name="Note 15 8 2" xfId="12287" xr:uid="{9CFA4F05-2E4E-4F8E-9D80-2D66FD6573D1}"/>
    <cellStyle name="Note 15 9" xfId="6281" xr:uid="{2E06E115-72D0-42CE-8BD5-1463A1F304B2}"/>
    <cellStyle name="Note 15 9 2" xfId="12752" xr:uid="{12F7A113-DE20-46BE-98F2-DF54B6331FD9}"/>
    <cellStyle name="Note 15_TRAFO" xfId="2121" xr:uid="{00000000-0005-0000-0000-00004A080000}"/>
    <cellStyle name="Note 16" xfId="2122" xr:uid="{00000000-0005-0000-0000-00004B080000}"/>
    <cellStyle name="Note 16 10" xfId="6282" xr:uid="{2C556EC5-5D22-4D2C-9C82-430DDAB2DC3B}"/>
    <cellStyle name="Note 16 10 2" xfId="12753" xr:uid="{B9064CD7-D7A1-440E-AF45-2CF84652C75F}"/>
    <cellStyle name="Note 16 11" xfId="6382" xr:uid="{EC4E9D16-3666-4981-9CDF-C442419140DC}"/>
    <cellStyle name="Note 16 11 2" xfId="12853" xr:uid="{A2F7946B-6849-4BB8-81D2-14930EE7424A}"/>
    <cellStyle name="Note 16 12" xfId="6823" xr:uid="{B291B702-E821-4D53-8159-C76352EA28C7}"/>
    <cellStyle name="Note 16 12 2" xfId="13294" xr:uid="{DDE58241-72E5-4EAE-90B5-B2C0BAE15375}"/>
    <cellStyle name="Note 16 13" xfId="7024" xr:uid="{0EAECCDE-6AAF-4000-8D71-C1EC45252DAC}"/>
    <cellStyle name="Note 16 13 2" xfId="13495" xr:uid="{828AF066-A52C-4D07-BB10-7CFE10C7B37F}"/>
    <cellStyle name="Note 16 14" xfId="7049" xr:uid="{E8895A5D-55B9-4343-8B3D-12AC9844E0B5}"/>
    <cellStyle name="Note 16 14 2" xfId="13520" xr:uid="{7D9CDF13-4A84-4F6B-B206-4D85CF758E38}"/>
    <cellStyle name="Note 16 15" xfId="7413" xr:uid="{D7576787-CE02-4DED-A0AC-828CA3626929}"/>
    <cellStyle name="Note 16 15 2" xfId="13884" xr:uid="{1E2E9EF5-3546-4900-9738-1EB8AC39F693}"/>
    <cellStyle name="Note 16 16" xfId="7688" xr:uid="{80A841E4-29B0-4183-8CFD-D4CE8CBD7AE4}"/>
    <cellStyle name="Note 16 16 2" xfId="14159" xr:uid="{79F0B06C-B215-46B8-B1BF-F9609A9FD56C}"/>
    <cellStyle name="Note 16 17" xfId="7429" xr:uid="{19CB85B6-96A3-46A4-88DC-60DF14808769}"/>
    <cellStyle name="Note 16 17 2" xfId="13900" xr:uid="{B65D1102-EE45-4178-800D-102010A33748}"/>
    <cellStyle name="Note 16 18" xfId="7716" xr:uid="{2DD5EBAE-8D79-4600-9230-5763A4A82478}"/>
    <cellStyle name="Note 16 18 2" xfId="14187" xr:uid="{AE82B52E-18F2-4C68-8E82-01FF7163833F}"/>
    <cellStyle name="Note 16 19" xfId="7761" xr:uid="{2277B616-036C-4EB3-A0A7-3D2E1207BDDA}"/>
    <cellStyle name="Note 16 19 2" xfId="14232" xr:uid="{2F77142E-A4AB-4127-B2A7-B8CBAA72BDD9}"/>
    <cellStyle name="Note 16 2" xfId="2123" xr:uid="{00000000-0005-0000-0000-00004C080000}"/>
    <cellStyle name="Note 16 2 10" xfId="6824" xr:uid="{1CD7B68F-A8AF-4171-AE9B-DEA34F9CAD0E}"/>
    <cellStyle name="Note 16 2 10 2" xfId="13295" xr:uid="{3EDEC241-4AB4-45BB-A4BE-E97BF2B4AD8A}"/>
    <cellStyle name="Note 16 2 11" xfId="6666" xr:uid="{AAC5C452-4ED1-492D-B1F8-771684A7ECF8}"/>
    <cellStyle name="Note 16 2 11 2" xfId="13137" xr:uid="{9BAADD74-8F06-4F54-A9D1-9F44B5F740C4}"/>
    <cellStyle name="Note 16 2 12" xfId="7050" xr:uid="{EA0BCEB9-D642-4A36-ADEE-8E7D0F4CCD3D}"/>
    <cellStyle name="Note 16 2 12 2" xfId="13521" xr:uid="{0DA87CE3-7617-4CE1-96C9-3320171BE637}"/>
    <cellStyle name="Note 16 2 13" xfId="7412" xr:uid="{E4CF1951-872D-4225-87C3-CFEDE906C3D8}"/>
    <cellStyle name="Note 16 2 13 2" xfId="13883" xr:uid="{6399D4DA-4938-4245-97D9-3C360E2D9258}"/>
    <cellStyle name="Note 16 2 14" xfId="7689" xr:uid="{5317A4A5-36D0-4674-A7CC-68E3A0D81483}"/>
    <cellStyle name="Note 16 2 14 2" xfId="14160" xr:uid="{95434A0F-2391-43A4-BEBA-43EFB25589A4}"/>
    <cellStyle name="Note 16 2 15" xfId="7428" xr:uid="{C2BFD2DE-80DF-4210-8F77-6C8B76235ECD}"/>
    <cellStyle name="Note 16 2 15 2" xfId="13899" xr:uid="{9B85408C-6FDA-46B8-8CC8-ABC96930B69A}"/>
    <cellStyle name="Note 16 2 16" xfId="7673" xr:uid="{B9D431D3-A8FF-439E-82EB-704E75B19F3D}"/>
    <cellStyle name="Note 16 2 16 2" xfId="14144" xr:uid="{5B35EC99-560C-4D26-9AA1-0A0F11E9DF1F}"/>
    <cellStyle name="Note 16 2 17" xfId="7445" xr:uid="{7EE14B7F-991E-4199-9B6F-AB6F13981C8F}"/>
    <cellStyle name="Note 16 2 17 2" xfId="13916" xr:uid="{946D5360-3FD5-4B88-A490-90EA11C0AE6D}"/>
    <cellStyle name="Note 16 2 18" xfId="8458" xr:uid="{BC4F3DF2-A022-4CE7-8DDF-34BA0FAB3E58}"/>
    <cellStyle name="Note 16 2 19" xfId="9278" xr:uid="{F5E45BA0-0514-46C2-BDD8-D53C83A7171F}"/>
    <cellStyle name="Note 16 2 2" xfId="2124" xr:uid="{00000000-0005-0000-0000-00004D080000}"/>
    <cellStyle name="Note 16 2 2 2" xfId="4895" xr:uid="{37DED274-1709-4214-9F25-FD444AA32C88}"/>
    <cellStyle name="Note 16 2 2 2 2" xfId="11197" xr:uid="{000A3D05-98E1-40F3-A749-406C6EA16777}"/>
    <cellStyle name="Note 16 2 2 3" xfId="9279" xr:uid="{F06992D1-1EE1-4AE7-9192-C8CEDABF0B0D}"/>
    <cellStyle name="Note 16 2 2 4" xfId="10235" xr:uid="{FC0E0A27-2333-49AA-AA25-1989D79FB91B}"/>
    <cellStyle name="Note 16 2 2 5" xfId="3966" xr:uid="{2EE4B4F5-C1D0-417A-BB75-F63514EAAA40}"/>
    <cellStyle name="Note 16 2 20" xfId="8619" xr:uid="{C689341F-C0FD-4BFC-929C-D461F1B34C97}"/>
    <cellStyle name="Note 16 2 21" xfId="9609" xr:uid="{A0B06754-707B-4314-A36D-0C401B94B7A7}"/>
    <cellStyle name="Note 16 2 22" xfId="9060" xr:uid="{549AFAFB-9DE1-4518-A7BF-92B68A431166}"/>
    <cellStyle name="Note 16 2 23" xfId="9216" xr:uid="{2814F0E2-6A96-40C0-BB5E-1D1DD76C3E81}"/>
    <cellStyle name="Note 16 2 24" xfId="14986" xr:uid="{9D04A838-73E0-4E81-87F0-0230F96CC24D}"/>
    <cellStyle name="Note 16 2 25" xfId="15609" xr:uid="{CB3E88C9-195C-44E7-B3FB-D25545C2690F}"/>
    <cellStyle name="Note 16 2 26" xfId="15437" xr:uid="{94BE2C07-F4EC-483A-99D3-B410F0B0D773}"/>
    <cellStyle name="Note 16 2 27" xfId="15855" xr:uid="{F30E45FD-FD4F-4CD6-A67B-E5E770C0194F}"/>
    <cellStyle name="Note 16 2 28" xfId="15425" xr:uid="{E97E154E-F720-4BF6-8406-A83D933C1370}"/>
    <cellStyle name="Note 16 2 29" xfId="15839" xr:uid="{014F9F30-BD84-44C5-AD00-AFEB3431CEDD}"/>
    <cellStyle name="Note 16 2 3" xfId="3453" xr:uid="{34160D5A-DFA9-4911-81CB-3A2F911AD616}"/>
    <cellStyle name="Note 16 2 3 2" xfId="11196" xr:uid="{FED87979-FED4-4716-9E40-0FA71FA86DEF}"/>
    <cellStyle name="Note 16 2 4" xfId="5091" xr:uid="{5A5563AB-7094-4787-A124-47804F1C0298}"/>
    <cellStyle name="Note 16 2 4 2" xfId="11562" xr:uid="{F1229E23-0739-4758-A527-08F1CEF3FA15}"/>
    <cellStyle name="Note 16 2 5" xfId="5596" xr:uid="{725A66F7-C499-44BB-8F8A-9F48CCDE22E8}"/>
    <cellStyle name="Note 16 2 5 2" xfId="12067" xr:uid="{8EE85C55-85D2-4BBC-B100-090355D12A8C}"/>
    <cellStyle name="Note 16 2 6" xfId="5628" xr:uid="{12020980-36F9-43ED-B1F9-0971760EA3D8}"/>
    <cellStyle name="Note 16 2 6 2" xfId="12099" xr:uid="{D1502619-2C10-431B-8C59-8D1BB8E6D8B6}"/>
    <cellStyle name="Note 16 2 7" xfId="5994" xr:uid="{ABB5E1AF-9417-4E4B-BADD-7113778B25FA}"/>
    <cellStyle name="Note 16 2 7 2" xfId="12465" xr:uid="{108DB8E8-1511-4672-B46F-E2DAA723636D}"/>
    <cellStyle name="Note 16 2 8" xfId="6283" xr:uid="{557583CC-A709-43BF-ACD9-7A91116D2301}"/>
    <cellStyle name="Note 16 2 8 2" xfId="12754" xr:uid="{E4CA3196-4511-42FC-AEC6-650463CB0E8A}"/>
    <cellStyle name="Note 16 2 9" xfId="6135" xr:uid="{66A6A678-634A-46C3-AE19-EEE75B803B73}"/>
    <cellStyle name="Note 16 2 9 2" xfId="12606" xr:uid="{120F3C6B-0E6C-4E4F-A1C9-614EAB94C965}"/>
    <cellStyle name="Note 16 20" xfId="8900" xr:uid="{ABF4E1D4-BBD8-43CE-9EA4-E823A4FB6184}"/>
    <cellStyle name="Note 16 21" xfId="9277" xr:uid="{66023F27-4FC9-47FA-A3B1-165F27521958}"/>
    <cellStyle name="Note 16 22" xfId="8620" xr:uid="{D5FB1836-EE46-4F48-80AD-65DA68FB7C35}"/>
    <cellStyle name="Note 16 23" xfId="9608" xr:uid="{C54F5227-8EEE-400C-8367-C1BF687028A4}"/>
    <cellStyle name="Note 16 24" xfId="8631" xr:uid="{37EA4CC8-FFA1-43D9-A4C6-B37555CB5FF6}"/>
    <cellStyle name="Note 16 25" xfId="9215" xr:uid="{6E33BF82-A797-458D-B72D-A8A8DFEA0853}"/>
    <cellStyle name="Note 16 26" xfId="15168" xr:uid="{4191ED07-7719-4EEA-AD7F-A41430409B36}"/>
    <cellStyle name="Note 16 27" xfId="15608" xr:uid="{F0F197E5-6DE9-4FE6-8C93-F12B2099FDD6}"/>
    <cellStyle name="Note 16 28" xfId="15208" xr:uid="{E8F5CE1F-8080-4B41-AAD8-4E72E5D704D7}"/>
    <cellStyle name="Note 16 29" xfId="15854" xr:uid="{DCB4FD5E-AC2E-493B-9072-49D28AF1DE78}"/>
    <cellStyle name="Note 16 3" xfId="2125" xr:uid="{00000000-0005-0000-0000-00004E080000}"/>
    <cellStyle name="Note 16 3 2" xfId="4896" xr:uid="{C5C5A7B6-4172-4037-807B-F59EC78E9164}"/>
    <cellStyle name="Note 16 3 2 2" xfId="11198" xr:uid="{6083B6A6-407C-422E-A6C6-19BC99A8472E}"/>
    <cellStyle name="Note 16 3 3" xfId="9280" xr:uid="{917902B9-430E-40D4-9DDF-024CB6781174}"/>
    <cellStyle name="Note 16 3 4" xfId="10236" xr:uid="{A1D387BD-2974-4E8C-BBC1-1500ED5A6BC7}"/>
    <cellStyle name="Note 16 3 5" xfId="3967" xr:uid="{FC2DD82B-9D63-4463-88B4-7D8066D1E091}"/>
    <cellStyle name="Note 16 30" xfId="15424" xr:uid="{AF67EC17-BFBE-4ACE-8DD8-4A46EC15BDA4}"/>
    <cellStyle name="Note 16 31" xfId="15881" xr:uid="{CDE9BE84-3C08-46B7-BF9C-62AF0790E2C3}"/>
    <cellStyle name="Note 16 4" xfId="3337" xr:uid="{51D59DF8-C7E4-4794-8472-305F64246E9E}"/>
    <cellStyle name="Note 16 4 2" xfId="10751" xr:uid="{D877E2A5-C6EC-4FC2-82CB-642AA02B737B}"/>
    <cellStyle name="Note 16 4 3" xfId="4485" xr:uid="{C586D13E-7463-4B15-A688-B05FEF431AE1}"/>
    <cellStyle name="Note 16 5" xfId="3452" xr:uid="{71066E6B-67CD-4097-A919-8CE073020785}"/>
    <cellStyle name="Note 16 5 2" xfId="11195" xr:uid="{67C10FFF-E6FC-42E9-87D9-8DC9ED9CAC4F}"/>
    <cellStyle name="Note 16 6" xfId="5398" xr:uid="{8E70AB82-E5EF-4252-A841-308CA3DE7B57}"/>
    <cellStyle name="Note 16 6 2" xfId="11869" xr:uid="{3BB240B0-90DC-46CC-BC57-BE1C873B10B7}"/>
    <cellStyle name="Note 16 7" xfId="5601" xr:uid="{504D24A8-04C5-4DFE-9073-F62AF5D41895}"/>
    <cellStyle name="Note 16 7 2" xfId="12072" xr:uid="{E7E5F16B-CA90-491D-9F08-26951BDA4DB4}"/>
    <cellStyle name="Note 16 8" xfId="5627" xr:uid="{B903FDBD-8D10-4D17-A217-151384C00EFB}"/>
    <cellStyle name="Note 16 8 2" xfId="12098" xr:uid="{7BDD88CA-0E4B-4DA8-AE14-0F8814D9C0AF}"/>
    <cellStyle name="Note 16 9" xfId="5995" xr:uid="{C2E42CC2-88B3-427B-9074-8BF660D0107B}"/>
    <cellStyle name="Note 16 9 2" xfId="12466" xr:uid="{6FE15FF6-66F5-4B73-840F-B03F8CBB7A4E}"/>
    <cellStyle name="Note 16_TRAFO" xfId="2126" xr:uid="{00000000-0005-0000-0000-00004F080000}"/>
    <cellStyle name="Note 17" xfId="2127" xr:uid="{00000000-0005-0000-0000-000050080000}"/>
    <cellStyle name="Note 17 10" xfId="6531" xr:uid="{E177C57C-0014-4025-A6C5-C4E7E8028360}"/>
    <cellStyle name="Note 17 10 2" xfId="13002" xr:uid="{A59413A3-93C9-4B7E-9F63-C17E135F5D4C}"/>
    <cellStyle name="Note 17 11" xfId="6502" xr:uid="{76EDF6F9-7AC8-4570-8459-50E947474A98}"/>
    <cellStyle name="Note 17 11 2" xfId="12973" xr:uid="{4E06E470-7FC2-4B79-BBF7-E67844BB2C1F}"/>
    <cellStyle name="Note 17 12" xfId="7014" xr:uid="{7040D932-8391-4031-8A08-2A7B6389C6CE}"/>
    <cellStyle name="Note 17 12 2" xfId="13485" xr:uid="{C2E1D71E-7625-41D0-88E2-667BA6850661}"/>
    <cellStyle name="Note 17 13" xfId="6984" xr:uid="{35D053C1-0A8C-4CF7-8951-F3A073F24517}"/>
    <cellStyle name="Note 17 13 2" xfId="13455" xr:uid="{7BB2523F-727D-412E-9191-8F84764B8568}"/>
    <cellStyle name="Note 17 14" xfId="7051" xr:uid="{9D21A576-2DC2-453A-8AA6-494CB36B152E}"/>
    <cellStyle name="Note 17 14 2" xfId="13522" xr:uid="{40C9CF2E-F254-47B0-B796-BE78D266BA1B}"/>
    <cellStyle name="Note 17 15" xfId="7411" xr:uid="{BE384658-EE8F-4AA2-B379-6CB86DD90810}"/>
    <cellStyle name="Note 17 15 2" xfId="13882" xr:uid="{011D3A43-79AA-4524-94D5-520E8537C074}"/>
    <cellStyle name="Note 17 16" xfId="7690" xr:uid="{F4EBE91F-D939-49DD-9B23-7BBA44FE03CF}"/>
    <cellStyle name="Note 17 16 2" xfId="14161" xr:uid="{9D282635-CBE5-44B0-A597-B7586D2F5F9E}"/>
    <cellStyle name="Note 17 17" xfId="7245" xr:uid="{C923C42B-3913-4C90-A0F0-72A15855B7F6}"/>
    <cellStyle name="Note 17 17 2" xfId="13716" xr:uid="{9272162D-29FB-47AD-A0A6-1C2AB58958A3}"/>
    <cellStyle name="Note 17 18" xfId="7674" xr:uid="{58541D20-C513-49D7-845B-41483BF26B9C}"/>
    <cellStyle name="Note 17 18 2" xfId="14145" xr:uid="{A25028C6-239D-42D1-924D-CF1CFCA7203C}"/>
    <cellStyle name="Note 17 19" xfId="7444" xr:uid="{B2BF7EBB-DC1C-4F0F-985B-B579C74FFBC1}"/>
    <cellStyle name="Note 17 19 2" xfId="13915" xr:uid="{457F9F33-0532-4FE7-8155-8791408930A3}"/>
    <cellStyle name="Note 17 2" xfId="2128" xr:uid="{00000000-0005-0000-0000-000051080000}"/>
    <cellStyle name="Note 17 2 10" xfId="6825" xr:uid="{DF672DAD-1585-4381-9630-328F43CEF717}"/>
    <cellStyle name="Note 17 2 10 2" xfId="13296" xr:uid="{6F7F50E0-EB82-4E99-A91B-26D90F23FA37}"/>
    <cellStyle name="Note 17 2 11" xfId="7017" xr:uid="{9D30805E-70F0-468A-90C0-87685DC64270}"/>
    <cellStyle name="Note 17 2 11 2" xfId="13488" xr:uid="{4BB1B69D-BA33-484C-B012-43F6981C21C7}"/>
    <cellStyle name="Note 17 2 12" xfId="7052" xr:uid="{A97C5E23-9989-4943-8775-41C2E1E6DD2D}"/>
    <cellStyle name="Note 17 2 12 2" xfId="13523" xr:uid="{6E3A8206-ED1E-434D-832B-12D69530CE8F}"/>
    <cellStyle name="Note 17 2 13" xfId="7410" xr:uid="{CE81D1B9-7277-4EE7-8E7E-12722FAFBC70}"/>
    <cellStyle name="Note 17 2 13 2" xfId="13881" xr:uid="{A581BCCC-3965-410E-AE61-3160398D1D73}"/>
    <cellStyle name="Note 17 2 14" xfId="7691" xr:uid="{B91CA27C-52A6-4382-8816-34D2EC398175}"/>
    <cellStyle name="Note 17 2 14 2" xfId="14162" xr:uid="{87A7AE46-59A0-495B-A46A-DE191CAFF699}"/>
    <cellStyle name="Note 17 2 15" xfId="7427" xr:uid="{3E6F3125-23D7-4CD1-86E6-43A56E0D0589}"/>
    <cellStyle name="Note 17 2 15 2" xfId="13898" xr:uid="{03681A4F-957C-4A07-AA51-64D08A8AE6EC}"/>
    <cellStyle name="Note 17 2 16" xfId="7675" xr:uid="{83D1DE9D-526A-4CCF-94E7-D7FAADA2F82B}"/>
    <cellStyle name="Note 17 2 16 2" xfId="14146" xr:uid="{431E9BAA-23E6-44B7-9203-22DB000E62C7}"/>
    <cellStyle name="Note 17 2 17" xfId="7443" xr:uid="{2A15C877-1034-4DB5-8F18-D6D46768F880}"/>
    <cellStyle name="Note 17 2 17 2" xfId="13914" xr:uid="{8E741DAF-F5EB-46C2-8BBE-7F86508ED7F3}"/>
    <cellStyle name="Note 17 2 18" xfId="8901" xr:uid="{F3455FED-5979-4A37-BCEE-F5C6CD669431}"/>
    <cellStyle name="Note 17 2 19" xfId="9282" xr:uid="{73B45526-7DD7-4816-B6B7-1F5C5CFB1754}"/>
    <cellStyle name="Note 17 2 2" xfId="2129" xr:uid="{00000000-0005-0000-0000-000052080000}"/>
    <cellStyle name="Note 17 2 2 2" xfId="4897" xr:uid="{716B6575-146C-48F8-9FA4-F948D5F98BF0}"/>
    <cellStyle name="Note 17 2 2 2 2" xfId="11201" xr:uid="{7EEA30C1-3D8D-43CA-AF25-DEA5A57C8C97}"/>
    <cellStyle name="Note 17 2 2 3" xfId="9283" xr:uid="{4E297576-053F-4678-82EC-C93ACDBFD9D4}"/>
    <cellStyle name="Note 17 2 2 4" xfId="10237" xr:uid="{3F7D1B79-2141-4D71-94BD-18D6BC5E38E7}"/>
    <cellStyle name="Note 17 2 2 5" xfId="3968" xr:uid="{51D9C0CF-228A-4ED2-A3C6-CEF7EF3EBF17}"/>
    <cellStyle name="Note 17 2 20" xfId="8618" xr:uid="{C6E85E28-E351-4F33-8858-BCFFE8FA5295}"/>
    <cellStyle name="Note 17 2 21" xfId="9611" xr:uid="{B161A2A1-EFFE-4CDC-980B-178AD185B73D}"/>
    <cellStyle name="Note 17 2 22" xfId="9099" xr:uid="{0A4B18D8-99C7-41FA-9BE0-8CE2935988BD}"/>
    <cellStyle name="Note 17 2 23" xfId="9218" xr:uid="{C0E37486-1A28-4362-A4EB-9A3E9D2013B6}"/>
    <cellStyle name="Note 17 2 24" xfId="14988" xr:uid="{3A059A54-1D09-4139-9D8B-DBF185F5FCDF}"/>
    <cellStyle name="Note 17 2 25" xfId="15805" xr:uid="{A3FEF1C5-D51B-44C4-A9DE-DB25CCAD60CD}"/>
    <cellStyle name="Note 17 2 26" xfId="15438" xr:uid="{7594AFEA-7A3D-4BD1-A560-7B1E4F4882C8}"/>
    <cellStyle name="Note 17 2 27" xfId="15857" xr:uid="{67383DC8-E553-42C1-8913-E3C754E4F959}"/>
    <cellStyle name="Note 17 2 28" xfId="15426" xr:uid="{551408A8-3F4C-4EC1-8B9D-91ADB29EB6BD}"/>
    <cellStyle name="Note 17 2 29" xfId="15841" xr:uid="{05CB3463-C213-467B-AE8E-6697F3FF8EAB}"/>
    <cellStyle name="Note 17 2 3" xfId="3455" xr:uid="{25D5AF75-7F88-451B-9917-FF4731C47F1B}"/>
    <cellStyle name="Note 17 2 3 2" xfId="11200" xr:uid="{7EF41086-F936-4CEE-8960-14E3FFC92DA2}"/>
    <cellStyle name="Note 17 2 4" xfId="5399" xr:uid="{3020800D-5EE4-49F1-9CF6-A2D7AE17238B}"/>
    <cellStyle name="Note 17 2 4 2" xfId="11870" xr:uid="{E59F5F6A-990E-4028-A6B0-CDE01117F6B3}"/>
    <cellStyle name="Note 17 2 5" xfId="5238" xr:uid="{B513ED33-8156-4C63-A0B8-53859743720E}"/>
    <cellStyle name="Note 17 2 5 2" xfId="11709" xr:uid="{859F89BA-691E-49C1-B09E-8426EE016E1F}"/>
    <cellStyle name="Note 17 2 6" xfId="5630" xr:uid="{72BC5BF0-9CAA-4BC2-A2C4-CBE5B1FB00A5}"/>
    <cellStyle name="Note 17 2 6 2" xfId="12101" xr:uid="{7BCFE080-60ED-46A8-AA48-0C5CECF4300A}"/>
    <cellStyle name="Note 17 2 7" xfId="5992" xr:uid="{893BDD9C-157D-45C0-8E38-FC0323A5306C}"/>
    <cellStyle name="Note 17 2 7 2" xfId="12463" xr:uid="{89A0B131-23A2-4BAA-A467-E21485801F35}"/>
    <cellStyle name="Note 17 2 8" xfId="6284" xr:uid="{C7626E81-7264-419E-895D-57AB65C5C958}"/>
    <cellStyle name="Note 17 2 8 2" xfId="12755" xr:uid="{6A9B39F5-0807-480B-A22A-76E50F21715E}"/>
    <cellStyle name="Note 17 2 9" xfId="6136" xr:uid="{0DBDCA75-D556-4B85-99A2-1FF036AB1CA4}"/>
    <cellStyle name="Note 17 2 9 2" xfId="12607" xr:uid="{C5647011-D213-4870-9FB2-6CDFD4EA20AA}"/>
    <cellStyle name="Note 17 20" xfId="9104" xr:uid="{7BCF05E4-6F1F-47C6-9FD5-08735BCC073B}"/>
    <cellStyle name="Note 17 21" xfId="9281" xr:uid="{6AFEC78E-1437-43DC-860C-B509E2A5C802}"/>
    <cellStyle name="Note 17 22" xfId="8449" xr:uid="{4B9F007E-5731-4237-8E83-1EED0DFF234D}"/>
    <cellStyle name="Note 17 23" xfId="9610" xr:uid="{FCB32E00-DB18-4B8A-8847-88238410A13C}"/>
    <cellStyle name="Note 17 24" xfId="8450" xr:uid="{8BA3F4DD-ABC3-4856-99D8-E8293E4A1AA2}"/>
    <cellStyle name="Note 17 25" xfId="9217" xr:uid="{4683BDBF-9DF4-4C55-973B-2EE0E1929161}"/>
    <cellStyle name="Note 17 26" xfId="14987" xr:uid="{F9A3FED3-E635-4D03-83F3-D5CDDF2BD95F}"/>
    <cellStyle name="Note 17 27" xfId="15610" xr:uid="{3ECF0AB7-D4CF-4387-82BF-3E6500416C9A}"/>
    <cellStyle name="Note 17 28" xfId="15766" xr:uid="{7639495E-ECAB-40B5-A5F1-B5B9F5C319BF}"/>
    <cellStyle name="Note 17 29" xfId="15856" xr:uid="{AAA772CB-B204-4EA1-AD80-80AD7D802554}"/>
    <cellStyle name="Note 17 3" xfId="2130" xr:uid="{00000000-0005-0000-0000-000053080000}"/>
    <cellStyle name="Note 17 3 2" xfId="4898" xr:uid="{97C1BB2A-68DB-4F93-8340-DF314AC076D7}"/>
    <cellStyle name="Note 17 3 2 2" xfId="11202" xr:uid="{6FB6A02F-AEAA-4655-AB60-4358AD368CB1}"/>
    <cellStyle name="Note 17 3 3" xfId="9284" xr:uid="{E94EC6A9-0982-47F1-8FBD-5A7644250ECF}"/>
    <cellStyle name="Note 17 3 4" xfId="10238" xr:uid="{EAA2312E-7612-4C31-B01A-84DBA4ECC678}"/>
    <cellStyle name="Note 17 3 5" xfId="3969" xr:uid="{5BE92588-31FB-4BBF-BF60-2287550089AF}"/>
    <cellStyle name="Note 17 30" xfId="15794" xr:uid="{5E6F51A4-C0F8-489A-B4C3-CA6B90E284DE}"/>
    <cellStyle name="Note 17 31" xfId="15840" xr:uid="{B6190730-16E7-47DE-AD1C-1BC014D8E6A6}"/>
    <cellStyle name="Note 17 4" xfId="3338" xr:uid="{B5265E53-BEC6-4424-97FF-BD38D94AC385}"/>
    <cellStyle name="Note 17 4 2" xfId="10752" xr:uid="{2C10782A-4344-49DC-8BDF-0A2A3DF6E186}"/>
    <cellStyle name="Note 17 4 3" xfId="4486" xr:uid="{384A416E-5DEA-49AE-979B-6D3B6B72FA50}"/>
    <cellStyle name="Note 17 5" xfId="3454" xr:uid="{49ADC3C0-E34A-47D3-8D93-87CE555C879C}"/>
    <cellStyle name="Note 17 5 2" xfId="11199" xr:uid="{3E89F133-331B-4B52-AAEB-7C694BDB0861}"/>
    <cellStyle name="Note 17 6" xfId="5591" xr:uid="{19E24AAC-735D-43C7-AF05-D1B512B82FCE}"/>
    <cellStyle name="Note 17 6 2" xfId="12062" xr:uid="{0548B5E8-17FD-420D-AD15-E86D17C1DFF9}"/>
    <cellStyle name="Note 17 7" xfId="5560" xr:uid="{E0B5CA49-F2EF-4F9F-8C8B-A6488A22240A}"/>
    <cellStyle name="Note 17 7 2" xfId="12031" xr:uid="{AF7E7D7B-1970-416D-9B66-22BC1DFFA1F6}"/>
    <cellStyle name="Note 17 8" xfId="5629" xr:uid="{A899C9A7-B162-4111-BA5B-71000F67EEE6}"/>
    <cellStyle name="Note 17 8 2" xfId="12100" xr:uid="{95EC3415-7C2B-4F60-BC2F-5B0F432244CE}"/>
    <cellStyle name="Note 17 9" xfId="5993" xr:uid="{BD3B686E-59EA-4BAC-8110-FF5F5E031BFA}"/>
    <cellStyle name="Note 17 9 2" xfId="12464" xr:uid="{4E6622A8-90E0-4107-906A-6D72395673AF}"/>
    <cellStyle name="Note 17_TRAFO" xfId="2131" xr:uid="{00000000-0005-0000-0000-000054080000}"/>
    <cellStyle name="Note 18" xfId="2132" xr:uid="{00000000-0005-0000-0000-000055080000}"/>
    <cellStyle name="Note 18 10" xfId="6285" xr:uid="{EA909551-B990-4596-A2A1-2B4535A55BCD}"/>
    <cellStyle name="Note 18 10 2" xfId="12756" xr:uid="{38BDEC65-5E0D-40C4-9A9A-5B880D93781D}"/>
    <cellStyle name="Note 18 11" xfId="6137" xr:uid="{1075C871-B285-44F2-984E-5D5A180FB63E}"/>
    <cellStyle name="Note 18 11 2" xfId="12608" xr:uid="{D6F958CD-7962-423E-A227-A29B4CE75929}"/>
    <cellStyle name="Note 18 12" xfId="6826" xr:uid="{C59783BC-45EE-4014-A978-665D24D4FBD9}"/>
    <cellStyle name="Note 18 12 2" xfId="13297" xr:uid="{B07C05DD-A86B-4B6A-B2B8-E5F6FE2600B9}"/>
    <cellStyle name="Note 18 13" xfId="6667" xr:uid="{D83FE15F-5D3A-41AB-9591-DED13B7A5270}"/>
    <cellStyle name="Note 18 13 2" xfId="13138" xr:uid="{2B34842F-27DD-4C0D-A469-351B2D66FBE7}"/>
    <cellStyle name="Note 18 14" xfId="7053" xr:uid="{F93DD0FE-A50B-4FD5-9E5F-E22ED86064F5}"/>
    <cellStyle name="Note 18 14 2" xfId="13524" xr:uid="{AD235202-9D86-428C-84CA-7B80331C52D2}"/>
    <cellStyle name="Note 18 15" xfId="7409" xr:uid="{ED8A6AD7-B44A-484E-B00A-30962AA8687F}"/>
    <cellStyle name="Note 18 15 2" xfId="13880" xr:uid="{BDE4AA19-A50D-4483-A894-4D322166AF46}"/>
    <cellStyle name="Note 18 16" xfId="7692" xr:uid="{B7E60022-83C5-49CB-B382-EACB1858ABB8}"/>
    <cellStyle name="Note 18 16 2" xfId="14163" xr:uid="{7FF7EC39-2B7F-4529-A95A-B2C769003F0A}"/>
    <cellStyle name="Note 18 17" xfId="7426" xr:uid="{597532F0-A344-4E93-A169-7B3E31DFCC1B}"/>
    <cellStyle name="Note 18 17 2" xfId="13897" xr:uid="{58C3725A-CC0F-402B-8C5A-187CF9C1BAB9}"/>
    <cellStyle name="Note 18 18" xfId="7676" xr:uid="{109471D2-C0AC-4EC0-A197-CB1681E5BDFF}"/>
    <cellStyle name="Note 18 18 2" xfId="14147" xr:uid="{556F71C2-7BF2-4FA6-89E2-8BECD0130C46}"/>
    <cellStyle name="Note 18 19" xfId="7442" xr:uid="{AE511B36-2D80-4714-B0BB-3740ED6F3E0B}"/>
    <cellStyle name="Note 18 19 2" xfId="13913" xr:uid="{08F016DF-E48B-40BA-80C3-3E5CC85EFCD4}"/>
    <cellStyle name="Note 18 2" xfId="2133" xr:uid="{00000000-0005-0000-0000-000056080000}"/>
    <cellStyle name="Note 18 2 10" xfId="6827" xr:uid="{E030B7E4-1AE7-4E3E-8B9B-23D1B3FFCDCE}"/>
    <cellStyle name="Note 18 2 10 2" xfId="13298" xr:uid="{22317D38-D925-47B8-B4CC-C2250F334879}"/>
    <cellStyle name="Note 18 2 11" xfId="6668" xr:uid="{4F70596C-569A-4518-9D19-B66CAEAAE339}"/>
    <cellStyle name="Note 18 2 11 2" xfId="13139" xr:uid="{434130E0-F904-479E-9AB0-4AA291B01E1D}"/>
    <cellStyle name="Note 18 2 12" xfId="7054" xr:uid="{C3666598-EA7C-4A90-8776-8244C8647C4B}"/>
    <cellStyle name="Note 18 2 12 2" xfId="13525" xr:uid="{A7F68837-8F1D-4A1C-9736-777021F6453A}"/>
    <cellStyle name="Note 18 2 13" xfId="7408" xr:uid="{34EFE7E8-6784-46B8-AC24-B69172BCCF9D}"/>
    <cellStyle name="Note 18 2 13 2" xfId="13879" xr:uid="{CDF7E322-3DAB-47B6-9E82-B70285F9C175}"/>
    <cellStyle name="Note 18 2 14" xfId="7693" xr:uid="{56DD462E-2D06-4266-9FB4-EAE8B1278083}"/>
    <cellStyle name="Note 18 2 14 2" xfId="14164" xr:uid="{6D308F7A-2E04-4FCD-85DC-9F080C11BD4D}"/>
    <cellStyle name="Note 18 2 15" xfId="7763" xr:uid="{EC2E224C-153E-49E7-B374-0683CF9A6F99}"/>
    <cellStyle name="Note 18 2 15 2" xfId="14234" xr:uid="{0FBE52DF-0D0B-48D7-A301-0E56304B86C3}"/>
    <cellStyle name="Note 18 2 16" xfId="7942" xr:uid="{C9632CD5-AA9C-4B43-8F6A-7E85A2406772}"/>
    <cellStyle name="Note 18 2 16 2" xfId="14413" xr:uid="{590E1ABD-4FC8-4016-B76C-2D4BBE297F8E}"/>
    <cellStyle name="Note 18 2 17" xfId="8119" xr:uid="{FCAB2EC6-0321-45E8-91C4-3D622485FFC6}"/>
    <cellStyle name="Note 18 2 17 2" xfId="14590" xr:uid="{7CBACD07-BE96-489B-8358-B1866361C0BE}"/>
    <cellStyle name="Note 18 2 18" xfId="8903" xr:uid="{0AB140CD-790E-419C-B00C-DB753FA1BB2F}"/>
    <cellStyle name="Note 18 2 19" xfId="9286" xr:uid="{5A6F8D9A-2052-4FFA-A4FB-156FBA9DBCC8}"/>
    <cellStyle name="Note 18 2 2" xfId="2134" xr:uid="{00000000-0005-0000-0000-000057080000}"/>
    <cellStyle name="Note 18 2 2 2" xfId="4899" xr:uid="{FBA3CC6A-14F4-414C-A302-8C387053D8EE}"/>
    <cellStyle name="Note 18 2 2 2 2" xfId="11205" xr:uid="{C7E77EFA-7873-45E1-A37F-62A6A0C36E05}"/>
    <cellStyle name="Note 18 2 2 3" xfId="9287" xr:uid="{DE89D430-11DB-4E2B-A8F7-74C9DB95D5C5}"/>
    <cellStyle name="Note 18 2 2 4" xfId="10239" xr:uid="{D7457911-A0D1-4600-87F8-02099BB6443A}"/>
    <cellStyle name="Note 18 2 2 5" xfId="3970" xr:uid="{1197592C-5281-4E40-A298-D69DA4961093}"/>
    <cellStyle name="Note 18 2 20" xfId="8617" xr:uid="{B2814B54-019C-4575-9F1E-D24864030A13}"/>
    <cellStyle name="Note 18 2 21" xfId="9673" xr:uid="{3D7057A6-932D-40B7-8034-6A7E6A2A1B3D}"/>
    <cellStyle name="Note 18 2 22" xfId="9129" xr:uid="{C28CFFF8-3EEB-4549-A844-4094D9233B15}"/>
    <cellStyle name="Note 18 2 23" xfId="9220" xr:uid="{8FE7B592-8351-4357-91A4-2E1132BE5671}"/>
    <cellStyle name="Note 18 2 24" xfId="14990" xr:uid="{7E58BD81-BA5F-4FC8-8654-0E6E27EA9801}"/>
    <cellStyle name="Note 18 2 25" xfId="15612" xr:uid="{73CC16BA-F6BA-4A6A-8CB5-3658E3E389F7}"/>
    <cellStyle name="Note 18 2 26" xfId="15440" xr:uid="{348C577F-4FB0-4B6F-B5C1-D2C4FCB74A1B}"/>
    <cellStyle name="Note 18 2 27" xfId="15859" xr:uid="{5C25BE8F-BE74-4FA1-A54F-0F7B89B996BD}"/>
    <cellStyle name="Note 18 2 28" xfId="15755" xr:uid="{13E997BC-C11E-492D-AFD7-74233DA72245}"/>
    <cellStyle name="Note 18 2 29" xfId="16059" xr:uid="{8F2787E0-28C4-42DF-909D-702CD7BE959A}"/>
    <cellStyle name="Note 18 2 3" xfId="3457" xr:uid="{31CCEDF5-AD44-4F11-A1A8-0684792BF5B5}"/>
    <cellStyle name="Note 18 2 3 2" xfId="11204" xr:uid="{86562DA5-7EFB-474C-9402-A502606B546E}"/>
    <cellStyle name="Note 18 2 4" xfId="5401" xr:uid="{77DF7D44-2269-4233-A718-291D2F585EDF}"/>
    <cellStyle name="Note 18 2 4 2" xfId="11872" xr:uid="{7EABA933-04BC-4D5F-BF6A-C3484CD88FD8}"/>
    <cellStyle name="Note 18 2 5" xfId="5240" xr:uid="{CFD7FE8C-D3F2-4037-93AA-20062D8C98D4}"/>
    <cellStyle name="Note 18 2 5 2" xfId="11711" xr:uid="{83BF5314-446D-4D0B-B896-D3AA04B66B45}"/>
    <cellStyle name="Note 18 2 6" xfId="5632" xr:uid="{D21F8301-918F-401A-850A-BAFA6BD90E5B}"/>
    <cellStyle name="Note 18 2 6 2" xfId="12103" xr:uid="{4F5214CB-E207-4A8D-8295-A57D87B80890}"/>
    <cellStyle name="Note 18 2 7" xfId="5990" xr:uid="{714DAFA4-1CC3-403A-8FEB-47C391E90450}"/>
    <cellStyle name="Note 18 2 7 2" xfId="12461" xr:uid="{57546684-CE41-49BB-8675-060ABC50F219}"/>
    <cellStyle name="Note 18 2 8" xfId="6286" xr:uid="{2F0AF9E1-9F10-43DE-80D9-8185FD8B2FF3}"/>
    <cellStyle name="Note 18 2 8 2" xfId="12757" xr:uid="{7B55EE0F-5521-4A57-A810-56606E8FD27C}"/>
    <cellStyle name="Note 18 2 9" xfId="6392" xr:uid="{BE11FD3E-E1E2-4F38-B176-E1308B8E0043}"/>
    <cellStyle name="Note 18 2 9 2" xfId="12863" xr:uid="{91397EEF-691D-4193-A732-F1B8EA3DF7EF}"/>
    <cellStyle name="Note 18 20" xfId="8902" xr:uid="{B1851224-42F1-4245-812D-55D63CB19DE1}"/>
    <cellStyle name="Note 18 21" xfId="9285" xr:uid="{221C7B05-8D4C-42A3-9A3C-D584DF83D786}"/>
    <cellStyle name="Note 18 22" xfId="9059" xr:uid="{5BBC920F-DADD-41BE-A297-81ADA2895AB5}"/>
    <cellStyle name="Note 18 23" xfId="9612" xr:uid="{E5D8D9DE-15FB-4193-B96C-4BA6F4A3A929}"/>
    <cellStyle name="Note 18 24" xfId="9201" xr:uid="{CAD66D53-058E-4B10-B507-B54072B78E25}"/>
    <cellStyle name="Note 18 25" xfId="9219" xr:uid="{2D874E5B-DA63-45F8-958B-25F1D1DB10D8}"/>
    <cellStyle name="Note 18 26" xfId="14989" xr:uid="{B2196D1D-48BE-4E95-A02A-71287E6BA0B2}"/>
    <cellStyle name="Note 18 27" xfId="15611" xr:uid="{3F76292B-CAD8-4BD3-8784-5CEDCB4BD792}"/>
    <cellStyle name="Note 18 28" xfId="15439" xr:uid="{E1E17CAA-6759-46D5-AFAD-D84C67C8FDD0}"/>
    <cellStyle name="Note 18 29" xfId="15858" xr:uid="{415D238D-9000-43A5-BD01-6D26A5A66743}"/>
    <cellStyle name="Note 18 3" xfId="2135" xr:uid="{00000000-0005-0000-0000-000058080000}"/>
    <cellStyle name="Note 18 3 2" xfId="4900" xr:uid="{0BC8F598-8643-47ED-9E87-81BEDD973869}"/>
    <cellStyle name="Note 18 3 2 2" xfId="11206" xr:uid="{6B9BEF30-F8FE-4614-B8BF-413F118EE1FD}"/>
    <cellStyle name="Note 18 3 3" xfId="9288" xr:uid="{B3933AA9-E4F9-4F85-8004-CB1939D04F70}"/>
    <cellStyle name="Note 18 3 4" xfId="10240" xr:uid="{877C7D54-95F2-4FFE-A61C-4D5E9C207B7D}"/>
    <cellStyle name="Note 18 3 5" xfId="3971" xr:uid="{31EF4C0A-272A-4BAF-9C5A-B297B63DCBDF}"/>
    <cellStyle name="Note 18 30" xfId="15427" xr:uid="{ACF6477F-3364-4C93-9C50-CF5D98A05FB1}"/>
    <cellStyle name="Note 18 31" xfId="15842" xr:uid="{5EB954FE-F081-46DB-8FC7-66D3DE08127E}"/>
    <cellStyle name="Note 18 4" xfId="3339" xr:uid="{67528973-0560-4448-99A8-E370CA8C482A}"/>
    <cellStyle name="Note 18 4 2" xfId="10753" xr:uid="{EDF02EAD-C487-41EB-AB34-3F30B9F7EFFC}"/>
    <cellStyle name="Note 18 4 3" xfId="4487" xr:uid="{2B91CFAE-99AF-4B56-8F1E-231FB9FD3086}"/>
    <cellStyle name="Note 18 5" xfId="3456" xr:uid="{897A96C1-D17E-4E3C-8241-59A1A960859B}"/>
    <cellStyle name="Note 18 5 2" xfId="11203" xr:uid="{DB2E9467-E7A1-4D5B-BA53-DD88A5FA12C8}"/>
    <cellStyle name="Note 18 6" xfId="5400" xr:uid="{37AE1B35-F036-4ED9-8F6A-9EFE3BCF70C0}"/>
    <cellStyle name="Note 18 6 2" xfId="11871" xr:uid="{4A324E9E-6345-4623-BC94-855403BFED74}"/>
    <cellStyle name="Note 18 7" xfId="5239" xr:uid="{38B1E14A-4F1C-41B5-92C0-2205E9A31B97}"/>
    <cellStyle name="Note 18 7 2" xfId="11710" xr:uid="{DD1EABAE-69F3-4C5B-BC42-C5F23C9D3C2B}"/>
    <cellStyle name="Note 18 8" xfId="5631" xr:uid="{F5DCB97F-D3A3-4B35-BDD1-0437FDB2049C}"/>
    <cellStyle name="Note 18 8 2" xfId="12102" xr:uid="{533B3801-6C45-4774-A92F-9B55848B6427}"/>
    <cellStyle name="Note 18 9" xfId="5991" xr:uid="{FB5ACE52-3C1F-485C-ACD5-E339A82F5A97}"/>
    <cellStyle name="Note 18 9 2" xfId="12462" xr:uid="{424E63A7-9747-4ACD-B441-E46FC55EDFA1}"/>
    <cellStyle name="Note 18_TRAFO" xfId="2136" xr:uid="{00000000-0005-0000-0000-000059080000}"/>
    <cellStyle name="Note 19" xfId="2137" xr:uid="{00000000-0005-0000-0000-00005A080000}"/>
    <cellStyle name="Note 19 10" xfId="6287" xr:uid="{E9640378-B402-44A4-85A4-718273C89F12}"/>
    <cellStyle name="Note 19 10 2" xfId="12758" xr:uid="{E7F33ED2-6C53-4BEB-A0D0-78B268826854}"/>
    <cellStyle name="Note 19 11" xfId="6138" xr:uid="{C969AC4D-1CC4-472B-8FD3-CFBEEB001AE5}"/>
    <cellStyle name="Note 19 11 2" xfId="12609" xr:uid="{3D140D39-5A20-4E42-95C7-7FC66119850E}"/>
    <cellStyle name="Note 19 12" xfId="6828" xr:uid="{FE524E0F-05C9-4F24-969E-7DCDF2919A0E}"/>
    <cellStyle name="Note 19 12 2" xfId="13299" xr:uid="{9D293F3D-9129-477A-9AC6-42F14DEF3E88}"/>
    <cellStyle name="Note 19 13" xfId="6669" xr:uid="{30D503C2-623F-4C16-9C01-DD16580C412D}"/>
    <cellStyle name="Note 19 13 2" xfId="13140" xr:uid="{34087633-B24C-4554-8D47-A2F9C14AB7E5}"/>
    <cellStyle name="Note 19 14" xfId="7055" xr:uid="{3DF5095E-F9B9-481E-9C19-AAE45AF96942}"/>
    <cellStyle name="Note 19 14 2" xfId="13526" xr:uid="{5655EEC0-19DF-45DE-9F11-931112124952}"/>
    <cellStyle name="Note 19 15" xfId="7407" xr:uid="{D50C8886-A757-48C0-896E-5A90EBA28904}"/>
    <cellStyle name="Note 19 15 2" xfId="13878" xr:uid="{52DF55C1-EA1C-47EF-B805-C62F1E1C961A}"/>
    <cellStyle name="Note 19 16" xfId="7694" xr:uid="{A647BAC0-503B-40D3-A910-828EA8BA1AE4}"/>
    <cellStyle name="Note 19 16 2" xfId="14165" xr:uid="{7B974ABB-D7D5-4844-B1B6-BF0714178DAC}"/>
    <cellStyle name="Note 19 17" xfId="7722" xr:uid="{E0E58C84-3857-47F8-AA3B-5A2818AEB8F6}"/>
    <cellStyle name="Note 19 17 2" xfId="14193" xr:uid="{0D522431-4DA1-4A21-8754-7BC4350C2E3F}"/>
    <cellStyle name="Note 19 18" xfId="7903" xr:uid="{40B454A4-7732-47A6-8DA5-CE04A443A571}"/>
    <cellStyle name="Note 19 18 2" xfId="14374" xr:uid="{9AE44593-2EF1-466A-9389-D04B94EEFD74}"/>
    <cellStyle name="Note 19 19" xfId="8082" xr:uid="{803CB4E2-6F5A-4821-B884-6E8B0743179C}"/>
    <cellStyle name="Note 19 19 2" xfId="14553" xr:uid="{CCBD3EE2-1672-4DED-86EE-C99C8E43E968}"/>
    <cellStyle name="Note 19 2" xfId="2138" xr:uid="{00000000-0005-0000-0000-00005B080000}"/>
    <cellStyle name="Note 19 2 10" xfId="6829" xr:uid="{894E0C72-D5F9-4B6A-A7D8-E4CE578A9799}"/>
    <cellStyle name="Note 19 2 10 2" xfId="13300" xr:uid="{9DE0AEE7-6025-4C64-B754-1073A8F9DBCB}"/>
    <cellStyle name="Note 19 2 11" xfId="7023" xr:uid="{58E9FF70-6FBA-44D7-826D-685E5F4F56E5}"/>
    <cellStyle name="Note 19 2 11 2" xfId="13494" xr:uid="{050AAD99-3E52-4B23-9BBF-659ABE096742}"/>
    <cellStyle name="Note 19 2 12" xfId="7056" xr:uid="{52FD3482-6BBA-49A6-AA99-35EC9A0C41CC}"/>
    <cellStyle name="Note 19 2 12 2" xfId="13527" xr:uid="{8163C131-342E-42E4-BC9D-37C5DAFEC2FD}"/>
    <cellStyle name="Note 19 2 13" xfId="7406" xr:uid="{C8B14264-7554-43BE-A360-13642785BEB1}"/>
    <cellStyle name="Note 19 2 13 2" xfId="13877" xr:uid="{EDBFEE65-7016-4C39-A932-6B62BDB17E4D}"/>
    <cellStyle name="Note 19 2 14" xfId="7695" xr:uid="{DD573455-2EAF-462D-AD1C-4DF6A72172F8}"/>
    <cellStyle name="Note 19 2 14 2" xfId="14166" xr:uid="{82434D5F-783F-4414-96BA-C5AC46BC131D}"/>
    <cellStyle name="Note 19 2 15" xfId="7723" xr:uid="{BD4D1916-3331-419F-86CC-DD5D3EFD488F}"/>
    <cellStyle name="Note 19 2 15 2" xfId="14194" xr:uid="{765C429D-22D3-4659-9B71-69AED737C277}"/>
    <cellStyle name="Note 19 2 16" xfId="7904" xr:uid="{6344E3E1-FA09-4290-9E76-12804F1351EB}"/>
    <cellStyle name="Note 19 2 16 2" xfId="14375" xr:uid="{ADCA8F5A-8B7F-4F02-8BDA-10C4457DF1ED}"/>
    <cellStyle name="Note 19 2 17" xfId="8083" xr:uid="{CC787011-2DC4-4526-BD5D-AA39ECC2BD00}"/>
    <cellStyle name="Note 19 2 17 2" xfId="14554" xr:uid="{2F45A074-E722-47AF-9169-4E8AD15CD136}"/>
    <cellStyle name="Note 19 2 18" xfId="8905" xr:uid="{63A5F010-E246-4C75-AEED-9240C8D982B0}"/>
    <cellStyle name="Note 19 2 19" xfId="9290" xr:uid="{F5CF4019-C5DE-47C6-AC73-946DBEB4C9DA}"/>
    <cellStyle name="Note 19 2 2" xfId="2139" xr:uid="{00000000-0005-0000-0000-00005C080000}"/>
    <cellStyle name="Note 19 2 2 2" xfId="4901" xr:uid="{FAF5F916-9526-4F87-8BC3-618BC5C188F5}"/>
    <cellStyle name="Note 19 2 2 2 2" xfId="11209" xr:uid="{9E48E3F0-0A99-4723-A042-17EEE3E25CCB}"/>
    <cellStyle name="Note 19 2 2 3" xfId="9291" xr:uid="{7D4704E6-FC56-41AE-9C16-0DB26D7571E9}"/>
    <cellStyle name="Note 19 2 2 4" xfId="10241" xr:uid="{2E2077B0-D3DA-4030-AB4E-CE3306F51F49}"/>
    <cellStyle name="Note 19 2 2 5" xfId="3972" xr:uid="{1B14CF34-2C8F-4A55-981B-590D89AA404F}"/>
    <cellStyle name="Note 19 2 20" xfId="8615" xr:uid="{36B91397-D133-435A-B2DC-24F33489DBB2}"/>
    <cellStyle name="Note 19 2 21" xfId="9614" xr:uid="{28BCD8D9-6CE7-432C-8662-DD8D44202E62}"/>
    <cellStyle name="Note 19 2 22" xfId="9198" xr:uid="{ED827905-1862-4D45-B73E-BD306AFB4E9F}"/>
    <cellStyle name="Note 19 2 23" xfId="9670" xr:uid="{08785E59-3024-4134-B74D-AFFC15B20903}"/>
    <cellStyle name="Note 19 2 24" xfId="14992" xr:uid="{212328A3-C751-449D-9C2C-04F40426100A}"/>
    <cellStyle name="Note 19 2 25" xfId="15614" xr:uid="{59F68F13-05B3-40DF-9374-C69D8209F20A}"/>
    <cellStyle name="Note 19 2 26" xfId="15209" xr:uid="{67BCDF11-BDC6-4C4B-BAE6-C0C09C2FE38E}"/>
    <cellStyle name="Note 19 2 27" xfId="15861" xr:uid="{D4FA9AA6-EFC5-4266-AF4E-562009C80F58}"/>
    <cellStyle name="Note 19 2 28" xfId="15566" xr:uid="{7465F56F-AD18-4B16-8AE2-F0E50F282991}"/>
    <cellStyle name="Note 19 2 29" xfId="16023" xr:uid="{FFF25C60-243E-4D45-8D9E-F0FE97BF6A57}"/>
    <cellStyle name="Note 19 2 3" xfId="3459" xr:uid="{3D2B86F4-0B7F-4B11-9E4C-0589A299800F}"/>
    <cellStyle name="Note 19 2 3 2" xfId="11208" xr:uid="{ABAEE308-3ADD-4A42-B2D2-05806FD25585}"/>
    <cellStyle name="Note 19 2 4" xfId="5403" xr:uid="{542FB711-0A8C-46D0-A276-A10899F3561F}"/>
    <cellStyle name="Note 19 2 4 2" xfId="11874" xr:uid="{C3076BA4-4826-4BF6-B52B-B40CFE2302D2}"/>
    <cellStyle name="Note 19 2 5" xfId="5600" xr:uid="{20777094-45C3-4C88-91FA-6C06CB5509B3}"/>
    <cellStyle name="Note 19 2 5 2" xfId="12071" xr:uid="{AF6977F9-1A78-418B-AE18-44EC45EEF0E6}"/>
    <cellStyle name="Note 19 2 6" xfId="5634" xr:uid="{BBAC023F-85E7-4860-ACC3-5986B65EBBA3}"/>
    <cellStyle name="Note 19 2 6 2" xfId="12105" xr:uid="{374D8DEB-A6B3-4F3A-BD4C-F4AC7CF0CE58}"/>
    <cellStyle name="Note 19 2 7" xfId="5988" xr:uid="{F81DA167-E0E2-42A1-B046-04B8B17857EA}"/>
    <cellStyle name="Note 19 2 7 2" xfId="12459" xr:uid="{6D470B4D-740B-4DD3-B1E0-774BD78906D8}"/>
    <cellStyle name="Note 19 2 8" xfId="6288" xr:uid="{8EFDD98A-FD03-4976-9C57-7D444DEDA9A3}"/>
    <cellStyle name="Note 19 2 8 2" xfId="12759" xr:uid="{E61799EE-B535-49E8-B6C1-794CA6297023}"/>
    <cellStyle name="Note 19 2 9" xfId="5815" xr:uid="{12F9A3DD-8C87-476E-A8F9-83AF98F8784F}"/>
    <cellStyle name="Note 19 2 9 2" xfId="12286" xr:uid="{676BD03B-381E-462A-93C9-847E597F1D8B}"/>
    <cellStyle name="Note 19 20" xfId="8904" xr:uid="{0CDC91A1-4569-4FED-9F52-46E85DB7271E}"/>
    <cellStyle name="Note 19 21" xfId="9289" xr:uid="{11E3F798-1489-45CC-8322-87279C202251}"/>
    <cellStyle name="Note 19 22" xfId="8616" xr:uid="{B116A47F-69EB-4FBD-9F31-96A7C0EDD3DD}"/>
    <cellStyle name="Note 19 23" xfId="9613" xr:uid="{A2DA32D8-F28A-447E-8119-8744A303D5D1}"/>
    <cellStyle name="Note 19 24" xfId="9130" xr:uid="{E464EED4-3823-4418-BCB6-851EA71ACE9B}"/>
    <cellStyle name="Note 19 25" xfId="9856" xr:uid="{D388F3EC-DC2B-46FF-8273-69AB0ADCFD13}"/>
    <cellStyle name="Note 19 26" xfId="14991" xr:uid="{2DCABF0F-0F8C-4D26-AAA2-41601B5301AC}"/>
    <cellStyle name="Note 19 27" xfId="15613" xr:uid="{3A8F1CE9-19EA-444F-B0C7-00D6A6330E2E}"/>
    <cellStyle name="Note 19 28" xfId="15441" xr:uid="{66E3A773-7F99-4A4B-9145-2BCE3EE86BA5}"/>
    <cellStyle name="Note 19 29" xfId="15860" xr:uid="{0040A0E6-7414-444E-891F-D2F95459D633}"/>
    <cellStyle name="Note 19 3" xfId="2140" xr:uid="{00000000-0005-0000-0000-00005D080000}"/>
    <cellStyle name="Note 19 3 2" xfId="4902" xr:uid="{52A84AFA-D6AE-472A-8A2F-316765E415A2}"/>
    <cellStyle name="Note 19 3 2 2" xfId="11210" xr:uid="{C2EFD128-D31A-4CA5-870C-A4AEE77BA51F}"/>
    <cellStyle name="Note 19 3 3" xfId="9292" xr:uid="{C48ED4A9-B23E-4A98-8BC4-AB189A00F664}"/>
    <cellStyle name="Note 19 3 4" xfId="10242" xr:uid="{9F72BBDD-9863-4D8B-AA95-9CFBB8E9A82F}"/>
    <cellStyle name="Note 19 3 5" xfId="3973" xr:uid="{0C197A47-2952-4D65-B375-972BF4E749B4}"/>
    <cellStyle name="Note 19 30" xfId="15213" xr:uid="{DB8666C4-350C-440C-926B-26EE514E9C6E}"/>
    <cellStyle name="Note 19 31" xfId="16022" xr:uid="{DFA24CB5-2E12-4699-99B4-5F162EB9B15A}"/>
    <cellStyle name="Note 19 4" xfId="3340" xr:uid="{AE8721FE-97DB-47C6-950B-D55BF259ECD7}"/>
    <cellStyle name="Note 19 4 2" xfId="10754" xr:uid="{6156C2C3-E8EE-4D35-BEB7-BE6A0639FE21}"/>
    <cellStyle name="Note 19 4 3" xfId="4488" xr:uid="{BE61A9D7-0D14-4265-9367-226ACF4495EC}"/>
    <cellStyle name="Note 19 5" xfId="3458" xr:uid="{DC0EA08D-334D-4172-BA6D-519F48F139E7}"/>
    <cellStyle name="Note 19 5 2" xfId="11207" xr:uid="{47097071-B979-4FB8-A818-4D32B9908C5B}"/>
    <cellStyle name="Note 19 6" xfId="5402" xr:uid="{672937A2-6503-46AB-BCD6-6D78C0A07729}"/>
    <cellStyle name="Note 19 6 2" xfId="11873" xr:uid="{3375DB4E-B1F0-4C64-A12C-D6062CD3105E}"/>
    <cellStyle name="Note 19 7" xfId="5241" xr:uid="{5F4AF144-F271-4DEF-AB24-F7D4BC084590}"/>
    <cellStyle name="Note 19 7 2" xfId="11712" xr:uid="{B5A2CEC5-D593-4F73-9F07-B8A406BE835A}"/>
    <cellStyle name="Note 19 8" xfId="5633" xr:uid="{BF983BA0-7BA8-4145-8A43-75A95EC1701C}"/>
    <cellStyle name="Note 19 8 2" xfId="12104" xr:uid="{06D696C8-C7BC-40B7-9EB6-C9524D4D09BB}"/>
    <cellStyle name="Note 19 9" xfId="5989" xr:uid="{D9250A11-5598-4A78-9308-B59F6E20E1B2}"/>
    <cellStyle name="Note 19 9 2" xfId="12460" xr:uid="{1D3529C7-D8FA-4D4E-942D-B495FC868C81}"/>
    <cellStyle name="Note 19_TRAFO" xfId="2141" xr:uid="{00000000-0005-0000-0000-00005E080000}"/>
    <cellStyle name="Note 2" xfId="2142" xr:uid="{00000000-0005-0000-0000-00005F080000}"/>
    <cellStyle name="Note 2 10" xfId="6289" xr:uid="{87380AF6-A47A-4C6B-91BB-2151FFB1753F}"/>
    <cellStyle name="Note 2 10 2" xfId="12760" xr:uid="{7C17AD20-2456-451B-9AFC-0309F7EF1932}"/>
    <cellStyle name="Note 2 11" xfId="6139" xr:uid="{9E699C07-718C-4A4B-8F6B-2FD4F9E6CBFA}"/>
    <cellStyle name="Note 2 11 2" xfId="12610" xr:uid="{5F887C4A-FF9B-43A3-83B1-DD2A7C31CEFF}"/>
    <cellStyle name="Note 2 12" xfId="6830" xr:uid="{011E582C-41C6-4F82-97C3-BD284B5F4557}"/>
    <cellStyle name="Note 2 12 2" xfId="13301" xr:uid="{104BEAAE-9002-4807-81B8-9C4C13FE4459}"/>
    <cellStyle name="Note 2 13" xfId="6670" xr:uid="{D9310E16-365B-4957-AA1A-EC28C9D2E636}"/>
    <cellStyle name="Note 2 13 2" xfId="13141" xr:uid="{638D7AF4-549E-418A-841C-9E197F46D1E2}"/>
    <cellStyle name="Note 2 14" xfId="7057" xr:uid="{5F3DC659-DC70-4D5B-B3DE-F47D73FE36BC}"/>
    <cellStyle name="Note 2 14 2" xfId="13528" xr:uid="{72B867F5-7EFF-485C-BC8A-B65677A58A72}"/>
    <cellStyle name="Note 2 15" xfId="7405" xr:uid="{314E9CC5-EEF2-4575-876C-9EC87DCD96B0}"/>
    <cellStyle name="Note 2 15 2" xfId="13876" xr:uid="{87F03437-2DA8-4FD1-A4B6-527558EBB544}"/>
    <cellStyle name="Note 2 16" xfId="7696" xr:uid="{6CDBA487-158F-46BD-B9D9-41B5E8D4B38D}"/>
    <cellStyle name="Note 2 16 2" xfId="14167" xr:uid="{39D08EAA-B2A3-4A59-8D2D-735F44215D58}"/>
    <cellStyle name="Note 2 17" xfId="7707" xr:uid="{0CF60876-B335-4E92-A8FC-CF8B97357992}"/>
    <cellStyle name="Note 2 17 2" xfId="14178" xr:uid="{A60453DC-6ED2-4E47-8B12-B5F479629894}"/>
    <cellStyle name="Note 2 18" xfId="7735" xr:uid="{1CCDAF75-036E-4FAD-ACD3-3602BB830E2D}"/>
    <cellStyle name="Note 2 18 2" xfId="14206" xr:uid="{DABA201D-1D63-4390-8637-803A012EF26E}"/>
    <cellStyle name="Note 2 19" xfId="7916" xr:uid="{39CC378A-4F36-47FB-8BA6-E99C678F9D23}"/>
    <cellStyle name="Note 2 19 2" xfId="14387" xr:uid="{C485EDF0-0980-4876-AF99-6D7132B8F4F7}"/>
    <cellStyle name="Note 2 2" xfId="2143" xr:uid="{00000000-0005-0000-0000-000060080000}"/>
    <cellStyle name="Note 2 2 10" xfId="6556" xr:uid="{63524325-56E6-4E6B-99B4-CEA89008BD42}"/>
    <cellStyle name="Note 2 2 10 2" xfId="13027" xr:uid="{A28AE22E-FE15-48A2-B28B-32D5D4E5FE8C}"/>
    <cellStyle name="Note 2 2 11" xfId="6671" xr:uid="{7423879A-02CC-41EA-BFF0-CF3813A0CE4B}"/>
    <cellStyle name="Note 2 2 11 2" xfId="13142" xr:uid="{A56A05F3-3A9E-47C8-9E94-53E7467CECC1}"/>
    <cellStyle name="Note 2 2 12" xfId="7058" xr:uid="{58A74514-18FA-4147-852D-02D914E2E5C3}"/>
    <cellStyle name="Note 2 2 12 2" xfId="13529" xr:uid="{9770705F-1E64-4C5B-ABD7-45BB4138B8CE}"/>
    <cellStyle name="Note 2 2 13" xfId="7404" xr:uid="{0BE06F2D-A8D6-4381-8D65-40CD923B0FA0}"/>
    <cellStyle name="Note 2 2 13 2" xfId="13875" xr:uid="{BCF95828-649C-402A-8A69-2513A001200B}"/>
    <cellStyle name="Note 2 2 14" xfId="7697" xr:uid="{3EFB36B4-A717-42EA-8F57-3B23037AB2F1}"/>
    <cellStyle name="Note 2 2 14 2" xfId="14168" xr:uid="{1A4129A0-D50F-4663-AB91-8DB0605AD0AF}"/>
    <cellStyle name="Note 2 2 15" xfId="7724" xr:uid="{1F586427-D2C5-490F-8B61-BCF1B6036813}"/>
    <cellStyle name="Note 2 2 15 2" xfId="14195" xr:uid="{2DBCC8A9-9016-4D03-9171-82851EBF4F80}"/>
    <cellStyle name="Note 2 2 16" xfId="7905" xr:uid="{694F5CCE-AF59-46B7-928D-D016325C98EA}"/>
    <cellStyle name="Note 2 2 16 2" xfId="14376" xr:uid="{D2B93346-1A84-4976-9697-2A351359F2E6}"/>
    <cellStyle name="Note 2 2 17" xfId="8084" xr:uid="{2D096C83-BFB1-4DD8-927D-A765656833DD}"/>
    <cellStyle name="Note 2 2 17 2" xfId="14555" xr:uid="{963F8594-CAF7-4DFA-87BF-F595B986DC6B}"/>
    <cellStyle name="Note 2 2 18" xfId="8460" xr:uid="{7C689304-253E-4B78-A5D9-CAEC292E0803}"/>
    <cellStyle name="Note 2 2 19" xfId="9294" xr:uid="{27D2B291-4CA9-4A68-B8E6-93F0A41E2B5E}"/>
    <cellStyle name="Note 2 2 2" xfId="2144" xr:uid="{00000000-0005-0000-0000-000061080000}"/>
    <cellStyle name="Note 2 2 2 2" xfId="4903" xr:uid="{A989A5C8-B592-4525-AAF9-FE604AF4C2EC}"/>
    <cellStyle name="Note 2 2 2 2 2" xfId="11213" xr:uid="{05FECD2D-A49E-486E-A086-730E592F746F}"/>
    <cellStyle name="Note 2 2 2 3" xfId="9295" xr:uid="{5ED25451-BCD5-4AB2-AF1B-9035C2343304}"/>
    <cellStyle name="Note 2 2 2 4" xfId="10243" xr:uid="{21246F08-6BB5-4C59-B824-5DE83205D810}"/>
    <cellStyle name="Note 2 2 2 5" xfId="3974" xr:uid="{F1B10AD2-185A-432F-8065-5216FAE7D808}"/>
    <cellStyle name="Note 2 2 20" xfId="8613" xr:uid="{F9BAF3EF-E743-41F2-B474-BD2928D7FF51}"/>
    <cellStyle name="Note 2 2 21" xfId="9616" xr:uid="{18B6131B-54CF-4341-8A13-E3CB1F1DD397}"/>
    <cellStyle name="Note 2 2 22" xfId="9132" xr:uid="{51E410C4-BEB9-48D6-BF5A-4FE3A72A7311}"/>
    <cellStyle name="Note 2 2 23" xfId="9222" xr:uid="{ADB2A37E-4D89-40A7-AC41-0F18E461E561}"/>
    <cellStyle name="Note 2 2 24" xfId="14994" xr:uid="{E215BB0A-46C9-4D2C-A115-B24F44BB4331}"/>
    <cellStyle name="Note 2 2 25" xfId="15616" xr:uid="{33928A8F-05E0-41F6-82E7-D3C6F98E5110}"/>
    <cellStyle name="Note 2 2 26" xfId="15443" xr:uid="{01F5E86A-E1D8-4992-8E8E-241E0DC46B6E}"/>
    <cellStyle name="Note 2 2 27" xfId="15863" xr:uid="{F3BC5BF1-300A-485C-BBF0-3A0D45926C2D}"/>
    <cellStyle name="Note 2 2 28" xfId="15567" xr:uid="{74EEF66B-BBCC-4186-947B-37192C5A28AF}"/>
    <cellStyle name="Note 2 2 29" xfId="16024" xr:uid="{A2638F50-CEBA-4DD0-A729-62FED0622E3A}"/>
    <cellStyle name="Note 2 2 3" xfId="3461" xr:uid="{53848EBE-4C6B-4A39-8B3C-F613C66F6D96}"/>
    <cellStyle name="Note 2 2 3 2" xfId="11212" xr:uid="{1EB6DFD0-84A6-42AB-A40C-ABB5E4258066}"/>
    <cellStyle name="Note 2 2 4" xfId="5093" xr:uid="{AC4E3BD3-36D7-4C5D-B522-3596A9E7CEA8}"/>
    <cellStyle name="Note 2 2 4 2" xfId="11564" xr:uid="{5DBD7581-E735-49A7-AF0B-BA53C4EE3822}"/>
    <cellStyle name="Note 2 2 5" xfId="5243" xr:uid="{B477D30D-B4AD-4A58-9B3A-30444C51197A}"/>
    <cellStyle name="Note 2 2 5 2" xfId="11714" xr:uid="{C264E7B3-37F3-4A5B-B839-258261AB949E}"/>
    <cellStyle name="Note 2 2 6" xfId="5636" xr:uid="{58558C76-0030-48C3-A77C-FEEC0453D061}"/>
    <cellStyle name="Note 2 2 6 2" xfId="12107" xr:uid="{6A5455B5-BB3B-452D-82AA-8BCA0E7899A7}"/>
    <cellStyle name="Note 2 2 7" xfId="5986" xr:uid="{640EF105-8379-493E-8E92-07C70484964F}"/>
    <cellStyle name="Note 2 2 7 2" xfId="12457" xr:uid="{C7B3F57A-747B-479C-9D5A-385EA782A029}"/>
    <cellStyle name="Note 2 2 8" xfId="6290" xr:uid="{139E4A89-C00A-4908-A7F8-8FBCC1F34823}"/>
    <cellStyle name="Note 2 2 8 2" xfId="12761" xr:uid="{D8CE3F53-0059-4FB9-9825-854CE1AEFA44}"/>
    <cellStyle name="Note 2 2 9" xfId="6140" xr:uid="{90C2A0BD-C1F8-4F2D-A517-1E9259E81337}"/>
    <cellStyle name="Note 2 2 9 2" xfId="12611" xr:uid="{0B3200FB-D45D-45AA-AD76-34C98D4606BD}"/>
    <cellStyle name="Note 2 20" xfId="8459" xr:uid="{0EBA5404-B458-4BA2-BB90-05A2B7BDFDF1}"/>
    <cellStyle name="Note 2 21" xfId="9293" xr:uid="{980CE89F-5FC0-401C-BADC-402DF0C558B8}"/>
    <cellStyle name="Note 2 22" xfId="8614" xr:uid="{A097610F-2ED2-444C-AB23-82064817499D}"/>
    <cellStyle name="Note 2 23" xfId="9615" xr:uid="{29A0ECD0-B27B-41C4-8D65-C8B60E887A45}"/>
    <cellStyle name="Note 2 24" xfId="9131" xr:uid="{2BB3B1D4-8175-4732-B04F-C44881AF9106}"/>
    <cellStyle name="Note 2 25" xfId="9221" xr:uid="{87AA5D47-CFE8-458B-8739-8C099ADB3655}"/>
    <cellStyle name="Note 2 26" xfId="14993" xr:uid="{D43512C1-47E7-4E10-A5A6-E694DF265932}"/>
    <cellStyle name="Note 2 27" xfId="15615" xr:uid="{8E25B113-E159-4FF8-BE83-1096C38F3073}"/>
    <cellStyle name="Note 2 28" xfId="15442" xr:uid="{91EA8844-E8FD-47DE-B631-191C39DA5FF8}"/>
    <cellStyle name="Note 2 29" xfId="15862" xr:uid="{D1715B33-B279-4CC9-ACE3-79DF51DC22A7}"/>
    <cellStyle name="Note 2 3" xfId="2145" xr:uid="{00000000-0005-0000-0000-000062080000}"/>
    <cellStyle name="Note 2 3 10" xfId="6557" xr:uid="{38576869-9FF3-4F7D-8D45-5B593AB953AB}"/>
    <cellStyle name="Note 2 3 10 2" xfId="13028" xr:uid="{FBD9140E-23EC-4286-9A94-4FD4C405AFD0}"/>
    <cellStyle name="Note 2 3 11" xfId="6672" xr:uid="{B14E1DFC-4411-4860-AC66-BD7E3335CE35}"/>
    <cellStyle name="Note 2 3 11 2" xfId="13143" xr:uid="{5FC0D1AE-4FC0-4695-89B8-4264203719EE}"/>
    <cellStyle name="Note 2 3 12" xfId="7059" xr:uid="{AE103834-FA52-43E5-AF26-42BDC9DF91FF}"/>
    <cellStyle name="Note 2 3 12 2" xfId="13530" xr:uid="{19101BEB-6403-444F-A3AD-079A743019E9}"/>
    <cellStyle name="Note 2 3 13" xfId="7244" xr:uid="{D5033636-42F0-4158-921F-648333131874}"/>
    <cellStyle name="Note 2 3 13 2" xfId="13715" xr:uid="{63FFE237-91F6-458D-BF95-F4B78BD46E1A}"/>
    <cellStyle name="Note 2 3 14" xfId="7698" xr:uid="{88D6B916-C468-4A20-A3E0-698532A9E968}"/>
    <cellStyle name="Note 2 3 14 2" xfId="14169" xr:uid="{D8BC92DB-DAEB-4FA6-B96B-779049474F8E}"/>
    <cellStyle name="Note 2 3 15" xfId="7725" xr:uid="{0B194783-45DA-4BB0-B238-D1F4899EA2C6}"/>
    <cellStyle name="Note 2 3 15 2" xfId="14196" xr:uid="{BF5B56F5-9406-4F89-A102-8FFB9DA4678F}"/>
    <cellStyle name="Note 2 3 16" xfId="7906" xr:uid="{B5712589-4E5B-4DF5-8316-4F9C43E4B466}"/>
    <cellStyle name="Note 2 3 16 2" xfId="14377" xr:uid="{4B3D22FA-B10F-4408-8C79-F8D4EACB7B6B}"/>
    <cellStyle name="Note 2 3 17" xfId="8085" xr:uid="{72E3903D-943D-43D4-B409-4F7CFF640F20}"/>
    <cellStyle name="Note 2 3 17 2" xfId="14556" xr:uid="{64642B43-536A-43D5-ADBD-012797B889AD}"/>
    <cellStyle name="Note 2 3 18" xfId="8906" xr:uid="{46856C73-1FC1-4116-BF1E-36CBDEF9B114}"/>
    <cellStyle name="Note 2 3 19" xfId="9296" xr:uid="{5274AFB8-912A-45D2-802F-A461008EE04A}"/>
    <cellStyle name="Note 2 3 2" xfId="2146" xr:uid="{00000000-0005-0000-0000-000063080000}"/>
    <cellStyle name="Note 2 3 2 2" xfId="4904" xr:uid="{2BAA1C79-513D-40C2-BB29-847A1A269C4C}"/>
    <cellStyle name="Note 2 3 2 2 2" xfId="11215" xr:uid="{C5496E23-FBCB-4E3B-9C50-0622D5670E85}"/>
    <cellStyle name="Note 2 3 2 3" xfId="9297" xr:uid="{C4FAC54B-DB1B-4C7D-8BD0-0E930DF58EEF}"/>
    <cellStyle name="Note 2 3 2 4" xfId="10244" xr:uid="{FCFE49D8-D601-46D8-9FA8-B5442DE2761F}"/>
    <cellStyle name="Note 2 3 2 5" xfId="3975" xr:uid="{9E78A0F1-278B-4994-9CAF-E96D0F7F8348}"/>
    <cellStyle name="Note 2 3 20" xfId="8612" xr:uid="{E8A35CAB-BD43-49BF-B767-10E49E2397CB}"/>
    <cellStyle name="Note 2 3 21" xfId="9617" xr:uid="{48DABB1A-229A-42BB-AE63-AE73A2818B3D}"/>
    <cellStyle name="Note 2 3 22" xfId="9133" xr:uid="{838243C3-486E-42B3-882F-74619A5C0B70}"/>
    <cellStyle name="Note 2 3 23" xfId="9223" xr:uid="{CA9DBB3B-A4E1-48C3-AF94-276CCEFACAF1}"/>
    <cellStyle name="Note 2 3 24" xfId="14995" xr:uid="{79D6AC67-DCB3-475E-AE79-748E618D8259}"/>
    <cellStyle name="Note 2 3 25" xfId="15617" xr:uid="{92825FC4-CC82-4FB0-B15E-216774F62E6E}"/>
    <cellStyle name="Note 2 3 26" xfId="15444" xr:uid="{1288F1E7-DE4B-4E7B-8871-30D354705B36}"/>
    <cellStyle name="Note 2 3 27" xfId="15864" xr:uid="{2C61B783-61C7-4621-964F-5A43093B5EC6}"/>
    <cellStyle name="Note 2 3 28" xfId="15568" xr:uid="{3A436881-329F-414D-83FC-DDC4B7BB9549}"/>
    <cellStyle name="Note 2 3 29" xfId="16025" xr:uid="{4D1628E8-71DE-43A0-9F36-FC827438BDA3}"/>
    <cellStyle name="Note 2 3 3" xfId="3462" xr:uid="{59C5BA34-6091-4361-96C4-B2436F233193}"/>
    <cellStyle name="Note 2 3 3 2" xfId="11214" xr:uid="{239DB9A9-FF8B-45B2-805D-BA9B4C01BFF3}"/>
    <cellStyle name="Note 2 3 4" xfId="5404" xr:uid="{6DC8CA54-4957-4B02-BDDD-2C538584F5AD}"/>
    <cellStyle name="Note 2 3 4 2" xfId="11875" xr:uid="{41FC2066-DDEE-4402-A01A-8BB7A6F3F53B}"/>
    <cellStyle name="Note 2 3 5" xfId="5244" xr:uid="{D5A49F11-EC7A-4989-9C61-426F4122C2F1}"/>
    <cellStyle name="Note 2 3 5 2" xfId="11715" xr:uid="{2105A981-EFE6-4F43-8CA5-37CE2CEDFA8F}"/>
    <cellStyle name="Note 2 3 6" xfId="5637" xr:uid="{C41E4A29-FE75-44B6-971A-6C5613AE664F}"/>
    <cellStyle name="Note 2 3 6 2" xfId="12108" xr:uid="{83D45271-7628-461C-84C3-2E72C3FCEEA8}"/>
    <cellStyle name="Note 2 3 7" xfId="5985" xr:uid="{66886E8F-E2A5-4D3E-8C91-902857A9687D}"/>
    <cellStyle name="Note 2 3 7 2" xfId="12456" xr:uid="{F4F88A2F-8B8F-495A-B6AA-E60156F766BE}"/>
    <cellStyle name="Note 2 3 8" xfId="6291" xr:uid="{A8DFB4AD-0007-4213-A176-B1E760F085D0}"/>
    <cellStyle name="Note 2 3 8 2" xfId="12762" xr:uid="{19856D8E-3AFA-42CB-A9A8-FA93DFA3C5F5}"/>
    <cellStyle name="Note 2 3 9" xfId="6141" xr:uid="{957F4B79-1E93-454A-855D-AEEB8E6E7621}"/>
    <cellStyle name="Note 2 3 9 2" xfId="12612" xr:uid="{EA6084CD-674C-4866-8A73-6058F44191E6}"/>
    <cellStyle name="Note 2 30" xfId="15874" xr:uid="{6F3E5A9B-2B9F-4133-A1F6-875738835162}"/>
    <cellStyle name="Note 2 31" xfId="15576" xr:uid="{F0A75B86-150C-435A-8077-FEAA5E45A813}"/>
    <cellStyle name="Note 2 4" xfId="2147" xr:uid="{00000000-0005-0000-0000-000064080000}"/>
    <cellStyle name="Note 2 4 2" xfId="4905" xr:uid="{07E4DFDB-A295-4064-B043-4EF1A87E9018}"/>
    <cellStyle name="Note 2 4 2 2" xfId="11216" xr:uid="{D8ECBD9C-8C42-460D-BD4B-B833DA7DC4F2}"/>
    <cellStyle name="Note 2 4 3" xfId="9298" xr:uid="{152F7020-28C2-43DA-9736-CE563EB4BB9B}"/>
    <cellStyle name="Note 2 4 4" xfId="10245" xr:uid="{0B022B1E-0D0C-422E-8EF5-69872CE5E1DD}"/>
    <cellStyle name="Note 2 4 5" xfId="3976" xr:uid="{1C49B802-BE04-4BF9-BB61-E6A2AEA16E0A}"/>
    <cellStyle name="Note 2 5" xfId="3460" xr:uid="{5F2D018F-1AA1-40FF-B975-618DFA9A3983}"/>
    <cellStyle name="Note 2 5 2" xfId="11211" xr:uid="{02E6CF90-EDE3-4810-9581-70767A469B40}"/>
    <cellStyle name="Note 2 6" xfId="5092" xr:uid="{3BFDBD2C-8410-445F-99B5-D1633A279394}"/>
    <cellStyle name="Note 2 6 2" xfId="11563" xr:uid="{3EB1CC36-A505-4680-B553-6A94DD147635}"/>
    <cellStyle name="Note 2 7" xfId="5242" xr:uid="{0985809E-08D6-4EED-9EF4-C6046F79CDC2}"/>
    <cellStyle name="Note 2 7 2" xfId="11713" xr:uid="{D291BE68-1E5C-4BB0-A4F8-3B84C43F2004}"/>
    <cellStyle name="Note 2 8" xfId="5635" xr:uid="{67714809-7546-4107-98B3-AB225FF16272}"/>
    <cellStyle name="Note 2 8 2" xfId="12106" xr:uid="{350E0A16-E242-4C80-84E8-54190F40D1CC}"/>
    <cellStyle name="Note 2 9" xfId="5987" xr:uid="{BA66A37B-2FF4-45FD-BBCB-487CCD3F65C2}"/>
    <cellStyle name="Note 2 9 2" xfId="12458" xr:uid="{EBF21161-3D53-4FDD-B7F6-8F9F0AF9ADE8}"/>
    <cellStyle name="Note 2_TRAFO" xfId="2148" xr:uid="{00000000-0005-0000-0000-000065080000}"/>
    <cellStyle name="Note 20" xfId="2149" xr:uid="{00000000-0005-0000-0000-000066080000}"/>
    <cellStyle name="Note 20 10" xfId="6292" xr:uid="{CA1F71D1-4B63-4CA7-A808-E93C4B1B29EA}"/>
    <cellStyle name="Note 20 10 2" xfId="12763" xr:uid="{EF0C778E-ECD0-4495-ACDF-A32FC6DCFE38}"/>
    <cellStyle name="Note 20 11" xfId="6142" xr:uid="{6273FE11-C224-47DA-A61B-EBDCF9D6A446}"/>
    <cellStyle name="Note 20 11 2" xfId="12613" xr:uid="{3AAD72BC-8E64-40A4-A259-F6687796BA1F}"/>
    <cellStyle name="Note 20 12" xfId="6831" xr:uid="{3FB581CA-FE1B-4516-A703-23B755BF2C11}"/>
    <cellStyle name="Note 20 12 2" xfId="13302" xr:uid="{97935D0C-C24A-4278-B628-5959AA92CC08}"/>
    <cellStyle name="Note 20 13" xfId="6673" xr:uid="{A260F908-2CAF-4CB2-902A-F16729A23625}"/>
    <cellStyle name="Note 20 13 2" xfId="13144" xr:uid="{A7AC4735-2A2B-4CE5-B012-0444FBBC6704}"/>
    <cellStyle name="Note 20 14" xfId="7060" xr:uid="{EA6C8F77-45E1-46D2-878E-21D9D127CB0D}"/>
    <cellStyle name="Note 20 14 2" xfId="13531" xr:uid="{1CBD9B4B-C9C4-445F-9063-A6EF8D4B3641}"/>
    <cellStyle name="Note 20 15" xfId="7403" xr:uid="{49B4B9B9-EBAF-4D35-90B2-4401B48E2C92}"/>
    <cellStyle name="Note 20 15 2" xfId="13874" xr:uid="{AF421DC1-031D-48B8-AB8D-DDDAAFA87F31}"/>
    <cellStyle name="Note 20 16" xfId="7699" xr:uid="{5A9DFE7D-BE73-4A2E-8142-3D27B04F9D0A}"/>
    <cellStyle name="Note 20 16 2" xfId="14170" xr:uid="{FCB8CA12-A22A-4449-8D3A-D562250CD082}"/>
    <cellStyle name="Note 20 17" xfId="7726" xr:uid="{4664B772-A0EA-4B58-8098-6C7A2AE569BA}"/>
    <cellStyle name="Note 20 17 2" xfId="14197" xr:uid="{404F4A5D-1393-4A68-844A-B8DF96D2CED6}"/>
    <cellStyle name="Note 20 18" xfId="7907" xr:uid="{D10366FB-6EC2-42C7-ACEA-84261A40EAFA}"/>
    <cellStyle name="Note 20 18 2" xfId="14378" xr:uid="{47AC63AB-A08A-42C6-8EA2-811564F6C80D}"/>
    <cellStyle name="Note 20 19" xfId="8086" xr:uid="{1DB989ED-537F-409D-86EF-781150BBF303}"/>
    <cellStyle name="Note 20 19 2" xfId="14557" xr:uid="{A7325DC0-CD70-4F36-9570-9CFDB33EBBA8}"/>
    <cellStyle name="Note 20 2" xfId="2150" xr:uid="{00000000-0005-0000-0000-000067080000}"/>
    <cellStyle name="Note 20 2 10" xfId="6832" xr:uid="{2C341FA2-7C51-4DF8-9B13-88DE34CF2A3C}"/>
    <cellStyle name="Note 20 2 10 2" xfId="13303" xr:uid="{18490B00-1F01-4882-AD47-15AB10936B71}"/>
    <cellStyle name="Note 20 2 11" xfId="6674" xr:uid="{7A677B9A-4469-4C71-85B4-4FA7856309A0}"/>
    <cellStyle name="Note 20 2 11 2" xfId="13145" xr:uid="{80712826-915E-4438-99B8-D83601865A6F}"/>
    <cellStyle name="Note 20 2 12" xfId="7061" xr:uid="{C4CC55EF-6F5A-4A8D-BE69-4F42EDFAB495}"/>
    <cellStyle name="Note 20 2 12 2" xfId="13532" xr:uid="{29FD5F72-A520-4687-9E70-B89771622B42}"/>
    <cellStyle name="Note 20 2 13" xfId="7402" xr:uid="{4CD9A5AB-105B-4A1A-BBAC-A1C7D92AF0EE}"/>
    <cellStyle name="Note 20 2 13 2" xfId="13873" xr:uid="{A8CCE051-26C8-4C7C-A575-11260A0C9EA8}"/>
    <cellStyle name="Note 20 2 14" xfId="7700" xr:uid="{F5019EB7-3432-423B-A2D5-A25DDFD7EA6B}"/>
    <cellStyle name="Note 20 2 14 2" xfId="14171" xr:uid="{143E51EC-A892-4BB0-8E80-F64D1074CDFA}"/>
    <cellStyle name="Note 20 2 15" xfId="7727" xr:uid="{8A0C3EB2-16A0-45E6-84D1-C31EAE12D30C}"/>
    <cellStyle name="Note 20 2 15 2" xfId="14198" xr:uid="{A1BB6699-48CD-4FC9-B492-50417AA0ED94}"/>
    <cellStyle name="Note 20 2 16" xfId="7908" xr:uid="{09905867-97D6-48CE-9A11-20BE8CDAF335}"/>
    <cellStyle name="Note 20 2 16 2" xfId="14379" xr:uid="{A9888058-36F2-47D5-B83D-075B4428FF34}"/>
    <cellStyle name="Note 20 2 17" xfId="8087" xr:uid="{63B5DBD7-1F06-4D78-9BE1-98489735BCBD}"/>
    <cellStyle name="Note 20 2 17 2" xfId="14558" xr:uid="{E32511E6-3FEA-40AA-AC10-5965766F799F}"/>
    <cellStyle name="Note 20 2 18" xfId="8468" xr:uid="{9B6A65C7-72CA-4996-B129-C7355AE24EAE}"/>
    <cellStyle name="Note 20 2 19" xfId="9300" xr:uid="{BC353E6E-A1A3-4BA3-BD8D-5D00FC878ED5}"/>
    <cellStyle name="Note 20 2 2" xfId="2151" xr:uid="{00000000-0005-0000-0000-000068080000}"/>
    <cellStyle name="Note 20 2 2 2" xfId="4906" xr:uid="{3E7E6C9C-5B1D-4BF2-83E3-D8866FA12CE0}"/>
    <cellStyle name="Note 20 2 2 2 2" xfId="11219" xr:uid="{E66C2418-8B0B-4CB3-89F7-3F07A3AD8740}"/>
    <cellStyle name="Note 20 2 2 3" xfId="9301" xr:uid="{84019884-8792-41B3-8949-85BC306A56D1}"/>
    <cellStyle name="Note 20 2 2 4" xfId="10246" xr:uid="{B9C3D219-62BB-49AF-8AF1-3CA63F25ED15}"/>
    <cellStyle name="Note 20 2 2 5" xfId="3977" xr:uid="{3C104827-47AE-4E76-8D3D-C648A82BA0D1}"/>
    <cellStyle name="Note 20 2 20" xfId="8610" xr:uid="{B6DB65DF-67D5-4316-964A-56FB8F0E4909}"/>
    <cellStyle name="Note 20 2 21" xfId="9619" xr:uid="{DC47D852-3A57-419B-A34C-8A068D570492}"/>
    <cellStyle name="Note 20 2 22" xfId="9135" xr:uid="{0A6568AC-26B1-4F9C-B74A-BC1DBEB8FB78}"/>
    <cellStyle name="Note 20 2 23" xfId="9225" xr:uid="{8C5A171E-FEFB-4DE6-AB6D-792CC0A725D1}"/>
    <cellStyle name="Note 20 2 24" xfId="14997" xr:uid="{EAF2DFB7-F14A-47A9-A765-394B75FD1E24}"/>
    <cellStyle name="Note 20 2 25" xfId="15619" xr:uid="{B7A33301-D21D-41FD-9E1E-B60BE57F3D41}"/>
    <cellStyle name="Note 20 2 26" xfId="15446" xr:uid="{301B2F3B-42DF-4B72-BE8F-D90C90308BBE}"/>
    <cellStyle name="Note 20 2 27" xfId="15866" xr:uid="{A76A6367-9174-43C7-912E-9E2BA12D9C81}"/>
    <cellStyle name="Note 20 2 28" xfId="15569" xr:uid="{83251A3C-8C7B-4BD2-92D9-1A1A83A00C2C}"/>
    <cellStyle name="Note 20 2 29" xfId="16027" xr:uid="{8342A6BF-8201-48B2-AD9C-164437368673}"/>
    <cellStyle name="Note 20 2 3" xfId="3464" xr:uid="{3ED525B6-C515-42CC-B2FD-E5F413367857}"/>
    <cellStyle name="Note 20 2 3 2" xfId="11218" xr:uid="{AD02B5DA-266F-41BC-B39D-95AC8FE00281}"/>
    <cellStyle name="Note 20 2 4" xfId="5101" xr:uid="{06737B8F-9939-4FA9-8701-E3ADC14827E6}"/>
    <cellStyle name="Note 20 2 4 2" xfId="11572" xr:uid="{39111F38-4334-4415-AEE4-93B8D0F59FC8}"/>
    <cellStyle name="Note 20 2 5" xfId="5246" xr:uid="{247E2629-1311-47CB-B5A4-5ED006ACB17B}"/>
    <cellStyle name="Note 20 2 5 2" xfId="11717" xr:uid="{EE6DAD42-E5F5-4339-A146-56A356BC81FC}"/>
    <cellStyle name="Note 20 2 6" xfId="5639" xr:uid="{F1EC95A8-03BA-4EF0-836A-E788C36E269D}"/>
    <cellStyle name="Note 20 2 6 2" xfId="12110" xr:uid="{A2D9FCC4-18B0-4D46-8FDC-A568FE87C229}"/>
    <cellStyle name="Note 20 2 7" xfId="5983" xr:uid="{5DC4167E-9DB7-40EA-8A86-AB0E5EE74D1A}"/>
    <cellStyle name="Note 20 2 7 2" xfId="12454" xr:uid="{7732A900-155C-4E80-977D-DF85236AEDF2}"/>
    <cellStyle name="Note 20 2 8" xfId="6375" xr:uid="{3A0FDE4A-8BFF-4E1F-B206-E4839527A922}"/>
    <cellStyle name="Note 20 2 8 2" xfId="12846" xr:uid="{23622841-647E-4D00-8EE4-4519C67BC719}"/>
    <cellStyle name="Note 20 2 9" xfId="6143" xr:uid="{DE4D5678-3D32-48BC-B6C3-E9AECEED67E6}"/>
    <cellStyle name="Note 20 2 9 2" xfId="12614" xr:uid="{0560514D-D45D-4B1B-8100-02D0DC7E6A8E}"/>
    <cellStyle name="Note 20 20" xfId="8907" xr:uid="{3D7C412B-FF44-467C-BFAE-799367C18C6B}"/>
    <cellStyle name="Note 20 21" xfId="9299" xr:uid="{7DBE9378-74DC-4532-83B9-4A19D0C6E228}"/>
    <cellStyle name="Note 20 22" xfId="8611" xr:uid="{32B3DE0F-17D7-4A2E-9639-E476C9189F03}"/>
    <cellStyle name="Note 20 23" xfId="9618" xr:uid="{189DBD88-E7FA-4BB8-820D-257E180DF5C2}"/>
    <cellStyle name="Note 20 24" xfId="9134" xr:uid="{21E02017-F5E8-448C-A9EC-44D8E9BD971F}"/>
    <cellStyle name="Note 20 25" xfId="9224" xr:uid="{C6EFE997-FE86-49C8-893D-D72480B149A5}"/>
    <cellStyle name="Note 20 26" xfId="14996" xr:uid="{34BBAEB8-F642-465A-984C-E3B0D3CF343A}"/>
    <cellStyle name="Note 20 27" xfId="15618" xr:uid="{14785827-B5D4-4CB8-8757-F76406C70740}"/>
    <cellStyle name="Note 20 28" xfId="15445" xr:uid="{ED4B5C6F-EBEF-4D0D-BC80-791FE18148CF}"/>
    <cellStyle name="Note 20 29" xfId="15865" xr:uid="{743563F8-C1C1-443E-9912-DA5D89F3043B}"/>
    <cellStyle name="Note 20 3" xfId="2152" xr:uid="{00000000-0005-0000-0000-000069080000}"/>
    <cellStyle name="Note 20 3 2" xfId="4907" xr:uid="{B817E238-76C0-4615-B2D6-4DBEF375DC1A}"/>
    <cellStyle name="Note 20 3 2 2" xfId="11220" xr:uid="{FC78BD80-E6C1-4F53-9549-8F6AF5BDAC4C}"/>
    <cellStyle name="Note 20 3 3" xfId="9302" xr:uid="{16530D27-E27F-4159-96D1-85C70711D85F}"/>
    <cellStyle name="Note 20 3 4" xfId="10247" xr:uid="{1868A6D6-5AAF-44B7-A0B3-5F7A998152EA}"/>
    <cellStyle name="Note 20 3 5" xfId="3978" xr:uid="{35E3A394-AF1F-4A4D-BCFD-C21C965940A9}"/>
    <cellStyle name="Note 20 30" xfId="15783" xr:uid="{C339D6F3-6A23-4CBA-9BD3-565390A01391}"/>
    <cellStyle name="Note 20 31" xfId="16026" xr:uid="{1026AE23-8DA8-4951-A3E3-0A0ADA72C1FC}"/>
    <cellStyle name="Note 20 4" xfId="3341" xr:uid="{394BCCED-E9AE-43DF-9C58-6E7E7C5D1BFC}"/>
    <cellStyle name="Note 20 4 2" xfId="10755" xr:uid="{4E022963-E2AD-44CE-B888-12F27CD45CC1}"/>
    <cellStyle name="Note 20 4 3" xfId="4489" xr:uid="{D26A237A-F8FA-4256-8EFE-A8B2DEBD35B1}"/>
    <cellStyle name="Note 20 5" xfId="3463" xr:uid="{2851D2FD-35C6-473C-82E3-7F5B94CFC009}"/>
    <cellStyle name="Note 20 5 2" xfId="11217" xr:uid="{987FB6A8-E779-447C-AA6B-5416BD50135E}"/>
    <cellStyle name="Note 20 6" xfId="5405" xr:uid="{38E1F63D-B612-4C3A-9B7D-93C9510AB0F1}"/>
    <cellStyle name="Note 20 6 2" xfId="11876" xr:uid="{9F7FB57B-4321-4343-97E5-3112C8D87FD6}"/>
    <cellStyle name="Note 20 7" xfId="5245" xr:uid="{CE4B3B91-4B88-47F1-AD02-5FC1EEF31166}"/>
    <cellStyle name="Note 20 7 2" xfId="11716" xr:uid="{AB308516-E70D-4679-9532-2D42850F8471}"/>
    <cellStyle name="Note 20 8" xfId="5638" xr:uid="{8117D9DF-2683-4C69-90F6-50414E452527}"/>
    <cellStyle name="Note 20 8 2" xfId="12109" xr:uid="{B62F7242-F27C-4C7C-B1A7-DF91BB5633C1}"/>
    <cellStyle name="Note 20 9" xfId="5984" xr:uid="{5CE6566B-0B54-46AD-8456-F8B4AD34AD79}"/>
    <cellStyle name="Note 20 9 2" xfId="12455" xr:uid="{56B97764-5E75-491E-90EB-5874587390B3}"/>
    <cellStyle name="Note 20_TRAFO" xfId="2153" xr:uid="{00000000-0005-0000-0000-00006A080000}"/>
    <cellStyle name="Note 21" xfId="2154" xr:uid="{00000000-0005-0000-0000-00006B080000}"/>
    <cellStyle name="Note 21 10" xfId="6293" xr:uid="{1BF28B2E-4357-44C0-8380-9F5B23F03F9D}"/>
    <cellStyle name="Note 21 10 2" xfId="12764" xr:uid="{9EF9BE70-D5ED-481C-A46C-6997019A1429}"/>
    <cellStyle name="Note 21 11" xfId="6404" xr:uid="{344AB3D2-9D86-43C6-BE2C-77AF5FA7C47F}"/>
    <cellStyle name="Note 21 11 2" xfId="12875" xr:uid="{E3C10638-36A2-4586-92AA-A77A84A034A3}"/>
    <cellStyle name="Note 21 12" xfId="6567" xr:uid="{BF7EA303-594B-42DA-8064-8E5DAFC4BB9D}"/>
    <cellStyle name="Note 21 12 2" xfId="13038" xr:uid="{1A9A342F-B8C9-4636-9E3C-337EED9C059E}"/>
    <cellStyle name="Note 21 13" xfId="6675" xr:uid="{8C5E3162-A25A-4F12-90DF-9C9B95FB8394}"/>
    <cellStyle name="Note 21 13 2" xfId="13146" xr:uid="{E77D5417-293F-4771-84F3-C692E73B8D10}"/>
    <cellStyle name="Note 21 14" xfId="7062" xr:uid="{7DB6E2CC-4C28-4195-A7D6-B2FD04AE862D}"/>
    <cellStyle name="Note 21 14 2" xfId="13533" xr:uid="{23474F72-13C5-40CE-AC63-0AFC091C862D}"/>
    <cellStyle name="Note 21 15" xfId="7401" xr:uid="{B7F22BC6-9FC7-4A7E-8CB6-A2217EFE7A38}"/>
    <cellStyle name="Note 21 15 2" xfId="13872" xr:uid="{F1F22046-7FFB-490F-B84A-0869A8D85C8B}"/>
    <cellStyle name="Note 21 16" xfId="7719" xr:uid="{A6F2C326-514B-46DD-963E-337AA1497394}"/>
    <cellStyle name="Note 21 16 2" xfId="14190" xr:uid="{326F4313-8D2C-4450-A26C-9240EA92406C}"/>
    <cellStyle name="Note 21 17" xfId="7728" xr:uid="{451CA2D4-86FC-4037-B13D-08D5D1F18E96}"/>
    <cellStyle name="Note 21 17 2" xfId="14199" xr:uid="{DAC479D6-A646-48A9-BC31-E81ADD81A827}"/>
    <cellStyle name="Note 21 18" xfId="7909" xr:uid="{6415F044-2E5A-47CF-9A98-7634D9410AD1}"/>
    <cellStyle name="Note 21 18 2" xfId="14380" xr:uid="{1C78ED95-C0D6-4FB2-9958-FC5081163D8E}"/>
    <cellStyle name="Note 21 19" xfId="8088" xr:uid="{AA6891ED-7FCB-4F3E-8AE7-2D7475696054}"/>
    <cellStyle name="Note 21 19 2" xfId="14559" xr:uid="{EA873603-4A49-4123-9E19-E22BE1AED8FB}"/>
    <cellStyle name="Note 21 2" xfId="2155" xr:uid="{00000000-0005-0000-0000-00006C080000}"/>
    <cellStyle name="Note 21 2 10" xfId="6833" xr:uid="{161163B2-DE07-4966-B4A0-ACC9C1D3CFDC}"/>
    <cellStyle name="Note 21 2 10 2" xfId="13304" xr:uid="{1219483E-382F-4411-8736-ED06A227A5B5}"/>
    <cellStyle name="Note 21 2 11" xfId="6676" xr:uid="{78446D97-A496-413D-82A8-06503E352688}"/>
    <cellStyle name="Note 21 2 11 2" xfId="13147" xr:uid="{C88875CB-4FC4-42AF-97C0-AF62C834EEDA}"/>
    <cellStyle name="Note 21 2 12" xfId="7063" xr:uid="{31CE537D-8DF8-44B6-92EA-9BFE04D69D9B}"/>
    <cellStyle name="Note 21 2 12 2" xfId="13534" xr:uid="{5D78A853-FD60-41F4-AFBF-97B21C41BB30}"/>
    <cellStyle name="Note 21 2 13" xfId="7400" xr:uid="{BDE695FA-15A6-4325-8DA7-9C5750BDCFBB}"/>
    <cellStyle name="Note 21 2 13 2" xfId="13871" xr:uid="{DD815C1D-4BF6-42A3-9278-4AD265EA435A}"/>
    <cellStyle name="Note 21 2 14" xfId="7701" xr:uid="{0E3649FF-ABFB-4595-B115-15283ADE3389}"/>
    <cellStyle name="Note 21 2 14 2" xfId="14172" xr:uid="{44295E9C-6DAE-4912-BB04-3DBE654453D8}"/>
    <cellStyle name="Note 21 2 15" xfId="7729" xr:uid="{7BF4E388-52F4-4F5A-8596-BC839DBF7E94}"/>
    <cellStyle name="Note 21 2 15 2" xfId="14200" xr:uid="{20B75D53-3C0F-4D91-8C32-073A1D51CC59}"/>
    <cellStyle name="Note 21 2 16" xfId="7910" xr:uid="{40F3C0C7-C152-4DE8-94E8-BD597EF1BED9}"/>
    <cellStyle name="Note 21 2 16 2" xfId="14381" xr:uid="{D9D13323-0C02-40AD-94FA-3BB39B844D6D}"/>
    <cellStyle name="Note 21 2 17" xfId="8089" xr:uid="{93178A4A-877C-41FC-8D9E-E2C81936D365}"/>
    <cellStyle name="Note 21 2 17 2" xfId="14560" xr:uid="{45CF44BE-3A9D-4668-A0E8-70631F351D21}"/>
    <cellStyle name="Note 21 2 18" xfId="8909" xr:uid="{76C66951-A6A7-4466-83BD-CC245D0A6250}"/>
    <cellStyle name="Note 21 2 19" xfId="9304" xr:uid="{4B011C13-8E63-4569-96CA-94E4685C145F}"/>
    <cellStyle name="Note 21 2 2" xfId="2156" xr:uid="{00000000-0005-0000-0000-00006D080000}"/>
    <cellStyle name="Note 21 2 2 2" xfId="4908" xr:uid="{A9D9DFC0-57E4-472C-BA8A-259C71243352}"/>
    <cellStyle name="Note 21 2 2 2 2" xfId="11223" xr:uid="{5D231D71-CFCB-4D04-9210-042A17FCE764}"/>
    <cellStyle name="Note 21 2 2 3" xfId="9305" xr:uid="{1AC3C441-177F-47D5-A4BE-9A9C55224DE0}"/>
    <cellStyle name="Note 21 2 2 4" xfId="10248" xr:uid="{4A5FE285-19BC-4574-BFA1-461E9A29EF02}"/>
    <cellStyle name="Note 21 2 2 5" xfId="3979" xr:uid="{1B420619-5DE3-40F6-B78D-24C91C5B6C49}"/>
    <cellStyle name="Note 21 2 20" xfId="8608" xr:uid="{3C2D6FE0-98D0-4138-B51B-96EFC35C330B}"/>
    <cellStyle name="Note 21 2 21" xfId="9621" xr:uid="{1F79F1C3-792D-457C-BF70-D731188F3E25}"/>
    <cellStyle name="Note 21 2 22" xfId="9137" xr:uid="{DA1B450F-DB42-475B-80B1-FD0A66B0836F}"/>
    <cellStyle name="Note 21 2 23" xfId="10138" xr:uid="{8EEE01FD-379F-4D3B-A9E2-DCF38D801486}"/>
    <cellStyle name="Note 21 2 24" xfId="14999" xr:uid="{5FB6CD39-8AF4-4349-8EF8-3877F83E08BC}"/>
    <cellStyle name="Note 21 2 25" xfId="15621" xr:uid="{32338F96-7C60-4E52-B996-6C987A2E7215}"/>
    <cellStyle name="Note 21 2 26" xfId="15179" xr:uid="{33B9B70D-0657-4A4A-B735-C22D9F008297}"/>
    <cellStyle name="Note 21 2 27" xfId="15868" xr:uid="{695AFCFE-FE62-42AD-989F-7DBFCAA01E3C}"/>
    <cellStyle name="Note 21 2 28" xfId="15571" xr:uid="{C8603091-49E1-4246-BABF-A5D0DDC0B319}"/>
    <cellStyle name="Note 21 2 29" xfId="16029" xr:uid="{AF6A39FD-EE33-4764-B12C-EFAB5E5815CE}"/>
    <cellStyle name="Note 21 2 3" xfId="3466" xr:uid="{73EDF09B-EBC5-464B-BED7-BD7C7571B22E}"/>
    <cellStyle name="Note 21 2 3 2" xfId="11222" xr:uid="{8ECF69E0-5043-4F84-9D77-BB08548A4F80}"/>
    <cellStyle name="Note 21 2 4" xfId="5407" xr:uid="{6E6131EC-7A01-4C53-951B-B8D77DE3E74F}"/>
    <cellStyle name="Note 21 2 4 2" xfId="11878" xr:uid="{0CD59E64-E5EC-46D6-973A-DA8A616C970B}"/>
    <cellStyle name="Note 21 2 5" xfId="5248" xr:uid="{3A645055-C5B9-4AFF-AF89-7241D348E60B}"/>
    <cellStyle name="Note 21 2 5 2" xfId="11719" xr:uid="{4BAFA299-54FD-414F-A434-39DFD1A7218B}"/>
    <cellStyle name="Note 21 2 6" xfId="5641" xr:uid="{2EF34C94-DB3E-479C-ABCE-AFDD0EF2E2C6}"/>
    <cellStyle name="Note 21 2 6 2" xfId="12112" xr:uid="{4FF8A5DD-60EF-4C24-B59A-40474A00F72F}"/>
    <cellStyle name="Note 21 2 7" xfId="5981" xr:uid="{C64C1DAC-5B9F-4AAA-BA2D-C4D7377E0FEA}"/>
    <cellStyle name="Note 21 2 7 2" xfId="12452" xr:uid="{7558B415-C1BE-4C55-9FE4-D50399733089}"/>
    <cellStyle name="Note 21 2 8" xfId="6294" xr:uid="{BD8BDF97-4675-440F-AE0C-1E5594B13E8B}"/>
    <cellStyle name="Note 21 2 8 2" xfId="12765" xr:uid="{1AB0F141-9D5F-4CAA-A77D-4783B496C5E4}"/>
    <cellStyle name="Note 21 2 9" xfId="6144" xr:uid="{6F60B5CA-6738-4543-B0DE-599499BC099A}"/>
    <cellStyle name="Note 21 2 9 2" xfId="12615" xr:uid="{8718A118-B919-47C0-AF4E-F1F0280513DE}"/>
    <cellStyle name="Note 21 20" xfId="8908" xr:uid="{6B1A1879-158D-4F79-BCB5-F53DBA847B8E}"/>
    <cellStyle name="Note 21 21" xfId="9303" xr:uid="{0940C783-26E6-400D-B103-31D6E381D1A4}"/>
    <cellStyle name="Note 21 22" xfId="8609" xr:uid="{098D592B-2D27-443A-84B8-D87D32E7E327}"/>
    <cellStyle name="Note 21 23" xfId="9620" xr:uid="{50B4C1FA-9D4B-40E6-8A8E-1E5F5E558A1C}"/>
    <cellStyle name="Note 21 24" xfId="9136" xr:uid="{2E844B78-E877-47C9-B339-19DB917361D1}"/>
    <cellStyle name="Note 21 25" xfId="9226" xr:uid="{01CD8E5B-C985-44BF-8E77-A47D149E209E}"/>
    <cellStyle name="Note 21 26" xfId="14998" xr:uid="{F2A379DA-F73C-423D-9169-267084E46540}"/>
    <cellStyle name="Note 21 27" xfId="15620" xr:uid="{17AC5A96-CDA4-4884-9555-01326725D923}"/>
    <cellStyle name="Note 21 28" xfId="15447" xr:uid="{92B5F52F-F88B-4550-B3D5-72193CC35E6F}"/>
    <cellStyle name="Note 21 29" xfId="15867" xr:uid="{37CD7DDB-BFE3-4FF5-8679-1946E2EE7005}"/>
    <cellStyle name="Note 21 3" xfId="2157" xr:uid="{00000000-0005-0000-0000-00006E080000}"/>
    <cellStyle name="Note 21 3 2" xfId="4909" xr:uid="{22164B7C-50A7-4AB8-ABDA-71844D1EEC9E}"/>
    <cellStyle name="Note 21 3 2 2" xfId="11224" xr:uid="{23D8A7F2-275D-4EC8-BB35-8BF4D92D62E4}"/>
    <cellStyle name="Note 21 3 3" xfId="9306" xr:uid="{8EDA029C-9BFE-48F6-9DCF-00724E369C29}"/>
    <cellStyle name="Note 21 3 4" xfId="10249" xr:uid="{D4816D52-E981-43C0-8077-6C10325260D7}"/>
    <cellStyle name="Note 21 3 5" xfId="3980" xr:uid="{E29E3945-8E52-4920-9C49-6D1F463ACD46}"/>
    <cellStyle name="Note 21 30" xfId="15570" xr:uid="{1CFD17D2-852B-4B58-B0DA-2586085E09AC}"/>
    <cellStyle name="Note 21 31" xfId="16028" xr:uid="{8D1CB26B-A868-4018-9F8B-6BF78F1320DD}"/>
    <cellStyle name="Note 21 4" xfId="3342" xr:uid="{7CDF814C-1553-41BB-8D50-24BDC45CE8BD}"/>
    <cellStyle name="Note 21 4 2" xfId="10756" xr:uid="{6F4D5329-174E-41DD-B45D-D321C7B25BAE}"/>
    <cellStyle name="Note 21 4 3" xfId="4490" xr:uid="{4A6609A4-DA7E-4C5E-8DCF-9B0282D8BFD8}"/>
    <cellStyle name="Note 21 5" xfId="3465" xr:uid="{34C85951-83BD-4EC3-82AF-1691C7FE2839}"/>
    <cellStyle name="Note 21 5 2" xfId="11221" xr:uid="{3F8B9799-C422-4A1A-8E17-8846E8E2199F}"/>
    <cellStyle name="Note 21 6" xfId="5406" xr:uid="{1D3CF10F-C20B-4661-A957-1A1A4F61BD84}"/>
    <cellStyle name="Note 21 6 2" xfId="11877" xr:uid="{79EA3D91-C4DF-4FAB-A380-BC4EEEF668EC}"/>
    <cellStyle name="Note 21 7" xfId="5247" xr:uid="{A4B60370-36A3-439B-99FD-D2F28DAD38C9}"/>
    <cellStyle name="Note 21 7 2" xfId="11718" xr:uid="{0406A4E6-FF07-401F-83A7-C4E0907C06A4}"/>
    <cellStyle name="Note 21 8" xfId="5640" xr:uid="{1DB708D4-EDD9-4A00-8176-30192CBC48D0}"/>
    <cellStyle name="Note 21 8 2" xfId="12111" xr:uid="{97701524-541F-4FEE-BF2D-98F1D110B4E1}"/>
    <cellStyle name="Note 21 9" xfId="5982" xr:uid="{69EBAD38-11F2-4FFB-A29B-3D2E72E25E06}"/>
    <cellStyle name="Note 21 9 2" xfId="12453" xr:uid="{CE016BFF-E4F0-4839-9B2B-15A103CBEC73}"/>
    <cellStyle name="Note 21_TRAFO" xfId="2158" xr:uid="{00000000-0005-0000-0000-00006F080000}"/>
    <cellStyle name="Note 22" xfId="2159" xr:uid="{00000000-0005-0000-0000-000070080000}"/>
    <cellStyle name="Note 22 10" xfId="6295" xr:uid="{5DC58A04-33BB-425E-9A8C-F48D9E4F4A35}"/>
    <cellStyle name="Note 22 10 2" xfId="12766" xr:uid="{BD5D22A3-0BA9-45C6-9D46-8C61C3937846}"/>
    <cellStyle name="Note 22 11" xfId="6145" xr:uid="{C8B2AF06-05F2-447D-B36A-E6A3AC685A86}"/>
    <cellStyle name="Note 22 11 2" xfId="12616" xr:uid="{68554B3C-3525-4775-90D2-A6BF5F2B05CF}"/>
    <cellStyle name="Note 22 12" xfId="6834" xr:uid="{28948FB2-C7D8-455D-B124-657AC19E2A72}"/>
    <cellStyle name="Note 22 12 2" xfId="13305" xr:uid="{0258E135-A2A0-47FB-89C6-ADDD9BA16C10}"/>
    <cellStyle name="Note 22 13" xfId="6677" xr:uid="{5460EBDB-5A38-4E55-B5E5-C096357EFB6D}"/>
    <cellStyle name="Note 22 13 2" xfId="13148" xr:uid="{2DFC134E-E78E-418C-AAFA-0B24A0E577BF}"/>
    <cellStyle name="Note 22 14" xfId="7064" xr:uid="{7E336A9B-A49B-451A-A1D1-1A13359D2840}"/>
    <cellStyle name="Note 22 14 2" xfId="13535" xr:uid="{08C560E5-A5D0-4B3D-8328-318D8C4FD797}"/>
    <cellStyle name="Note 22 15" xfId="7399" xr:uid="{65330BF0-FC3D-411D-9ADB-EF83C7FD78F1}"/>
    <cellStyle name="Note 22 15 2" xfId="13870" xr:uid="{D7107A09-15A3-421F-ABF7-36B2E5C57E3E}"/>
    <cellStyle name="Note 22 16" xfId="7702" xr:uid="{3060449B-DD8F-4883-A47C-A70035E7A4EC}"/>
    <cellStyle name="Note 22 16 2" xfId="14173" xr:uid="{105C33A4-E165-4332-B64F-CBB1B3BF0507}"/>
    <cellStyle name="Note 22 17" xfId="7730" xr:uid="{8618EBBE-D3C7-4FAE-902F-EAC8665F7C92}"/>
    <cellStyle name="Note 22 17 2" xfId="14201" xr:uid="{BF375827-FE07-4BEF-8A1B-74874248354D}"/>
    <cellStyle name="Note 22 18" xfId="7911" xr:uid="{A43B1421-830F-4A33-B7FA-26B5A9564D4D}"/>
    <cellStyle name="Note 22 18 2" xfId="14382" xr:uid="{0EB23541-CDA0-4BCC-BA17-C09189627829}"/>
    <cellStyle name="Note 22 19" xfId="8090" xr:uid="{0C51BBDA-3503-422F-9796-C2398F48D338}"/>
    <cellStyle name="Note 22 19 2" xfId="14561" xr:uid="{F5B092FB-8578-434F-A144-7E78E22EBB13}"/>
    <cellStyle name="Note 22 2" xfId="2160" xr:uid="{00000000-0005-0000-0000-000071080000}"/>
    <cellStyle name="Note 22 2 10" xfId="6835" xr:uid="{0AC47E85-C4F3-463C-9B2D-24FB533507C6}"/>
    <cellStyle name="Note 22 2 10 2" xfId="13306" xr:uid="{F59F316F-E736-4795-9365-2223915A7376}"/>
    <cellStyle name="Note 22 2 11" xfId="7037" xr:uid="{85EC72C1-5E41-4C4E-9AEE-82EC5D9F83DE}"/>
    <cellStyle name="Note 22 2 11 2" xfId="13508" xr:uid="{9E809BF1-D8F5-45A1-90F1-02FFD5C94E2F}"/>
    <cellStyle name="Note 22 2 12" xfId="7065" xr:uid="{5E249B25-A89A-49EA-BB3C-A428C83F6314}"/>
    <cellStyle name="Note 22 2 12 2" xfId="13536" xr:uid="{601100D9-2ECC-44BD-B433-7E79F233CC17}"/>
    <cellStyle name="Note 22 2 13" xfId="7398" xr:uid="{CC41BDA7-7995-4420-A6CA-F9F996B3554E}"/>
    <cellStyle name="Note 22 2 13 2" xfId="13869" xr:uid="{8E867FE3-6E28-422F-B6A1-8A6931E9E1A0}"/>
    <cellStyle name="Note 22 2 14" xfId="7703" xr:uid="{D34E4187-A6FD-4F05-BA05-00FF680A532C}"/>
    <cellStyle name="Note 22 2 14 2" xfId="14174" xr:uid="{94D221A7-9DB0-4F73-9D8E-906E4F5F3601}"/>
    <cellStyle name="Note 22 2 15" xfId="7731" xr:uid="{D63C2643-0BEC-426F-A727-90EEFB23CB08}"/>
    <cellStyle name="Note 22 2 15 2" xfId="14202" xr:uid="{476D618B-05AE-4ECA-AAB1-52DDD841F158}"/>
    <cellStyle name="Note 22 2 16" xfId="7912" xr:uid="{A0A83444-C478-446E-8416-87FF3B36F68C}"/>
    <cellStyle name="Note 22 2 16 2" xfId="14383" xr:uid="{DB387273-0F2D-48B2-9A3C-4677D0E35A78}"/>
    <cellStyle name="Note 22 2 17" xfId="8091" xr:uid="{DCD9EBB2-3C2B-41F0-9282-1D028345D0B1}"/>
    <cellStyle name="Note 22 2 17 2" xfId="14562" xr:uid="{16518C51-EDCE-4AE7-A7F1-F0CA883A4BC1}"/>
    <cellStyle name="Note 22 2 18" xfId="8911" xr:uid="{98138AB3-DEBB-45E7-AD3E-81CA82806E24}"/>
    <cellStyle name="Note 22 2 19" xfId="9308" xr:uid="{377CB24C-D407-47BB-9B91-74A0A53D050D}"/>
    <cellStyle name="Note 22 2 2" xfId="2161" xr:uid="{00000000-0005-0000-0000-000072080000}"/>
    <cellStyle name="Note 22 2 2 2" xfId="4910" xr:uid="{C1707294-785F-4B69-9099-971D520CD9AA}"/>
    <cellStyle name="Note 22 2 2 2 2" xfId="11227" xr:uid="{7D3C72AA-E385-4912-8A42-6641E20992E2}"/>
    <cellStyle name="Note 22 2 2 3" xfId="9309" xr:uid="{DFCC2B6C-CBD5-4766-83B3-28B49260ECE6}"/>
    <cellStyle name="Note 22 2 2 4" xfId="10250" xr:uid="{B9BE436F-E973-4333-A9C3-D10CB0F4F310}"/>
    <cellStyle name="Note 22 2 2 5" xfId="3981" xr:uid="{3220EFC5-CB63-4C62-B111-DF18BCB0051A}"/>
    <cellStyle name="Note 22 2 20" xfId="8448" xr:uid="{07260221-0689-494F-9EB7-386B746CD93E}"/>
    <cellStyle name="Note 22 2 21" xfId="9623" xr:uid="{30B8E043-D6B5-4F20-AC4F-E3A74DFCD190}"/>
    <cellStyle name="Note 22 2 22" xfId="9139" xr:uid="{2B229815-6209-4345-8479-0395939E9AFD}"/>
    <cellStyle name="Note 22 2 23" xfId="9228" xr:uid="{2D1C331E-B940-476D-94F9-487F44F3F05D}"/>
    <cellStyle name="Note 22 2 24" xfId="15001" xr:uid="{425B9122-FEAE-4F9E-AC5F-7A58C932498E}"/>
    <cellStyle name="Note 22 2 25" xfId="15622" xr:uid="{5F3DC395-228A-4EAF-B9F0-320F9162A7E6}"/>
    <cellStyle name="Note 22 2 26" xfId="15448" xr:uid="{B4D9035A-4E74-48F4-BBD4-AAE66DF09479}"/>
    <cellStyle name="Note 22 2 27" xfId="15870" xr:uid="{EDBA1CBF-2D24-4A79-A81B-0AF171EB3C8D}"/>
    <cellStyle name="Note 22 2 28" xfId="15185" xr:uid="{1BB3B35B-9EBB-41BB-8563-37AA31F1890B}"/>
    <cellStyle name="Note 22 2 29" xfId="16031" xr:uid="{BC21F802-769F-4EAA-8B5A-5D3F01BF2322}"/>
    <cellStyle name="Note 22 2 3" xfId="3468" xr:uid="{CA7C55E7-41F0-4EF7-8105-103B87D5E6CD}"/>
    <cellStyle name="Note 22 2 3 2" xfId="11226" xr:uid="{2887DE62-2CA0-45DA-B061-8AD3FC771C9E}"/>
    <cellStyle name="Note 22 2 4" xfId="5409" xr:uid="{D7D9E0F6-EF0C-4693-B120-5CB763390F60}"/>
    <cellStyle name="Note 22 2 4 2" xfId="11880" xr:uid="{C197D179-7F37-495F-8E56-1FE81CB8E2CC}"/>
    <cellStyle name="Note 22 2 5" xfId="5615" xr:uid="{44AE88FA-B726-4444-AFA6-A425EE12302D}"/>
    <cellStyle name="Note 22 2 5 2" xfId="12086" xr:uid="{C4E0E5BE-A69B-4F2C-B748-5C98C9E0F041}"/>
    <cellStyle name="Note 22 2 6" xfId="5643" xr:uid="{0AE1EA6E-ED0B-4BB8-9D97-0270ED087734}"/>
    <cellStyle name="Note 22 2 6 2" xfId="12114" xr:uid="{BF8E8A76-F9B6-4E46-B89C-64CFE615AFD3}"/>
    <cellStyle name="Note 22 2 7" xfId="5979" xr:uid="{6F7FCEE5-056F-438F-98C1-3C1BC48480FB}"/>
    <cellStyle name="Note 22 2 7 2" xfId="12450" xr:uid="{7B622C72-C6A1-44C1-8C88-16E1282CBC4A}"/>
    <cellStyle name="Note 22 2 8" xfId="6296" xr:uid="{62E9A0DF-1D70-4429-9311-B14CE149C55B}"/>
    <cellStyle name="Note 22 2 8 2" xfId="12767" xr:uid="{2912AB62-515A-4899-9C4F-E3959E8891A0}"/>
    <cellStyle name="Note 22 2 9" xfId="6539" xr:uid="{D42BDB1C-1959-42EA-AFA8-15624A8FA7E6}"/>
    <cellStyle name="Note 22 2 9 2" xfId="13010" xr:uid="{8EEC84BE-6725-40B2-BF15-35B73BA25292}"/>
    <cellStyle name="Note 22 20" xfId="8910" xr:uid="{384E1918-68DB-483F-BACC-8743B117B620}"/>
    <cellStyle name="Note 22 21" xfId="9307" xr:uid="{F6AD345D-E405-4EA8-BD3C-FC04DF5FAE5B}"/>
    <cellStyle name="Note 22 22" xfId="8607" xr:uid="{08701E87-4738-4FE2-A450-3843BAFC7A9E}"/>
    <cellStyle name="Note 22 23" xfId="9622" xr:uid="{1DEFBA00-6C4C-4944-92BC-18B97D647ED0}"/>
    <cellStyle name="Note 22 24" xfId="9138" xr:uid="{DCEA98C0-766F-4333-94F2-FB22144F7C44}"/>
    <cellStyle name="Note 22 25" xfId="9227" xr:uid="{0E7CDF73-591D-46B9-8EBA-845CB258A37D}"/>
    <cellStyle name="Note 22 26" xfId="15000" xr:uid="{C380DC68-BDB5-4E60-9216-C98DC410D75F}"/>
    <cellStyle name="Note 22 27" xfId="15806" xr:uid="{A5662975-468F-417B-A4E1-0CC7892FE191}"/>
    <cellStyle name="Note 22 28" xfId="15180" xr:uid="{3F9F9F29-020A-4685-882E-70442B0200F2}"/>
    <cellStyle name="Note 22 29" xfId="15869" xr:uid="{FC2C8B9A-A9AB-4329-94F0-C4EC12B08B7B}"/>
    <cellStyle name="Note 22 3" xfId="2162" xr:uid="{00000000-0005-0000-0000-000073080000}"/>
    <cellStyle name="Note 22 3 2" xfId="4911" xr:uid="{AAB9F4AE-839C-486C-BE56-A3859BF6DE0F}"/>
    <cellStyle name="Note 22 3 2 2" xfId="11228" xr:uid="{03510EA4-39CA-40BB-BDD8-5B9B72F1064C}"/>
    <cellStyle name="Note 22 3 3" xfId="9310" xr:uid="{6356C13E-B94A-450C-8B67-9BDCB0A4AF95}"/>
    <cellStyle name="Note 22 3 4" xfId="10251" xr:uid="{3F03AF68-1C46-4A35-8260-2762121C7B77}"/>
    <cellStyle name="Note 22 3 5" xfId="3982" xr:uid="{9EA6DB6F-437F-403C-8F9F-274794C052D9}"/>
    <cellStyle name="Note 22 30" xfId="15572" xr:uid="{F5042AFE-E8F6-4B97-B0D5-3295C77A29D1}"/>
    <cellStyle name="Note 22 31" xfId="16030" xr:uid="{BE66D200-C31F-46A7-800C-8E7BB0B471FD}"/>
    <cellStyle name="Note 22 4" xfId="3343" xr:uid="{7502A748-DAE7-47B8-83FD-83960746F480}"/>
    <cellStyle name="Note 22 4 2" xfId="10757" xr:uid="{C9D3A704-9B2A-4203-BBC7-9E96E9AF16A0}"/>
    <cellStyle name="Note 22 4 3" xfId="4491" xr:uid="{1A9E2218-4877-482C-BA7D-4495B04CBB7C}"/>
    <cellStyle name="Note 22 5" xfId="3467" xr:uid="{B347E5AB-5875-447A-8E27-06222DA095B9}"/>
    <cellStyle name="Note 22 5 2" xfId="11225" xr:uid="{7084A5AC-1ABD-431F-BD77-F2EF38FD7A9E}"/>
    <cellStyle name="Note 22 6" xfId="5408" xr:uid="{515E52E7-8CED-46EB-B15C-F194EA532AC7}"/>
    <cellStyle name="Note 22 6 2" xfId="11879" xr:uid="{E2A1C36F-54D6-4EC9-8579-9C03155C51B8}"/>
    <cellStyle name="Note 22 7" xfId="5249" xr:uid="{BFE6AA56-61B4-4D81-BDA3-57B7F9C32E21}"/>
    <cellStyle name="Note 22 7 2" xfId="11720" xr:uid="{0910E84C-E40D-429B-A427-6D7F0E3144F6}"/>
    <cellStyle name="Note 22 8" xfId="5642" xr:uid="{C82171BB-430B-49DB-8E0D-BC48228CA405}"/>
    <cellStyle name="Note 22 8 2" xfId="12113" xr:uid="{BFA60EC1-691B-4DC9-80BA-98CC63E3D150}"/>
    <cellStyle name="Note 22 9" xfId="5980" xr:uid="{9EFF728D-C806-495E-A968-F9A117FA8DBF}"/>
    <cellStyle name="Note 22 9 2" xfId="12451" xr:uid="{7A9AE533-CFAB-45DC-8150-0831101E617C}"/>
    <cellStyle name="Note 22_TRAFO" xfId="2163" xr:uid="{00000000-0005-0000-0000-000074080000}"/>
    <cellStyle name="Note 23" xfId="2164" xr:uid="{00000000-0005-0000-0000-000075080000}"/>
    <cellStyle name="Note 23 10" xfId="6297" xr:uid="{6A300989-C9C8-4093-A73F-187F2B2AEDBF}"/>
    <cellStyle name="Note 23 10 2" xfId="12768" xr:uid="{F9B53FE6-AC70-40EC-9D63-3D1D1D617B0B}"/>
    <cellStyle name="Note 23 11" xfId="6146" xr:uid="{F9064CDC-B7D0-4EFD-A8C8-26517589E72A}"/>
    <cellStyle name="Note 23 11 2" xfId="12617" xr:uid="{34AEF7B8-1F30-4B92-9758-46D5912DEF5F}"/>
    <cellStyle name="Note 23 12" xfId="6836" xr:uid="{30EFC32F-E97E-4C60-964E-02E798F19E4A}"/>
    <cellStyle name="Note 23 12 2" xfId="13307" xr:uid="{AD52F095-13D7-4DC0-8F34-5E3F2A70D350}"/>
    <cellStyle name="Note 23 13" xfId="6678" xr:uid="{5F703ACA-F70A-4682-9200-18B0896AA9B3}"/>
    <cellStyle name="Note 23 13 2" xfId="13149" xr:uid="{C1560067-2BA3-4710-98ED-48F001E8BB9C}"/>
    <cellStyle name="Note 23 14" xfId="7066" xr:uid="{4186AEB6-F1AC-40B0-A03C-4CC323A25D4E}"/>
    <cellStyle name="Note 23 14 2" xfId="13537" xr:uid="{95B06E2B-66BB-42AF-8B1A-D21A77503BF7}"/>
    <cellStyle name="Note 23 15" xfId="7397" xr:uid="{E53E696B-BEA3-4D5E-A290-D0CE7B16D0AA}"/>
    <cellStyle name="Note 23 15 2" xfId="13868" xr:uid="{B2E5FC29-7934-4577-AB33-2AF8FA2CE43C}"/>
    <cellStyle name="Note 23 16" xfId="7704" xr:uid="{25706AB8-E1B8-4BE4-8457-45BA5F0B9EE7}"/>
    <cellStyle name="Note 23 16 2" xfId="14175" xr:uid="{8CA0E44A-B10A-4F65-AC09-4C821377D5D5}"/>
    <cellStyle name="Note 23 17" xfId="7732" xr:uid="{8E5570A7-A644-4A75-AA92-A86631D1F654}"/>
    <cellStyle name="Note 23 17 2" xfId="14203" xr:uid="{1761E9B4-2563-4D80-9F55-BEA5CF8CCE2E}"/>
    <cellStyle name="Note 23 18" xfId="7913" xr:uid="{95C09480-D854-4C9A-B071-35E10A1D25CA}"/>
    <cellStyle name="Note 23 18 2" xfId="14384" xr:uid="{82D3D352-9181-4207-BE8F-F8074F56D075}"/>
    <cellStyle name="Note 23 19" xfId="8092" xr:uid="{B7B14900-7703-4488-997C-EBA918FA2117}"/>
    <cellStyle name="Note 23 19 2" xfId="14563" xr:uid="{6C56EAF4-1472-491C-8B2E-057F4F58DE92}"/>
    <cellStyle name="Note 23 2" xfId="2165" xr:uid="{00000000-0005-0000-0000-000076080000}"/>
    <cellStyle name="Note 23 2 10" xfId="6837" xr:uid="{AAF3E3CE-24C1-4768-B568-3517B241B689}"/>
    <cellStyle name="Note 23 2 10 2" xfId="13308" xr:uid="{D6EF03A8-5B68-45F9-9D45-5A01677804B7}"/>
    <cellStyle name="Note 23 2 11" xfId="6679" xr:uid="{65E2B86F-0AA6-4B9D-8D3E-73935B0E02DE}"/>
    <cellStyle name="Note 23 2 11 2" xfId="13150" xr:uid="{3A080095-7D02-49BB-989F-73C8D1DBAA33}"/>
    <cellStyle name="Note 23 2 12" xfId="7067" xr:uid="{A335686E-1AF6-48BB-8033-9B387872A338}"/>
    <cellStyle name="Note 23 2 12 2" xfId="13538" xr:uid="{51E7F85D-5A5E-400F-B393-F73FCD7D4BEF}"/>
    <cellStyle name="Note 23 2 13" xfId="7396" xr:uid="{54915DE5-1259-4C73-97FE-A41DAD927CD5}"/>
    <cellStyle name="Note 23 2 13 2" xfId="13867" xr:uid="{4BFDF64C-2C03-4895-A480-53EE302C3051}"/>
    <cellStyle name="Note 23 2 14" xfId="7705" xr:uid="{6B5AC721-B092-433F-9D40-831FD2F9E952}"/>
    <cellStyle name="Note 23 2 14 2" xfId="14176" xr:uid="{5C8C3B79-397F-42CF-AF77-C76B50B8994F}"/>
    <cellStyle name="Note 23 2 15" xfId="7733" xr:uid="{FC111393-4D95-47A0-BECF-5F5AA874EE1A}"/>
    <cellStyle name="Note 23 2 15 2" xfId="14204" xr:uid="{3FB8B29D-634B-4357-9FBA-652F4FC12B41}"/>
    <cellStyle name="Note 23 2 16" xfId="7914" xr:uid="{93A4DF23-D36E-4422-9C5A-EBEFF6591A16}"/>
    <cellStyle name="Note 23 2 16 2" xfId="14385" xr:uid="{C030325C-E07B-49F0-9D45-57642CDA2C6D}"/>
    <cellStyle name="Note 23 2 17" xfId="8093" xr:uid="{E1F79B68-3E03-4771-9CBC-E1363BDA4B18}"/>
    <cellStyle name="Note 23 2 17 2" xfId="14564" xr:uid="{ABE44C1A-6E26-4A2A-BC7B-69F57056829A}"/>
    <cellStyle name="Note 23 2 18" xfId="8913" xr:uid="{32899B1B-8A6E-492D-ACB8-BCAE58210CC6}"/>
    <cellStyle name="Note 23 2 19" xfId="9312" xr:uid="{6438C139-2610-491B-91D2-BFCC1BFC0365}"/>
    <cellStyle name="Note 23 2 2" xfId="2166" xr:uid="{00000000-0005-0000-0000-000077080000}"/>
    <cellStyle name="Note 23 2 2 2" xfId="4912" xr:uid="{A70B5BD6-CF2E-4C3E-B8EC-C109EB993BA9}"/>
    <cellStyle name="Note 23 2 2 2 2" xfId="11231" xr:uid="{0F61DF5F-0AFC-4239-9CDC-B81F69C0CD61}"/>
    <cellStyle name="Note 23 2 2 3" xfId="9313" xr:uid="{759451D5-A7F2-431D-8503-6A374E0E34E9}"/>
    <cellStyle name="Note 23 2 2 4" xfId="10252" xr:uid="{A8A14903-B327-4441-A706-97617EAEF98E}"/>
    <cellStyle name="Note 23 2 2 5" xfId="3983" xr:uid="{3716EB95-FE3A-44E7-9E02-DB496C7598A3}"/>
    <cellStyle name="Note 23 2 20" xfId="8605" xr:uid="{3C414125-3214-4CDE-8536-D03E2F1EE26A}"/>
    <cellStyle name="Note 23 2 21" xfId="9624" xr:uid="{F558C9F6-547C-444C-8AF4-706206289DAF}"/>
    <cellStyle name="Note 23 2 22" xfId="9140" xr:uid="{691245D2-B64A-447C-B20C-57E5B45F70B9}"/>
    <cellStyle name="Note 23 2 23" xfId="9230" xr:uid="{81C9FA62-6065-4B3E-A753-B92A43758746}"/>
    <cellStyle name="Note 23 2 24" xfId="15003" xr:uid="{92AA5BCD-0662-4008-9304-ED1704A98C65}"/>
    <cellStyle name="Note 23 2 25" xfId="15624" xr:uid="{659AFCE0-E44D-4A22-82FD-32E5B6C2D6E2}"/>
    <cellStyle name="Note 23 2 26" xfId="15450" xr:uid="{6E1250A9-E211-4586-92D7-A97A833AFDB0}"/>
    <cellStyle name="Note 23 2 27" xfId="15872" xr:uid="{FAEA156E-F4F3-4036-8BB2-8CC5A9817EEA}"/>
    <cellStyle name="Note 23 2 28" xfId="15574" xr:uid="{3E6D0074-FAB1-45E4-93F4-A71915974944}"/>
    <cellStyle name="Note 23 2 29" xfId="16033" xr:uid="{73F27AE1-57F0-46BD-B4E9-274841033289}"/>
    <cellStyle name="Note 23 2 3" xfId="3470" xr:uid="{5E5A499F-9B70-48D2-A14B-85E15484355D}"/>
    <cellStyle name="Note 23 2 3 2" xfId="11230" xr:uid="{66AC2FA4-C35C-4966-8D32-540A7F08F535}"/>
    <cellStyle name="Note 23 2 4" xfId="5411" xr:uid="{D5E74FD9-AE8D-4DAB-9C37-5FEB09B14199}"/>
    <cellStyle name="Note 23 2 4 2" xfId="11882" xr:uid="{7ADF1A39-605A-4307-A3B4-96AD8EED7F12}"/>
    <cellStyle name="Note 23 2 5" xfId="5251" xr:uid="{9E9E7365-8C4B-42D1-8594-0DC5E8C7F408}"/>
    <cellStyle name="Note 23 2 5 2" xfId="11722" xr:uid="{9C9D7DDB-8F8D-4DFA-8881-53572FF33ABA}"/>
    <cellStyle name="Note 23 2 6" xfId="5645" xr:uid="{2AFEC2D4-2422-47D1-8514-A936ED608262}"/>
    <cellStyle name="Note 23 2 6 2" xfId="12116" xr:uid="{5A7A6AAC-8645-4525-9146-B8CFA10A4E30}"/>
    <cellStyle name="Note 23 2 7" xfId="5977" xr:uid="{8490B428-4208-4D42-ABB4-A7C0703374D1}"/>
    <cellStyle name="Note 23 2 7 2" xfId="12448" xr:uid="{BB443A69-DF1C-4AEF-B17A-175F2A686F86}"/>
    <cellStyle name="Note 23 2 8" xfId="6298" xr:uid="{060430A5-24D9-4D06-82A8-007C7014DB77}"/>
    <cellStyle name="Note 23 2 8 2" xfId="12769" xr:uid="{64FF678F-FA45-40A2-8E8D-3C0C5D8DD07A}"/>
    <cellStyle name="Note 23 2 9" xfId="6147" xr:uid="{D351CFDF-EB58-4405-8902-9B46F5CDB0A1}"/>
    <cellStyle name="Note 23 2 9 2" xfId="12618" xr:uid="{7A5B4397-5EC6-4634-ACD1-46A0AED45757}"/>
    <cellStyle name="Note 23 20" xfId="8912" xr:uid="{7E240A09-21B7-4FB5-A80F-355A0B2EF9B1}"/>
    <cellStyle name="Note 23 21" xfId="9311" xr:uid="{B7401C85-73B8-43E2-B60F-F025CBECB58A}"/>
    <cellStyle name="Note 23 22" xfId="8606" xr:uid="{0B00CE12-24ED-48EE-896A-6B84C8EF2AF5}"/>
    <cellStyle name="Note 23 23" xfId="9674" xr:uid="{B2FB7358-3DC8-4B1B-8F2A-F43C7F119F26}"/>
    <cellStyle name="Note 23 24" xfId="9167" xr:uid="{31270B07-2692-40E6-A526-DB3AC8662C27}"/>
    <cellStyle name="Note 23 25" xfId="9229" xr:uid="{B24E2AD1-716A-472C-AC98-603AFF2A0135}"/>
    <cellStyle name="Note 23 26" xfId="15002" xr:uid="{0468F89C-6022-43D6-906A-4F84AE255B50}"/>
    <cellStyle name="Note 23 27" xfId="15623" xr:uid="{9A2EB56C-508D-4104-B9BF-61E3F4DF4581}"/>
    <cellStyle name="Note 23 28" xfId="15449" xr:uid="{508EC408-6973-4FBA-9758-B5A45B9C3EBE}"/>
    <cellStyle name="Note 23 29" xfId="15871" xr:uid="{C8791917-9EA2-4A49-99AB-7C55D59BC51D}"/>
    <cellStyle name="Note 23 3" xfId="2167" xr:uid="{00000000-0005-0000-0000-000078080000}"/>
    <cellStyle name="Note 23 3 2" xfId="4913" xr:uid="{FC378310-0385-441D-982C-933C368CADBE}"/>
    <cellStyle name="Note 23 3 2 2" xfId="11232" xr:uid="{35B4CC27-6642-4659-A319-673824A01940}"/>
    <cellStyle name="Note 23 3 3" xfId="9314" xr:uid="{DCF9A313-2C9A-4F15-B7C8-3B760D2C5807}"/>
    <cellStyle name="Note 23 3 4" xfId="10253" xr:uid="{E99ECF6F-1E73-48A1-AF84-E999CE13B9A0}"/>
    <cellStyle name="Note 23 3 5" xfId="3984" xr:uid="{E201212A-EDFF-451D-85AC-ED8E5C566655}"/>
    <cellStyle name="Note 23 30" xfId="15573" xr:uid="{32F553A5-0F7F-4289-9AD9-97D60DE987B9}"/>
    <cellStyle name="Note 23 31" xfId="16032" xr:uid="{832E18C4-F310-4AA0-A209-A2B195AFEEB8}"/>
    <cellStyle name="Note 23 4" xfId="3344" xr:uid="{C8C02838-CACE-4BD0-BCDC-4878823CD9B0}"/>
    <cellStyle name="Note 23 4 2" xfId="10758" xr:uid="{2B2171D5-6E1E-4A0A-9DC2-E1544E17D307}"/>
    <cellStyle name="Note 23 4 3" xfId="4492" xr:uid="{3CD1A2AC-791B-4860-8E0D-5854B02E549C}"/>
    <cellStyle name="Note 23 5" xfId="3469" xr:uid="{3EE0B385-A381-4B77-BE47-23C064649C53}"/>
    <cellStyle name="Note 23 5 2" xfId="11229" xr:uid="{CB0A5766-EA07-44E5-AF3F-CF39B21A88E5}"/>
    <cellStyle name="Note 23 6" xfId="5410" xr:uid="{32A14779-57A2-4860-B55B-C5DE0D1E5CAB}"/>
    <cellStyle name="Note 23 6 2" xfId="11881" xr:uid="{137F0BAC-30EF-4E20-9D70-E5079F3CBFF7}"/>
    <cellStyle name="Note 23 7" xfId="5250" xr:uid="{C2B4E6A2-5A06-41DE-A0A6-DF3827B8AF1F}"/>
    <cellStyle name="Note 23 7 2" xfId="11721" xr:uid="{9FBE3257-9EE2-41E2-A272-BC339293FBE2}"/>
    <cellStyle name="Note 23 8" xfId="5644" xr:uid="{A4093669-7B7A-463C-80A8-285107DFABD0}"/>
    <cellStyle name="Note 23 8 2" xfId="12115" xr:uid="{4470608D-9048-4417-955C-81789D779FCD}"/>
    <cellStyle name="Note 23 9" xfId="5978" xr:uid="{8D7A8FE6-A6DF-4365-A2F9-295B81728618}"/>
    <cellStyle name="Note 23 9 2" xfId="12449" xr:uid="{BBF29511-3A74-40A3-BF4A-ABB5A3888294}"/>
    <cellStyle name="Note 23_TRAFO" xfId="2168" xr:uid="{00000000-0005-0000-0000-000079080000}"/>
    <cellStyle name="Note 24" xfId="2169" xr:uid="{00000000-0005-0000-0000-00007A080000}"/>
    <cellStyle name="Note 24 10" xfId="6299" xr:uid="{50C2125F-25EA-4377-9CA3-DA54974736F6}"/>
    <cellStyle name="Note 24 10 2" xfId="12770" xr:uid="{016A800D-818D-4394-AA22-6FA0B21CAEBC}"/>
    <cellStyle name="Note 24 11" xfId="6538" xr:uid="{AB191E6A-887D-4B88-A3D4-2660F543AB31}"/>
    <cellStyle name="Note 24 11 2" xfId="13009" xr:uid="{3B677DF2-63AD-46A7-B6EE-299BA7C11AB4}"/>
    <cellStyle name="Note 24 12" xfId="6838" xr:uid="{F26E1ED3-D21C-4194-BE3F-DF5C3A146050}"/>
    <cellStyle name="Note 24 12 2" xfId="13309" xr:uid="{13DAC81C-BA7F-4528-88B4-1FB141E20B42}"/>
    <cellStyle name="Note 24 13" xfId="7036" xr:uid="{BA5D094C-B320-494A-BD02-DAFF24760B3A}"/>
    <cellStyle name="Note 24 13 2" xfId="13507" xr:uid="{D9A9449B-289A-4E20-AF1E-119767A28CD0}"/>
    <cellStyle name="Note 24 14" xfId="7068" xr:uid="{5FF22DAC-C7EE-4E24-A6B3-EF581BF51E3C}"/>
    <cellStyle name="Note 24 14 2" xfId="13539" xr:uid="{9BD128D0-BDA4-4876-ADFD-627A743BC377}"/>
    <cellStyle name="Note 24 15" xfId="7395" xr:uid="{FE6D2DF2-73CF-4A43-8573-B2B413D66F38}"/>
    <cellStyle name="Note 24 15 2" xfId="13866" xr:uid="{F716833C-AED7-46F2-AD76-C44130883BF0}"/>
    <cellStyle name="Note 24 16" xfId="7706" xr:uid="{2914E895-5703-4A84-B36B-49DFEFE9D832}"/>
    <cellStyle name="Note 24 16 2" xfId="14177" xr:uid="{1C9CE11E-38B3-4997-9241-5057CBF3CCBE}"/>
    <cellStyle name="Note 24 17" xfId="7734" xr:uid="{A8E4EE09-8C16-487A-9A72-3751F81C2738}"/>
    <cellStyle name="Note 24 17 2" xfId="14205" xr:uid="{5741DAE1-5B8E-4A42-85B6-F57527C1B9BF}"/>
    <cellStyle name="Note 24 18" xfId="7915" xr:uid="{EAB231C4-1D16-45CF-B3DF-D07451F7651C}"/>
    <cellStyle name="Note 24 18 2" xfId="14386" xr:uid="{75401E82-DA29-4BAE-A05F-1E52C37DA0E9}"/>
    <cellStyle name="Note 24 19" xfId="8094" xr:uid="{395A2C2F-828A-4497-A19C-A06E70C1A40B}"/>
    <cellStyle name="Note 24 19 2" xfId="14565" xr:uid="{20C5D6E3-169D-4F23-9E2B-454CD29B075B}"/>
    <cellStyle name="Note 24 2" xfId="2170" xr:uid="{00000000-0005-0000-0000-00007B080000}"/>
    <cellStyle name="Note 24 2 10" xfId="6839" xr:uid="{C1036066-8567-49FB-9042-A0BBB22AE5EC}"/>
    <cellStyle name="Note 24 2 10 2" xfId="13310" xr:uid="{07131214-ADDD-4757-9CAE-3AABD52C1F0A}"/>
    <cellStyle name="Note 24 2 11" xfId="6680" xr:uid="{4D6992B7-318C-45FF-B2D5-B482329571DD}"/>
    <cellStyle name="Note 24 2 11 2" xfId="13151" xr:uid="{FA9DC7A3-9DB2-4CF7-A362-F9BF3E2B7394}"/>
    <cellStyle name="Note 24 2 12" xfId="7073" xr:uid="{CF00CFF5-ED0C-4A55-95FA-4CE22D300E29}"/>
    <cellStyle name="Note 24 2 12 2" xfId="13544" xr:uid="{AB330DA4-2EA2-4BC2-B700-B167D4CA0D83}"/>
    <cellStyle name="Note 24 2 13" xfId="7394" xr:uid="{074E67F1-11C5-438A-9498-0E46AC8F819D}"/>
    <cellStyle name="Note 24 2 13 2" xfId="13865" xr:uid="{CACE88C5-CB6F-4834-A770-2444D8AAB149}"/>
    <cellStyle name="Note 24 2 14" xfId="7717" xr:uid="{8E519F9B-6795-4884-AA88-1C65B3FEB113}"/>
    <cellStyle name="Note 24 2 14 2" xfId="14188" xr:uid="{C03449BD-344D-4C28-B123-6FE2E8858885}"/>
    <cellStyle name="Note 24 2 15" xfId="7762" xr:uid="{387ED35D-FB50-469A-B7D0-BE1A51ED548B}"/>
    <cellStyle name="Note 24 2 15 2" xfId="14233" xr:uid="{D2256058-7B74-4C92-9F81-94F8A7664A13}"/>
    <cellStyle name="Note 24 2 16" xfId="7941" xr:uid="{313A0DB2-E041-4938-98C4-78B28A276C99}"/>
    <cellStyle name="Note 24 2 16 2" xfId="14412" xr:uid="{425B2898-E90A-4AC5-804B-B2E486FCC3A4}"/>
    <cellStyle name="Note 24 2 17" xfId="8118" xr:uid="{71E12126-62B9-42AA-88A9-FC93B5BA6D18}"/>
    <cellStyle name="Note 24 2 17 2" xfId="14589" xr:uid="{7B0FC138-E0DB-4372-BED5-5A8D47D86059}"/>
    <cellStyle name="Note 24 2 18" xfId="8915" xr:uid="{7F4C4A9A-B866-410D-B3E3-39F569944E70}"/>
    <cellStyle name="Note 24 2 19" xfId="9316" xr:uid="{706ADC4A-4738-4441-A4EE-9F23FD44795B}"/>
    <cellStyle name="Note 24 2 2" xfId="2171" xr:uid="{00000000-0005-0000-0000-00007C080000}"/>
    <cellStyle name="Note 24 2 2 2" xfId="4914" xr:uid="{ECE5E6A1-7217-4CC8-A606-67850AB3BCD5}"/>
    <cellStyle name="Note 24 2 2 2 2" xfId="11235" xr:uid="{8809C17A-60FD-4817-81E0-51DE19A4298F}"/>
    <cellStyle name="Note 24 2 2 3" xfId="9317" xr:uid="{0A7FDF56-AC5B-410E-AB13-47DB2B64CD65}"/>
    <cellStyle name="Note 24 2 2 4" xfId="10254" xr:uid="{FC219D71-BBCA-4133-AC8E-6C4A76C07790}"/>
    <cellStyle name="Note 24 2 2 5" xfId="3985" xr:uid="{89AB3C54-9423-4EB3-A0E9-D9E3E95F1C9F}"/>
    <cellStyle name="Note 24 2 20" xfId="8603" xr:uid="{BE43D8F7-DF98-43D1-B341-56F05757ABD0}"/>
    <cellStyle name="Note 24 2 21" xfId="9678" xr:uid="{1C231A26-044F-4818-B1A9-F6EC15D1DA7E}"/>
    <cellStyle name="Note 24 2 22" xfId="9171" xr:uid="{90CF91E5-A19B-412A-9352-21FC311F4EC4}"/>
    <cellStyle name="Note 24 2 23" xfId="9231" xr:uid="{01FD2EE6-5E21-41D2-BF08-81E7E2EEABBF}"/>
    <cellStyle name="Note 24 2 24" xfId="15005" xr:uid="{2F0D137D-58E4-4D39-AD47-CA49E31E4054}"/>
    <cellStyle name="Note 24 2 25" xfId="15626" xr:uid="{6B597C43-0193-4D67-9E87-4752901A338C}"/>
    <cellStyle name="Note 24 2 26" xfId="15827" xr:uid="{E21AD0A4-009B-45AB-8A56-7CD161259A38}"/>
    <cellStyle name="Note 24 2 27" xfId="15882" xr:uid="{0DB9BDD9-581C-43A7-9997-301261D52ABB}"/>
    <cellStyle name="Note 24 2 28" xfId="15754" xr:uid="{205CBAEA-4726-4A85-B5C2-42D9EF8B6319}"/>
    <cellStyle name="Note 24 2 29" xfId="16058" xr:uid="{4A23B427-A936-4D46-9274-7A6EBB7CEEFC}"/>
    <cellStyle name="Note 24 2 3" xfId="3472" xr:uid="{12BFCB24-D800-48EA-901F-EA0024549CE9}"/>
    <cellStyle name="Note 24 2 3 2" xfId="11234" xr:uid="{E09F6E60-B1FC-422E-8D06-5FEBB8A6B85A}"/>
    <cellStyle name="Note 24 2 4" xfId="5413" xr:uid="{3A201331-7CFC-4E81-ADEB-9976E5BE405D}"/>
    <cellStyle name="Note 24 2 4 2" xfId="11884" xr:uid="{3CFB592F-BC0E-4B18-AC66-760BAD141249}"/>
    <cellStyle name="Note 24 2 5" xfId="5252" xr:uid="{CC4CC8AC-2883-499B-950C-DAB2451F7060}"/>
    <cellStyle name="Note 24 2 5 2" xfId="11723" xr:uid="{53010274-4AD8-44F7-AA0F-DD8B78B1006B}"/>
    <cellStyle name="Note 24 2 6" xfId="5651" xr:uid="{F98B0FEA-1FF2-415E-A2BE-0BD41E84EB06}"/>
    <cellStyle name="Note 24 2 6 2" xfId="12122" xr:uid="{B6141111-8671-4468-A1A6-828E6AEFCA57}"/>
    <cellStyle name="Note 24 2 7" xfId="5975" xr:uid="{3E84B02B-67C2-42B2-8ADE-2CA9312B8937}"/>
    <cellStyle name="Note 24 2 7 2" xfId="12446" xr:uid="{7CC75098-B6B5-4507-981C-365EBC071DF0}"/>
    <cellStyle name="Note 24 2 8" xfId="6300" xr:uid="{8820276B-BB0A-4EFC-BDCA-50535E48DF24}"/>
    <cellStyle name="Note 24 2 8 2" xfId="12771" xr:uid="{A889F07A-D5FA-4351-8AB7-5366E6520CED}"/>
    <cellStyle name="Note 24 2 9" xfId="6148" xr:uid="{D8B30275-5340-4DC5-89B7-A1D0484563C7}"/>
    <cellStyle name="Note 24 2 9 2" xfId="12619" xr:uid="{E6440232-FFFD-499C-AB54-F7D8B591D400}"/>
    <cellStyle name="Note 24 20" xfId="8914" xr:uid="{D039B83F-A209-44BD-AF23-96135B117ED1}"/>
    <cellStyle name="Note 24 21" xfId="9315" xr:uid="{8C4E14B5-16D2-4290-A0F8-1608E3405902}"/>
    <cellStyle name="Note 24 22" xfId="8604" xr:uid="{967D9AD3-228B-4AD9-B513-E5A8EA7BD967}"/>
    <cellStyle name="Note 24 23" xfId="9677" xr:uid="{5B9DA0B5-44E8-4C7C-AB36-9644EBDF7D0E}"/>
    <cellStyle name="Note 24 24" xfId="9199" xr:uid="{A99D7284-3BCA-4F78-8B15-F1E7BCFFCAFA}"/>
    <cellStyle name="Note 24 25" xfId="9857" xr:uid="{C1851896-BD7F-41C6-B66C-980D91952430}"/>
    <cellStyle name="Note 24 26" xfId="15004" xr:uid="{A79D935E-A3D3-48B9-824B-7472201CB9EF}"/>
    <cellStyle name="Note 24 27" xfId="15625" xr:uid="{B180CA0B-66AD-4851-8471-38FF1850A562}"/>
    <cellStyle name="Note 24 28" xfId="15451" xr:uid="{EF0B96E8-3985-4FF4-B1D8-127EB723371C}"/>
    <cellStyle name="Note 24 29" xfId="15873" xr:uid="{2CB05892-48BC-4F55-9087-FB63EB7C73EE}"/>
    <cellStyle name="Note 24 3" xfId="2172" xr:uid="{00000000-0005-0000-0000-00007D080000}"/>
    <cellStyle name="Note 24 3 2" xfId="4915" xr:uid="{FA58EB64-D0F5-4C15-A9B9-7C61A8676F00}"/>
    <cellStyle name="Note 24 3 2 2" xfId="11236" xr:uid="{9DD71931-C6E6-4BEB-A07F-586A508D9418}"/>
    <cellStyle name="Note 24 3 3" xfId="9318" xr:uid="{CB0CF902-18A5-40D0-9B22-33A2A75639AC}"/>
    <cellStyle name="Note 24 3 4" xfId="10255" xr:uid="{CD3C4E50-8E20-4E95-ABF1-B7A065171C17}"/>
    <cellStyle name="Note 24 3 5" xfId="3986" xr:uid="{1DACDD0D-DD10-4F03-893A-543F2F972072}"/>
    <cellStyle name="Note 24 30" xfId="15575" xr:uid="{87A94408-6BE7-41E6-B5EF-A8B4EF330769}"/>
    <cellStyle name="Note 24 31" xfId="16034" xr:uid="{6E7F5A2C-FB94-4C1F-9FFA-C83E50864F14}"/>
    <cellStyle name="Note 24 4" xfId="3345" xr:uid="{DECD8FF3-EB57-4DC0-BE6C-4728F87020F1}"/>
    <cellStyle name="Note 24 4 2" xfId="10759" xr:uid="{030AE675-39E6-4B87-A4B1-D20FD5EA70DB}"/>
    <cellStyle name="Note 24 4 3" xfId="4493" xr:uid="{AD024B1D-5FB1-4A0D-AFA6-CB73CB5A31B3}"/>
    <cellStyle name="Note 24 5" xfId="3471" xr:uid="{05CBD1F4-9A12-4B59-A846-048DEC3896A3}"/>
    <cellStyle name="Note 24 5 2" xfId="11233" xr:uid="{78E2133E-08B6-4C28-9254-B42D995A5974}"/>
    <cellStyle name="Note 24 6" xfId="5412" xr:uid="{A66538AE-9131-41FE-BBB4-8384A5E6C477}"/>
    <cellStyle name="Note 24 6 2" xfId="11883" xr:uid="{72527782-C54E-44CE-9D93-0EDD27625DE9}"/>
    <cellStyle name="Note 24 7" xfId="5614" xr:uid="{19608A5C-2CBD-4FD4-870F-537D856805EA}"/>
    <cellStyle name="Note 24 7 2" xfId="12085" xr:uid="{CD98776B-C406-47F0-BB72-8CE83A3E382C}"/>
    <cellStyle name="Note 24 8" xfId="5646" xr:uid="{2E120893-1EB3-4631-AFB7-EBACE02F537D}"/>
    <cellStyle name="Note 24 8 2" xfId="12117" xr:uid="{35B3F9C6-4B67-4981-AC7D-24CD5A49A412}"/>
    <cellStyle name="Note 24 9" xfId="5976" xr:uid="{83316B77-20EA-49E3-8E68-6B972C71BC0D}"/>
    <cellStyle name="Note 24 9 2" xfId="12447" xr:uid="{867714EB-9348-491E-9D0E-051AAE9A88D2}"/>
    <cellStyle name="Note 24_TRAFO" xfId="2173" xr:uid="{00000000-0005-0000-0000-00007E080000}"/>
    <cellStyle name="Note 25" xfId="2174" xr:uid="{00000000-0005-0000-0000-00007F080000}"/>
    <cellStyle name="Note 25 10" xfId="6301" xr:uid="{0C1C922B-E466-4BB4-8191-76587C1B7E00}"/>
    <cellStyle name="Note 25 10 2" xfId="12772" xr:uid="{E70C8FF7-4B89-4410-B9DD-7E13F1BC783A}"/>
    <cellStyle name="Note 25 11" xfId="6522" xr:uid="{8367F545-2739-44A4-89A2-73B1933521D5}"/>
    <cellStyle name="Note 25 11 2" xfId="12993" xr:uid="{355F84D1-6A27-40BC-B16D-4E6DF53BE6BB}"/>
    <cellStyle name="Note 25 12" xfId="6840" xr:uid="{5C845E4E-6034-4F96-BD2B-92498B7B2365}"/>
    <cellStyle name="Note 25 12 2" xfId="13311" xr:uid="{7A5E104C-D9C9-4E9B-83DA-8720DBDF70F2}"/>
    <cellStyle name="Note 25 13" xfId="7004" xr:uid="{1D710323-7D66-452D-AE0E-6F84C0B05C25}"/>
    <cellStyle name="Note 25 13 2" xfId="13475" xr:uid="{479B72DD-2892-4104-8890-69EE87A8B15C}"/>
    <cellStyle name="Note 25 14" xfId="7074" xr:uid="{7BECC38E-BBE1-41A0-9D09-F697380994D0}"/>
    <cellStyle name="Note 25 14 2" xfId="13545" xr:uid="{D8410528-AD64-4A76-8138-B74B534925DC}"/>
    <cellStyle name="Note 25 15" xfId="7393" xr:uid="{8BD77C86-84E3-4DFB-98CC-446EAC4A50DD}"/>
    <cellStyle name="Note 25 15 2" xfId="13864" xr:uid="{8C9690A3-F85F-4F40-B2B6-EFDF1F19ACD0}"/>
    <cellStyle name="Note 25 16" xfId="7764" xr:uid="{BF10D8C5-2EA3-4617-AD3C-53FFB7DF0A55}"/>
    <cellStyle name="Note 25 16 2" xfId="14235" xr:uid="{EED042CF-0CFC-495F-A811-80986F5D9574}"/>
    <cellStyle name="Note 25 17" xfId="7943" xr:uid="{AD681E62-81DD-49A7-BBF4-03BC6C0F4C88}"/>
    <cellStyle name="Note 25 17 2" xfId="14414" xr:uid="{232B41FB-15F6-4D2E-97A6-EB3EBEFB6C44}"/>
    <cellStyle name="Note 25 18" xfId="8120" xr:uid="{AD9DCB8A-7356-4F16-A6EA-A2651A9A08C2}"/>
    <cellStyle name="Note 25 18 2" xfId="14591" xr:uid="{B77A2520-6A8B-4147-931B-FCEBFC1BA69A}"/>
    <cellStyle name="Note 25 19" xfId="8282" xr:uid="{BDCB9024-18C1-44E2-9884-DFCEA882C6D4}"/>
    <cellStyle name="Note 25 19 2" xfId="14753" xr:uid="{C9206403-D2BF-42E4-BD0E-50CE763A00CC}"/>
    <cellStyle name="Note 25 2" xfId="2175" xr:uid="{00000000-0005-0000-0000-000080080000}"/>
    <cellStyle name="Note 25 2 10" xfId="6841" xr:uid="{9404847B-38E9-4316-811C-55C11E952EA5}"/>
    <cellStyle name="Note 25 2 10 2" xfId="13312" xr:uid="{4B8A95E9-EFD2-44EE-9413-E1379C7B6336}"/>
    <cellStyle name="Note 25 2 11" xfId="6681" xr:uid="{D3E55430-6569-41C4-937F-3F2B5E77DCD3}"/>
    <cellStyle name="Note 25 2 11 2" xfId="13152" xr:uid="{3B3A9ABB-0A85-4496-9100-625AEC024B3B}"/>
    <cellStyle name="Note 25 2 12" xfId="7075" xr:uid="{2A5FCB4F-A031-47E1-8B35-3FAB945EF3D2}"/>
    <cellStyle name="Note 25 2 12 2" xfId="13546" xr:uid="{2EF49625-8931-4808-B3A3-C8D95EA23D45}"/>
    <cellStyle name="Note 25 2 13" xfId="7243" xr:uid="{CE9090BA-B522-4A42-B471-24CA22B519C0}"/>
    <cellStyle name="Note 25 2 13 2" xfId="13714" xr:uid="{101D4B98-E0C6-420F-8756-A9DEC10BBC59}"/>
    <cellStyle name="Note 25 2 14" xfId="7765" xr:uid="{102A1054-A8EE-4CAC-8CF1-803AB670CA80}"/>
    <cellStyle name="Note 25 2 14 2" xfId="14236" xr:uid="{3AA2EDB5-4647-4E21-B13E-8B20054F8DD6}"/>
    <cellStyle name="Note 25 2 15" xfId="7944" xr:uid="{29C2957B-BD43-4891-A20E-F67E71EAB561}"/>
    <cellStyle name="Note 25 2 15 2" xfId="14415" xr:uid="{1835E32D-F148-43AF-8D5F-2AD45FB43E66}"/>
    <cellStyle name="Note 25 2 16" xfId="8121" xr:uid="{70EEAE64-0847-4A73-BC8A-1727048D045C}"/>
    <cellStyle name="Note 25 2 16 2" xfId="14592" xr:uid="{57DCFC69-8522-4DA2-B374-784707197008}"/>
    <cellStyle name="Note 25 2 17" xfId="8283" xr:uid="{3EC53761-32C1-4B68-B709-4D69139018C1}"/>
    <cellStyle name="Note 25 2 17 2" xfId="14754" xr:uid="{866A1853-80A1-4742-915D-76AF5A086510}"/>
    <cellStyle name="Note 25 2 18" xfId="8917" xr:uid="{E5655021-796F-4AD8-90A2-2B70AA0960DF}"/>
    <cellStyle name="Note 25 2 19" xfId="9320" xr:uid="{4D4933C5-E02E-4846-9EFC-4D7B9EBFE69C}"/>
    <cellStyle name="Note 25 2 2" xfId="2176" xr:uid="{00000000-0005-0000-0000-000081080000}"/>
    <cellStyle name="Note 25 2 2 2" xfId="4916" xr:uid="{9B22C957-7405-4D68-BDCB-BB62EE230E4D}"/>
    <cellStyle name="Note 25 2 2 2 2" xfId="11239" xr:uid="{82EFD52C-B4E9-4773-B32E-F2E0C993726A}"/>
    <cellStyle name="Note 25 2 2 3" xfId="9321" xr:uid="{8B913B2C-38C6-43D0-8ABE-5DBAE0EF84F5}"/>
    <cellStyle name="Note 25 2 2 4" xfId="10256" xr:uid="{BAC05D6D-A1B6-4CC8-BF90-793F3D7A142B}"/>
    <cellStyle name="Note 25 2 2 5" xfId="3987" xr:uid="{AD399B34-F0A5-4F58-8E76-2E8A761E090A}"/>
    <cellStyle name="Note 25 2 20" xfId="8601" xr:uid="{87E4C491-D1E1-4753-8AA7-E5508D16BCAB}"/>
    <cellStyle name="Note 25 2 21" xfId="9680" xr:uid="{F81734AF-52EB-4DA3-8D24-EEC0F7167698}"/>
    <cellStyle name="Note 25 2 22" xfId="9863" xr:uid="{F34D3C12-0842-4E8C-8B02-7803DE66D445}"/>
    <cellStyle name="Note 25 2 23" xfId="9233" xr:uid="{28E759F7-6164-4C89-887C-41E43AEA99BE}"/>
    <cellStyle name="Note 25 2 24" xfId="15007" xr:uid="{AD1B71C5-B44A-4CE8-9736-6CCA479D1822}"/>
    <cellStyle name="Note 25 2 25" xfId="15628" xr:uid="{165D577C-82B1-4547-BF15-900505DEE401}"/>
    <cellStyle name="Note 25 2 26" xfId="15788" xr:uid="{3F37F763-5B58-4412-96CF-E78276268E2A}"/>
    <cellStyle name="Note 25 2 27" xfId="15884" xr:uid="{265287EE-334A-4074-A9FB-1B5620D3BAC8}"/>
    <cellStyle name="Note 25 2 28" xfId="16061" xr:uid="{267B463A-55DE-4D83-885F-1FA958603C56}"/>
    <cellStyle name="Note 25 2 29" xfId="16223" xr:uid="{9FC8983E-80B0-4F25-8810-A96FF52186EE}"/>
    <cellStyle name="Note 25 2 3" xfId="3474" xr:uid="{267950E7-B7EF-4A07-AAFD-481418F64684}"/>
    <cellStyle name="Note 25 2 3 2" xfId="11238" xr:uid="{832F3FAB-7C46-4B6E-ADCA-4DFB8C15DD1F}"/>
    <cellStyle name="Note 25 2 4" xfId="5415" xr:uid="{A0FDF857-40D7-4E63-ACB9-9990F831B075}"/>
    <cellStyle name="Note 25 2 4 2" xfId="11886" xr:uid="{6C61CCF5-2F17-49A1-BC3D-63FE1E827DA9}"/>
    <cellStyle name="Note 25 2 5" xfId="5253" xr:uid="{56ADCF64-A74E-4AF1-863E-1382C27E290F}"/>
    <cellStyle name="Note 25 2 5 2" xfId="11724" xr:uid="{EBF739E2-AF71-48A3-8C15-3A184995D56A}"/>
    <cellStyle name="Note 25 2 6" xfId="5653" xr:uid="{685A6223-4AFD-44E2-842B-AE80F0842FE2}"/>
    <cellStyle name="Note 25 2 6 2" xfId="12124" xr:uid="{ED658FEC-1D13-44AA-95F9-73351935D232}"/>
    <cellStyle name="Note 25 2 7" xfId="5973" xr:uid="{A5AC3614-0349-4A36-9400-C1DC56135C80}"/>
    <cellStyle name="Note 25 2 7 2" xfId="12444" xr:uid="{326B063E-02EC-4968-9338-2848B6FB49FF}"/>
    <cellStyle name="Note 25 2 8" xfId="6302" xr:uid="{1E5D5E7D-41B0-4058-8A65-004FD422ABF9}"/>
    <cellStyle name="Note 25 2 8 2" xfId="12773" xr:uid="{DBB6BC7E-2191-42D4-B8B2-ECD7DD1A5CB1}"/>
    <cellStyle name="Note 25 2 9" xfId="6149" xr:uid="{F192CB7D-6D1C-4683-9606-6F7A64AAFF0B}"/>
    <cellStyle name="Note 25 2 9 2" xfId="12620" xr:uid="{DDD7E5D5-7317-43D7-87DF-4726C4C09DFE}"/>
    <cellStyle name="Note 25 20" xfId="8916" xr:uid="{4E403B0F-CB3C-4449-85D5-A0F0E626FD2F}"/>
    <cellStyle name="Note 25 21" xfId="9319" xr:uid="{BB520CBD-BC86-45B2-8518-7760E4CD2B73}"/>
    <cellStyle name="Note 25 22" xfId="8602" xr:uid="{D5172FDB-2919-4A8D-A779-1F0D9A686718}"/>
    <cellStyle name="Note 25 23" xfId="9679" xr:uid="{1138DAF1-0D9C-433C-8CE7-D8DC761E9A39}"/>
    <cellStyle name="Note 25 24" xfId="9862" xr:uid="{EBC306C6-6D07-4B87-BEF8-7CCC30B80E2F}"/>
    <cellStyle name="Note 25 25" xfId="9232" xr:uid="{5A7E27FE-0408-4622-AFAA-31F5BBE2AB11}"/>
    <cellStyle name="Note 25 26" xfId="15006" xr:uid="{ADAFB37A-EA7E-4807-BF5E-FA59773EB37D}"/>
    <cellStyle name="Note 25 27" xfId="15627" xr:uid="{6D23E724-2E1F-4D17-8A0C-1989EED75974}"/>
    <cellStyle name="Note 25 28" xfId="15452" xr:uid="{6DA12AEA-141E-48D7-A039-E8DC9A7BBF6A}"/>
    <cellStyle name="Note 25 29" xfId="15883" xr:uid="{9F7517AB-FF3F-48BE-89FA-731037C542B6}"/>
    <cellStyle name="Note 25 3" xfId="2177" xr:uid="{00000000-0005-0000-0000-000082080000}"/>
    <cellStyle name="Note 25 3 2" xfId="4917" xr:uid="{A8239B8F-37D2-4466-9A78-782A47BDF8B6}"/>
    <cellStyle name="Note 25 3 2 2" xfId="11240" xr:uid="{6001195B-EE10-40B1-BBCC-7FD0C305579B}"/>
    <cellStyle name="Note 25 3 3" xfId="9322" xr:uid="{E264689B-D73C-4024-9432-78114308638C}"/>
    <cellStyle name="Note 25 3 4" xfId="10257" xr:uid="{4AEB6FED-C840-4EA7-BE9D-8A01A1D5DAD1}"/>
    <cellStyle name="Note 25 3 5" xfId="3988" xr:uid="{C91E51B1-D177-4832-8634-3016AD140AAF}"/>
    <cellStyle name="Note 25 30" xfId="16060" xr:uid="{F02680A2-D51B-42AB-953E-2675063EEE8D}"/>
    <cellStyle name="Note 25 31" xfId="16222" xr:uid="{DDA3CA4C-8202-418F-95F9-AEF3AA7FF6BD}"/>
    <cellStyle name="Note 25 4" xfId="3346" xr:uid="{AAC8B93C-C8B9-4E24-8EC4-26728420BE03}"/>
    <cellStyle name="Note 25 4 2" xfId="10760" xr:uid="{B53B649B-3496-4288-9AB6-158BB8B3A1C6}"/>
    <cellStyle name="Note 25 4 3" xfId="4494" xr:uid="{6A9CF104-BE70-41AE-9468-7BC1C76CDC52}"/>
    <cellStyle name="Note 25 5" xfId="3473" xr:uid="{F7F53B48-3229-4736-A7A8-4BE3922A4768}"/>
    <cellStyle name="Note 25 5 2" xfId="11237" xr:uid="{D6771007-3AB4-49BD-A320-C086C34E18BB}"/>
    <cellStyle name="Note 25 6" xfId="5414" xr:uid="{85C1F3CE-FFC7-40EF-B288-D692F52C535C}"/>
    <cellStyle name="Note 25 6 2" xfId="11885" xr:uid="{7EC55E0D-07CB-4DDA-825C-AE896CC0DAF5}"/>
    <cellStyle name="Note 25 7" xfId="5581" xr:uid="{E7CA51E2-C9BE-4224-ACB0-3FE994B83B00}"/>
    <cellStyle name="Note 25 7 2" xfId="12052" xr:uid="{EE33AA57-596E-4454-AD9C-EC5966102B13}"/>
    <cellStyle name="Note 25 8" xfId="5652" xr:uid="{CDF3F7F6-DFE5-45E2-93C3-756EF0C54462}"/>
    <cellStyle name="Note 25 8 2" xfId="12123" xr:uid="{1ECF9427-39C9-4847-812D-0CBABEB89454}"/>
    <cellStyle name="Note 25 9" xfId="5974" xr:uid="{1C3EB725-5BD5-4DF1-9D66-D2EADA3B7766}"/>
    <cellStyle name="Note 25 9 2" xfId="12445" xr:uid="{3B6656F2-7A44-47C3-8F95-C2BABA3689C9}"/>
    <cellStyle name="Note 25_TRAFO" xfId="2178" xr:uid="{00000000-0005-0000-0000-000083080000}"/>
    <cellStyle name="Note 26" xfId="2179" xr:uid="{00000000-0005-0000-0000-000084080000}"/>
    <cellStyle name="Note 26 10" xfId="6303" xr:uid="{D0DB1796-0D9B-4E7B-BC9D-D4CBC459B2B2}"/>
    <cellStyle name="Note 26 10 2" xfId="12774" xr:uid="{A0FC6B77-3712-44D4-97E6-2EC97E357315}"/>
    <cellStyle name="Note 26 11" xfId="6150" xr:uid="{3188AE0F-A18F-46DE-9FB2-D7336FB41294}"/>
    <cellStyle name="Note 26 11 2" xfId="12621" xr:uid="{6AF523B7-11DE-4A67-A955-BD3DCD245202}"/>
    <cellStyle name="Note 26 12" xfId="6842" xr:uid="{BB0BC7A7-1D82-4B62-8056-DBFF01D37A97}"/>
    <cellStyle name="Note 26 12 2" xfId="13313" xr:uid="{ED129D15-5230-4ED3-A037-272F42F8148E}"/>
    <cellStyle name="Note 26 13" xfId="6682" xr:uid="{007A7D72-AA59-4F8D-811B-0BE5AB4B2656}"/>
    <cellStyle name="Note 26 13 2" xfId="13153" xr:uid="{726E028B-8F50-43C5-BBDF-BFE6A3DB9786}"/>
    <cellStyle name="Note 26 14" xfId="7076" xr:uid="{ECDD082E-627C-4480-974B-EB7B140C2CF4}"/>
    <cellStyle name="Note 26 14 2" xfId="13547" xr:uid="{DEDA799C-47A3-47F1-9953-197B42822810}"/>
    <cellStyle name="Note 26 15" xfId="7392" xr:uid="{1A2CAC72-6413-4532-B654-AFFC45D14875}"/>
    <cellStyle name="Note 26 15 2" xfId="13863" xr:uid="{1C956EB6-19FF-4727-9F3F-0098734CE3CD}"/>
    <cellStyle name="Note 26 16" xfId="7766" xr:uid="{E6A74329-7EB3-438A-BD6D-CF62E549AEDA}"/>
    <cellStyle name="Note 26 16 2" xfId="14237" xr:uid="{23E07961-4BEE-4F2F-B2A0-AF4E4B3D4D65}"/>
    <cellStyle name="Note 26 17" xfId="7945" xr:uid="{38AB27D7-06F8-4409-8BE5-C813DCBDFBB8}"/>
    <cellStyle name="Note 26 17 2" xfId="14416" xr:uid="{B73AF5A9-D57D-4C61-9746-6474E5D06B39}"/>
    <cellStyle name="Note 26 18" xfId="8122" xr:uid="{C1B53628-321E-47EE-85BA-5562A63B7FAF}"/>
    <cellStyle name="Note 26 18 2" xfId="14593" xr:uid="{06E215A3-0203-46C6-8527-AF6D5CAB6D67}"/>
    <cellStyle name="Note 26 19" xfId="8284" xr:uid="{7CF80364-C073-4EC0-892B-67FB8C161702}"/>
    <cellStyle name="Note 26 19 2" xfId="14755" xr:uid="{AB6034BE-2E0B-4984-8E51-10E341AA1545}"/>
    <cellStyle name="Note 26 2" xfId="2180" xr:uid="{00000000-0005-0000-0000-000085080000}"/>
    <cellStyle name="Note 26 2 10" xfId="6843" xr:uid="{E881E6D0-740C-469A-8C69-31FE0D8F66DE}"/>
    <cellStyle name="Note 26 2 10 2" xfId="13314" xr:uid="{06B44D28-0363-497A-9741-410C26A7A1EC}"/>
    <cellStyle name="Note 26 2 11" xfId="6683" xr:uid="{ED8218C8-69BF-4F6A-B736-09135D0DA77D}"/>
    <cellStyle name="Note 26 2 11 2" xfId="13154" xr:uid="{F108E4DA-EA95-4FF3-B348-3D247DB97D63}"/>
    <cellStyle name="Note 26 2 12" xfId="7077" xr:uid="{B3253FB8-9C4B-43D3-995E-560D876D7835}"/>
    <cellStyle name="Note 26 2 12 2" xfId="13548" xr:uid="{F166E95A-6522-4F4A-99E1-CF891E5162C5}"/>
    <cellStyle name="Note 26 2 13" xfId="7391" xr:uid="{CF589801-D6C4-40FD-9C95-B4270628F095}"/>
    <cellStyle name="Note 26 2 13 2" xfId="13862" xr:uid="{81E60469-5B0D-4550-A38D-7E9FBF5873D4}"/>
    <cellStyle name="Note 26 2 14" xfId="7767" xr:uid="{CAC6B482-A6C3-43E5-BDC6-80C59B02887C}"/>
    <cellStyle name="Note 26 2 14 2" xfId="14238" xr:uid="{392CED7F-51C2-41B8-8493-C704DF2667B4}"/>
    <cellStyle name="Note 26 2 15" xfId="7946" xr:uid="{36CBD9F9-B2F8-4F81-907F-BFE91D915E11}"/>
    <cellStyle name="Note 26 2 15 2" xfId="14417" xr:uid="{2B96755E-DB62-4850-9949-FF06035BB31D}"/>
    <cellStyle name="Note 26 2 16" xfId="8123" xr:uid="{DD9AA7A9-C0FD-4817-A96C-81AC85CB84C4}"/>
    <cellStyle name="Note 26 2 16 2" xfId="14594" xr:uid="{C3CA6675-4A9C-4914-9C82-6E12D3E6A4C6}"/>
    <cellStyle name="Note 26 2 17" xfId="8285" xr:uid="{DE31890C-AEF7-4062-86C5-EE8CF2C43817}"/>
    <cellStyle name="Note 26 2 17 2" xfId="14756" xr:uid="{F1E793D3-B85B-4902-84B9-1BF450E5A33E}"/>
    <cellStyle name="Note 26 2 18" xfId="8919" xr:uid="{32A8A2F3-71F1-4F14-8DA4-B172E196A2DE}"/>
    <cellStyle name="Note 26 2 19" xfId="9324" xr:uid="{0B4F9E59-3BE8-4749-9580-F644A1385D71}"/>
    <cellStyle name="Note 26 2 2" xfId="2181" xr:uid="{00000000-0005-0000-0000-000086080000}"/>
    <cellStyle name="Note 26 2 2 2" xfId="4918" xr:uid="{10CAE6BC-CC6C-4EF1-AA0C-49C40E7AD4E6}"/>
    <cellStyle name="Note 26 2 2 2 2" xfId="11243" xr:uid="{06206D3C-AC25-4C7A-9672-3FE6B15CB99B}"/>
    <cellStyle name="Note 26 2 2 3" xfId="9325" xr:uid="{4A0296D7-9A57-4707-878E-67D29C3FDA51}"/>
    <cellStyle name="Note 26 2 2 4" xfId="10258" xr:uid="{712C8CC9-C16B-46AE-B6FC-3549A8D53CCE}"/>
    <cellStyle name="Note 26 2 2 5" xfId="3989" xr:uid="{ABE78A04-58C0-4912-BDFF-7056AC43EFFE}"/>
    <cellStyle name="Note 26 2 20" xfId="8599" xr:uid="{4140ADCC-239A-4C16-8BF2-BD27C37FF098}"/>
    <cellStyle name="Note 26 2 21" xfId="9682" xr:uid="{AD5B93FA-2831-4716-A13A-402BDCE55727}"/>
    <cellStyle name="Note 26 2 22" xfId="9865" xr:uid="{AA03589F-1445-444A-B2FB-A5A803BDFEBD}"/>
    <cellStyle name="Note 26 2 23" xfId="9235" xr:uid="{CDF6FF38-3CA0-4662-928D-5DC0D5038412}"/>
    <cellStyle name="Note 26 2 24" xfId="15009" xr:uid="{F268F6FD-40C5-4002-B777-4D30B196CBEA}"/>
    <cellStyle name="Note 26 2 25" xfId="15630" xr:uid="{8945AA3D-6506-4A54-9508-ACED6C5BD560}"/>
    <cellStyle name="Note 26 2 26" xfId="15196" xr:uid="{954BCA56-23B4-4666-BE83-E87BC5167B3F}"/>
    <cellStyle name="Note 26 2 27" xfId="15886" xr:uid="{9C68720D-517D-43E1-BB89-ED0E9084E1D2}"/>
    <cellStyle name="Note 26 2 28" xfId="16063" xr:uid="{2D420242-30F3-4B4C-AED5-81AE0F71A5C6}"/>
    <cellStyle name="Note 26 2 29" xfId="16225" xr:uid="{EBE1A5EA-885F-4F49-A23C-F00A3B10D904}"/>
    <cellStyle name="Note 26 2 3" xfId="3476" xr:uid="{AA844DA8-89A3-46E2-9AF6-BCC4D03723DC}"/>
    <cellStyle name="Note 26 2 3 2" xfId="11242" xr:uid="{EA6D2806-6B3C-4752-992A-B75DCE9DD1CA}"/>
    <cellStyle name="Note 26 2 4" xfId="5417" xr:uid="{6C9B3D38-F727-469E-90F7-91766373377D}"/>
    <cellStyle name="Note 26 2 4 2" xfId="11888" xr:uid="{5B59CF5F-F189-40D7-B6DF-6699C77A6CA4}"/>
    <cellStyle name="Note 26 2 5" xfId="5255" xr:uid="{09ACC0FF-5F17-4FEF-AB2E-EA89A1165401}"/>
    <cellStyle name="Note 26 2 5 2" xfId="11726" xr:uid="{5C411911-D673-43C5-B7FE-EBE87D3DEEE4}"/>
    <cellStyle name="Note 26 2 6" xfId="5655" xr:uid="{17F19B30-7BFF-4C37-A512-55DCC57F63EF}"/>
    <cellStyle name="Note 26 2 6 2" xfId="12126" xr:uid="{004D236F-A9E6-4E57-B681-71EC2620D6D7}"/>
    <cellStyle name="Note 26 2 7" xfId="5971" xr:uid="{2C121E45-7398-4112-949C-03B05841CB42}"/>
    <cellStyle name="Note 26 2 7 2" xfId="12442" xr:uid="{836D9412-DB61-4A20-8C82-E0923D450AD6}"/>
    <cellStyle name="Note 26 2 8" xfId="6304" xr:uid="{54559313-D7E3-4644-B38A-F11986F52DE4}"/>
    <cellStyle name="Note 26 2 8 2" xfId="12775" xr:uid="{60373227-4BC8-4E76-A8F3-F0550111CA8D}"/>
    <cellStyle name="Note 26 2 9" xfId="6151" xr:uid="{7F4145E0-C53C-4021-B520-BC4E1EE3C2DF}"/>
    <cellStyle name="Note 26 2 9 2" xfId="12622" xr:uid="{29E3B1E9-563F-4122-AA1D-73CE4FF9AECA}"/>
    <cellStyle name="Note 26 20" xfId="8918" xr:uid="{F2731372-1712-4D7E-9933-A8E22248E3BB}"/>
    <cellStyle name="Note 26 21" xfId="9323" xr:uid="{8C8A81D8-7CA4-49DA-AFF0-727B6A4CF4D7}"/>
    <cellStyle name="Note 26 22" xfId="8600" xr:uid="{EF6041BE-3222-4ADA-A4D5-B90CA99EE521}"/>
    <cellStyle name="Note 26 23" xfId="9681" xr:uid="{6FEA417D-7E36-4D78-B4CB-E740AD9DCF25}"/>
    <cellStyle name="Note 26 24" xfId="9864" xr:uid="{E05007CE-DEC2-4DD0-B64A-59B3CD192053}"/>
    <cellStyle name="Note 26 25" xfId="9234" xr:uid="{46BBC155-07EB-4A99-9BA7-1B76040AD053}"/>
    <cellStyle name="Note 26 26" xfId="15008" xr:uid="{1148FFFC-4758-47F6-AA3E-219B6E25F1AA}"/>
    <cellStyle name="Note 26 27" xfId="15629" xr:uid="{20E53A09-35C6-456E-8BCF-7F05D2E2EA9B}"/>
    <cellStyle name="Note 26 28" xfId="15453" xr:uid="{A72441D2-A5C3-4D2E-B403-3E2D23B5657A}"/>
    <cellStyle name="Note 26 29" xfId="15885" xr:uid="{7F16D92C-3ADD-4EF0-92D3-6C44D576904D}"/>
    <cellStyle name="Note 26 3" xfId="2182" xr:uid="{00000000-0005-0000-0000-000087080000}"/>
    <cellStyle name="Note 26 3 2" xfId="4919" xr:uid="{BC971622-79B0-495E-93DC-FBA20459EE17}"/>
    <cellStyle name="Note 26 3 2 2" xfId="11244" xr:uid="{E782B534-98E7-4A42-8FD4-CF52A6588879}"/>
    <cellStyle name="Note 26 3 3" xfId="9326" xr:uid="{C27FAADF-AD13-4A7D-8F68-4A190F87F894}"/>
    <cellStyle name="Note 26 3 4" xfId="10259" xr:uid="{A3A6EEAE-3CF6-4F22-877B-5608B92E37DD}"/>
    <cellStyle name="Note 26 3 5" xfId="3990" xr:uid="{6171B33C-1E5D-4F83-BE0E-2CD04A0BC4AB}"/>
    <cellStyle name="Note 26 30" xfId="16062" xr:uid="{65B21C28-9083-4EED-BF4C-A2628F32EFA8}"/>
    <cellStyle name="Note 26 31" xfId="16224" xr:uid="{38B26117-E004-430A-B2C6-550272CB6FF7}"/>
    <cellStyle name="Note 26 4" xfId="3347" xr:uid="{DB263EC8-1956-4636-BD12-6853D99336AA}"/>
    <cellStyle name="Note 26 4 2" xfId="10761" xr:uid="{CA109A7C-1209-4E53-9772-171C7E7D529A}"/>
    <cellStyle name="Note 26 4 3" xfId="4495" xr:uid="{EA54DF97-7071-422B-9735-05CCC672DD25}"/>
    <cellStyle name="Note 26 5" xfId="3475" xr:uid="{7FED5815-AD6A-4DA9-AFEE-72070FEC5C73}"/>
    <cellStyle name="Note 26 5 2" xfId="11241" xr:uid="{694C212A-7CD4-435F-92A9-F82008C72B1D}"/>
    <cellStyle name="Note 26 6" xfId="5416" xr:uid="{DF085B70-3973-4F7D-8383-CC67C56D7153}"/>
    <cellStyle name="Note 26 6 2" xfId="11887" xr:uid="{E872F1F3-713D-4901-9FF5-1E15C95E4CC1}"/>
    <cellStyle name="Note 26 7" xfId="5254" xr:uid="{D83928E7-9D4C-4D99-8553-3B81228618F1}"/>
    <cellStyle name="Note 26 7 2" xfId="11725" xr:uid="{028BD111-43BC-4CDE-B1B9-AB7A17A01CE8}"/>
    <cellStyle name="Note 26 8" xfId="5654" xr:uid="{F86D5C16-57AF-42E0-B0B4-313CCCC3EB08}"/>
    <cellStyle name="Note 26 8 2" xfId="12125" xr:uid="{5F93E562-8B9C-41D9-8164-616BCBF71C2F}"/>
    <cellStyle name="Note 26 9" xfId="5972" xr:uid="{5ABD4BF4-8435-4E4A-8810-91C155F2FD1D}"/>
    <cellStyle name="Note 26 9 2" xfId="12443" xr:uid="{A61173A4-9DB1-4BBB-94B9-EC95F1B851B5}"/>
    <cellStyle name="Note 26_TRAFO" xfId="2183" xr:uid="{00000000-0005-0000-0000-000088080000}"/>
    <cellStyle name="Note 27" xfId="2184" xr:uid="{00000000-0005-0000-0000-000089080000}"/>
    <cellStyle name="Note 27 10" xfId="6534" xr:uid="{89D1B26A-1F49-4C49-B90A-0851ED9F2BC1}"/>
    <cellStyle name="Note 27 10 2" xfId="13005" xr:uid="{E79FD304-0452-4DC9-848C-9ED6520FF54A}"/>
    <cellStyle name="Note 27 11" xfId="6152" xr:uid="{0F3256B3-E7FA-47BE-ACF9-0AE1C193652A}"/>
    <cellStyle name="Note 27 11 2" xfId="12623" xr:uid="{064759E9-C0C6-48DC-BAC0-725A06A507A6}"/>
    <cellStyle name="Note 27 12" xfId="6568" xr:uid="{8F77A22E-CC15-426C-AF94-61FBF93F9DA4}"/>
    <cellStyle name="Note 27 12 2" xfId="13039" xr:uid="{002BA4DA-1075-4468-8ABB-2A257F464592}"/>
    <cellStyle name="Note 27 13" xfId="6684" xr:uid="{6C0FAEDA-BD1D-4245-B958-68F68AE8C1F7}"/>
    <cellStyle name="Note 27 13 2" xfId="13155" xr:uid="{0FD5EB49-0032-474C-8BDC-62FE963418FE}"/>
    <cellStyle name="Note 27 14" xfId="7078" xr:uid="{2A628C69-B539-4A65-BC8F-423D29DBA8E6}"/>
    <cellStyle name="Note 27 14 2" xfId="13549" xr:uid="{2AD60305-33C7-4B5C-BDD4-C6A8584AAA48}"/>
    <cellStyle name="Note 27 15" xfId="7390" xr:uid="{5645D254-BEA0-426A-8C7C-4C16870FC9C9}"/>
    <cellStyle name="Note 27 15 2" xfId="13861" xr:uid="{538DB99D-AC9E-4D46-9213-BBFB6D0CBBBD}"/>
    <cellStyle name="Note 27 16" xfId="7768" xr:uid="{79187E0D-A0E2-4BFE-8172-79A6464CDF9A}"/>
    <cellStyle name="Note 27 16 2" xfId="14239" xr:uid="{C0A1E0B9-3CFF-4329-A87D-81E01D781C8B}"/>
    <cellStyle name="Note 27 17" xfId="7947" xr:uid="{8BA6CCC5-6D82-42A9-AED5-C338F5AE239B}"/>
    <cellStyle name="Note 27 17 2" xfId="14418" xr:uid="{F4998F45-AD29-4735-82E0-87DF7B580896}"/>
    <cellStyle name="Note 27 18" xfId="8124" xr:uid="{7D20B5AC-85FC-424D-99C9-B326CACD3A00}"/>
    <cellStyle name="Note 27 18 2" xfId="14595" xr:uid="{4AFE80CB-3551-41A2-950D-0568FF1E7D37}"/>
    <cellStyle name="Note 27 19" xfId="8286" xr:uid="{78C4E7C2-7C1A-4ACE-95ED-64D38C9C7014}"/>
    <cellStyle name="Note 27 19 2" xfId="14757" xr:uid="{6A7E316B-019E-4A53-B1B6-DD2D898F66F0}"/>
    <cellStyle name="Note 27 2" xfId="2185" xr:uid="{00000000-0005-0000-0000-00008A080000}"/>
    <cellStyle name="Note 27 2 10" xfId="6844" xr:uid="{05237D73-B798-4003-9EC2-6DA4AC181463}"/>
    <cellStyle name="Note 27 2 10 2" xfId="13315" xr:uid="{19966002-CC83-4A93-87A5-D107EE764790}"/>
    <cellStyle name="Note 27 2 11" xfId="6685" xr:uid="{4E8548F3-DB80-4A42-B7E0-F51D0FA2190E}"/>
    <cellStyle name="Note 27 2 11 2" xfId="13156" xr:uid="{314E56A6-B330-433D-97AB-9E19F024AED6}"/>
    <cellStyle name="Note 27 2 12" xfId="7079" xr:uid="{8CF8913C-6F7A-4949-8C18-4D8E0116A431}"/>
    <cellStyle name="Note 27 2 12 2" xfId="13550" xr:uid="{6D88DF4D-672F-46DF-AFE7-C9C3646E2C42}"/>
    <cellStyle name="Note 27 2 13" xfId="7389" xr:uid="{8B608ACA-B9EB-452E-9F59-5D57C93C2291}"/>
    <cellStyle name="Note 27 2 13 2" xfId="13860" xr:uid="{24425EF0-2D1C-4E21-A9EE-FEC11B1EA2C2}"/>
    <cellStyle name="Note 27 2 14" xfId="7769" xr:uid="{46C24B2C-BBA6-4762-BB5C-12D98540083A}"/>
    <cellStyle name="Note 27 2 14 2" xfId="14240" xr:uid="{9F2E7076-7BF2-4BF0-87F2-A79F90247103}"/>
    <cellStyle name="Note 27 2 15" xfId="7948" xr:uid="{51913D59-B7B4-4B6C-8952-2D248F376F94}"/>
    <cellStyle name="Note 27 2 15 2" xfId="14419" xr:uid="{F5BA2833-2AB2-40F7-A576-A517ABB954CE}"/>
    <cellStyle name="Note 27 2 16" xfId="8125" xr:uid="{0007E2E3-3BEB-4C2E-A335-3696447B74DC}"/>
    <cellStyle name="Note 27 2 16 2" xfId="14596" xr:uid="{738665B3-E0D9-4495-B120-C88FD236F9CC}"/>
    <cellStyle name="Note 27 2 17" xfId="8287" xr:uid="{511F6319-A327-4E04-8599-78F49FD09119}"/>
    <cellStyle name="Note 27 2 17 2" xfId="14758" xr:uid="{191AA87F-923B-478B-923F-B5932357E38D}"/>
    <cellStyle name="Note 27 2 18" xfId="8921" xr:uid="{BA082FD6-942A-4670-85D9-A9133D2B76FF}"/>
    <cellStyle name="Note 27 2 19" xfId="9328" xr:uid="{03FA50FF-44BC-4E4C-85B3-09BE5C394BC3}"/>
    <cellStyle name="Note 27 2 2" xfId="2186" xr:uid="{00000000-0005-0000-0000-00008B080000}"/>
    <cellStyle name="Note 27 2 2 2" xfId="4920" xr:uid="{B026D93B-0788-45F3-B405-57963E72BA97}"/>
    <cellStyle name="Note 27 2 2 2 2" xfId="11247" xr:uid="{2D8403CF-3877-4B5A-B83D-17A227BB0CD7}"/>
    <cellStyle name="Note 27 2 2 3" xfId="9329" xr:uid="{4E45567B-30FC-45B5-A2FD-F6B8228E5884}"/>
    <cellStyle name="Note 27 2 2 4" xfId="10260" xr:uid="{D69F371A-D519-454D-9614-2A4B8422C0B3}"/>
    <cellStyle name="Note 27 2 2 5" xfId="3991" xr:uid="{477AEAD6-7A65-4BB9-91A3-FDBC825E517E}"/>
    <cellStyle name="Note 27 2 20" xfId="8597" xr:uid="{7476CD03-9B08-4582-89B3-51D8ABBBA520}"/>
    <cellStyle name="Note 27 2 21" xfId="9684" xr:uid="{543EEC15-0072-4417-95CC-E85438A70D57}"/>
    <cellStyle name="Note 27 2 22" xfId="9867" xr:uid="{269DC844-65BA-4FEE-9876-DB35CBC37F16}"/>
    <cellStyle name="Note 27 2 23" xfId="10139" xr:uid="{60BE6273-B599-4988-8C5D-7A866D957E38}"/>
    <cellStyle name="Note 27 2 24" xfId="15010" xr:uid="{5A87878B-0918-444E-BBDD-E4C9FB84DB24}"/>
    <cellStyle name="Note 27 2 25" xfId="15632" xr:uid="{5F8CE903-1182-4F5F-9CE4-354FC276CE34}"/>
    <cellStyle name="Note 27 2 26" xfId="15455" xr:uid="{278BEAE3-151E-4066-A735-CBDAB9C81A72}"/>
    <cellStyle name="Note 27 2 27" xfId="15888" xr:uid="{779B8928-7E0D-4DC8-89FC-4ACF244E1877}"/>
    <cellStyle name="Note 27 2 28" xfId="16065" xr:uid="{ECE45693-A458-4BC4-8A74-E3597A69629F}"/>
    <cellStyle name="Note 27 2 29" xfId="16227" xr:uid="{9E138C56-03AC-48F6-9CCC-3D8A5BA6016A}"/>
    <cellStyle name="Note 27 2 3" xfId="3478" xr:uid="{93274F1B-BAC6-4C16-8011-9ACD853BFECB}"/>
    <cellStyle name="Note 27 2 3 2" xfId="11246" xr:uid="{F99E1D13-08BF-4212-A0FF-AE580CAA565A}"/>
    <cellStyle name="Note 27 2 4" xfId="5419" xr:uid="{09887C17-3150-40B1-B4D7-78659D32CADC}"/>
    <cellStyle name="Note 27 2 4 2" xfId="11890" xr:uid="{4C16B38F-CD29-44FC-8616-B3CCE585867A}"/>
    <cellStyle name="Note 27 2 5" xfId="5257" xr:uid="{C2DB575D-5C89-46E8-A89F-E42C042D3A99}"/>
    <cellStyle name="Note 27 2 5 2" xfId="11728" xr:uid="{B7F11D90-1377-405C-A4FF-F00654A56B02}"/>
    <cellStyle name="Note 27 2 6" xfId="5657" xr:uid="{CDA8CE1F-AE52-40D8-BD47-64313E7C0C06}"/>
    <cellStyle name="Note 27 2 6 2" xfId="12128" xr:uid="{221A17EC-EC9B-420C-8D30-58863A1B2AD2}"/>
    <cellStyle name="Note 27 2 7" xfId="5969" xr:uid="{94BE9919-16BF-4552-A3E0-203B400A7744}"/>
    <cellStyle name="Note 27 2 7 2" xfId="12440" xr:uid="{BB63EB06-1231-44B8-8771-599356A792E3}"/>
    <cellStyle name="Note 27 2 8" xfId="6398" xr:uid="{EC601537-6D39-4DE2-AEDF-CC0E1194C5A8}"/>
    <cellStyle name="Note 27 2 8 2" xfId="12869" xr:uid="{59DBD141-FE31-4442-8D67-4CB752A1D700}"/>
    <cellStyle name="Note 27 2 9" xfId="6397" xr:uid="{1C20CABC-B719-4A36-AF76-27777F596355}"/>
    <cellStyle name="Note 27 2 9 2" xfId="12868" xr:uid="{C615F56E-093E-4EB3-B38C-B924D55FE18B}"/>
    <cellStyle name="Note 27 20" xfId="8920" xr:uid="{89A5B7DE-B9F7-4677-B8B1-E59C09A2F68A}"/>
    <cellStyle name="Note 27 21" xfId="9327" xr:uid="{097F7F29-0EF3-486D-9F6C-2FFB3A249A39}"/>
    <cellStyle name="Note 27 22" xfId="8598" xr:uid="{0C48FFAD-AB23-4493-9DDD-999BD2CF9C7A}"/>
    <cellStyle name="Note 27 23" xfId="9683" xr:uid="{8D1DE3AA-288F-4C4E-8361-81463C4117C7}"/>
    <cellStyle name="Note 27 24" xfId="9866" xr:uid="{912A5CF2-4F49-4BFB-9313-149591CC7A51}"/>
    <cellStyle name="Note 27 25" xfId="10004" xr:uid="{CD7EE9BD-CDC7-4388-BEED-8D1503CAE949}"/>
    <cellStyle name="Note 27 26" xfId="14924" xr:uid="{B1887128-C1FE-4CB7-B862-20B2EBD4C423}"/>
    <cellStyle name="Note 27 27" xfId="15631" xr:uid="{CA86B31C-AECE-42B9-8D56-CEF98B617CE7}"/>
    <cellStyle name="Note 27 28" xfId="15454" xr:uid="{1519CE1D-AC08-4688-8E00-BB983D16FCE8}"/>
    <cellStyle name="Note 27 29" xfId="15887" xr:uid="{4B65D8B9-0983-4703-B5B8-AE465B771741}"/>
    <cellStyle name="Note 27 3" xfId="2187" xr:uid="{00000000-0005-0000-0000-00008C080000}"/>
    <cellStyle name="Note 27 3 2" xfId="4921" xr:uid="{A29EE869-AB87-48FC-9A99-ED71EC9B231A}"/>
    <cellStyle name="Note 27 3 2 2" xfId="11248" xr:uid="{0A378FFC-5473-4C45-A70B-CA14F43F9F97}"/>
    <cellStyle name="Note 27 3 3" xfId="9330" xr:uid="{BB23AE62-9EBF-45A2-A8EA-4683C935072D}"/>
    <cellStyle name="Note 27 3 4" xfId="10261" xr:uid="{2461591F-6C6A-4303-84E4-B51EF28AE493}"/>
    <cellStyle name="Note 27 3 5" xfId="3992" xr:uid="{124FB437-2196-4830-B7A6-2D0EA83D0FBC}"/>
    <cellStyle name="Note 27 30" xfId="16064" xr:uid="{7F015F7E-080C-46F9-A174-E8584807B3E5}"/>
    <cellStyle name="Note 27 31" xfId="16226" xr:uid="{C3D1F64D-C249-4503-9043-B234683E8617}"/>
    <cellStyle name="Note 27 4" xfId="3348" xr:uid="{58E1D00F-C89C-4F8A-BD4D-DA8C66A5EB58}"/>
    <cellStyle name="Note 27 4 2" xfId="10762" xr:uid="{649EE1F9-A3BE-4BA3-86DF-732C5E446C7D}"/>
    <cellStyle name="Note 27 4 3" xfId="4496" xr:uid="{D009C752-8053-4E38-B0C5-2A5CE329DA05}"/>
    <cellStyle name="Note 27 5" xfId="3477" xr:uid="{A992A9B2-EA4B-4124-847C-0A28C25E16AA}"/>
    <cellStyle name="Note 27 5 2" xfId="11245" xr:uid="{FF592401-0FC1-4F5E-A4A0-4E8245833FF1}"/>
    <cellStyle name="Note 27 6" xfId="5418" xr:uid="{BF342C0D-5014-4C75-A600-483DE8C2E751}"/>
    <cellStyle name="Note 27 6 2" xfId="11889" xr:uid="{529CF6C8-02F7-461B-A19B-DA4162BFB512}"/>
    <cellStyle name="Note 27 7" xfId="5256" xr:uid="{79D27532-68FA-4B91-9769-525CE04DCCAB}"/>
    <cellStyle name="Note 27 7 2" xfId="11727" xr:uid="{FB375930-E22F-49AC-98B9-D1C16A8E5ACA}"/>
    <cellStyle name="Note 27 8" xfId="5656" xr:uid="{565B0606-B9AE-429C-8D94-F3C8E5D5A5CE}"/>
    <cellStyle name="Note 27 8 2" xfId="12127" xr:uid="{064D05A4-6C25-456A-9C70-D66E1C5DC409}"/>
    <cellStyle name="Note 27 9" xfId="5970" xr:uid="{268A0051-78AF-477A-8A45-9CCB244113D2}"/>
    <cellStyle name="Note 27 9 2" xfId="12441" xr:uid="{F6BD5FA0-465F-46DB-BFB7-91B0AD506253}"/>
    <cellStyle name="Note 27_TRAFO" xfId="2188" xr:uid="{00000000-0005-0000-0000-00008D080000}"/>
    <cellStyle name="Note 28" xfId="2189" xr:uid="{00000000-0005-0000-0000-00008E080000}"/>
    <cellStyle name="Note 28 10" xfId="6305" xr:uid="{6EE3A344-1F65-4290-A63F-F313DFDAA4A4}"/>
    <cellStyle name="Note 28 10 2" xfId="12776" xr:uid="{35EAA4D4-73D7-4BFE-A91E-973BF28E250F}"/>
    <cellStyle name="Note 28 11" xfId="6396" xr:uid="{0BD715A8-D8D3-479F-BEE3-5FADE8CB28AF}"/>
    <cellStyle name="Note 28 11 2" xfId="12867" xr:uid="{7C4EB7C2-8150-4184-A57D-C918890805E6}"/>
    <cellStyle name="Note 28 12" xfId="6845" xr:uid="{8435D9A3-3163-45A8-B7DA-3C670CFCD6B1}"/>
    <cellStyle name="Note 28 12 2" xfId="13316" xr:uid="{FEE4CDC4-F3F6-4FAC-B451-39EB4D56ADC9}"/>
    <cellStyle name="Note 28 13" xfId="6686" xr:uid="{0315FFF5-CC90-4E8E-B163-4D985C46EF72}"/>
    <cellStyle name="Note 28 13 2" xfId="13157" xr:uid="{CEB4C1FD-D1F6-43B1-9717-87D2B627AFCA}"/>
    <cellStyle name="Note 28 14" xfId="7080" xr:uid="{3BF15DE8-B397-4F25-AD53-EF961245B8C8}"/>
    <cellStyle name="Note 28 14 2" xfId="13551" xr:uid="{82C2E9F5-3EA2-4DA9-8FC7-3454B73421A6}"/>
    <cellStyle name="Note 28 15" xfId="7388" xr:uid="{FF9EA323-E4B3-4F13-9A68-60A5CD3CA14B}"/>
    <cellStyle name="Note 28 15 2" xfId="13859" xr:uid="{56220E10-F49C-482E-A892-11003006C48A}"/>
    <cellStyle name="Note 28 16" xfId="7770" xr:uid="{AA448CD2-BB0B-4249-98F4-40B759A2A788}"/>
    <cellStyle name="Note 28 16 2" xfId="14241" xr:uid="{00649D91-B9BA-4F2A-9109-50F836798742}"/>
    <cellStyle name="Note 28 17" xfId="7949" xr:uid="{B16E181B-AF1A-4845-944A-184132920C42}"/>
    <cellStyle name="Note 28 17 2" xfId="14420" xr:uid="{FC95C6AA-D3FD-491C-9FF8-09E7EA61DFF2}"/>
    <cellStyle name="Note 28 18" xfId="8126" xr:uid="{5FB3BC15-E34C-470B-8B1A-EA8E17A1A160}"/>
    <cellStyle name="Note 28 18 2" xfId="14597" xr:uid="{40B77EBC-A5DC-4CAA-B482-D1ED8B529A56}"/>
    <cellStyle name="Note 28 19" xfId="8288" xr:uid="{974CBB0E-25AB-49F8-90C4-C63714A7230F}"/>
    <cellStyle name="Note 28 19 2" xfId="14759" xr:uid="{11D8A659-B1A9-4DEC-949A-63471B3B9483}"/>
    <cellStyle name="Note 28 2" xfId="2190" xr:uid="{00000000-0005-0000-0000-00008F080000}"/>
    <cellStyle name="Note 28 2 10" xfId="6846" xr:uid="{151FCE64-C683-4656-8AB0-C567E3E1E500}"/>
    <cellStyle name="Note 28 2 10 2" xfId="13317" xr:uid="{AEF4A147-B1DC-40C1-8E53-F8B9BA401503}"/>
    <cellStyle name="Note 28 2 11" xfId="6687" xr:uid="{58C375C7-B20C-47F7-A123-EC09C6FF0E5E}"/>
    <cellStyle name="Note 28 2 11 2" xfId="13158" xr:uid="{CB4459B5-10AB-44B0-B1A8-DC63939DE795}"/>
    <cellStyle name="Note 28 2 12" xfId="7081" xr:uid="{6E1D9614-0BB0-4D2E-AC0A-F3BA801D27C7}"/>
    <cellStyle name="Note 28 2 12 2" xfId="13552" xr:uid="{E7C15BAE-6B0A-4999-BBDA-30D8D819D3D5}"/>
    <cellStyle name="Note 28 2 13" xfId="7387" xr:uid="{DE7A1D72-5027-4F04-8919-2A0BCC66FF79}"/>
    <cellStyle name="Note 28 2 13 2" xfId="13858" xr:uid="{863E3B30-C08F-428E-B08B-FCA0EA947C94}"/>
    <cellStyle name="Note 28 2 14" xfId="7771" xr:uid="{AD8D5985-FF40-434D-A5B7-3579DFD5D9AF}"/>
    <cellStyle name="Note 28 2 14 2" xfId="14242" xr:uid="{64101969-5C74-4216-B8FB-B94083A7DF3C}"/>
    <cellStyle name="Note 28 2 15" xfId="7950" xr:uid="{A1127B59-A2F2-4868-8AF1-BF1CF8258019}"/>
    <cellStyle name="Note 28 2 15 2" xfId="14421" xr:uid="{42C7915E-8017-4826-B3A8-BB6FE30593BC}"/>
    <cellStyle name="Note 28 2 16" xfId="8127" xr:uid="{3E584477-3557-4C33-B0FC-AE0529489666}"/>
    <cellStyle name="Note 28 2 16 2" xfId="14598" xr:uid="{A7B46ACC-B74C-4F93-B443-A79E6AF6B82C}"/>
    <cellStyle name="Note 28 2 17" xfId="8289" xr:uid="{901CE624-5136-4404-932E-62ABA15A163E}"/>
    <cellStyle name="Note 28 2 17 2" xfId="14760" xr:uid="{3D2E0C57-A8FE-427C-879F-EC34960DFCA0}"/>
    <cellStyle name="Note 28 2 18" xfId="8923" xr:uid="{3F8357F4-3C97-497F-964A-0E5DFF9D1FED}"/>
    <cellStyle name="Note 28 2 19" xfId="9332" xr:uid="{6D58F006-8033-4D4D-80EA-E24744CD8535}"/>
    <cellStyle name="Note 28 2 2" xfId="2191" xr:uid="{00000000-0005-0000-0000-000090080000}"/>
    <cellStyle name="Note 28 2 2 2" xfId="4922" xr:uid="{CEE840CB-DA21-47DC-BC1F-5EAEB9CF9DB3}"/>
    <cellStyle name="Note 28 2 2 2 2" xfId="11251" xr:uid="{A7337EF2-9D34-41F6-B109-503A1515BECE}"/>
    <cellStyle name="Note 28 2 2 3" xfId="9333" xr:uid="{11F39515-6610-4418-A75B-E2B74426AB00}"/>
    <cellStyle name="Note 28 2 2 4" xfId="10262" xr:uid="{A0696F6A-E667-42E0-815E-A22DF175D5D9}"/>
    <cellStyle name="Note 28 2 2 5" xfId="3993" xr:uid="{D1DB747D-3338-48D1-AAAB-B4023BA2E179}"/>
    <cellStyle name="Note 28 2 20" xfId="8595" xr:uid="{B289DCFB-AB88-42B2-B4DE-289A959C920E}"/>
    <cellStyle name="Note 28 2 21" xfId="9686" xr:uid="{11AA429F-C06A-46AA-8503-D6ABBC47A039}"/>
    <cellStyle name="Note 28 2 22" xfId="9869" xr:uid="{EF030CA7-2C64-49B3-A809-00461C8B7430}"/>
    <cellStyle name="Note 28 2 23" xfId="9237" xr:uid="{A009CA77-BB45-4CC5-AAB8-D4BC36CE70EA}"/>
    <cellStyle name="Note 28 2 24" xfId="15012" xr:uid="{73409E76-2F0C-4CE2-9DC0-39FA12B22F64}"/>
    <cellStyle name="Note 28 2 25" xfId="15187" xr:uid="{AEBD292B-8959-4B03-8F66-46C22D38A108}"/>
    <cellStyle name="Note 28 2 26" xfId="15457" xr:uid="{1DD367F1-AC50-4D61-87C8-3699092FCB1C}"/>
    <cellStyle name="Note 28 2 27" xfId="15890" xr:uid="{5F8F0EA7-CAE4-48C4-ADF2-0FE75EB0AA72}"/>
    <cellStyle name="Note 28 2 28" xfId="16067" xr:uid="{01A84D9F-1900-4D31-8376-4DF3D1449C4C}"/>
    <cellStyle name="Note 28 2 29" xfId="16229" xr:uid="{2F59337D-4633-4C82-931E-8DD8B0D4DEB9}"/>
    <cellStyle name="Note 28 2 3" xfId="3480" xr:uid="{BD6F5A0A-9756-4F42-AFA5-804EFB3C88CF}"/>
    <cellStyle name="Note 28 2 3 2" xfId="11250" xr:uid="{3DBFF4AF-EDA5-4325-AB0D-9481D44FF4B3}"/>
    <cellStyle name="Note 28 2 4" xfId="5421" xr:uid="{DDA169BF-1AA8-42B6-8899-4108C272DFAF}"/>
    <cellStyle name="Note 28 2 4 2" xfId="11892" xr:uid="{6C860FB2-7082-4BEB-8414-FC8F54A71335}"/>
    <cellStyle name="Note 28 2 5" xfId="5259" xr:uid="{9B965515-C972-4CD9-8484-4784DE53D27C}"/>
    <cellStyle name="Note 28 2 5 2" xfId="11730" xr:uid="{E359AE8E-16C3-43A4-BD2E-16512F2F62A8}"/>
    <cellStyle name="Note 28 2 6" xfId="5659" xr:uid="{C463BD32-FD4C-42A7-9CA8-CD81A31EC25A}"/>
    <cellStyle name="Note 28 2 6 2" xfId="12130" xr:uid="{E479A4E5-511E-4E97-9C97-CE68C6F06A93}"/>
    <cellStyle name="Note 28 2 7" xfId="5967" xr:uid="{31FBCDAF-BCC0-4062-95AC-837B8ED3778E}"/>
    <cellStyle name="Note 28 2 7 2" xfId="12438" xr:uid="{5DBE2EBA-CD9E-41FC-A875-919EDF8B78C4}"/>
    <cellStyle name="Note 28 2 8" xfId="6306" xr:uid="{C90EEC6B-1C69-4A00-832F-4FF2A0E1513E}"/>
    <cellStyle name="Note 28 2 8 2" xfId="12777" xr:uid="{80E795BB-5749-4FBE-BA07-52CF2D545FA4}"/>
    <cellStyle name="Note 28 2 9" xfId="6153" xr:uid="{897BCF3B-CC2F-4FDF-830F-DB7E62938BBC}"/>
    <cellStyle name="Note 28 2 9 2" xfId="12624" xr:uid="{CDC5DA13-7EC2-41BC-8727-C57668EB6F6E}"/>
    <cellStyle name="Note 28 20" xfId="8922" xr:uid="{DE0CDE59-AE19-433D-987A-C6EF8CEBEDDD}"/>
    <cellStyle name="Note 28 21" xfId="9331" xr:uid="{141AE07E-BC37-45A4-A354-C17F3D77825C}"/>
    <cellStyle name="Note 28 22" xfId="8596" xr:uid="{1347C789-6C73-4262-8FBC-C2C4180993CB}"/>
    <cellStyle name="Note 28 23" xfId="9685" xr:uid="{13979498-B88C-421E-A434-752954714B24}"/>
    <cellStyle name="Note 28 24" xfId="9868" xr:uid="{33920DA5-8E10-4ED2-840D-C52FC1D342B3}"/>
    <cellStyle name="Note 28 25" xfId="9236" xr:uid="{8D5DDF40-8020-432E-8966-07D3E0EADB78}"/>
    <cellStyle name="Note 28 26" xfId="15011" xr:uid="{6E87325F-2A51-47BB-A8EC-1D86415AA7F3}"/>
    <cellStyle name="Note 28 27" xfId="15807" xr:uid="{E4CF232A-559C-456D-8479-D451E10C69ED}"/>
    <cellStyle name="Note 28 28" xfId="15456" xr:uid="{2E05B18B-E922-4DF8-B3B5-65E41B9130C3}"/>
    <cellStyle name="Note 28 29" xfId="15889" xr:uid="{81690617-0DE2-480C-B320-660F18AB46B0}"/>
    <cellStyle name="Note 28 3" xfId="2192" xr:uid="{00000000-0005-0000-0000-000091080000}"/>
    <cellStyle name="Note 28 3 2" xfId="4923" xr:uid="{617412E3-D39A-4FA6-96CC-EDE2B7413E0D}"/>
    <cellStyle name="Note 28 3 2 2" xfId="11252" xr:uid="{64F3A178-5B1B-4EBD-BBC7-571F955E773A}"/>
    <cellStyle name="Note 28 3 3" xfId="9334" xr:uid="{BEF13FBD-D572-47E0-9B98-A759B35106FB}"/>
    <cellStyle name="Note 28 3 4" xfId="10263" xr:uid="{1762A30B-EF60-41F3-A196-D09F41E63C5A}"/>
    <cellStyle name="Note 28 3 5" xfId="3994" xr:uid="{F4FE274D-AC8A-4DA1-8F68-3696DC83FC86}"/>
    <cellStyle name="Note 28 30" xfId="16066" xr:uid="{2047E63F-1216-44E3-9575-31A19D4FE4C1}"/>
    <cellStyle name="Note 28 31" xfId="16228" xr:uid="{0FCEBCD3-98E2-4B27-B68E-F760A5E1FA37}"/>
    <cellStyle name="Note 28 4" xfId="3349" xr:uid="{08DF7F50-E82D-46B2-A373-C3A5C51A76E8}"/>
    <cellStyle name="Note 28 4 2" xfId="10763" xr:uid="{C9E67EAA-8D6B-4E8E-A951-649E1714083F}"/>
    <cellStyle name="Note 28 4 3" xfId="4497" xr:uid="{B5BC4817-E2A7-4CCC-9E92-A4DC1725B887}"/>
    <cellStyle name="Note 28 5" xfId="3479" xr:uid="{4E99F82D-D7E8-4A9A-B8C7-C6F0910310C1}"/>
    <cellStyle name="Note 28 5 2" xfId="11249" xr:uid="{207E20B0-1AEA-4E05-A3CF-BB550E39A4F2}"/>
    <cellStyle name="Note 28 6" xfId="5420" xr:uid="{B969BD47-2552-4231-9D7E-5F85B88B1DB8}"/>
    <cellStyle name="Note 28 6 2" xfId="11891" xr:uid="{F7ED416C-F2A8-4745-AA18-539D763982E1}"/>
    <cellStyle name="Note 28 7" xfId="5258" xr:uid="{04FEE8BA-6AD7-4772-B04A-B48142A68674}"/>
    <cellStyle name="Note 28 7 2" xfId="11729" xr:uid="{A5CC24C6-9D7B-44B7-BA80-E5FD6695D402}"/>
    <cellStyle name="Note 28 8" xfId="5658" xr:uid="{0C2D9B9B-776C-4D98-A335-01CB73964B68}"/>
    <cellStyle name="Note 28 8 2" xfId="12129" xr:uid="{78FDCF3D-1445-4DD7-99F5-C94D02005DBB}"/>
    <cellStyle name="Note 28 9" xfId="5968" xr:uid="{23BD4DC2-4BA8-4583-8618-6E3CA4F9FB55}"/>
    <cellStyle name="Note 28 9 2" xfId="12439" xr:uid="{DF697306-FCB1-418C-ABDF-0F2E465F4F41}"/>
    <cellStyle name="Note 28_TRAFO" xfId="2193" xr:uid="{00000000-0005-0000-0000-000092080000}"/>
    <cellStyle name="Note 29" xfId="2194" xr:uid="{00000000-0005-0000-0000-000093080000}"/>
    <cellStyle name="Note 29 10" xfId="6307" xr:uid="{7BD6EDF3-7D6A-4335-A108-E74AB58559BF}"/>
    <cellStyle name="Note 29 10 2" xfId="12778" xr:uid="{CD8825F7-418B-48B5-A3A8-D2EFB8AD0D21}"/>
    <cellStyle name="Note 29 11" xfId="6154" xr:uid="{E84FD734-DA69-4555-88CA-DD60DDC2AA29}"/>
    <cellStyle name="Note 29 11 2" xfId="12625" xr:uid="{AB09443C-1856-4201-912C-DB8B0539064B}"/>
    <cellStyle name="Note 29 12" xfId="6847" xr:uid="{6CD98DD9-D223-42B9-A803-3A4D8715F0D8}"/>
    <cellStyle name="Note 29 12 2" xfId="13318" xr:uid="{776C779A-0BD8-4029-B8B9-F7DD2B0A4E8F}"/>
    <cellStyle name="Note 29 13" xfId="6688" xr:uid="{AB474EAD-B0A6-4C67-B0ED-E38C2E92F972}"/>
    <cellStyle name="Note 29 13 2" xfId="13159" xr:uid="{AA4F714C-1171-48E3-8966-92B0F1B8D85F}"/>
    <cellStyle name="Note 29 14" xfId="7082" xr:uid="{A83D448D-C29F-46F1-9C0B-FEF82860F717}"/>
    <cellStyle name="Note 29 14 2" xfId="13553" xr:uid="{3DEFE0E4-AAE1-49E6-8F2C-15C740392A79}"/>
    <cellStyle name="Note 29 15" xfId="7386" xr:uid="{586E96D2-35F8-4945-9051-D0A4A8EF8EF3}"/>
    <cellStyle name="Note 29 15 2" xfId="13857" xr:uid="{25F994AB-7461-4C43-8266-E570567FBA81}"/>
    <cellStyle name="Note 29 16" xfId="7772" xr:uid="{F221D02A-8B0B-481A-A54C-8EA88781BBCC}"/>
    <cellStyle name="Note 29 16 2" xfId="14243" xr:uid="{4479F341-F76A-49C6-8992-C20C95E504C9}"/>
    <cellStyle name="Note 29 17" xfId="7951" xr:uid="{11B9380B-EE1B-41ED-898D-CB076DF0B346}"/>
    <cellStyle name="Note 29 17 2" xfId="14422" xr:uid="{0D04F4C3-1373-4AF5-9A48-D07FE9DE64C5}"/>
    <cellStyle name="Note 29 18" xfId="8128" xr:uid="{C49F8995-6FC6-4DE7-B629-48EB5148ED0A}"/>
    <cellStyle name="Note 29 18 2" xfId="14599" xr:uid="{D8BAC63B-1EF8-46A1-AA6D-78E6F8D60F0E}"/>
    <cellStyle name="Note 29 19" xfId="8290" xr:uid="{5301C398-8159-4583-8131-E1B77A40BC36}"/>
    <cellStyle name="Note 29 19 2" xfId="14761" xr:uid="{B7F015D8-84C3-42DE-9315-482AACBB051A}"/>
    <cellStyle name="Note 29 2" xfId="2195" xr:uid="{00000000-0005-0000-0000-000094080000}"/>
    <cellStyle name="Note 29 2 10" xfId="6848" xr:uid="{74C05A68-6E67-4B83-B266-B40738E4D28F}"/>
    <cellStyle name="Note 29 2 10 2" xfId="13319" xr:uid="{834A0D5B-6983-4DBF-82F5-7D33D5C5232A}"/>
    <cellStyle name="Note 29 2 11" xfId="6689" xr:uid="{ADA58628-7A86-4B9E-A973-14E592E72C63}"/>
    <cellStyle name="Note 29 2 11 2" xfId="13160" xr:uid="{56321FDA-CEC9-49CE-A405-E629066A1429}"/>
    <cellStyle name="Note 29 2 12" xfId="7083" xr:uid="{071D92DC-30E7-4025-A04A-A7E084F2F1CE}"/>
    <cellStyle name="Note 29 2 12 2" xfId="13554" xr:uid="{15A045C3-E9DD-4034-881C-CBB6C484734B}"/>
    <cellStyle name="Note 29 2 13" xfId="7385" xr:uid="{81CA72B7-40F4-43E6-9C64-D92BE32B1D0A}"/>
    <cellStyle name="Note 29 2 13 2" xfId="13856" xr:uid="{120C5231-58E9-486E-8E7B-D21D25BBD4E8}"/>
    <cellStyle name="Note 29 2 14" xfId="7773" xr:uid="{B9F5282C-1D12-441C-B4EE-E5CE9D78177F}"/>
    <cellStyle name="Note 29 2 14 2" xfId="14244" xr:uid="{7644FC11-FF87-4CAF-9736-58ECCF9887F3}"/>
    <cellStyle name="Note 29 2 15" xfId="7952" xr:uid="{815BFBB8-8AD3-4FC3-B662-8162DD94DB03}"/>
    <cellStyle name="Note 29 2 15 2" xfId="14423" xr:uid="{B7E95390-FD04-4571-8A0D-CCAA5DA2FC35}"/>
    <cellStyle name="Note 29 2 16" xfId="8129" xr:uid="{E570FC26-A19C-460C-A8C0-9CBACFA8AE0F}"/>
    <cellStyle name="Note 29 2 16 2" xfId="14600" xr:uid="{B2284624-18A6-4844-8D3D-8475162B3731}"/>
    <cellStyle name="Note 29 2 17" xfId="8291" xr:uid="{B8CC4BD3-EA8E-4B23-9308-3FF1EB629BD6}"/>
    <cellStyle name="Note 29 2 17 2" xfId="14762" xr:uid="{6D40742B-58EA-4C4B-98A5-BB024FFCC26B}"/>
    <cellStyle name="Note 29 2 18" xfId="8925" xr:uid="{66C94CDA-825F-443D-9D14-D98578E5BA3B}"/>
    <cellStyle name="Note 29 2 19" xfId="9336" xr:uid="{7C2A2690-A4AD-47E1-A11D-069DCE796E69}"/>
    <cellStyle name="Note 29 2 2" xfId="2196" xr:uid="{00000000-0005-0000-0000-000095080000}"/>
    <cellStyle name="Note 29 2 2 2" xfId="4924" xr:uid="{B0CBA0BB-F60D-436A-BCD2-993F3078928B}"/>
    <cellStyle name="Note 29 2 2 2 2" xfId="11255" xr:uid="{C164B437-EF09-4DCB-94FF-EFFC7ECD209B}"/>
    <cellStyle name="Note 29 2 2 3" xfId="9337" xr:uid="{F0518DF2-FEF0-49D8-A1AD-7C579AA784E9}"/>
    <cellStyle name="Note 29 2 2 4" xfId="10264" xr:uid="{A022CDED-FF49-45A6-8839-15A184B7D3C9}"/>
    <cellStyle name="Note 29 2 2 5" xfId="3995" xr:uid="{5B323408-7A60-434A-BD69-58E200CDF037}"/>
    <cellStyle name="Note 29 2 20" xfId="8593" xr:uid="{739183EC-46BC-46EA-9402-B9AE0AC868DC}"/>
    <cellStyle name="Note 29 2 21" xfId="9688" xr:uid="{035D6879-E109-4C30-AA22-F3F1E4D20437}"/>
    <cellStyle name="Note 29 2 22" xfId="9871" xr:uid="{75154E51-C935-4EF9-8190-8C3CFAA1D4B9}"/>
    <cellStyle name="Note 29 2 23" xfId="9239" xr:uid="{7EF0245D-64A7-4336-98E9-5C62E8430D0B}"/>
    <cellStyle name="Note 29 2 24" xfId="15014" xr:uid="{2CE4366F-C44E-4A17-BBE2-4208897377AF}"/>
    <cellStyle name="Note 29 2 25" xfId="15634" xr:uid="{BB4800AE-35C1-4311-8A19-156404CE752C}"/>
    <cellStyle name="Note 29 2 26" xfId="15181" xr:uid="{B07618AD-013E-41BF-BE9D-DD117507F501}"/>
    <cellStyle name="Note 29 2 27" xfId="15892" xr:uid="{1A44060E-E7B1-4331-A8FC-CA75938B471C}"/>
    <cellStyle name="Note 29 2 28" xfId="16069" xr:uid="{C576E9C1-E91B-4166-AEBB-F31A98D5F96A}"/>
    <cellStyle name="Note 29 2 29" xfId="16231" xr:uid="{53A02DD1-D130-4D60-B642-2EEEB851624C}"/>
    <cellStyle name="Note 29 2 3" xfId="3482" xr:uid="{4401C676-D825-4F1C-BFC4-AE16D8CBD230}"/>
    <cellStyle name="Note 29 2 3 2" xfId="11254" xr:uid="{EB1E122C-A64A-43A7-AAC0-4BC74B64B006}"/>
    <cellStyle name="Note 29 2 4" xfId="5423" xr:uid="{54B950F1-D1E9-4487-BB0A-6BFF18C3686B}"/>
    <cellStyle name="Note 29 2 4 2" xfId="11894" xr:uid="{28BCFA3C-9105-482E-B20B-C896636AB1DF}"/>
    <cellStyle name="Note 29 2 5" xfId="5261" xr:uid="{C105F941-0991-45CF-9098-664DDB9E4EFF}"/>
    <cellStyle name="Note 29 2 5 2" xfId="11732" xr:uid="{7A94F477-1226-41E4-819A-AA45B0723F73}"/>
    <cellStyle name="Note 29 2 6" xfId="5661" xr:uid="{58374223-112C-4B7D-AF8C-4BAAF1F47644}"/>
    <cellStyle name="Note 29 2 6 2" xfId="12132" xr:uid="{70D7FCDD-084E-48C2-8CFD-DE8F7F68AE1D}"/>
    <cellStyle name="Note 29 2 7" xfId="5965" xr:uid="{FD5709E5-EA3A-4150-94DD-08C6502A218A}"/>
    <cellStyle name="Note 29 2 7 2" xfId="12436" xr:uid="{3F33EBC3-19DF-4390-9EB1-33DD888123AA}"/>
    <cellStyle name="Note 29 2 8" xfId="6308" xr:uid="{05F76402-F2F3-4169-B12C-091F6635E1C9}"/>
    <cellStyle name="Note 29 2 8 2" xfId="12779" xr:uid="{003D4D50-6906-4A10-BE28-992396A7F4F7}"/>
    <cellStyle name="Note 29 2 9" xfId="6391" xr:uid="{CE6A1B5D-F3F0-4E0D-992D-DD2507F8AB5D}"/>
    <cellStyle name="Note 29 2 9 2" xfId="12862" xr:uid="{ED426663-7ADA-474D-98B3-788E18009E53}"/>
    <cellStyle name="Note 29 20" xfId="8924" xr:uid="{351B2923-359C-48BB-8EF7-E93D8F4E41CC}"/>
    <cellStyle name="Note 29 21" xfId="9335" xr:uid="{CDB145B1-03FF-43A0-9288-49B33EC8C66D}"/>
    <cellStyle name="Note 29 22" xfId="8594" xr:uid="{D7C140F8-84BE-4868-AD9A-1169AECEB263}"/>
    <cellStyle name="Note 29 23" xfId="9687" xr:uid="{2178F905-20B7-4E96-8BB3-B78B23B2564E}"/>
    <cellStyle name="Note 29 24" xfId="9870" xr:uid="{41665BAD-19AB-4BB7-8873-305524667E44}"/>
    <cellStyle name="Note 29 25" xfId="9238" xr:uid="{ADB0EE4A-AFB8-4F57-8899-753B9543C899}"/>
    <cellStyle name="Note 29 26" xfId="15013" xr:uid="{308EE942-522D-4534-8528-18313018F4F0}"/>
    <cellStyle name="Note 29 27" xfId="15633" xr:uid="{D5FC5ED6-E2BE-4057-937A-809F76ABF186}"/>
    <cellStyle name="Note 29 28" xfId="15458" xr:uid="{0201C942-DB11-42EE-B9F9-7F319A6F8635}"/>
    <cellStyle name="Note 29 29" xfId="15891" xr:uid="{9FA56EB3-DBDF-4ADF-BB5E-158C33E22E9B}"/>
    <cellStyle name="Note 29 3" xfId="2197" xr:uid="{00000000-0005-0000-0000-000096080000}"/>
    <cellStyle name="Note 29 3 2" xfId="4925" xr:uid="{28063E3B-BED2-4DCF-B2F7-84FB53C46022}"/>
    <cellStyle name="Note 29 3 2 2" xfId="11256" xr:uid="{B9785D3B-0C2C-4559-9ADB-66039ADC8223}"/>
    <cellStyle name="Note 29 3 3" xfId="9338" xr:uid="{1EB04B47-A81E-4128-894F-E3B3E7AA843C}"/>
    <cellStyle name="Note 29 3 4" xfId="10265" xr:uid="{0B1C784A-7F15-4D7D-8593-C5B628B8653F}"/>
    <cellStyle name="Note 29 3 5" xfId="3996" xr:uid="{9654C8EF-08E0-47F1-8EE2-3C6054F224C6}"/>
    <cellStyle name="Note 29 30" xfId="16068" xr:uid="{F59F5869-F82A-4ABA-BF7B-2A4F5CAF888E}"/>
    <cellStyle name="Note 29 31" xfId="16230" xr:uid="{F7FCBA68-4870-482A-9E1A-7FB71FCE2482}"/>
    <cellStyle name="Note 29 4" xfId="3350" xr:uid="{E965EDA6-4557-4E44-BC6A-70F50FD82E4B}"/>
    <cellStyle name="Note 29 4 2" xfId="10764" xr:uid="{CD543A1B-020F-436C-979A-22B4E65858FF}"/>
    <cellStyle name="Note 29 4 3" xfId="4498" xr:uid="{BFA8BF77-B590-4286-8FEE-9860FA2F10C7}"/>
    <cellStyle name="Note 29 5" xfId="3481" xr:uid="{D2B15F1B-E718-43D4-915D-DE4D0D83FBE0}"/>
    <cellStyle name="Note 29 5 2" xfId="11253" xr:uid="{19B56C5A-EF8D-4E6B-88E5-2CC32DA5A507}"/>
    <cellStyle name="Note 29 6" xfId="5422" xr:uid="{9091F23D-FC00-4ADF-8345-6F2EB52CBF41}"/>
    <cellStyle name="Note 29 6 2" xfId="11893" xr:uid="{20516A0D-8074-49A0-B961-8901CD369D8C}"/>
    <cellStyle name="Note 29 7" xfId="5260" xr:uid="{CFC93E28-2D10-4A95-95E1-21B5CB41F8D8}"/>
    <cellStyle name="Note 29 7 2" xfId="11731" xr:uid="{539008CE-644F-4C7F-A893-C283A9A883A9}"/>
    <cellStyle name="Note 29 8" xfId="5660" xr:uid="{706747A5-3375-49C3-AFEB-0E9BD713E184}"/>
    <cellStyle name="Note 29 8 2" xfId="12131" xr:uid="{4582A3C9-5C48-4859-A6C9-E204C5746973}"/>
    <cellStyle name="Note 29 9" xfId="5966" xr:uid="{53BAF02C-2BAB-4F03-8808-1B5C4EBD04DC}"/>
    <cellStyle name="Note 29 9 2" xfId="12437" xr:uid="{C8811B61-E183-402E-989D-04E03E906F4F}"/>
    <cellStyle name="Note 29_TRAFO" xfId="2198" xr:uid="{00000000-0005-0000-0000-000097080000}"/>
    <cellStyle name="Note 3" xfId="2199" xr:uid="{00000000-0005-0000-0000-000098080000}"/>
    <cellStyle name="Note 3 10" xfId="6525" xr:uid="{8E69FA19-2445-4CF1-84FE-5F3533AD9BE3}"/>
    <cellStyle name="Note 3 10 2" xfId="12996" xr:uid="{2B909836-C67B-4619-8890-3BF91A90267C}"/>
    <cellStyle name="Note 3 11" xfId="6849" xr:uid="{4B5C963E-2BBC-4C24-B78B-E06A4B420471}"/>
    <cellStyle name="Note 3 11 2" xfId="13320" xr:uid="{18C22984-BC4D-4FC3-8F7A-3AA1A320F1DB}"/>
    <cellStyle name="Note 3 12" xfId="7008" xr:uid="{26AC8423-BCEA-44F0-B80D-0F2D093E812C}"/>
    <cellStyle name="Note 3 12 2" xfId="13479" xr:uid="{42361335-DBB3-4699-8D6F-D9A1267D8DC8}"/>
    <cellStyle name="Note 3 13" xfId="7084" xr:uid="{C8B8ECBE-A195-40D4-A527-72FD4FC34212}"/>
    <cellStyle name="Note 3 13 2" xfId="13555" xr:uid="{E5214C93-E316-4B23-9AC3-B92EBCF138F2}"/>
    <cellStyle name="Note 3 14" xfId="7384" xr:uid="{3625AB40-DE3A-4567-83E8-502BE7E62EBD}"/>
    <cellStyle name="Note 3 14 2" xfId="13855" xr:uid="{8D70D840-0015-4133-A17A-335F87AB91A0}"/>
    <cellStyle name="Note 3 15" xfId="7774" xr:uid="{76831517-53E4-4BB5-9274-F170E0787C6B}"/>
    <cellStyle name="Note 3 15 2" xfId="14245" xr:uid="{961382C0-91AF-42E0-A4DF-D2987B3ADB11}"/>
    <cellStyle name="Note 3 16" xfId="7953" xr:uid="{0A2002A9-8688-4F4D-9258-D84EA09250FE}"/>
    <cellStyle name="Note 3 16 2" xfId="14424" xr:uid="{C5446179-FC7F-4AD7-8589-4E9F57BBCEA3}"/>
    <cellStyle name="Note 3 17" xfId="8130" xr:uid="{56AB54A0-0376-4E06-B0C8-0BAA369BE3F5}"/>
    <cellStyle name="Note 3 17 2" xfId="14601" xr:uid="{41BE3F09-47A9-401E-8083-0990C9117A4C}"/>
    <cellStyle name="Note 3 18" xfId="8292" xr:uid="{ABA869B4-CB7D-49EC-BFCD-16AFA1A9267C}"/>
    <cellStyle name="Note 3 18 2" xfId="14763" xr:uid="{527D1165-8793-46E1-A70A-31F740A3114D}"/>
    <cellStyle name="Note 3 19" xfId="8926" xr:uid="{1D46DA33-DF69-4E1B-B033-FA6EF39051D9}"/>
    <cellStyle name="Note 3 2" xfId="2200" xr:uid="{00000000-0005-0000-0000-000099080000}"/>
    <cellStyle name="Note 3 2 10" xfId="6850" xr:uid="{354E8BB4-0DCD-4864-8470-58CD75C305D1}"/>
    <cellStyle name="Note 3 2 10 2" xfId="13321" xr:uid="{4DE424ED-106A-43E6-B497-4D9325379651}"/>
    <cellStyle name="Note 3 2 11" xfId="6690" xr:uid="{75FA28C2-B259-4E65-9206-E32DD7F90BFF}"/>
    <cellStyle name="Note 3 2 11 2" xfId="13161" xr:uid="{D00B75BE-A81A-4292-A156-99E85596E67E}"/>
    <cellStyle name="Note 3 2 12" xfId="7085" xr:uid="{57C6B727-BDA5-432D-AA78-12C873D281BD}"/>
    <cellStyle name="Note 3 2 12 2" xfId="13556" xr:uid="{79A81970-D501-4794-89CA-41A058975A59}"/>
    <cellStyle name="Note 3 2 13" xfId="7383" xr:uid="{AA769977-4138-46D9-ADD7-D115B6CAD34B}"/>
    <cellStyle name="Note 3 2 13 2" xfId="13854" xr:uid="{FA7D73B6-3E4F-4C0B-9262-0DE54A963F25}"/>
    <cellStyle name="Note 3 2 14" xfId="7775" xr:uid="{B87317C9-F3ED-42BD-A866-841CAB057B9F}"/>
    <cellStyle name="Note 3 2 14 2" xfId="14246" xr:uid="{330CD463-34F8-4814-BA21-16C6D7CCFE9A}"/>
    <cellStyle name="Note 3 2 15" xfId="7954" xr:uid="{1BBE555A-8CD6-4B16-91CE-C008A4ADF1F4}"/>
    <cellStyle name="Note 3 2 15 2" xfId="14425" xr:uid="{E6BA440A-5111-44D4-ACE5-F10435D16444}"/>
    <cellStyle name="Note 3 2 16" xfId="8131" xr:uid="{10C4C195-2D13-4637-B9AD-8443B6C85C73}"/>
    <cellStyle name="Note 3 2 16 2" xfId="14602" xr:uid="{E4E48B15-B634-4A81-A80D-24F9F123CC3C}"/>
    <cellStyle name="Note 3 2 17" xfId="8293" xr:uid="{A1AA741A-97C6-4D34-B586-5459C92D3F7D}"/>
    <cellStyle name="Note 3 2 17 2" xfId="14764" xr:uid="{EDB298B1-33BA-476F-8A2D-AB63D6A7FB71}"/>
    <cellStyle name="Note 3 2 18" xfId="8927" xr:uid="{22850E83-A008-4B5E-8120-6CBD711ABB45}"/>
    <cellStyle name="Note 3 2 19" xfId="9340" xr:uid="{376E45D8-D4DE-4D0B-9274-2E5080E35E6A}"/>
    <cellStyle name="Note 3 2 2" xfId="2201" xr:uid="{00000000-0005-0000-0000-00009A080000}"/>
    <cellStyle name="Note 3 2 2 2" xfId="4926" xr:uid="{20FD3520-758C-4FE6-B1FC-B400767BC6E1}"/>
    <cellStyle name="Note 3 2 2 2 2" xfId="11259" xr:uid="{63CF600C-79AF-4BB3-912F-FF5759367AA8}"/>
    <cellStyle name="Note 3 2 2 3" xfId="9341" xr:uid="{70E8BE62-7C13-4623-A295-092DA2A13C8F}"/>
    <cellStyle name="Note 3 2 2 4" xfId="10266" xr:uid="{7D4DDA9E-B75C-41CD-BDC2-9D1DD33D833F}"/>
    <cellStyle name="Note 3 2 2 5" xfId="3997" xr:uid="{4AF787E4-3172-42E3-858B-45C4F935D220}"/>
    <cellStyle name="Note 3 2 20" xfId="8591" xr:uid="{6A5345E5-213A-4795-9A36-9E0A07FFCC7A}"/>
    <cellStyle name="Note 3 2 21" xfId="9690" xr:uid="{65F4D100-774B-4714-8499-BDD91A623592}"/>
    <cellStyle name="Note 3 2 22" xfId="9873" xr:uid="{44BBFF56-35E4-49B1-B593-063DB6F6DEBF}"/>
    <cellStyle name="Note 3 2 23" xfId="9241" xr:uid="{41CC9FCD-4E06-4527-A6EA-82E81E2F9DE0}"/>
    <cellStyle name="Note 3 2 24" xfId="15016" xr:uid="{53E10087-86D8-44E3-93F3-998DE87C4600}"/>
    <cellStyle name="Note 3 2 25" xfId="15636" xr:uid="{707F1DD4-4137-43FC-A41A-DF0AEC7A5F8F}"/>
    <cellStyle name="Note 3 2 26" xfId="15793" xr:uid="{904A3461-41A8-40B4-AC38-ABC0D8034E16}"/>
    <cellStyle name="Note 3 2 27" xfId="15894" xr:uid="{6E00B4B7-E010-4915-9D3E-F34A433EF448}"/>
    <cellStyle name="Note 3 2 28" xfId="16071" xr:uid="{FEDF7463-FB70-4378-8DA9-3332E3E0D7EF}"/>
    <cellStyle name="Note 3 2 29" xfId="16233" xr:uid="{ADBBF709-36FC-467D-BD0A-E90E7BC4BC41}"/>
    <cellStyle name="Note 3 2 3" xfId="3484" xr:uid="{1042DA72-D1F9-4DD7-A9AA-04F361D17570}"/>
    <cellStyle name="Note 3 2 3 2" xfId="11258" xr:uid="{24681A8A-212F-485A-AE7A-42F46510C06A}"/>
    <cellStyle name="Note 3 2 4" xfId="5425" xr:uid="{7E9D7FF5-6821-46B7-B129-7B50C25555B8}"/>
    <cellStyle name="Note 3 2 4 2" xfId="11896" xr:uid="{B6818698-2B42-4EC7-9662-1AF7E53876D5}"/>
    <cellStyle name="Note 3 2 5" xfId="5262" xr:uid="{6B5F60EE-D31E-4DAE-8033-F6C40A1446DF}"/>
    <cellStyle name="Note 3 2 5 2" xfId="11733" xr:uid="{78077DE7-D2E1-4874-9548-57E9361552CB}"/>
    <cellStyle name="Note 3 2 6" xfId="5663" xr:uid="{21BB6B45-822B-4BED-B6C5-800FB3EB15A8}"/>
    <cellStyle name="Note 3 2 6 2" xfId="12134" xr:uid="{60E80E7D-797C-4FC2-A2B1-A3F45ECF69C7}"/>
    <cellStyle name="Note 3 2 7" xfId="5963" xr:uid="{246BB3C3-B7F7-4F75-B827-37D61EAD1C7A}"/>
    <cellStyle name="Note 3 2 7 2" xfId="12434" xr:uid="{C7FBB642-1828-4E67-96EA-14140B556F22}"/>
    <cellStyle name="Note 3 2 8" xfId="6310" xr:uid="{33E0646E-D17C-40F2-A3AD-09A134B6A6E1}"/>
    <cellStyle name="Note 3 2 8 2" xfId="12781" xr:uid="{5433CC85-ED5E-45F0-8CB4-F2D427AFE266}"/>
    <cellStyle name="Note 3 2 9" xfId="6155" xr:uid="{59B5FBF8-2582-4F4B-95AD-B4D65D83CA51}"/>
    <cellStyle name="Note 3 2 9 2" xfId="12626" xr:uid="{8EBF6BAC-6C37-4547-BA99-017EB4D02350}"/>
    <cellStyle name="Note 3 20" xfId="9339" xr:uid="{31AF084F-43A0-4895-9686-B69049BA8037}"/>
    <cellStyle name="Note 3 21" xfId="8592" xr:uid="{E879BE90-0330-461E-B041-8DECC553B7F9}"/>
    <cellStyle name="Note 3 22" xfId="9689" xr:uid="{10A50C61-D9F2-4826-A0E6-56CC3A544804}"/>
    <cellStyle name="Note 3 23" xfId="9872" xr:uid="{55339C0D-8CF7-4248-B758-43767D9062A9}"/>
    <cellStyle name="Note 3 24" xfId="9240" xr:uid="{29B663DC-0019-4698-AADC-DEF9B0884B2B}"/>
    <cellStyle name="Note 3 25" xfId="15015" xr:uid="{00F0A0B2-9B6D-4C47-8433-0BDACAAC1187}"/>
    <cellStyle name="Note 3 26" xfId="15635" xr:uid="{A834011B-B0BD-4A9F-B103-285E7242B6EC}"/>
    <cellStyle name="Note 3 27" xfId="15459" xr:uid="{55598EFD-FF97-48AF-ACA7-14778262820A}"/>
    <cellStyle name="Note 3 28" xfId="15893" xr:uid="{299D9683-41B9-4EB8-97C3-19418CC296FD}"/>
    <cellStyle name="Note 3 29" xfId="16070" xr:uid="{9321B34B-26B8-4469-8053-999B73E72D84}"/>
    <cellStyle name="Note 3 3" xfId="2202" xr:uid="{00000000-0005-0000-0000-00009B080000}"/>
    <cellStyle name="Note 3 3 2" xfId="4927" xr:uid="{DB78EE6F-FFE2-432A-846E-D362892C0733}"/>
    <cellStyle name="Note 3 3 2 2" xfId="11260" xr:uid="{54AB6470-E1F0-4EDD-9F0E-FE123FDEA2EC}"/>
    <cellStyle name="Note 3 3 3" xfId="9342" xr:uid="{A9EB9671-F0DE-4B49-8FF8-5E95FD11E888}"/>
    <cellStyle name="Note 3 3 4" xfId="10267" xr:uid="{0378A01A-0D3C-47F8-B05B-2D58A26050BD}"/>
    <cellStyle name="Note 3 3 5" xfId="3998" xr:uid="{B6043F22-A2A8-46D2-8AC5-20E5F8104FD1}"/>
    <cellStyle name="Note 3 30" xfId="16232" xr:uid="{A8AFAE0B-5410-4D9B-B270-64335ADF4B6A}"/>
    <cellStyle name="Note 3 4" xfId="3483" xr:uid="{B72E95E5-227A-4EF7-8585-526D2EF80129}"/>
    <cellStyle name="Note 3 4 2" xfId="11257" xr:uid="{38308D7F-15FD-4EA4-9790-88B090C6E5F5}"/>
    <cellStyle name="Note 3 5" xfId="5424" xr:uid="{BF800148-CB78-472F-BE25-47526E4BBC45}"/>
    <cellStyle name="Note 3 5 2" xfId="11895" xr:uid="{07CE0B79-B2E6-4BDC-BD1D-7E4B1DC8CC22}"/>
    <cellStyle name="Note 3 6" xfId="5584" xr:uid="{574D6501-8672-4633-BF7A-476DFA9C943E}"/>
    <cellStyle name="Note 3 6 2" xfId="12055" xr:uid="{156FDD57-40A8-4980-B1F2-B47E1CD9A766}"/>
    <cellStyle name="Note 3 7" xfId="5662" xr:uid="{8BC05E62-F8F6-4F3E-9A4A-B53913B25B86}"/>
    <cellStyle name="Note 3 7 2" xfId="12133" xr:uid="{17C53487-3C6F-4CDB-AAE9-9C43CB9AD29A}"/>
    <cellStyle name="Note 3 8" xfId="5964" xr:uid="{AC6907AA-136E-46BD-B963-E49C81B1BB1D}"/>
    <cellStyle name="Note 3 8 2" xfId="12435" xr:uid="{A73A61AE-92DC-473F-9937-856A7E3D07B3}"/>
    <cellStyle name="Note 3 9" xfId="6309" xr:uid="{41526DC2-4057-4958-B70E-76881480FAE8}"/>
    <cellStyle name="Note 3 9 2" xfId="12780" xr:uid="{FB231716-25E8-4BDC-8BE0-47BBA1B951F5}"/>
    <cellStyle name="Note 3_TRAFO" xfId="2203" xr:uid="{00000000-0005-0000-0000-00009C080000}"/>
    <cellStyle name="Note 30" xfId="2204" xr:uid="{00000000-0005-0000-0000-00009D080000}"/>
    <cellStyle name="Note 30 10" xfId="6311" xr:uid="{E00D6E6B-7C66-442F-BFEA-595B8C0E51DE}"/>
    <cellStyle name="Note 30 10 2" xfId="12782" xr:uid="{454120A3-4D3C-44F7-A91E-6A991138719C}"/>
    <cellStyle name="Note 30 11" xfId="6156" xr:uid="{4B03AA6C-6457-441D-A37D-6CF7A4B3B070}"/>
    <cellStyle name="Note 30 11 2" xfId="12627" xr:uid="{E588B1AD-8D1D-49E8-84A3-50442C1C0B14}"/>
    <cellStyle name="Note 30 12" xfId="6851" xr:uid="{134B2D8C-53EA-4FD4-82E3-20A3BB5BEB9D}"/>
    <cellStyle name="Note 30 12 2" xfId="13322" xr:uid="{2C34E616-E9F7-48CE-AD01-45D7B4CC0591}"/>
    <cellStyle name="Note 30 13" xfId="6691" xr:uid="{8C3E5F60-992D-4A50-8D02-2BF9515BA903}"/>
    <cellStyle name="Note 30 13 2" xfId="13162" xr:uid="{2C90E3EE-5B71-4302-ADFF-4E1023C84260}"/>
    <cellStyle name="Note 30 14" xfId="7086" xr:uid="{3D36AC5B-F871-4B6A-9EBA-5E376BFF1ABC}"/>
    <cellStyle name="Note 30 14 2" xfId="13557" xr:uid="{0581941B-C334-4F91-8DBD-9A2BBDA827D4}"/>
    <cellStyle name="Note 30 15" xfId="7382" xr:uid="{FF243E2F-F6A8-493C-88D5-813A0653847B}"/>
    <cellStyle name="Note 30 15 2" xfId="13853" xr:uid="{C54CFCC7-1525-4E37-BB28-C9B45F892DC2}"/>
    <cellStyle name="Note 30 16" xfId="7776" xr:uid="{181DAD95-E281-49AC-9347-947F0828D404}"/>
    <cellStyle name="Note 30 16 2" xfId="14247" xr:uid="{5D1A824E-5231-44F5-967C-2B3ACDF0CA16}"/>
    <cellStyle name="Note 30 17" xfId="7955" xr:uid="{3ADE3BF3-8EC2-4FBC-A623-AA5697C9CC5C}"/>
    <cellStyle name="Note 30 17 2" xfId="14426" xr:uid="{87A3198B-4644-4FDF-8A8F-9F598E7084D0}"/>
    <cellStyle name="Note 30 18" xfId="8132" xr:uid="{440F3B0B-B088-4E51-A459-1235CE40CF83}"/>
    <cellStyle name="Note 30 18 2" xfId="14603" xr:uid="{447D63B8-A262-4FD1-A6DD-F28330867966}"/>
    <cellStyle name="Note 30 19" xfId="8294" xr:uid="{ACC35E4F-9851-45B5-9A5A-22BF0D10E643}"/>
    <cellStyle name="Note 30 19 2" xfId="14765" xr:uid="{9A234CAC-B65A-4F68-B132-FA618761859E}"/>
    <cellStyle name="Note 30 2" xfId="2205" xr:uid="{00000000-0005-0000-0000-00009E080000}"/>
    <cellStyle name="Note 30 2 10" xfId="6852" xr:uid="{E272653D-FA1A-4E77-BF77-F05C6F82BF4C}"/>
    <cellStyle name="Note 30 2 10 2" xfId="13323" xr:uid="{78C3F4AC-FB8A-4C96-A771-EC22C599E923}"/>
    <cellStyle name="Note 30 2 11" xfId="6692" xr:uid="{4D36F295-DEDD-41A7-A4D7-D2DE17B5E545}"/>
    <cellStyle name="Note 30 2 11 2" xfId="13163" xr:uid="{2B489845-9B2D-4792-8858-0CBBFF565A33}"/>
    <cellStyle name="Note 30 2 12" xfId="7087" xr:uid="{D6342EEF-C528-440D-813B-BBEC839603DF}"/>
    <cellStyle name="Note 30 2 12 2" xfId="13558" xr:uid="{A67A718C-38F1-46C4-A0A9-9CE1E49BAFD2}"/>
    <cellStyle name="Note 30 2 13" xfId="7242" xr:uid="{80FB735D-7689-444A-A9D6-7CC5C9824C96}"/>
    <cellStyle name="Note 30 2 13 2" xfId="13713" xr:uid="{18E84C46-9698-47C1-AF19-C689DF1435C5}"/>
    <cellStyle name="Note 30 2 14" xfId="7777" xr:uid="{B947C940-E9F1-4AE4-A235-DC81147894C9}"/>
    <cellStyle name="Note 30 2 14 2" xfId="14248" xr:uid="{85CD11AA-CF75-4BA6-8842-C90C84B0DCA2}"/>
    <cellStyle name="Note 30 2 15" xfId="7956" xr:uid="{894CEFDB-03D1-4F3E-85E2-030FFE6DAF49}"/>
    <cellStyle name="Note 30 2 15 2" xfId="14427" xr:uid="{24987876-56A1-4854-AA5C-33383F8F5700}"/>
    <cellStyle name="Note 30 2 16" xfId="8133" xr:uid="{66D58D0A-C6F4-4A1B-B937-8166913F380F}"/>
    <cellStyle name="Note 30 2 16 2" xfId="14604" xr:uid="{D579D155-F760-41AC-BAD3-3BBC344C0102}"/>
    <cellStyle name="Note 30 2 17" xfId="8295" xr:uid="{1434CAD9-14AB-4A1E-9047-4DC84A4847EA}"/>
    <cellStyle name="Note 30 2 17 2" xfId="14766" xr:uid="{5924C26E-4F2B-4A47-BD70-3CEB7B2A38EF}"/>
    <cellStyle name="Note 30 2 18" xfId="8929" xr:uid="{17D83FF3-1ADB-4A0D-A464-D6049FBF0680}"/>
    <cellStyle name="Note 30 2 19" xfId="9344" xr:uid="{D73837A3-B2DD-4A28-A143-9F90CC30089E}"/>
    <cellStyle name="Note 30 2 2" xfId="2206" xr:uid="{00000000-0005-0000-0000-00009F080000}"/>
    <cellStyle name="Note 30 2 2 2" xfId="4928" xr:uid="{9E1226C1-1EA5-47A9-B9C1-081B5AE62A30}"/>
    <cellStyle name="Note 30 2 2 2 2" xfId="11263" xr:uid="{6AEE15E8-2CA9-410F-A3EB-91CEB4060743}"/>
    <cellStyle name="Note 30 2 2 3" xfId="9345" xr:uid="{8B4912D8-CC80-448C-902F-4E1D6F824A3B}"/>
    <cellStyle name="Note 30 2 2 4" xfId="10268" xr:uid="{319F1E49-280D-49A2-81D8-476498983E85}"/>
    <cellStyle name="Note 30 2 2 5" xfId="3999" xr:uid="{63F1F91E-7E56-4702-9777-C29B884C1A1B}"/>
    <cellStyle name="Note 30 2 20" xfId="8589" xr:uid="{539AFD69-887E-4583-866B-E5E5F5A55EF3}"/>
    <cellStyle name="Note 30 2 21" xfId="9692" xr:uid="{3E61CE5E-8D2F-4C68-92C8-DDE5D54AA165}"/>
    <cellStyle name="Note 30 2 22" xfId="9875" xr:uid="{61D5501D-3E2A-4ECD-A935-A23604A7518F}"/>
    <cellStyle name="Note 30 2 23" xfId="9243" xr:uid="{B4D3CC57-C844-41AE-940A-EE0D1BA23F9E}"/>
    <cellStyle name="Note 30 2 24" xfId="15018" xr:uid="{08DFD927-218D-4CBC-BDC0-56058C551AAF}"/>
    <cellStyle name="Note 30 2 25" xfId="15638" xr:uid="{5E83DAB2-6782-4B09-AF02-0B94F4E73D99}"/>
    <cellStyle name="Note 30 2 26" xfId="15461" xr:uid="{26F67C58-193F-4477-A340-2B81FD74DAEF}"/>
    <cellStyle name="Note 30 2 27" xfId="15896" xr:uid="{128D6C04-8FA7-45B8-8DA7-68CC2BEDC821}"/>
    <cellStyle name="Note 30 2 28" xfId="16073" xr:uid="{61FBF9A7-F195-48BC-AE48-3B8E453A0F42}"/>
    <cellStyle name="Note 30 2 29" xfId="16235" xr:uid="{F37EA2E2-DCE0-4C8C-A14C-584BE526D439}"/>
    <cellStyle name="Note 30 2 3" xfId="3486" xr:uid="{DA9769E9-8DB1-475F-AA50-6F147D5F92A8}"/>
    <cellStyle name="Note 30 2 3 2" xfId="11262" xr:uid="{60C66060-5F3F-49F3-AC0B-D7D608F67E91}"/>
    <cellStyle name="Note 30 2 4" xfId="5427" xr:uid="{2089FCF3-D3C7-462F-B591-4EE18FFFF7BE}"/>
    <cellStyle name="Note 30 2 4 2" xfId="11898" xr:uid="{74FC439E-B1DD-46A5-810F-7E161AE2795D}"/>
    <cellStyle name="Note 30 2 5" xfId="5264" xr:uid="{C53C7C44-40B3-4A23-97E8-F4B27CED0323}"/>
    <cellStyle name="Note 30 2 5 2" xfId="11735" xr:uid="{19F3F486-E33E-4978-9E64-C4FE5A757BB1}"/>
    <cellStyle name="Note 30 2 6" xfId="5665" xr:uid="{85D98FD6-D3CF-45C5-9498-2A78887DDF7A}"/>
    <cellStyle name="Note 30 2 6 2" xfId="12136" xr:uid="{0445E2BC-1B03-43BD-86A7-5B39B078AF4C}"/>
    <cellStyle name="Note 30 2 7" xfId="5961" xr:uid="{E58199F6-3913-4665-940A-6605844A2F0B}"/>
    <cellStyle name="Note 30 2 7 2" xfId="12432" xr:uid="{242CCA8D-222F-4D3F-A7BD-B41416F322CE}"/>
    <cellStyle name="Note 30 2 8" xfId="6312" xr:uid="{20636923-E07D-4F46-8A5C-D90495DE6C00}"/>
    <cellStyle name="Note 30 2 8 2" xfId="12783" xr:uid="{F152E7A0-A6BC-4FA4-B1D9-D526141AC58F}"/>
    <cellStyle name="Note 30 2 9" xfId="6157" xr:uid="{062F93FA-F6F9-451A-901A-1276EEF88ED3}"/>
    <cellStyle name="Note 30 2 9 2" xfId="12628" xr:uid="{F9D641F8-24C9-4655-8820-28C28CC70F40}"/>
    <cellStyle name="Note 30 20" xfId="8928" xr:uid="{F4D13ECC-DE29-4F50-8211-209C3D788209}"/>
    <cellStyle name="Note 30 21" xfId="9343" xr:uid="{A2341490-7AD9-4F37-ACF8-E64F6BE504FE}"/>
    <cellStyle name="Note 30 22" xfId="8590" xr:uid="{AF3107DC-E067-4218-934F-8D9DA08D4AF9}"/>
    <cellStyle name="Note 30 23" xfId="9691" xr:uid="{2AFE2330-6728-4BAA-A6A6-97C8A565CD4A}"/>
    <cellStyle name="Note 30 24" xfId="9874" xr:uid="{E4062364-5F7B-4007-9231-9018350E0C55}"/>
    <cellStyle name="Note 30 25" xfId="9858" xr:uid="{61C675D0-1259-4DF2-9EDC-2AD0C5DD0DA1}"/>
    <cellStyle name="Note 30 26" xfId="15017" xr:uid="{251A961B-D795-4D28-98DE-9546C01AE653}"/>
    <cellStyle name="Note 30 27" xfId="15637" xr:uid="{2742BA9E-405E-49FA-890F-CB5D149EB35C}"/>
    <cellStyle name="Note 30 28" xfId="15460" xr:uid="{687AEC9D-3EAE-4A7D-8983-359184FC6080}"/>
    <cellStyle name="Note 30 29" xfId="15895" xr:uid="{0D790D99-556C-4CA8-B2BF-3834B0189B18}"/>
    <cellStyle name="Note 30 3" xfId="2207" xr:uid="{00000000-0005-0000-0000-0000A0080000}"/>
    <cellStyle name="Note 30 3 2" xfId="4929" xr:uid="{381D7723-DCB0-4134-A276-56B11263BEC3}"/>
    <cellStyle name="Note 30 3 2 2" xfId="11264" xr:uid="{95711554-67AB-4E80-A459-69C6F81C0B6F}"/>
    <cellStyle name="Note 30 3 3" xfId="9346" xr:uid="{EA067E8F-749D-45B7-8465-E2436098C459}"/>
    <cellStyle name="Note 30 3 4" xfId="10269" xr:uid="{4D57645D-1A18-4CB7-88CC-3A9B6CC0C76F}"/>
    <cellStyle name="Note 30 3 5" xfId="4000" xr:uid="{21AC0988-088D-4812-A4E9-51BC77826494}"/>
    <cellStyle name="Note 30 30" xfId="16072" xr:uid="{B72D8656-DDD5-4610-8AE0-667CC13CC7CC}"/>
    <cellStyle name="Note 30 31" xfId="16234" xr:uid="{8AB8D426-4C72-4856-AEB4-BDED69FCFB41}"/>
    <cellStyle name="Note 30 4" xfId="3351" xr:uid="{88E02CC2-484F-462B-A0E5-EC5979AFB826}"/>
    <cellStyle name="Note 30 4 2" xfId="10765" xr:uid="{D72C0275-1780-4DB5-9D8E-133C5DCEAEB0}"/>
    <cellStyle name="Note 30 4 3" xfId="4499" xr:uid="{44994149-36CD-4F8C-A4B8-00504B1A47CE}"/>
    <cellStyle name="Note 30 5" xfId="3485" xr:uid="{D46FB51D-23AF-40FB-817B-9100D24F584E}"/>
    <cellStyle name="Note 30 5 2" xfId="11261" xr:uid="{BF0C9B37-D0B0-4851-A34A-A114DA776141}"/>
    <cellStyle name="Note 30 6" xfId="5426" xr:uid="{83EE5F15-629E-4A19-B471-1937BEE99FA5}"/>
    <cellStyle name="Note 30 6 2" xfId="11897" xr:uid="{841E1C73-2C23-45F1-A520-86CDF8E92D27}"/>
    <cellStyle name="Note 30 7" xfId="5263" xr:uid="{AE92866A-2C23-46FC-9D23-58408F6CE929}"/>
    <cellStyle name="Note 30 7 2" xfId="11734" xr:uid="{E2F75309-B885-4FB3-8069-335C30C2D380}"/>
    <cellStyle name="Note 30 8" xfId="5664" xr:uid="{3895E1FA-EE7B-41E6-9B06-3CA80061CDA7}"/>
    <cellStyle name="Note 30 8 2" xfId="12135" xr:uid="{2D58B687-0E84-40CE-A4EC-C9C2945597D7}"/>
    <cellStyle name="Note 30 9" xfId="5962" xr:uid="{5EE4A126-2DC7-4B94-BB81-6ED306C59A08}"/>
    <cellStyle name="Note 30 9 2" xfId="12433" xr:uid="{9A80D23E-171C-464D-AAD4-CF291B54080E}"/>
    <cellStyle name="Note 30_TRAFO" xfId="2208" xr:uid="{00000000-0005-0000-0000-0000A1080000}"/>
    <cellStyle name="Note 31" xfId="2209" xr:uid="{00000000-0005-0000-0000-0000A2080000}"/>
    <cellStyle name="Note 31 10" xfId="6313" xr:uid="{A02D7B91-69A5-4A17-B00C-3B5087DD4C6A}"/>
    <cellStyle name="Note 31 10 2" xfId="12784" xr:uid="{5DA7575C-F26C-4782-828B-66E9C77F71C7}"/>
    <cellStyle name="Note 31 11" xfId="6369" xr:uid="{A18805C3-901E-40C4-B309-94549E4447AD}"/>
    <cellStyle name="Note 31 11 2" xfId="12840" xr:uid="{E5B7CAC8-33DB-474C-A4A8-6C19EFC8B0D7}"/>
    <cellStyle name="Note 31 12" xfId="6853" xr:uid="{F62741BE-A26C-4485-BBE6-7C599705D2F5}"/>
    <cellStyle name="Note 31 12 2" xfId="13324" xr:uid="{C599C172-284C-4C4A-B495-62A3C4681EAA}"/>
    <cellStyle name="Note 31 13" xfId="6693" xr:uid="{4C176661-21ED-482A-BF97-23C3AD887A93}"/>
    <cellStyle name="Note 31 13 2" xfId="13164" xr:uid="{AD1DCDE3-E865-47F8-8A17-1F8EEA87B5F4}"/>
    <cellStyle name="Note 31 14" xfId="7088" xr:uid="{66232DE7-A49D-4338-AA36-DCDE7C56CEA2}"/>
    <cellStyle name="Note 31 14 2" xfId="13559" xr:uid="{E840AB47-CBB1-4829-BD9C-5335DA9672CE}"/>
    <cellStyle name="Note 31 15" xfId="7381" xr:uid="{DC23EAF2-DF35-4B04-9E42-0C4603F4B168}"/>
    <cellStyle name="Note 31 15 2" xfId="13852" xr:uid="{F5C858F2-33C9-4C06-94AA-7A19E9A57DC6}"/>
    <cellStyle name="Note 31 16" xfId="7778" xr:uid="{9C1079E0-797F-4287-B6C4-047C657FA1B9}"/>
    <cellStyle name="Note 31 16 2" xfId="14249" xr:uid="{772BBD0C-6B61-421A-9F24-589A6E87880D}"/>
    <cellStyle name="Note 31 17" xfId="7957" xr:uid="{8E680D8B-69EF-40FB-B85A-B3ADF1774086}"/>
    <cellStyle name="Note 31 17 2" xfId="14428" xr:uid="{E7833D8A-CD0A-4503-AC93-BA433D867652}"/>
    <cellStyle name="Note 31 18" xfId="8134" xr:uid="{0066E1F5-D0F8-4513-8506-B18CADBA1361}"/>
    <cellStyle name="Note 31 18 2" xfId="14605" xr:uid="{8A003D8D-03BC-4B64-8646-AF6F8D1865DD}"/>
    <cellStyle name="Note 31 19" xfId="8296" xr:uid="{E6786F5A-D310-4758-BB3E-A748B4D5D14F}"/>
    <cellStyle name="Note 31 19 2" xfId="14767" xr:uid="{7B261451-9B5D-4957-8434-34B0F2C4DE1B}"/>
    <cellStyle name="Note 31 2" xfId="2210" xr:uid="{00000000-0005-0000-0000-0000A3080000}"/>
    <cellStyle name="Note 31 2 10" xfId="6854" xr:uid="{AF90B234-BDAD-4BC4-A4E6-43F346755745}"/>
    <cellStyle name="Note 31 2 10 2" xfId="13325" xr:uid="{D1C01AC2-5137-442C-A117-A284DCDBC276}"/>
    <cellStyle name="Note 31 2 11" xfId="6694" xr:uid="{628E6840-0B74-4AA4-B020-684C3511E282}"/>
    <cellStyle name="Note 31 2 11 2" xfId="13165" xr:uid="{F0E976AF-C010-4394-B629-975FD6E97833}"/>
    <cellStyle name="Note 31 2 12" xfId="7089" xr:uid="{88C67F33-11E6-4F5D-B2A4-28E1EE08ACA7}"/>
    <cellStyle name="Note 31 2 12 2" xfId="13560" xr:uid="{0BAA26EC-8B1E-4021-A9B5-B2614C37C573}"/>
    <cellStyle name="Note 31 2 13" xfId="7380" xr:uid="{55591D44-E3BB-4100-AE57-82C23C514E3B}"/>
    <cellStyle name="Note 31 2 13 2" xfId="13851" xr:uid="{51C169EA-3FD5-4C2B-B226-37C63E1129A0}"/>
    <cellStyle name="Note 31 2 14" xfId="7779" xr:uid="{7CBD483A-F404-4BC8-8AFD-9CCBE4C7631F}"/>
    <cellStyle name="Note 31 2 14 2" xfId="14250" xr:uid="{862D1DBC-2A07-4A6C-93FE-79D731F1F646}"/>
    <cellStyle name="Note 31 2 15" xfId="7958" xr:uid="{AFE3D013-EA7D-4D34-890D-D18F4D626CE7}"/>
    <cellStyle name="Note 31 2 15 2" xfId="14429" xr:uid="{CC734F51-19DC-4DF3-9A7D-B2671DE5758E}"/>
    <cellStyle name="Note 31 2 16" xfId="8135" xr:uid="{D4C923A9-AE88-4DCA-B2C9-C48619139097}"/>
    <cellStyle name="Note 31 2 16 2" xfId="14606" xr:uid="{57FEFD88-5753-4B83-A664-ADA5799A9984}"/>
    <cellStyle name="Note 31 2 17" xfId="8297" xr:uid="{C73F49C6-356B-4E9E-A6F0-075F07D14DFC}"/>
    <cellStyle name="Note 31 2 17 2" xfId="14768" xr:uid="{9C6DC900-0368-4C73-B89B-429D12A1F78B}"/>
    <cellStyle name="Note 31 2 18" xfId="8931" xr:uid="{E80EB97D-4D03-494A-B5FA-F1D69C4A0844}"/>
    <cellStyle name="Note 31 2 19" xfId="9348" xr:uid="{CEC876B6-15DF-4AB6-A99A-3E21DFE17F87}"/>
    <cellStyle name="Note 31 2 2" xfId="2211" xr:uid="{00000000-0005-0000-0000-0000A4080000}"/>
    <cellStyle name="Note 31 2 2 2" xfId="4930" xr:uid="{1F36348B-BFCE-4D5E-8C4A-E7CD47E8CDF5}"/>
    <cellStyle name="Note 31 2 2 2 2" xfId="11267" xr:uid="{BBB5036C-97AB-49A4-ABC6-D85DB32E5966}"/>
    <cellStyle name="Note 31 2 2 3" xfId="9349" xr:uid="{CF1798CB-B832-4EC3-99F5-2528A273738B}"/>
    <cellStyle name="Note 31 2 2 4" xfId="10270" xr:uid="{072A6C2B-C874-4E47-91AF-E36AE4C06816}"/>
    <cellStyle name="Note 31 2 2 5" xfId="4001" xr:uid="{A6232515-4AD9-48E1-B7C7-1F0FEB379F3E}"/>
    <cellStyle name="Note 31 2 20" xfId="8587" xr:uid="{1784C323-DFBB-4579-BD08-BCA568F967E4}"/>
    <cellStyle name="Note 31 2 21" xfId="9694" xr:uid="{B8D4CF63-4CC6-4A44-8777-F547D15C725F}"/>
    <cellStyle name="Note 31 2 22" xfId="9877" xr:uid="{AE247182-8D1E-4DB2-B1B5-5873E3F95BB6}"/>
    <cellStyle name="Note 31 2 23" xfId="9244" xr:uid="{85FB88E5-F322-4A48-86E2-E0E84DCE6C48}"/>
    <cellStyle name="Note 31 2 24" xfId="15020" xr:uid="{4ECE8003-8AAF-4EBC-BBAF-6E4B7008D131}"/>
    <cellStyle name="Note 31 2 25" xfId="15640" xr:uid="{38132931-7CE4-4AEA-AF1F-67262A21B932}"/>
    <cellStyle name="Note 31 2 26" xfId="15190" xr:uid="{069082A1-5A5D-42FF-B7D1-ABCBD6B8173F}"/>
    <cellStyle name="Note 31 2 27" xfId="15898" xr:uid="{6EE05D26-ABEF-43E4-9930-66E15ABC5A73}"/>
    <cellStyle name="Note 31 2 28" xfId="16075" xr:uid="{69C6E187-280F-4473-8437-55248683A22A}"/>
    <cellStyle name="Note 31 2 29" xfId="16237" xr:uid="{A70D2A85-78D1-4791-B6E9-10BC2D316509}"/>
    <cellStyle name="Note 31 2 3" xfId="3488" xr:uid="{16415F22-E92A-4804-8383-62B7743243D4}"/>
    <cellStyle name="Note 31 2 3 2" xfId="11266" xr:uid="{310E4102-3F2B-495A-959D-F17E08A279CD}"/>
    <cellStyle name="Note 31 2 4" xfId="5429" xr:uid="{BFBAFD3F-9C22-4398-88E9-25C36650E3AD}"/>
    <cellStyle name="Note 31 2 4 2" xfId="11900" xr:uid="{A7FB28DB-0EAE-4F23-AB71-637F0368F80D}"/>
    <cellStyle name="Note 31 2 5" xfId="5266" xr:uid="{1CC657D1-F7D7-4A18-A324-E851CDEC0465}"/>
    <cellStyle name="Note 31 2 5 2" xfId="11737" xr:uid="{6BE374F3-2E18-4069-906C-E39B11FC693C}"/>
    <cellStyle name="Note 31 2 6" xfId="5667" xr:uid="{055BA7BC-CC94-4E0B-A667-2747B5F8DF25}"/>
    <cellStyle name="Note 31 2 6 2" xfId="12138" xr:uid="{8285ED16-8223-4541-9BB4-AFC61B5925CF}"/>
    <cellStyle name="Note 31 2 7" xfId="5959" xr:uid="{01705B3C-C7F0-4EB7-8DCB-12A327051BD6}"/>
    <cellStyle name="Note 31 2 7 2" xfId="12430" xr:uid="{3038C1D8-9EC7-4019-92EB-CDF0D93F9DC3}"/>
    <cellStyle name="Note 31 2 8" xfId="6314" xr:uid="{A18AECF9-521F-47B9-9D66-F9913DA33E2C}"/>
    <cellStyle name="Note 31 2 8 2" xfId="12785" xr:uid="{2C3698F1-7C05-4862-8674-3E74EA063A0A}"/>
    <cellStyle name="Note 31 2 9" xfId="6158" xr:uid="{E52F2B06-818D-474A-BC23-00FADDA9C5C5}"/>
    <cellStyle name="Note 31 2 9 2" xfId="12629" xr:uid="{99D9B2A4-E862-4E8C-9AA8-8FA4A6329CE6}"/>
    <cellStyle name="Note 31 20" xfId="8930" xr:uid="{C5E79A5E-E688-4990-968D-91F4A7194A2F}"/>
    <cellStyle name="Note 31 21" xfId="9347" xr:uid="{D2DDE618-C355-4164-ABEC-4FAFF19DF9AF}"/>
    <cellStyle name="Note 31 22" xfId="8588" xr:uid="{8268D302-0CB4-4F07-8D0A-0B52C915C5BA}"/>
    <cellStyle name="Note 31 23" xfId="9693" xr:uid="{70ED1C4C-1F39-43A9-A244-912FADEEE711}"/>
    <cellStyle name="Note 31 24" xfId="9876" xr:uid="{CD55B5D3-D73E-41FF-B7C7-6FA5C22846C3}"/>
    <cellStyle name="Note 31 25" xfId="9671" xr:uid="{94F307DB-4E78-4C82-AF76-7208CD0C0E2B}"/>
    <cellStyle name="Note 31 26" xfId="15019" xr:uid="{7EA7AB58-B936-440D-BF85-1C26A53F0782}"/>
    <cellStyle name="Note 31 27" xfId="15639" xr:uid="{6D45E372-96ED-4F54-A1CF-B6E08A72329E}"/>
    <cellStyle name="Note 31 28" xfId="15462" xr:uid="{E9A0D977-6574-480C-BC1F-6B47F7506307}"/>
    <cellStyle name="Note 31 29" xfId="15897" xr:uid="{8BBEA67E-C9B7-40B8-B224-9D0AAA652C02}"/>
    <cellStyle name="Note 31 3" xfId="2212" xr:uid="{00000000-0005-0000-0000-0000A5080000}"/>
    <cellStyle name="Note 31 3 2" xfId="4931" xr:uid="{94B92CB3-2477-45F2-8A63-4C5FACC85CC9}"/>
    <cellStyle name="Note 31 3 2 2" xfId="11268" xr:uid="{C6CAA0C5-DB80-47D9-BD82-615D7E6F2A75}"/>
    <cellStyle name="Note 31 3 3" xfId="9350" xr:uid="{1DD8162D-16D5-486B-B32F-A7F1E940B8CB}"/>
    <cellStyle name="Note 31 3 4" xfId="10271" xr:uid="{00CF5CF9-6EA3-458E-A176-3CDF694429A6}"/>
    <cellStyle name="Note 31 3 5" xfId="4002" xr:uid="{E86E8CD8-E95E-45E5-8E72-1686778809F4}"/>
    <cellStyle name="Note 31 30" xfId="16074" xr:uid="{DF145C1D-9805-462A-BAA7-CD3D8D7D861C}"/>
    <cellStyle name="Note 31 31" xfId="16236" xr:uid="{3F78111D-1B06-49CF-AF53-8C2C9A1EFB53}"/>
    <cellStyle name="Note 31 4" xfId="3352" xr:uid="{E07057D7-BF66-4D1C-B9F6-6F960E9540E1}"/>
    <cellStyle name="Note 31 4 2" xfId="10766" xr:uid="{D28CD045-2DBD-4278-AB72-3E8B4B7EF350}"/>
    <cellStyle name="Note 31 4 3" xfId="4500" xr:uid="{B25C84E5-8B1A-4F33-AFC4-17D2652E6188}"/>
    <cellStyle name="Note 31 5" xfId="3487" xr:uid="{C9C137ED-16C5-4CA2-BF13-205B58750FB5}"/>
    <cellStyle name="Note 31 5 2" xfId="11265" xr:uid="{5EF42E7C-645D-4590-979B-48DC8809C240}"/>
    <cellStyle name="Note 31 6" xfId="5428" xr:uid="{357E4973-FD4A-4F89-9A36-11203BA8351C}"/>
    <cellStyle name="Note 31 6 2" xfId="11899" xr:uid="{44AB1CDF-FDC8-4829-AE8E-6F90582BCA26}"/>
    <cellStyle name="Note 31 7" xfId="5265" xr:uid="{3BB91037-18B7-4A6A-AFF0-B5AAB26C3995}"/>
    <cellStyle name="Note 31 7 2" xfId="11736" xr:uid="{8CF1481A-33AA-4CE3-8D15-FDDD3DE3FCF8}"/>
    <cellStyle name="Note 31 8" xfId="5666" xr:uid="{AF4EB692-7B00-4442-AEFC-27D4197587A9}"/>
    <cellStyle name="Note 31 8 2" xfId="12137" xr:uid="{9990094C-B5A8-448A-9F58-FD057B07E937}"/>
    <cellStyle name="Note 31 9" xfId="5960" xr:uid="{BA05F28E-AB26-4340-8644-FD4B2714450F}"/>
    <cellStyle name="Note 31 9 2" xfId="12431" xr:uid="{D1CD0775-8013-4A9F-B95E-2A53AE761AFF}"/>
    <cellStyle name="Note 31_TRAFO" xfId="2213" xr:uid="{00000000-0005-0000-0000-0000A6080000}"/>
    <cellStyle name="Note 32" xfId="2214" xr:uid="{00000000-0005-0000-0000-0000A7080000}"/>
    <cellStyle name="Note 32 10" xfId="6315" xr:uid="{45A51F68-25D5-4ACA-AAF7-6CC98FC73700}"/>
    <cellStyle name="Note 32 10 2" xfId="12786" xr:uid="{820E48EC-8529-45B7-9EC6-23085AE05EAD}"/>
    <cellStyle name="Note 32 11" xfId="6159" xr:uid="{2A94D566-D4E7-4B8D-9115-E3B9E4B6BDB2}"/>
    <cellStyle name="Note 32 11 2" xfId="12630" xr:uid="{2FBBC3BC-9710-4408-995D-4F45737CA751}"/>
    <cellStyle name="Note 32 12" xfId="6855" xr:uid="{73769246-41C1-40DE-9AE4-4F308E78532D}"/>
    <cellStyle name="Note 32 12 2" xfId="13326" xr:uid="{C20A63E9-F18F-451C-AC21-1B56DE0DF78E}"/>
    <cellStyle name="Note 32 13" xfId="6695" xr:uid="{8C0F3938-D1F8-4059-901C-239C87A20685}"/>
    <cellStyle name="Note 32 13 2" xfId="13166" xr:uid="{DF718A9A-2ACD-44FA-A233-A29182BF9FFE}"/>
    <cellStyle name="Note 32 14" xfId="7090" xr:uid="{30892BF0-C376-446F-BF18-2D52FC28B66D}"/>
    <cellStyle name="Note 32 14 2" xfId="13561" xr:uid="{1E8F5E24-EB02-4AF3-B209-BAB2793333B8}"/>
    <cellStyle name="Note 32 15" xfId="7379" xr:uid="{2A22B624-B295-4615-B983-D184A98CC00F}"/>
    <cellStyle name="Note 32 15 2" xfId="13850" xr:uid="{10DD8777-A105-424C-8572-3CB5CF57BD35}"/>
    <cellStyle name="Note 32 16" xfId="7780" xr:uid="{9FF1AF8C-2D95-4A9D-8CA0-C536F497679A}"/>
    <cellStyle name="Note 32 16 2" xfId="14251" xr:uid="{31CF5016-7CEB-4AAC-A6FF-8F41F69E704B}"/>
    <cellStyle name="Note 32 17" xfId="7959" xr:uid="{134A30FA-036E-4FB7-BD43-336D8EDB4B46}"/>
    <cellStyle name="Note 32 17 2" xfId="14430" xr:uid="{56E77F62-0083-4144-B7B6-DC34BEA8FFA4}"/>
    <cellStyle name="Note 32 18" xfId="8136" xr:uid="{0C904CBD-921E-48AF-B2EC-734A7795D543}"/>
    <cellStyle name="Note 32 18 2" xfId="14607" xr:uid="{B6D219FD-203D-4A6A-8BCB-D6526DBD1227}"/>
    <cellStyle name="Note 32 19" xfId="8298" xr:uid="{7B57CD2E-FE20-4F69-AF62-3D01E4B004F3}"/>
    <cellStyle name="Note 32 19 2" xfId="14769" xr:uid="{C1DF00F7-88AC-4B93-AE04-ED1F44C0BDBF}"/>
    <cellStyle name="Note 32 2" xfId="2215" xr:uid="{00000000-0005-0000-0000-0000A8080000}"/>
    <cellStyle name="Note 32 2 10" xfId="6856" xr:uid="{5DFDCBE1-17F1-4665-BE88-E61CCECB5A92}"/>
    <cellStyle name="Note 32 2 10 2" xfId="13327" xr:uid="{753D608A-5D9A-45AD-B01F-D1DD84FEC9B6}"/>
    <cellStyle name="Note 32 2 11" xfId="6696" xr:uid="{F58788B8-E145-4867-B53B-DFFE0CD5B35A}"/>
    <cellStyle name="Note 32 2 11 2" xfId="13167" xr:uid="{49505470-7858-47FD-9DB3-1A58A796DCD2}"/>
    <cellStyle name="Note 32 2 12" xfId="7091" xr:uid="{BFB58A9C-C51A-45D3-86BC-5CC11F6A9AAD}"/>
    <cellStyle name="Note 32 2 12 2" xfId="13562" xr:uid="{AAAE1849-673F-4D29-BD4B-0047C5DEB676}"/>
    <cellStyle name="Note 32 2 13" xfId="7378" xr:uid="{A60F7F61-3D2A-4BF3-8BAE-EB6987F27895}"/>
    <cellStyle name="Note 32 2 13 2" xfId="13849" xr:uid="{788DC846-2694-48B2-92FF-291196675BB2}"/>
    <cellStyle name="Note 32 2 14" xfId="7781" xr:uid="{529A9CE2-ECEC-461D-A11D-59573EB7AF7A}"/>
    <cellStyle name="Note 32 2 14 2" xfId="14252" xr:uid="{1B2D456B-EC31-4807-B663-CBE457AF051F}"/>
    <cellStyle name="Note 32 2 15" xfId="7960" xr:uid="{85CB3071-CAB7-467A-8017-D5050EF86C77}"/>
    <cellStyle name="Note 32 2 15 2" xfId="14431" xr:uid="{F332EA62-DC8A-4F22-BD83-26D64C9243DD}"/>
    <cellStyle name="Note 32 2 16" xfId="8137" xr:uid="{399A28F5-B2DA-4128-B59F-96D310BB242F}"/>
    <cellStyle name="Note 32 2 16 2" xfId="14608" xr:uid="{DFC79017-0F0A-4511-BBE5-573E34B83946}"/>
    <cellStyle name="Note 32 2 17" xfId="8299" xr:uid="{FC75D766-976A-4665-9D43-668511498838}"/>
    <cellStyle name="Note 32 2 17 2" xfId="14770" xr:uid="{A5982E12-8D4E-4313-97FD-11F0AD7153D0}"/>
    <cellStyle name="Note 32 2 18" xfId="8933" xr:uid="{526FC689-95B5-44BB-92C8-434B617F6FA0}"/>
    <cellStyle name="Note 32 2 19" xfId="9352" xr:uid="{54BC561B-512F-41A7-9E86-6121685E911F}"/>
    <cellStyle name="Note 32 2 2" xfId="2216" xr:uid="{00000000-0005-0000-0000-0000A9080000}"/>
    <cellStyle name="Note 32 2 2 2" xfId="4932" xr:uid="{952CAECB-B950-425A-8AAA-2A1764637A1D}"/>
    <cellStyle name="Note 32 2 2 2 2" xfId="11271" xr:uid="{B1A56C2D-B9AB-4CCC-8685-C680A2E419F7}"/>
    <cellStyle name="Note 32 2 2 3" xfId="9353" xr:uid="{C5A18BAF-14E6-40F0-92BD-84B0BD232507}"/>
    <cellStyle name="Note 32 2 2 4" xfId="10272" xr:uid="{F4DCF47D-9767-4F98-979E-D16B97D58D17}"/>
    <cellStyle name="Note 32 2 2 5" xfId="4003" xr:uid="{78D79543-F842-4351-A882-DB48D389280F}"/>
    <cellStyle name="Note 32 2 20" xfId="8585" xr:uid="{834E700E-495E-42AE-8DA4-267FEBC53825}"/>
    <cellStyle name="Note 32 2 21" xfId="9696" xr:uid="{152C0621-7A56-4F6F-AD17-42E4D6F88602}"/>
    <cellStyle name="Note 32 2 22" xfId="9879" xr:uid="{0158EC74-E3D4-4126-B7DB-0BF28F96320C}"/>
    <cellStyle name="Note 32 2 23" xfId="10003" xr:uid="{BB65F018-065D-4B62-B5DF-99FFF1AE009B}"/>
    <cellStyle name="Note 32 2 24" xfId="15022" xr:uid="{D8011F99-0EFB-46EE-9B81-2D62D4BAA351}"/>
    <cellStyle name="Note 32 2 25" xfId="15642" xr:uid="{BA382375-7AA8-4DAD-A863-A2468F480071}"/>
    <cellStyle name="Note 32 2 26" xfId="15464" xr:uid="{E97B26BF-D208-4540-BDEE-1C5CEF3EBBF3}"/>
    <cellStyle name="Note 32 2 27" xfId="15900" xr:uid="{6D096842-CBD6-4584-94ED-836EB2AC9E5D}"/>
    <cellStyle name="Note 32 2 28" xfId="16077" xr:uid="{34D165FA-7EE2-455A-8025-74D924F99CC3}"/>
    <cellStyle name="Note 32 2 29" xfId="16239" xr:uid="{E8998505-3F13-4877-A445-0E81A9817501}"/>
    <cellStyle name="Note 32 2 3" xfId="3490" xr:uid="{1F99D0E1-3B81-4B3D-986E-098C8D70E820}"/>
    <cellStyle name="Note 32 2 3 2" xfId="11270" xr:uid="{4FA0E05F-418A-41BD-A623-63F3562F40A7}"/>
    <cellStyle name="Note 32 2 4" xfId="5431" xr:uid="{F330C396-B893-450D-B098-F4EB220D41FD}"/>
    <cellStyle name="Note 32 2 4 2" xfId="11902" xr:uid="{D5AF782E-BB39-4748-9283-EDDD2B7A9F5D}"/>
    <cellStyle name="Note 32 2 5" xfId="5268" xr:uid="{B65E2B64-4B9A-478C-BB94-10A2C75CD68A}"/>
    <cellStyle name="Note 32 2 5 2" xfId="11739" xr:uid="{79ACEA87-06F4-45A1-BD5E-C7DE6FD1CB0A}"/>
    <cellStyle name="Note 32 2 6" xfId="5669" xr:uid="{EFFFC7AC-3A15-4AF2-B688-7053D41A3ACD}"/>
    <cellStyle name="Note 32 2 6 2" xfId="12140" xr:uid="{C0F83426-34BE-4705-96EA-FAE716F0A2A1}"/>
    <cellStyle name="Note 32 2 7" xfId="5957" xr:uid="{BCF70C52-9A78-4B9B-9788-2694AAC22BC9}"/>
    <cellStyle name="Note 32 2 7 2" xfId="12428" xr:uid="{960E9E11-C7EE-4382-A35B-D6D3E0983D88}"/>
    <cellStyle name="Note 32 2 8" xfId="6316" xr:uid="{9668B958-3516-4DF9-BEB9-2EC37D359861}"/>
    <cellStyle name="Note 32 2 8 2" xfId="12787" xr:uid="{E37021C7-6B98-4B21-A913-04E08EEA0F05}"/>
    <cellStyle name="Note 32 2 9" xfId="6160" xr:uid="{D22F8FD8-FCB4-4641-B6A8-ACD6F36B769D}"/>
    <cellStyle name="Note 32 2 9 2" xfId="12631" xr:uid="{D52B0F58-6262-4623-8CB9-819FB74E382A}"/>
    <cellStyle name="Note 32 20" xfId="8932" xr:uid="{A27D2C83-713B-48BE-B2BA-F553D1FC0A25}"/>
    <cellStyle name="Note 32 21" xfId="9351" xr:uid="{B38DC974-BCB8-4D38-BAA6-E4ACC4B38444}"/>
    <cellStyle name="Note 32 22" xfId="8586" xr:uid="{4DC115D0-27CF-40F0-B2E9-99CADF05688B}"/>
    <cellStyle name="Note 32 23" xfId="9695" xr:uid="{F8290275-3A46-4FFF-8310-AEB42AEBEFCA}"/>
    <cellStyle name="Note 32 24" xfId="9878" xr:uid="{522805DD-A04E-4939-B597-2950570C662C}"/>
    <cellStyle name="Note 32 25" xfId="9245" xr:uid="{BDF2824D-C476-4587-BC12-E2E6255E0058}"/>
    <cellStyle name="Note 32 26" xfId="15021" xr:uid="{A1C47EE3-E385-4B9D-BF32-B5D5CDD2EB41}"/>
    <cellStyle name="Note 32 27" xfId="15641" xr:uid="{BCF7960D-AA1B-49A1-8F6B-F30B6558ABD6}"/>
    <cellStyle name="Note 32 28" xfId="15463" xr:uid="{CF15486B-1DE1-42DA-AE5F-84B4B159AD57}"/>
    <cellStyle name="Note 32 29" xfId="15899" xr:uid="{7E8B1640-4097-487B-B586-4CE5FB2BB7B7}"/>
    <cellStyle name="Note 32 3" xfId="2217" xr:uid="{00000000-0005-0000-0000-0000AA080000}"/>
    <cellStyle name="Note 32 3 2" xfId="4933" xr:uid="{56FBADAD-1F85-4D93-8B2D-28673364F6C6}"/>
    <cellStyle name="Note 32 3 2 2" xfId="11272" xr:uid="{866EE7B6-E252-4D15-B73A-D6EABDC4F276}"/>
    <cellStyle name="Note 32 3 3" xfId="9354" xr:uid="{18136EFC-E59F-4E92-AF83-444170BF1846}"/>
    <cellStyle name="Note 32 3 4" xfId="10273" xr:uid="{A121CEE1-30E4-4397-8AE8-B2274014BFAA}"/>
    <cellStyle name="Note 32 3 5" xfId="4004" xr:uid="{D6248F9E-CD12-4970-8BC6-F8F6F4AFEFEE}"/>
    <cellStyle name="Note 32 30" xfId="16076" xr:uid="{CF8F3276-6AFF-4432-9477-16FD88C0F31E}"/>
    <cellStyle name="Note 32 31" xfId="16238" xr:uid="{F6A773D0-0F76-4EA5-861C-8CCEC4911FEE}"/>
    <cellStyle name="Note 32 4" xfId="3353" xr:uid="{D1FC6241-1A1C-474A-B3E6-1660F0197F32}"/>
    <cellStyle name="Note 32 4 2" xfId="10767" xr:uid="{E8202961-9952-44C1-B22B-A71F18C5EEDE}"/>
    <cellStyle name="Note 32 4 3" xfId="4501" xr:uid="{9FF2F50D-41A5-4524-A460-E2316006F436}"/>
    <cellStyle name="Note 32 5" xfId="3489" xr:uid="{948C669A-F647-4C87-871B-5797C8025493}"/>
    <cellStyle name="Note 32 5 2" xfId="11269" xr:uid="{8126533A-6668-4E95-A6CE-641DA7F9C744}"/>
    <cellStyle name="Note 32 6" xfId="5430" xr:uid="{6E54FE42-9C79-4F50-A8EE-6B93124DE42F}"/>
    <cellStyle name="Note 32 6 2" xfId="11901" xr:uid="{BE6107DA-A7E3-4C9A-AAC5-7C805BC088F6}"/>
    <cellStyle name="Note 32 7" xfId="5267" xr:uid="{C97E78B6-3DA1-4E98-A5C7-8F0294226B9D}"/>
    <cellStyle name="Note 32 7 2" xfId="11738" xr:uid="{ACB32378-F844-4DD4-8FD7-3C0B188F7D41}"/>
    <cellStyle name="Note 32 8" xfId="5668" xr:uid="{D872AAA3-923C-4CBE-B8C1-F0E890D191AC}"/>
    <cellStyle name="Note 32 8 2" xfId="12139" xr:uid="{0D36DF61-0C23-41CA-895E-089CD64B25CA}"/>
    <cellStyle name="Note 32 9" xfId="5958" xr:uid="{D8829867-82A5-4C5B-BF91-0377FF39F599}"/>
    <cellStyle name="Note 32 9 2" xfId="12429" xr:uid="{B39455FC-F9F3-4A2D-9D54-132B55924555}"/>
    <cellStyle name="Note 32_TRAFO" xfId="2218" xr:uid="{00000000-0005-0000-0000-0000AB080000}"/>
    <cellStyle name="Note 33" xfId="2219" xr:uid="{00000000-0005-0000-0000-0000AC080000}"/>
    <cellStyle name="Note 33 10" xfId="6376" xr:uid="{059CA171-A386-47AA-B6FF-5CF57F5284DE}"/>
    <cellStyle name="Note 33 10 2" xfId="12847" xr:uid="{240B7FA8-66FA-4427-AA29-1FF160D24EDB}"/>
    <cellStyle name="Note 33 11" xfId="6161" xr:uid="{8B4881CD-F656-4C12-8501-87E773309E20}"/>
    <cellStyle name="Note 33 11 2" xfId="12632" xr:uid="{9E3EC61F-DC62-4102-AB52-786765F8A8CB}"/>
    <cellStyle name="Note 33 12" xfId="6857" xr:uid="{26747942-B609-4CDB-B007-DC82B4A6390E}"/>
    <cellStyle name="Note 33 12 2" xfId="13328" xr:uid="{4798B4EF-326C-4255-AB7E-E54D17F6565F}"/>
    <cellStyle name="Note 33 13" xfId="6697" xr:uid="{1F7FE845-FEE9-4D68-A41F-A60DCC88B55E}"/>
    <cellStyle name="Note 33 13 2" xfId="13168" xr:uid="{3A4D77AB-43D3-41E4-ACA7-C269443697AF}"/>
    <cellStyle name="Note 33 14" xfId="7092" xr:uid="{265F7AFD-A51A-4401-9921-23C58732238B}"/>
    <cellStyle name="Note 33 14 2" xfId="13563" xr:uid="{DF91C45B-1D9F-40FD-A2C7-59EB5C50A23D}"/>
    <cellStyle name="Note 33 15" xfId="7377" xr:uid="{E08E2B00-8B97-43E6-896E-00DDC14E9DB6}"/>
    <cellStyle name="Note 33 15 2" xfId="13848" xr:uid="{24A1207D-5337-4DB3-AF81-2A90EE971B9E}"/>
    <cellStyle name="Note 33 16" xfId="7782" xr:uid="{D617106F-267E-458C-9708-B8ADD5B7BC98}"/>
    <cellStyle name="Note 33 16 2" xfId="14253" xr:uid="{DB839411-9BF8-42D3-A402-DD1000E24BC5}"/>
    <cellStyle name="Note 33 17" xfId="7961" xr:uid="{245470D2-A69C-4D91-B435-B0058832FAC0}"/>
    <cellStyle name="Note 33 17 2" xfId="14432" xr:uid="{4F82E1BC-4763-4886-A7DF-ED3F0313FE35}"/>
    <cellStyle name="Note 33 18" xfId="8138" xr:uid="{6E294424-B08B-4B7E-B445-6592DCB40402}"/>
    <cellStyle name="Note 33 18 2" xfId="14609" xr:uid="{50391FAC-457F-48E0-85B2-790286E5A10E}"/>
    <cellStyle name="Note 33 19" xfId="8300" xr:uid="{9D2CA9E6-CEF6-44BF-83C3-85C0C480C6ED}"/>
    <cellStyle name="Note 33 19 2" xfId="14771" xr:uid="{80DEF37F-2F5A-4DA7-918E-E8BA46CB3CFD}"/>
    <cellStyle name="Note 33 2" xfId="2220" xr:uid="{00000000-0005-0000-0000-0000AD080000}"/>
    <cellStyle name="Note 33 2 10" xfId="6858" xr:uid="{A5A82CB8-9EB5-4B8F-B25C-AA6152C3C3FC}"/>
    <cellStyle name="Note 33 2 10 2" xfId="13329" xr:uid="{5D29B112-0DCD-47B2-ABA6-C2E66DBBFCF6}"/>
    <cellStyle name="Note 33 2 11" xfId="6698" xr:uid="{57624068-2AF1-435F-B105-969AE01FDC30}"/>
    <cellStyle name="Note 33 2 11 2" xfId="13169" xr:uid="{D8DD1F5A-97A3-48C7-9ADA-8048935888A7}"/>
    <cellStyle name="Note 33 2 12" xfId="7093" xr:uid="{90500299-2590-472B-A302-EC83DA502EA4}"/>
    <cellStyle name="Note 33 2 12 2" xfId="13564" xr:uid="{A11D8BB6-22E9-4EA5-8C66-28977377A838}"/>
    <cellStyle name="Note 33 2 13" xfId="7376" xr:uid="{58CBFB54-F668-42E8-8268-4B89D687C8E9}"/>
    <cellStyle name="Note 33 2 13 2" xfId="13847" xr:uid="{18E7FBB1-BB81-47EC-AFAE-4A43EA830ACD}"/>
    <cellStyle name="Note 33 2 14" xfId="7783" xr:uid="{37794B6B-93F1-4D56-9E6C-4407BDEF85DB}"/>
    <cellStyle name="Note 33 2 14 2" xfId="14254" xr:uid="{9DE2C791-FA98-4CBE-87B3-0EB6F217FE0D}"/>
    <cellStyle name="Note 33 2 15" xfId="7962" xr:uid="{19738F98-63B5-4CE2-A987-DF8D0915E25A}"/>
    <cellStyle name="Note 33 2 15 2" xfId="14433" xr:uid="{4AF36AA1-4FCC-4865-B93D-16858DEBF385}"/>
    <cellStyle name="Note 33 2 16" xfId="8139" xr:uid="{CC289F4E-1039-4AEB-A454-CA6A02D76930}"/>
    <cellStyle name="Note 33 2 16 2" xfId="14610" xr:uid="{F2BF3EF4-9D16-491D-944F-FAD6E84D6C5A}"/>
    <cellStyle name="Note 33 2 17" xfId="8301" xr:uid="{FA101042-AD2B-49D8-9304-311A99A263B7}"/>
    <cellStyle name="Note 33 2 17 2" xfId="14772" xr:uid="{08A092FD-4819-44FA-AC94-169EF00C617D}"/>
    <cellStyle name="Note 33 2 18" xfId="8935" xr:uid="{9F95B9F2-B5EB-4FFA-AEDC-28A352E1A226}"/>
    <cellStyle name="Note 33 2 19" xfId="9356" xr:uid="{4AEB6E6B-8A7D-4B8F-8BDA-4A1190C23F76}"/>
    <cellStyle name="Note 33 2 2" xfId="2221" xr:uid="{00000000-0005-0000-0000-0000AE080000}"/>
    <cellStyle name="Note 33 2 2 2" xfId="4934" xr:uid="{778692B8-EC02-4899-97F3-86C8764AB55F}"/>
    <cellStyle name="Note 33 2 2 2 2" xfId="11275" xr:uid="{C40E057D-5F12-4662-BD0D-99EB0B486807}"/>
    <cellStyle name="Note 33 2 2 3" xfId="9357" xr:uid="{7EBBB7B0-E0E0-4F3B-95CA-2F367BE62D8D}"/>
    <cellStyle name="Note 33 2 2 4" xfId="10274" xr:uid="{28755796-774B-4585-BBBA-DFD383CE4AD1}"/>
    <cellStyle name="Note 33 2 2 5" xfId="4005" xr:uid="{91AC8227-B910-477D-9E3D-EEF197917B2B}"/>
    <cellStyle name="Note 33 2 20" xfId="8583" xr:uid="{8842B707-4C23-40BB-BCC2-AA05BDC1CE9F}"/>
    <cellStyle name="Note 33 2 21" xfId="9698" xr:uid="{59DBC3AF-15A5-4C6C-B57E-B71D03EECA08}"/>
    <cellStyle name="Note 33 2 22" xfId="9881" xr:uid="{21BD21E1-77D6-43D8-A2E5-C406ADC22E89}"/>
    <cellStyle name="Note 33 2 23" xfId="9247" xr:uid="{44C8D2AD-7FC1-405C-ADEE-A91ADA96594C}"/>
    <cellStyle name="Note 33 2 24" xfId="15024" xr:uid="{86CB7702-967C-487C-81BC-2F7497D054C3}"/>
    <cellStyle name="Note 33 2 25" xfId="15643" xr:uid="{BDB25750-CC36-41DD-9465-90E33F9E6FE2}"/>
    <cellStyle name="Note 33 2 26" xfId="15466" xr:uid="{8D0A9886-91CB-406B-9217-3ED59FB0C432}"/>
    <cellStyle name="Note 33 2 27" xfId="15902" xr:uid="{46BEFA10-070C-4B85-94F8-8ED174E1AD66}"/>
    <cellStyle name="Note 33 2 28" xfId="16079" xr:uid="{A085C4CC-C6F3-4C41-8BB5-5A01EA04B281}"/>
    <cellStyle name="Note 33 2 29" xfId="16241" xr:uid="{82519126-13A6-442E-8192-2D49A9E84B25}"/>
    <cellStyle name="Note 33 2 3" xfId="3492" xr:uid="{A0804FC6-A5AB-4137-832E-2470AC25FB32}"/>
    <cellStyle name="Note 33 2 3 2" xfId="11274" xr:uid="{ED9A58C5-B338-4A37-93E3-37711E28C726}"/>
    <cellStyle name="Note 33 2 4" xfId="5433" xr:uid="{2771C043-F5E7-4E7B-8741-5A105A3CF270}"/>
    <cellStyle name="Note 33 2 4 2" xfId="11904" xr:uid="{EC255005-B77D-443A-939B-BC7785DABF20}"/>
    <cellStyle name="Note 33 2 5" xfId="5270" xr:uid="{015FFAD7-80BA-42C8-854C-0A3F4E27210B}"/>
    <cellStyle name="Note 33 2 5 2" xfId="11741" xr:uid="{23EFE998-AF2B-43D7-946F-4878AA08E5BA}"/>
    <cellStyle name="Note 33 2 6" xfId="5671" xr:uid="{1AF67A07-9036-4258-99CD-172173792DD9}"/>
    <cellStyle name="Note 33 2 6 2" xfId="12142" xr:uid="{D69DE720-52D6-4408-860C-DC728D8237AA}"/>
    <cellStyle name="Note 33 2 7" xfId="5955" xr:uid="{D5A2FC1B-BEE3-4D58-9A22-0FDA0B756D2E}"/>
    <cellStyle name="Note 33 2 7 2" xfId="12426" xr:uid="{C088A893-63A6-4E5C-8161-9F09CDB9EDD1}"/>
    <cellStyle name="Note 33 2 8" xfId="6317" xr:uid="{2BAA3B29-A5BD-471B-BBC3-6B7FE9525FE2}"/>
    <cellStyle name="Note 33 2 8 2" xfId="12788" xr:uid="{32EE455D-F3DB-4B66-B008-675C2B5F099F}"/>
    <cellStyle name="Note 33 2 9" xfId="6162" xr:uid="{F6EE6FD4-D784-4F38-8E62-FE206AF436D4}"/>
    <cellStyle name="Note 33 2 9 2" xfId="12633" xr:uid="{00BEFC2F-E801-4388-A1B0-D8C199C9239A}"/>
    <cellStyle name="Note 33 20" xfId="8934" xr:uid="{5384DF7F-1B5E-4DEE-83D3-E3392E4C9566}"/>
    <cellStyle name="Note 33 21" xfId="9355" xr:uid="{A268B564-5001-4091-9060-92FEA1578D2C}"/>
    <cellStyle name="Note 33 22" xfId="8584" xr:uid="{EAD8E645-2FBF-474F-9FCF-1447946922C9}"/>
    <cellStyle name="Note 33 23" xfId="9697" xr:uid="{B06173C7-4B36-4A8C-B18D-4FFF6D9B2658}"/>
    <cellStyle name="Note 33 24" xfId="9880" xr:uid="{C83C86DF-9646-436B-A3D4-3A7332A2FB01}"/>
    <cellStyle name="Note 33 25" xfId="9246" xr:uid="{98BC495D-F145-4C6D-8D17-D673337609DE}"/>
    <cellStyle name="Note 33 26" xfId="15023" xr:uid="{B6072744-D025-4CA0-96B6-AAAD19E0DCEF}"/>
    <cellStyle name="Note 33 27" xfId="15188" xr:uid="{48C490CB-33C6-4818-A2A8-29BF929C6A5A}"/>
    <cellStyle name="Note 33 28" xfId="15465" xr:uid="{4A1A6E37-AF03-46D1-AB0C-DAED22C14290}"/>
    <cellStyle name="Note 33 29" xfId="15901" xr:uid="{6D89D42B-1295-4D9F-8673-41E6CA396777}"/>
    <cellStyle name="Note 33 3" xfId="2222" xr:uid="{00000000-0005-0000-0000-0000AF080000}"/>
    <cellStyle name="Note 33 3 2" xfId="4935" xr:uid="{9D29DB3C-FF65-404F-860A-55513BCC87B7}"/>
    <cellStyle name="Note 33 3 2 2" xfId="11276" xr:uid="{9D56D1BE-AE21-4B45-9C7A-EAA0314F95E6}"/>
    <cellStyle name="Note 33 3 3" xfId="9358" xr:uid="{8A8A6F24-F6F9-4FB3-893B-C3555BAE17D2}"/>
    <cellStyle name="Note 33 3 4" xfId="10275" xr:uid="{CD352454-FFBB-4055-AC9A-3387BA13EE0C}"/>
    <cellStyle name="Note 33 3 5" xfId="4006" xr:uid="{86C8BAFF-A757-4CD7-9B3F-0F3472958BC9}"/>
    <cellStyle name="Note 33 30" xfId="16078" xr:uid="{55C4432C-3DB7-4CC8-A397-BC23641997CB}"/>
    <cellStyle name="Note 33 31" xfId="16240" xr:uid="{D871E5C6-16F7-426D-B1C1-D91E3A773242}"/>
    <cellStyle name="Note 33 4" xfId="3354" xr:uid="{EA403C0A-B2B3-4525-BC84-01C637B8A7A5}"/>
    <cellStyle name="Note 33 4 2" xfId="10768" xr:uid="{79040D4B-C0E3-4F97-8E46-7F93473092BB}"/>
    <cellStyle name="Note 33 4 3" xfId="4502" xr:uid="{34A33C90-BB87-4D62-8D27-2C2E61FBBBB1}"/>
    <cellStyle name="Note 33 5" xfId="3491" xr:uid="{CEA00B7A-DA1F-44A1-979A-A48248A65C9A}"/>
    <cellStyle name="Note 33 5 2" xfId="11273" xr:uid="{974935E9-97CE-4627-B565-3A66F0366EA5}"/>
    <cellStyle name="Note 33 6" xfId="5432" xr:uid="{3993CD44-D889-4418-BCC6-4BC9D3ACE832}"/>
    <cellStyle name="Note 33 6 2" xfId="11903" xr:uid="{1EE98D0F-AC42-432A-8195-20E464B35FBD}"/>
    <cellStyle name="Note 33 7" xfId="5269" xr:uid="{6D456C9A-F8A1-4119-BE26-F64C48242359}"/>
    <cellStyle name="Note 33 7 2" xfId="11740" xr:uid="{B6EC5CD3-84CB-4F12-A259-8889D25BECEF}"/>
    <cellStyle name="Note 33 8" xfId="5670" xr:uid="{172ED804-615D-4559-B8A0-BF567673C39E}"/>
    <cellStyle name="Note 33 8 2" xfId="12141" xr:uid="{BDF4CA79-36A2-42ED-9F2B-29B9E715B1A3}"/>
    <cellStyle name="Note 33 9" xfId="5956" xr:uid="{B3405D4A-22A4-4208-809E-2F33F84166A1}"/>
    <cellStyle name="Note 33 9 2" xfId="12427" xr:uid="{E5D7541F-FBD6-47DD-9C1F-E032A5A76529}"/>
    <cellStyle name="Note 33_TRAFO" xfId="2223" xr:uid="{00000000-0005-0000-0000-0000B0080000}"/>
    <cellStyle name="Note 34" xfId="2224" xr:uid="{00000000-0005-0000-0000-0000B1080000}"/>
    <cellStyle name="Note 34 10" xfId="6318" xr:uid="{4FF8EDEF-3B94-45E3-A55E-4B353DA73FDD}"/>
    <cellStyle name="Note 34 10 2" xfId="12789" xr:uid="{245BF420-B6A0-487A-8E74-D6DB8C1852E3}"/>
    <cellStyle name="Note 34 11" xfId="6163" xr:uid="{87D71429-F364-4E5F-A76E-646A093931A1}"/>
    <cellStyle name="Note 34 11 2" xfId="12634" xr:uid="{47AB1425-4A2B-4F19-ACB8-A1746682879F}"/>
    <cellStyle name="Note 34 12" xfId="6859" xr:uid="{5BEB0FA7-8CE4-4568-B924-503187D8AA4F}"/>
    <cellStyle name="Note 34 12 2" xfId="13330" xr:uid="{95E8E00B-611B-4C02-A87A-9C1D3D2A1C13}"/>
    <cellStyle name="Note 34 13" xfId="6699" xr:uid="{B26E348F-3A65-4173-B801-A1CB432BE6AE}"/>
    <cellStyle name="Note 34 13 2" xfId="13170" xr:uid="{6DD3AC2B-BD08-4D7F-9465-D2F570492F99}"/>
    <cellStyle name="Note 34 14" xfId="7094" xr:uid="{BB5D1E70-9FFA-4807-9030-40B7F4B6F789}"/>
    <cellStyle name="Note 34 14 2" xfId="13565" xr:uid="{093E8926-65C4-46C9-A180-A3500D4BB13B}"/>
    <cellStyle name="Note 34 15" xfId="7375" xr:uid="{A4F387FA-060B-4FA9-A545-685513E21747}"/>
    <cellStyle name="Note 34 15 2" xfId="13846" xr:uid="{677B74CF-06A2-4EF7-9E2F-591445B672C3}"/>
    <cellStyle name="Note 34 16" xfId="7784" xr:uid="{5101B174-83BA-4BBA-946B-6CC03C6478CD}"/>
    <cellStyle name="Note 34 16 2" xfId="14255" xr:uid="{9BC48BF0-3684-4D44-BE0D-9CE04B0182F2}"/>
    <cellStyle name="Note 34 17" xfId="7963" xr:uid="{5439AA4B-F43B-4A17-8683-F87A63D5EE1C}"/>
    <cellStyle name="Note 34 17 2" xfId="14434" xr:uid="{684F92E0-5038-4242-B56F-1A58D34A7610}"/>
    <cellStyle name="Note 34 18" xfId="8140" xr:uid="{8DC69D6F-0B27-4C86-883C-904D7B217426}"/>
    <cellStyle name="Note 34 18 2" xfId="14611" xr:uid="{BD44B301-A081-4635-A38F-17CB13E9454E}"/>
    <cellStyle name="Note 34 19" xfId="8302" xr:uid="{EBFB0AB8-CA25-485F-BFF4-7903299B8C2F}"/>
    <cellStyle name="Note 34 19 2" xfId="14773" xr:uid="{D5C13134-6231-4E6F-934D-738C0B435666}"/>
    <cellStyle name="Note 34 2" xfId="2225" xr:uid="{00000000-0005-0000-0000-0000B2080000}"/>
    <cellStyle name="Note 34 2 10" xfId="6860" xr:uid="{0654CB1D-43E3-46B2-95F7-FB101EDA7E7F}"/>
    <cellStyle name="Note 34 2 10 2" xfId="13331" xr:uid="{A3BFD1B5-C2A4-46DE-9E98-D929EB57ED80}"/>
    <cellStyle name="Note 34 2 11" xfId="6700" xr:uid="{690A09FD-6CF9-4C71-8E4F-3CF893793315}"/>
    <cellStyle name="Note 34 2 11 2" xfId="13171" xr:uid="{367F0E58-2A3A-4461-9193-636523C4E67F}"/>
    <cellStyle name="Note 34 2 12" xfId="7095" xr:uid="{8E30CAA8-92B1-4FFA-AD6A-CAB43724112C}"/>
    <cellStyle name="Note 34 2 12 2" xfId="13566" xr:uid="{816A40C7-731C-4051-ACC6-DF3B213FD95B}"/>
    <cellStyle name="Note 34 2 13" xfId="7374" xr:uid="{15AA8C1A-66B7-4C74-9861-4E2876C6681D}"/>
    <cellStyle name="Note 34 2 13 2" xfId="13845" xr:uid="{B3E9AC1D-74C0-4B4B-BDFE-A4662FA30EF3}"/>
    <cellStyle name="Note 34 2 14" xfId="7785" xr:uid="{ED92DADD-78F7-4524-9D8B-70B497B1C92D}"/>
    <cellStyle name="Note 34 2 14 2" xfId="14256" xr:uid="{EF0DBB72-21FF-484C-B7DA-D5260FE0E7C4}"/>
    <cellStyle name="Note 34 2 15" xfId="7964" xr:uid="{2408BD07-8BF0-4DB9-82D6-653FDFBFF078}"/>
    <cellStyle name="Note 34 2 15 2" xfId="14435" xr:uid="{52B541B7-BF47-42EF-9EF8-43B574CB5CF2}"/>
    <cellStyle name="Note 34 2 16" xfId="8141" xr:uid="{AED66177-D343-4124-9AEE-0E557CBE8AEB}"/>
    <cellStyle name="Note 34 2 16 2" xfId="14612" xr:uid="{C6CEDEED-C3B1-4557-A830-EAE1C1CB4407}"/>
    <cellStyle name="Note 34 2 17" xfId="8303" xr:uid="{8A0B9E00-D3A8-4FB0-9A5F-C4F9867B12AA}"/>
    <cellStyle name="Note 34 2 17 2" xfId="14774" xr:uid="{FF818F7B-8CFD-4CD0-AD39-CCA7E960F45D}"/>
    <cellStyle name="Note 34 2 18" xfId="8937" xr:uid="{F2879D1A-8CC1-4C0D-BE6B-EDEE24BF23D0}"/>
    <cellStyle name="Note 34 2 19" xfId="9360" xr:uid="{58ED205D-BFC0-42C7-8A86-FA0C9CA189FD}"/>
    <cellStyle name="Note 34 2 2" xfId="2226" xr:uid="{00000000-0005-0000-0000-0000B3080000}"/>
    <cellStyle name="Note 34 2 2 2" xfId="4936" xr:uid="{F50BC960-6CF7-4A1E-BE51-9D87D5CDCA0D}"/>
    <cellStyle name="Note 34 2 2 2 2" xfId="11279" xr:uid="{80FE8456-2ABB-4B09-915E-7C48FA8AF9DF}"/>
    <cellStyle name="Note 34 2 2 3" xfId="9361" xr:uid="{A6E97EFC-72E5-4085-BB79-E24DF7FB9753}"/>
    <cellStyle name="Note 34 2 2 4" xfId="10276" xr:uid="{2AD52890-CB54-491E-83A5-CA3DE6A819CE}"/>
    <cellStyle name="Note 34 2 2 5" xfId="4007" xr:uid="{4D92FB98-36D9-4D82-8D96-DBCEEC929827}"/>
    <cellStyle name="Note 34 2 20" xfId="8582" xr:uid="{DF24DD3A-9AFA-407F-A611-7B410BC4EF47}"/>
    <cellStyle name="Note 34 2 21" xfId="9700" xr:uid="{DB19789E-E4D7-4166-82A8-0DAAACF936CF}"/>
    <cellStyle name="Note 34 2 22" xfId="9883" xr:uid="{B3861B23-F722-44F0-8060-180FBCF9C9BA}"/>
    <cellStyle name="Note 34 2 23" xfId="9249" xr:uid="{CF63276D-5D8A-4410-ADF2-AFF5DBA597F9}"/>
    <cellStyle name="Note 34 2 24" xfId="15026" xr:uid="{F9D7FE09-6C61-42AC-8DE1-31958F237653}"/>
    <cellStyle name="Note 34 2 25" xfId="15645" xr:uid="{DEB66A1B-127E-4514-8857-EF21F494CB1F}"/>
    <cellStyle name="Note 34 2 26" xfId="15468" xr:uid="{6D1AEEA7-D015-4FAB-A8E6-152892F21F88}"/>
    <cellStyle name="Note 34 2 27" xfId="15904" xr:uid="{02DD43CD-C067-482C-947F-9F3CB3D03662}"/>
    <cellStyle name="Note 34 2 28" xfId="16081" xr:uid="{1E76F821-417B-4785-AD58-AF943992C7B9}"/>
    <cellStyle name="Note 34 2 29" xfId="16243" xr:uid="{04302752-E511-468A-9C3E-657C938D034A}"/>
    <cellStyle name="Note 34 2 3" xfId="3494" xr:uid="{B218E695-1F96-4EEC-B4FC-663330B2B423}"/>
    <cellStyle name="Note 34 2 3 2" xfId="11278" xr:uid="{1445892F-DDAD-45FB-A0AF-C0C336171E72}"/>
    <cellStyle name="Note 34 2 4" xfId="5435" xr:uid="{EED48865-828F-4C88-A6B5-68022920E3E3}"/>
    <cellStyle name="Note 34 2 4 2" xfId="11906" xr:uid="{40DD91A5-CE40-4655-B1B4-E726DCB7E651}"/>
    <cellStyle name="Note 34 2 5" xfId="5272" xr:uid="{9CB4CBAF-130F-4C2D-B938-283BDD488EDB}"/>
    <cellStyle name="Note 34 2 5 2" xfId="11743" xr:uid="{BB196D32-671C-45B6-BACB-A391046994E4}"/>
    <cellStyle name="Note 34 2 6" xfId="5673" xr:uid="{84E9D752-3456-443F-8DCB-067E5E5376C3}"/>
    <cellStyle name="Note 34 2 6 2" xfId="12144" xr:uid="{D7785F54-2EEF-4C38-A908-3B027D376EF7}"/>
    <cellStyle name="Note 34 2 7" xfId="5953" xr:uid="{5A49947B-99B7-4A41-AA64-20305182F888}"/>
    <cellStyle name="Note 34 2 7 2" xfId="12424" xr:uid="{FB77EC85-9215-4E1E-8F4A-D2309846F8FD}"/>
    <cellStyle name="Note 34 2 8" xfId="6319" xr:uid="{51CEAF53-2852-49D5-9A89-2B31CFC1CAA3}"/>
    <cellStyle name="Note 34 2 8 2" xfId="12790" xr:uid="{4FF7DE4E-FBB2-41A7-B7A1-FFE76868BD45}"/>
    <cellStyle name="Note 34 2 9" xfId="6164" xr:uid="{E923B744-B849-4E9F-89FA-9BE0F68324B9}"/>
    <cellStyle name="Note 34 2 9 2" xfId="12635" xr:uid="{790E1CBB-0B66-4694-853A-893A64698DCB}"/>
    <cellStyle name="Note 34 20" xfId="8936" xr:uid="{7AA2999B-7C47-4E58-86D8-251C56300718}"/>
    <cellStyle name="Note 34 21" xfId="9359" xr:uid="{BA93FEC4-6CF4-4EE0-A8E2-68DFEA6785AB}"/>
    <cellStyle name="Note 34 22" xfId="8447" xr:uid="{EDC801B4-9618-4EE1-87B4-BE51DE348CC0}"/>
    <cellStyle name="Note 34 23" xfId="9699" xr:uid="{7243D0A2-815F-4E91-8189-4F5667D206B7}"/>
    <cellStyle name="Note 34 24" xfId="9882" xr:uid="{91B79CF5-39EF-4CDA-BAF4-7BB2AA00F1F9}"/>
    <cellStyle name="Note 34 25" xfId="9248" xr:uid="{C19BE525-A835-4220-BF0E-83FBDCBBA7FC}"/>
    <cellStyle name="Note 34 26" xfId="15025" xr:uid="{AEFEFB8C-91EF-4D1B-9303-C6BB9D79ECCD}"/>
    <cellStyle name="Note 34 27" xfId="15644" xr:uid="{FCACFA20-CA0F-4FA5-8141-09E38DADA1EC}"/>
    <cellStyle name="Note 34 28" xfId="15467" xr:uid="{7F07C2D9-D971-4463-9B67-90F96F172932}"/>
    <cellStyle name="Note 34 29" xfId="15903" xr:uid="{49A9788C-DF59-4F59-92EA-D5E7E577AA1C}"/>
    <cellStyle name="Note 34 3" xfId="2227" xr:uid="{00000000-0005-0000-0000-0000B4080000}"/>
    <cellStyle name="Note 34 3 2" xfId="4937" xr:uid="{B5D16DE5-3855-4CD9-97A1-FFF5CE16EC60}"/>
    <cellStyle name="Note 34 3 2 2" xfId="11280" xr:uid="{6C086A1B-C717-4375-8709-CEC49508D766}"/>
    <cellStyle name="Note 34 3 3" xfId="9362" xr:uid="{F6042095-F92A-42A7-A0B9-4F0F5EE1678B}"/>
    <cellStyle name="Note 34 3 4" xfId="10277" xr:uid="{FAB9052E-70E8-4DD3-B820-8B8EBC006490}"/>
    <cellStyle name="Note 34 3 5" xfId="4008" xr:uid="{29E7C68D-88E8-475D-8E8E-37C4A366C6FB}"/>
    <cellStyle name="Note 34 30" xfId="16080" xr:uid="{C197B8B7-6F55-4BFF-BB02-076281BCCA48}"/>
    <cellStyle name="Note 34 31" xfId="16242" xr:uid="{ABBACDE1-B828-4ADB-8B1C-DA5FA4E2EA61}"/>
    <cellStyle name="Note 34 4" xfId="3355" xr:uid="{7BD439E8-8DD1-4568-AC72-2199ACAADE02}"/>
    <cellStyle name="Note 34 4 2" xfId="10769" xr:uid="{FF0D48EA-0AD8-4644-A403-3E9DF35F9267}"/>
    <cellStyle name="Note 34 4 3" xfId="4503" xr:uid="{D4CA7A2A-D460-43AF-B419-688B10F406B3}"/>
    <cellStyle name="Note 34 5" xfId="3493" xr:uid="{D1A8300E-390B-4A6F-B968-AAF0B44BDF0F}"/>
    <cellStyle name="Note 34 5 2" xfId="11277" xr:uid="{63CC7AA3-153E-4241-99F9-2A657205F617}"/>
    <cellStyle name="Note 34 6" xfId="5434" xr:uid="{2898229E-715C-4FF8-A822-1E410762779B}"/>
    <cellStyle name="Note 34 6 2" xfId="11905" xr:uid="{AC0170F1-33FA-4095-BA79-379447AD937C}"/>
    <cellStyle name="Note 34 7" xfId="5271" xr:uid="{A7624BB3-0277-42D8-A915-8387B0A519E8}"/>
    <cellStyle name="Note 34 7 2" xfId="11742" xr:uid="{4879C95D-9DED-4025-A522-0BF2E543B222}"/>
    <cellStyle name="Note 34 8" xfId="5672" xr:uid="{A21536F1-140F-4B20-87A9-592C1995495D}"/>
    <cellStyle name="Note 34 8 2" xfId="12143" xr:uid="{2E457111-A473-41DF-A1A6-DF413ACA7DEE}"/>
    <cellStyle name="Note 34 9" xfId="5954" xr:uid="{195A3B43-747A-4B8C-8C49-9281EBE779F4}"/>
    <cellStyle name="Note 34 9 2" xfId="12425" xr:uid="{B59D13C8-B331-40DD-9E47-1258F3D9EF48}"/>
    <cellStyle name="Note 34_TRAFO" xfId="2228" xr:uid="{00000000-0005-0000-0000-0000B5080000}"/>
    <cellStyle name="Note 35" xfId="2229" xr:uid="{00000000-0005-0000-0000-0000B6080000}"/>
    <cellStyle name="Note 35 10" xfId="6320" xr:uid="{4DF4FBAD-6D68-45D5-BF33-FCA1FE188D43}"/>
    <cellStyle name="Note 35 10 2" xfId="12791" xr:uid="{0FFCD5CE-C8E3-439C-BDCB-06D5B250D3BD}"/>
    <cellStyle name="Note 35 11" xfId="6165" xr:uid="{85DABD53-5ED1-4EA3-A06F-B7DAAB7A605D}"/>
    <cellStyle name="Note 35 11 2" xfId="12636" xr:uid="{430ABA83-89C8-4A6B-A370-0FAAA8A12441}"/>
    <cellStyle name="Note 35 12" xfId="6862" xr:uid="{2E715A32-C72C-44CF-A50C-0086614F0F11}"/>
    <cellStyle name="Note 35 12 2" xfId="13333" xr:uid="{67EC570E-496C-4559-ACB3-D813356007DE}"/>
    <cellStyle name="Note 35 13" xfId="6701" xr:uid="{A86AA98B-5D46-49C4-B6CE-A1D72606138D}"/>
    <cellStyle name="Note 35 13 2" xfId="13172" xr:uid="{259C45E6-8925-4BAE-BA92-DC7E8EBA6E17}"/>
    <cellStyle name="Note 35 14" xfId="7096" xr:uid="{59EC4394-288D-48FC-A550-BC316DDA8529}"/>
    <cellStyle name="Note 35 14 2" xfId="13567" xr:uid="{707898B3-C543-44F2-BE9F-66EA39B74C3B}"/>
    <cellStyle name="Note 35 15" xfId="7373" xr:uid="{6729F256-5D4B-4D08-B8C2-1FE33646E6E8}"/>
    <cellStyle name="Note 35 15 2" xfId="13844" xr:uid="{4FF5AA9F-C34F-4368-A8DC-A0A931E986DA}"/>
    <cellStyle name="Note 35 16" xfId="7786" xr:uid="{D85953B5-4D02-4BCB-876D-749AEBE4CAF1}"/>
    <cellStyle name="Note 35 16 2" xfId="14257" xr:uid="{D0AC30D3-7396-4504-83D5-FE3D3771C671}"/>
    <cellStyle name="Note 35 17" xfId="7965" xr:uid="{5A45610D-0230-4BFB-B5BD-63D2538D90EF}"/>
    <cellStyle name="Note 35 17 2" xfId="14436" xr:uid="{8B1A8220-F61C-4911-8B84-BAB6709D3104}"/>
    <cellStyle name="Note 35 18" xfId="8142" xr:uid="{6E5FAE4E-D870-41C9-AD0C-08C60596819A}"/>
    <cellStyle name="Note 35 18 2" xfId="14613" xr:uid="{87430CA2-3B2D-4852-9E07-D19E73FE8082}"/>
    <cellStyle name="Note 35 19" xfId="8304" xr:uid="{E0478121-7CDE-42DF-829E-1DFA82A923A7}"/>
    <cellStyle name="Note 35 19 2" xfId="14775" xr:uid="{5DE5436E-B82A-4221-B386-8D42B8CEA14B}"/>
    <cellStyle name="Note 35 2" xfId="2230" xr:uid="{00000000-0005-0000-0000-0000B7080000}"/>
    <cellStyle name="Note 35 2 10" xfId="6863" xr:uid="{D26F1B1F-EBE7-43C2-8123-22FB73024190}"/>
    <cellStyle name="Note 35 2 10 2" xfId="13334" xr:uid="{CF658645-3D2B-4ED4-9669-932D88A8B913}"/>
    <cellStyle name="Note 35 2 11" xfId="6702" xr:uid="{57986F80-3321-49F9-9B52-BEDA674F85BC}"/>
    <cellStyle name="Note 35 2 11 2" xfId="13173" xr:uid="{C6F487A6-BB23-46AD-900A-23EFDDA93A0C}"/>
    <cellStyle name="Note 35 2 12" xfId="7097" xr:uid="{235E805A-3AA8-4688-9FE6-4DB2B3FB2E17}"/>
    <cellStyle name="Note 35 2 12 2" xfId="13568" xr:uid="{7C18D520-86E0-4274-A71B-F236F035A75D}"/>
    <cellStyle name="Note 35 2 13" xfId="7372" xr:uid="{F8DDD98A-C54E-4D39-9336-ED667313CF77}"/>
    <cellStyle name="Note 35 2 13 2" xfId="13843" xr:uid="{67145D1D-33E8-4F08-92DC-148ED8579698}"/>
    <cellStyle name="Note 35 2 14" xfId="7787" xr:uid="{F3B26D34-C880-4BC2-B67C-8EBAA2A5BBF6}"/>
    <cellStyle name="Note 35 2 14 2" xfId="14258" xr:uid="{5185B799-272D-453B-B5BB-7A4A758978A0}"/>
    <cellStyle name="Note 35 2 15" xfId="7966" xr:uid="{52592C8D-1952-46B7-8F0D-463EA6F3F975}"/>
    <cellStyle name="Note 35 2 15 2" xfId="14437" xr:uid="{0F797879-34D8-430D-A1AE-AB2079FCBC53}"/>
    <cellStyle name="Note 35 2 16" xfId="8143" xr:uid="{688FDD00-3ED8-4A37-ACFA-412191AA3DF5}"/>
    <cellStyle name="Note 35 2 16 2" xfId="14614" xr:uid="{2D0AE4A8-D2D1-495F-9395-7D45BF3CE553}"/>
    <cellStyle name="Note 35 2 17" xfId="8305" xr:uid="{78B0B188-D9AA-499D-ADFE-CBB7F244D3EA}"/>
    <cellStyle name="Note 35 2 17 2" xfId="14776" xr:uid="{B347458B-E2BD-4BC3-8DA6-0EE6AE483484}"/>
    <cellStyle name="Note 35 2 18" xfId="8940" xr:uid="{68D78519-49CD-41A5-A013-2A47F253BCA7}"/>
    <cellStyle name="Note 35 2 19" xfId="9364" xr:uid="{0424B8EC-1551-42A0-9949-CE5DC8C77DD2}"/>
    <cellStyle name="Note 35 2 2" xfId="2231" xr:uid="{00000000-0005-0000-0000-0000B8080000}"/>
    <cellStyle name="Note 35 2 2 2" xfId="4938" xr:uid="{0E26D7F2-CC0B-4606-BB1C-F995FDC075B3}"/>
    <cellStyle name="Note 35 2 2 2 2" xfId="11283" xr:uid="{C3FA912B-DABB-48BE-9815-D1E2222096F6}"/>
    <cellStyle name="Note 35 2 2 3" xfId="9365" xr:uid="{B618F79B-63AF-42EB-8BA1-2232E2366FF1}"/>
    <cellStyle name="Note 35 2 2 4" xfId="10278" xr:uid="{679D7C95-503D-479A-A71F-0DC55AFCEF71}"/>
    <cellStyle name="Note 35 2 2 5" xfId="4009" xr:uid="{084CD3F9-659B-43E9-A5F9-99E7866A0CC9}"/>
    <cellStyle name="Note 35 2 20" xfId="8580" xr:uid="{F5A62512-6BED-4C2E-A3BA-FF2B6FDA2BA0}"/>
    <cellStyle name="Note 35 2 21" xfId="9702" xr:uid="{75EF6479-61DA-4146-9B3A-61FB89548FD4}"/>
    <cellStyle name="Note 35 2 22" xfId="9885" xr:uid="{E90DD17C-03E6-4602-BC5B-A30508DAB69A}"/>
    <cellStyle name="Note 35 2 23" xfId="9818" xr:uid="{22B10778-0208-41CD-B3BB-603489BC1E40}"/>
    <cellStyle name="Note 35 2 24" xfId="15028" xr:uid="{69A1ADA8-3930-4EC9-A9B6-B483B342645F}"/>
    <cellStyle name="Note 35 2 25" xfId="15647" xr:uid="{0A525290-A498-4D97-B5A9-D076CBFE524C}"/>
    <cellStyle name="Note 35 2 26" xfId="15191" xr:uid="{4B76C5DD-D452-40E6-8C2B-1A28ABE78B0D}"/>
    <cellStyle name="Note 35 2 27" xfId="15906" xr:uid="{8F9A2924-7D58-4BD4-BB08-E21B2FD61282}"/>
    <cellStyle name="Note 35 2 28" xfId="16083" xr:uid="{AFD63CC8-AEC6-4276-A3A5-359BBD284F75}"/>
    <cellStyle name="Note 35 2 29" xfId="16245" xr:uid="{D096B51D-C5FF-4142-80D0-2435B0F04275}"/>
    <cellStyle name="Note 35 2 3" xfId="3496" xr:uid="{C7062034-6397-47E0-8BE6-2793341F53B6}"/>
    <cellStyle name="Note 35 2 3 2" xfId="11282" xr:uid="{9542EC2C-6777-428C-B6CE-BF55DD2ACCA5}"/>
    <cellStyle name="Note 35 2 4" xfId="5438" xr:uid="{46661492-BF54-420D-9451-1F0C1234D842}"/>
    <cellStyle name="Note 35 2 4 2" xfId="11909" xr:uid="{85244026-DC9A-4605-B5E3-6DDE4C1DD2B5}"/>
    <cellStyle name="Note 35 2 5" xfId="5274" xr:uid="{CDEDED34-550F-4569-9A3B-F9AE6D1D6154}"/>
    <cellStyle name="Note 35 2 5 2" xfId="11745" xr:uid="{4DA64556-6350-4E13-A747-9484B934DE10}"/>
    <cellStyle name="Note 35 2 6" xfId="5675" xr:uid="{81102347-BD82-4493-B8CB-1C8B795D5CFF}"/>
    <cellStyle name="Note 35 2 6 2" xfId="12146" xr:uid="{381D97E6-08D6-46D6-B2E6-B8BC8E701EB3}"/>
    <cellStyle name="Note 35 2 7" xfId="5951" xr:uid="{742648FA-A212-4E35-B085-68876F9B1661}"/>
    <cellStyle name="Note 35 2 7 2" xfId="12422" xr:uid="{252E89EB-F122-4297-A5A9-D1F5640D5E56}"/>
    <cellStyle name="Note 35 2 8" xfId="6321" xr:uid="{1D70F030-B819-453E-BD60-311268372C08}"/>
    <cellStyle name="Note 35 2 8 2" xfId="12792" xr:uid="{00EABA61-16ED-4C52-90F9-E961D468284F}"/>
    <cellStyle name="Note 35 2 9" xfId="6166" xr:uid="{758CF012-8869-4DD3-8EEC-E5D93A21A15A}"/>
    <cellStyle name="Note 35 2 9 2" xfId="12637" xr:uid="{190E3E86-17E1-4D7C-8329-47AC287B490A}"/>
    <cellStyle name="Note 35 20" xfId="8939" xr:uid="{AF41A11F-DA9C-4700-B937-76156159DF6E}"/>
    <cellStyle name="Note 35 21" xfId="9363" xr:uid="{3BC5C108-3F93-4C6F-9DCE-930436961C3F}"/>
    <cellStyle name="Note 35 22" xfId="8581" xr:uid="{C5E3DE8A-0A83-47D2-A165-98CF4EE94B8A}"/>
    <cellStyle name="Note 35 23" xfId="9701" xr:uid="{6F3852EE-302E-4134-87C3-5D1A9849EDA8}"/>
    <cellStyle name="Note 35 24" xfId="9884" xr:uid="{97C38E7C-ECEF-4FB2-A870-1A9848E9F236}"/>
    <cellStyle name="Note 35 25" xfId="9861" xr:uid="{F188EDFA-5C96-4805-B025-2F292ED796E1}"/>
    <cellStyle name="Note 35 26" xfId="15027" xr:uid="{13786D73-C7FD-4D2D-93B3-9E7617C4FA04}"/>
    <cellStyle name="Note 35 27" xfId="15646" xr:uid="{C1556B03-9A86-44EB-AF5C-4B066F46B8D8}"/>
    <cellStyle name="Note 35 28" xfId="15790" xr:uid="{46D28319-262E-47D9-9943-CD80D629D2E2}"/>
    <cellStyle name="Note 35 29" xfId="15905" xr:uid="{8F124AA7-1103-4D75-B24A-E3C3C9CC0D94}"/>
    <cellStyle name="Note 35 3" xfId="2232" xr:uid="{00000000-0005-0000-0000-0000B9080000}"/>
    <cellStyle name="Note 35 3 2" xfId="4939" xr:uid="{511640E9-672D-42F4-BB5D-0BBFD4F71107}"/>
    <cellStyle name="Note 35 3 2 2" xfId="11284" xr:uid="{9D5EBDF2-FAEC-44A0-A237-A2982483CE18}"/>
    <cellStyle name="Note 35 3 3" xfId="9366" xr:uid="{CE4CFDB8-428C-4BB5-BC91-B90D5B91BF06}"/>
    <cellStyle name="Note 35 3 4" xfId="10279" xr:uid="{674B4FB7-7C15-434A-8190-7A3EAC4FB30C}"/>
    <cellStyle name="Note 35 3 5" xfId="4010" xr:uid="{6172727A-7E0D-405E-86C4-50ED53095A21}"/>
    <cellStyle name="Note 35 30" xfId="16082" xr:uid="{61F4F089-7F7B-47A3-B5D5-C30FA6EBFFB4}"/>
    <cellStyle name="Note 35 31" xfId="16244" xr:uid="{BA13AB64-38F2-4F61-B6DC-976DB30E67C0}"/>
    <cellStyle name="Note 35 4" xfId="3356" xr:uid="{6ECE50AA-1D72-42FC-B022-9280A7644ADE}"/>
    <cellStyle name="Note 35 4 2" xfId="10770" xr:uid="{57AF8E30-A534-4335-A306-7C0D2C9DA4F1}"/>
    <cellStyle name="Note 35 4 3" xfId="4504" xr:uid="{34B7227D-E511-4979-AD4E-1D1FA24052CE}"/>
    <cellStyle name="Note 35 5" xfId="3495" xr:uid="{66EB72D0-106E-4128-93FB-7D281CC5F6BB}"/>
    <cellStyle name="Note 35 5 2" xfId="11281" xr:uid="{1BEDE08E-8701-462D-B784-5C3903190C94}"/>
    <cellStyle name="Note 35 6" xfId="5437" xr:uid="{66CC0BC7-F611-43C0-BD7A-77D37E3654D8}"/>
    <cellStyle name="Note 35 6 2" xfId="11908" xr:uid="{A6D98468-785A-4961-A6DA-E7CFF2E932F0}"/>
    <cellStyle name="Note 35 7" xfId="5273" xr:uid="{CB29931B-A4FD-4F49-BCBD-B03F00C14718}"/>
    <cellStyle name="Note 35 7 2" xfId="11744" xr:uid="{63E1E73C-FD80-40A5-A412-E6289BE56FA2}"/>
    <cellStyle name="Note 35 8" xfId="5674" xr:uid="{08CEDAFE-1002-4045-B175-5B2A8CFC636E}"/>
    <cellStyle name="Note 35 8 2" xfId="12145" xr:uid="{CEC8A7D0-61C1-4749-A969-491BEA2A436B}"/>
    <cellStyle name="Note 35 9" xfId="5952" xr:uid="{053C7BC7-E723-4C80-BFD6-393067A4D0E6}"/>
    <cellStyle name="Note 35 9 2" xfId="12423" xr:uid="{DAC736F8-A796-471E-9420-1A40CCB94E36}"/>
    <cellStyle name="Note 35_TRAFO" xfId="2233" xr:uid="{00000000-0005-0000-0000-0000BA080000}"/>
    <cellStyle name="Note 36" xfId="2234" xr:uid="{00000000-0005-0000-0000-0000BB080000}"/>
    <cellStyle name="Note 36 10" xfId="6322" xr:uid="{59C13C32-0CBF-41D0-8D39-A8E7BF7BB17D}"/>
    <cellStyle name="Note 36 10 2" xfId="12793" xr:uid="{CB472451-822B-4D0C-9B4E-61B7953EBF4B}"/>
    <cellStyle name="Note 36 11" xfId="6389" xr:uid="{D91EE1B8-F080-4246-9E8E-49C0B7C2A7E2}"/>
    <cellStyle name="Note 36 11 2" xfId="12860" xr:uid="{5914D03C-F649-422F-ABA4-EE234646A85B}"/>
    <cellStyle name="Note 36 12" xfId="6864" xr:uid="{0AA5740D-4127-4E21-B80E-35C9DF9759AB}"/>
    <cellStyle name="Note 36 12 2" xfId="13335" xr:uid="{82E6FCC3-1EDF-4155-81A4-11F1792BE3E9}"/>
    <cellStyle name="Note 36 13" xfId="7031" xr:uid="{AED4C553-C297-41CF-BE21-2FD871DC9A87}"/>
    <cellStyle name="Note 36 13 2" xfId="13502" xr:uid="{7AF344C3-D254-4BD7-8AEA-A3F062FCE789}"/>
    <cellStyle name="Note 36 14" xfId="7098" xr:uid="{981BCF3B-5F20-4EE4-B75C-83B5B70BA620}"/>
    <cellStyle name="Note 36 14 2" xfId="13569" xr:uid="{5892C1C8-D13C-4F70-BC43-8C0F0F5FE5EB}"/>
    <cellStyle name="Note 36 15" xfId="7371" xr:uid="{7CC0F400-0F43-469E-BF0E-F7945C09B667}"/>
    <cellStyle name="Note 36 15 2" xfId="13842" xr:uid="{959BBA1C-F2A6-4AB6-89A1-E49C9DE688CD}"/>
    <cellStyle name="Note 36 16" xfId="7788" xr:uid="{8D7258E9-3E70-4615-8FC9-F7E7A2B40D7A}"/>
    <cellStyle name="Note 36 16 2" xfId="14259" xr:uid="{B5FBCB89-1BED-4229-A8F4-85B99A84E033}"/>
    <cellStyle name="Note 36 17" xfId="7967" xr:uid="{C6D4B3C3-3AFC-4C72-8013-AF00A5C2A7FC}"/>
    <cellStyle name="Note 36 17 2" xfId="14438" xr:uid="{30F9DE4F-A044-404D-9712-359BEAFDD62D}"/>
    <cellStyle name="Note 36 18" xfId="8144" xr:uid="{33D3F8CF-2925-4884-965E-81FE362DC2B9}"/>
    <cellStyle name="Note 36 18 2" xfId="14615" xr:uid="{CBAE7885-2372-4756-81A4-5E59043B0FD0}"/>
    <cellStyle name="Note 36 19" xfId="8306" xr:uid="{A85E30A3-3B3D-40EC-8064-05B9772E3F66}"/>
    <cellStyle name="Note 36 19 2" xfId="14777" xr:uid="{26C7A500-B1D3-41F6-AD6D-C55C2983F163}"/>
    <cellStyle name="Note 36 2" xfId="2235" xr:uid="{00000000-0005-0000-0000-0000BC080000}"/>
    <cellStyle name="Note 36 2 10" xfId="6865" xr:uid="{01D35E88-B18E-4646-B2DC-E716E83BD360}"/>
    <cellStyle name="Note 36 2 10 2" xfId="13336" xr:uid="{E52B00F7-B9FE-420A-975C-C3B543603820}"/>
    <cellStyle name="Note 36 2 11" xfId="7022" xr:uid="{F80E6CB9-B562-4A98-BDE2-7603DF9F357A}"/>
    <cellStyle name="Note 36 2 11 2" xfId="13493" xr:uid="{7794C994-9BB8-4804-AD0E-7B3B69E8F9E5}"/>
    <cellStyle name="Note 36 2 12" xfId="7099" xr:uid="{11203C7A-D1F0-4418-B821-CA38DE64906D}"/>
    <cellStyle name="Note 36 2 12 2" xfId="13570" xr:uid="{20585E33-01D3-43B4-97A5-FA313A86A1CB}"/>
    <cellStyle name="Note 36 2 13" xfId="7241" xr:uid="{87A57115-113C-405B-81E5-CCC2AE31CC2B}"/>
    <cellStyle name="Note 36 2 13 2" xfId="13712" xr:uid="{11D384B2-1B37-4CAE-9984-00772D6F883D}"/>
    <cellStyle name="Note 36 2 14" xfId="7789" xr:uid="{42D20714-EA0F-46FD-81EE-88BC22EA031B}"/>
    <cellStyle name="Note 36 2 14 2" xfId="14260" xr:uid="{F2DF897C-56C9-4592-B1FA-1925BD20C683}"/>
    <cellStyle name="Note 36 2 15" xfId="7968" xr:uid="{5614952F-0687-40CF-AD60-C341F2CED316}"/>
    <cellStyle name="Note 36 2 15 2" xfId="14439" xr:uid="{C82FFB48-114C-4C1C-BF7D-6AB40E9BF109}"/>
    <cellStyle name="Note 36 2 16" xfId="8145" xr:uid="{5BE014BE-94DE-4879-86E9-7C51ABD6F9F8}"/>
    <cellStyle name="Note 36 2 16 2" xfId="14616" xr:uid="{7C7BD0CE-22B9-496B-92DC-3A7D6C6193F2}"/>
    <cellStyle name="Note 36 2 17" xfId="8307" xr:uid="{16A86860-81E3-4CAC-9CB1-9E0599B7F65B}"/>
    <cellStyle name="Note 36 2 17 2" xfId="14778" xr:uid="{6D8B95D9-487F-4172-9777-A719AF9E82F6}"/>
    <cellStyle name="Note 36 2 18" xfId="8942" xr:uid="{3D3DC6F0-C1EE-4A6D-B020-7FA18A4C65FE}"/>
    <cellStyle name="Note 36 2 19" xfId="9368" xr:uid="{4FEC5453-D990-46AD-BC8A-EA9C97CC594A}"/>
    <cellStyle name="Note 36 2 2" xfId="2236" xr:uid="{00000000-0005-0000-0000-0000BD080000}"/>
    <cellStyle name="Note 36 2 2 2" xfId="4940" xr:uid="{832B695C-7763-42CF-879C-C9DCF95146F6}"/>
    <cellStyle name="Note 36 2 2 2 2" xfId="11287" xr:uid="{B8832AB3-FB15-4F14-8DCF-FAF27830CEAA}"/>
    <cellStyle name="Note 36 2 2 3" xfId="9369" xr:uid="{C793A1A2-BCD2-499B-ADA4-518AA4F88F05}"/>
    <cellStyle name="Note 36 2 2 4" xfId="10280" xr:uid="{109043EA-453D-4F27-83AA-E9BEB14EA50F}"/>
    <cellStyle name="Note 36 2 2 5" xfId="4011" xr:uid="{424423E2-B717-45BC-8CC8-47F8379C3FCE}"/>
    <cellStyle name="Note 36 2 20" xfId="8578" xr:uid="{9C61353C-B67E-49D6-AA58-9E3A250C752F}"/>
    <cellStyle name="Note 36 2 21" xfId="9704" xr:uid="{52C53762-777B-4C57-BFFC-307CAEE69BC2}"/>
    <cellStyle name="Note 36 2 22" xfId="9887" xr:uid="{E6F7C203-2136-417C-824A-72DC8EAB7E19}"/>
    <cellStyle name="Note 36 2 23" xfId="9859" xr:uid="{214CC70C-3BFF-4474-9614-89AA3A2815DE}"/>
    <cellStyle name="Note 36 2 24" xfId="15030" xr:uid="{7BAE9CFC-FF45-47E8-A1B4-81617E926D8A}"/>
    <cellStyle name="Note 36 2 25" xfId="15649" xr:uid="{CED4AC80-88F7-4DCB-AC00-10DA89ED3C52}"/>
    <cellStyle name="Note 36 2 26" xfId="15210" xr:uid="{2E44ACBA-ED0C-44B1-95D1-FB452E3BEAB3}"/>
    <cellStyle name="Note 36 2 27" xfId="15908" xr:uid="{6EA6A842-8014-475A-AA67-1CB399307B7B}"/>
    <cellStyle name="Note 36 2 28" xfId="16085" xr:uid="{EB8637EE-E99F-40CB-92C1-D9B4A447C525}"/>
    <cellStyle name="Note 36 2 29" xfId="16247" xr:uid="{67E804BD-C4A1-4C2B-9D0E-C4F156709CAC}"/>
    <cellStyle name="Note 36 2 3" xfId="3498" xr:uid="{C89038BC-7039-463B-B56F-35CD380D824D}"/>
    <cellStyle name="Note 36 2 3 2" xfId="11286" xr:uid="{E43B6A69-11FB-4140-AFF4-2A72F47B224D}"/>
    <cellStyle name="Note 36 2 4" xfId="5440" xr:uid="{DCB85E9B-607A-44DA-9C4D-D2939C4D6B70}"/>
    <cellStyle name="Note 36 2 4 2" xfId="11911" xr:uid="{361FF315-667A-4EF6-AE97-1F50EC12440C}"/>
    <cellStyle name="Note 36 2 5" xfId="5599" xr:uid="{DC8F0C48-924D-40B4-A30E-43827B1DFBC7}"/>
    <cellStyle name="Note 36 2 5 2" xfId="12070" xr:uid="{F176E4EC-FA4E-4DDC-9740-D209D577F0AE}"/>
    <cellStyle name="Note 36 2 6" xfId="5677" xr:uid="{BB153540-4F38-4967-9F73-99D5796E6DB0}"/>
    <cellStyle name="Note 36 2 6 2" xfId="12148" xr:uid="{E6E8196F-31AA-4C9F-B237-4DD5C6FB02B3}"/>
    <cellStyle name="Note 36 2 7" xfId="5949" xr:uid="{A5BA6636-EA27-4304-B98C-335998D59B6E}"/>
    <cellStyle name="Note 36 2 7 2" xfId="12420" xr:uid="{49C11167-C40B-48F3-82BA-65F496620FE4}"/>
    <cellStyle name="Note 36 2 8" xfId="6323" xr:uid="{404A1E3C-37D1-4710-AE28-89F038F6C203}"/>
    <cellStyle name="Note 36 2 8 2" xfId="12794" xr:uid="{F750D52B-A45B-42BE-8381-AC215AB003FD}"/>
    <cellStyle name="Note 36 2 9" xfId="6007" xr:uid="{BA060DCA-61C4-4C1C-AB0A-0D4DD83F9B45}"/>
    <cellStyle name="Note 36 2 9 2" xfId="12478" xr:uid="{D751A62F-96AD-4163-952E-67984B4A23E2}"/>
    <cellStyle name="Note 36 20" xfId="8941" xr:uid="{D9C52363-F529-4BEA-A463-B8D35297C457}"/>
    <cellStyle name="Note 36 21" xfId="9367" xr:uid="{C71716AC-F661-4236-9699-21D79F192877}"/>
    <cellStyle name="Note 36 22" xfId="8579" xr:uid="{60D3620F-CFBB-4B5F-BAA0-61EE8F0BD77A}"/>
    <cellStyle name="Note 36 23" xfId="9703" xr:uid="{B9CA5EE1-D06C-4591-9BFD-51EE3B33CE06}"/>
    <cellStyle name="Note 36 24" xfId="9886" xr:uid="{6D1732A8-0C1F-48F5-AB2E-0B4B93548788}"/>
    <cellStyle name="Note 36 25" xfId="9819" xr:uid="{89AC4973-1645-41E6-9ECA-0C1F552882CC}"/>
    <cellStyle name="Note 36 26" xfId="15029" xr:uid="{0D17B447-5824-42C1-8A46-8736B2849640}"/>
    <cellStyle name="Note 36 27" xfId="15648" xr:uid="{3FC4ADA0-609F-4E4A-A6DF-C5ED1686F0D6}"/>
    <cellStyle name="Note 36 28" xfId="15201" xr:uid="{52290458-89A5-4E67-9C50-1A5167B52149}"/>
    <cellStyle name="Note 36 29" xfId="15907" xr:uid="{65F81040-79D2-4925-BECE-781B606EB628}"/>
    <cellStyle name="Note 36 3" xfId="2237" xr:uid="{00000000-0005-0000-0000-0000BE080000}"/>
    <cellStyle name="Note 36 3 2" xfId="4941" xr:uid="{1782CBDB-D3C8-478A-A1FD-A9EE20108B41}"/>
    <cellStyle name="Note 36 3 2 2" xfId="11288" xr:uid="{5BC23D5F-9AFE-46C4-A7C2-924C2CEB251E}"/>
    <cellStyle name="Note 36 3 3" xfId="9370" xr:uid="{F5434806-800C-4756-A7D6-3F35FE19D75C}"/>
    <cellStyle name="Note 36 3 4" xfId="10281" xr:uid="{7F9F4175-1615-466B-AE08-67294463927E}"/>
    <cellStyle name="Note 36 3 5" xfId="4012" xr:uid="{60A7A74C-AFDC-483A-B112-A338D65E1F0C}"/>
    <cellStyle name="Note 36 30" xfId="16084" xr:uid="{EA8F9857-3176-4532-B38D-B087EF83B979}"/>
    <cellStyle name="Note 36 31" xfId="16246" xr:uid="{27C34275-BF5F-4283-A292-AA354E3E9534}"/>
    <cellStyle name="Note 36 4" xfId="3357" xr:uid="{CDD61359-C9E8-48BB-80E8-4C528D009AF0}"/>
    <cellStyle name="Note 36 4 2" xfId="10771" xr:uid="{12D86A89-B213-43DD-B328-27A1947C5244}"/>
    <cellStyle name="Note 36 4 3" xfId="4505" xr:uid="{36F8A7DD-8E63-42B1-8558-D25310999569}"/>
    <cellStyle name="Note 36 5" xfId="3497" xr:uid="{C6C46E35-7F88-4B60-83D9-F579E198D22D}"/>
    <cellStyle name="Note 36 5 2" xfId="11285" xr:uid="{B173DEDE-F082-4B74-85BB-EF6633CFDE54}"/>
    <cellStyle name="Note 36 6" xfId="5439" xr:uid="{F0FA6331-C3AD-482A-B10B-7C7B525C8333}"/>
    <cellStyle name="Note 36 6 2" xfId="11910" xr:uid="{26A2D88F-DB89-43A7-8709-98245047D652}"/>
    <cellStyle name="Note 36 7" xfId="5608" xr:uid="{41FA1B92-7493-40BB-933A-A0EB64A59896}"/>
    <cellStyle name="Note 36 7 2" xfId="12079" xr:uid="{FA482DC4-5A03-4014-9329-A69C8B0BA369}"/>
    <cellStyle name="Note 36 8" xfId="5676" xr:uid="{CB7603D9-49B4-4D05-8B0B-D463D80891EF}"/>
    <cellStyle name="Note 36 8 2" xfId="12147" xr:uid="{3AE23B00-F8D6-4A16-A917-F2274EA5981D}"/>
    <cellStyle name="Note 36 9" xfId="5950" xr:uid="{B35D0DCE-B6BC-44CF-B567-EC5CCF01D572}"/>
    <cellStyle name="Note 36 9 2" xfId="12421" xr:uid="{EE34DAD3-D5F6-42F2-95B4-D246938797F9}"/>
    <cellStyle name="Note 36_TRAFO" xfId="2238" xr:uid="{00000000-0005-0000-0000-0000BF080000}"/>
    <cellStyle name="Note 37" xfId="2239" xr:uid="{00000000-0005-0000-0000-0000C0080000}"/>
    <cellStyle name="Note 37 10" xfId="5827" xr:uid="{0CF958C3-2EA3-44D3-AB99-9848C165A026}"/>
    <cellStyle name="Note 37 10 2" xfId="12298" xr:uid="{FF82BB99-C58B-4EDD-B65B-C9D06CC2DC00}"/>
    <cellStyle name="Note 37 11" xfId="6167" xr:uid="{C257DD79-A129-4F29-8D26-B0A70854E1DB}"/>
    <cellStyle name="Note 37 11 2" xfId="12638" xr:uid="{301E2FF7-AE65-4E5D-9463-F70D19839697}"/>
    <cellStyle name="Note 37 12" xfId="6866" xr:uid="{B5F36D3C-303F-4621-8103-E43823962217}"/>
    <cellStyle name="Note 37 12 2" xfId="13337" xr:uid="{F21C2D70-5C01-4F74-997F-022D41702CE2}"/>
    <cellStyle name="Note 37 13" xfId="6703" xr:uid="{509CEB7F-B4C5-44E1-819E-CEDF2CFEA532}"/>
    <cellStyle name="Note 37 13 2" xfId="13174" xr:uid="{B1E79494-900B-45FF-BCA0-4ADEE9923E6D}"/>
    <cellStyle name="Note 37 14" xfId="7100" xr:uid="{C14F35E7-EA98-44AC-9104-94F8C959F50A}"/>
    <cellStyle name="Note 37 14 2" xfId="13571" xr:uid="{792C5597-AB55-4AF8-A86C-259354576E26}"/>
    <cellStyle name="Note 37 15" xfId="7370" xr:uid="{207D535C-EC7E-405D-8A53-0F8F60118C6F}"/>
    <cellStyle name="Note 37 15 2" xfId="13841" xr:uid="{9DDB530A-796A-40EF-936E-A724EB35CAE1}"/>
    <cellStyle name="Note 37 16" xfId="7790" xr:uid="{114C6748-C2E3-49F0-93CF-FAD309771527}"/>
    <cellStyle name="Note 37 16 2" xfId="14261" xr:uid="{C4BC4332-5AB1-462D-8FDB-1693B5292DDE}"/>
    <cellStyle name="Note 37 17" xfId="7969" xr:uid="{B03C5026-8438-4C7F-A6AF-9FE30998F58C}"/>
    <cellStyle name="Note 37 17 2" xfId="14440" xr:uid="{2CF161D7-9619-4E6C-8458-7A94AAEC7721}"/>
    <cellStyle name="Note 37 18" xfId="8146" xr:uid="{CAE9FDB3-C69B-4A34-A97B-CAF824892673}"/>
    <cellStyle name="Note 37 18 2" xfId="14617" xr:uid="{0C1CC6C9-E250-40E1-9D96-5F9FFC381A1A}"/>
    <cellStyle name="Note 37 19" xfId="8308" xr:uid="{FB8BE243-3C64-40D8-9925-9351AE631B1A}"/>
    <cellStyle name="Note 37 19 2" xfId="14779" xr:uid="{23573065-5D89-4644-91C7-0DAC6D035845}"/>
    <cellStyle name="Note 37 2" xfId="2240" xr:uid="{00000000-0005-0000-0000-0000C1080000}"/>
    <cellStyle name="Note 37 2 10" xfId="6867" xr:uid="{46D540E3-6C61-4526-8319-404030906D87}"/>
    <cellStyle name="Note 37 2 10 2" xfId="13338" xr:uid="{E4971151-4CA0-43B1-B993-1B63D51A7271}"/>
    <cellStyle name="Note 37 2 11" xfId="7030" xr:uid="{38645A94-0295-42CF-9FB6-98B2FB9BAF7C}"/>
    <cellStyle name="Note 37 2 11 2" xfId="13501" xr:uid="{5F15FCE3-0C16-4AD7-B561-FFF55AA02B7A}"/>
    <cellStyle name="Note 37 2 12" xfId="7101" xr:uid="{BB4DDBDB-161B-43C1-99A3-1E00B43EF728}"/>
    <cellStyle name="Note 37 2 12 2" xfId="13572" xr:uid="{EFE062DC-FF9F-40C8-B1C2-301D86F7FD2E}"/>
    <cellStyle name="Note 37 2 13" xfId="7369" xr:uid="{49892034-7CE3-4971-B947-46084006A29D}"/>
    <cellStyle name="Note 37 2 13 2" xfId="13840" xr:uid="{047E4C14-1625-4A6E-95FB-41F28366FD85}"/>
    <cellStyle name="Note 37 2 14" xfId="7791" xr:uid="{514C1AF3-F3B8-4264-A0F5-0808B9B816D8}"/>
    <cellStyle name="Note 37 2 14 2" xfId="14262" xr:uid="{188FE808-F0E2-489F-82F7-AADCFD91A3D1}"/>
    <cellStyle name="Note 37 2 15" xfId="7970" xr:uid="{23300F4B-4970-481A-B5CD-E5F0DC152412}"/>
    <cellStyle name="Note 37 2 15 2" xfId="14441" xr:uid="{428CAEAA-41C7-4337-B8A0-D57DD2467B61}"/>
    <cellStyle name="Note 37 2 16" xfId="8147" xr:uid="{51C8F53A-78C9-46A8-80B6-D85B4A8C22F2}"/>
    <cellStyle name="Note 37 2 16 2" xfId="14618" xr:uid="{DC2F91A8-A0BA-4478-81D9-99EAF67B9682}"/>
    <cellStyle name="Note 37 2 17" xfId="8309" xr:uid="{8D54F78F-39E9-4DE7-AF16-9CF8294946EE}"/>
    <cellStyle name="Note 37 2 17 2" xfId="14780" xr:uid="{FB40D4AA-E952-4E8D-8372-954E36025F13}"/>
    <cellStyle name="Note 37 2 18" xfId="8944" xr:uid="{CE9086E4-E4F9-4FC3-841B-B4B39D4AF092}"/>
    <cellStyle name="Note 37 2 19" xfId="9372" xr:uid="{82B7533D-26A3-4E81-B363-910BA66597D8}"/>
    <cellStyle name="Note 37 2 2" xfId="2241" xr:uid="{00000000-0005-0000-0000-0000C2080000}"/>
    <cellStyle name="Note 37 2 2 2" xfId="4942" xr:uid="{FD13AA8B-9AF8-45A9-9A6A-99B7FB327E0F}"/>
    <cellStyle name="Note 37 2 2 2 2" xfId="11291" xr:uid="{D18714E7-71E2-4759-BD2B-D84C40B057EA}"/>
    <cellStyle name="Note 37 2 2 3" xfId="9373" xr:uid="{C572F3C8-2CA3-4D16-B131-B185BFD08012}"/>
    <cellStyle name="Note 37 2 2 4" xfId="10282" xr:uid="{C714645E-F99A-4BFC-A39F-BA8F45359C58}"/>
    <cellStyle name="Note 37 2 2 5" xfId="4013" xr:uid="{3BA29819-5C49-4261-8168-F6DC4365B976}"/>
    <cellStyle name="Note 37 2 20" xfId="8576" xr:uid="{1350650F-11A3-494C-9A81-B1B43A2A2197}"/>
    <cellStyle name="Note 37 2 21" xfId="9706" xr:uid="{6B51A06B-72EC-4B1F-B28A-1D19943C377A}"/>
    <cellStyle name="Note 37 2 22" xfId="9889" xr:uid="{C87C4DF1-E49E-404F-91E5-C3AE5E4A2493}"/>
    <cellStyle name="Note 37 2 23" xfId="9821" xr:uid="{FFC63472-E553-4671-AFDA-F6DE6C7301BD}"/>
    <cellStyle name="Note 37 2 24" xfId="15032" xr:uid="{6A075876-C6C7-46E1-AD37-0B56C047D5F9}"/>
    <cellStyle name="Note 37 2 25" xfId="15651" xr:uid="{6E4AAD70-93DE-4756-9A8F-CBADF013C4BC}"/>
    <cellStyle name="Note 37 2 26" xfId="15202" xr:uid="{C0216548-6508-4C44-9C11-5960DD998E91}"/>
    <cellStyle name="Note 37 2 27" xfId="15910" xr:uid="{4554F9DC-CC82-4BDA-B176-CADF842E3819}"/>
    <cellStyle name="Note 37 2 28" xfId="16087" xr:uid="{869383BC-2DCA-446B-94B3-9A265600B2CF}"/>
    <cellStyle name="Note 37 2 29" xfId="16249" xr:uid="{F0EA11F9-A9F0-4361-B019-36CA5249D9E0}"/>
    <cellStyle name="Note 37 2 3" xfId="3500" xr:uid="{D78EC704-3277-4AF3-89E0-A118E2C9D432}"/>
    <cellStyle name="Note 37 2 3 2" xfId="11290" xr:uid="{B25EE9D7-4DAB-4E57-BF5F-265D207CCE53}"/>
    <cellStyle name="Note 37 2 4" xfId="5442" xr:uid="{11C8DA14-347A-4DEB-9BA8-9E476FBDE626}"/>
    <cellStyle name="Note 37 2 4 2" xfId="11913" xr:uid="{03902907-5FD6-46C7-BF5C-F8C7D3151D62}"/>
    <cellStyle name="Note 37 2 5" xfId="5607" xr:uid="{1085AF4A-85BF-4FB9-9747-17A5E3AC7E60}"/>
    <cellStyle name="Note 37 2 5 2" xfId="12078" xr:uid="{79842E58-5224-4EC6-A766-948803ADA8F7}"/>
    <cellStyle name="Note 37 2 6" xfId="5679" xr:uid="{121A56A7-1F44-4E69-B7CE-4345A9AC8955}"/>
    <cellStyle name="Note 37 2 6 2" xfId="12150" xr:uid="{FCF411DF-39ED-431F-8AF9-C8C876984B5F}"/>
    <cellStyle name="Note 37 2 7" xfId="5947" xr:uid="{C397E476-2316-4677-871D-9BB5977C52D3}"/>
    <cellStyle name="Note 37 2 7 2" xfId="12418" xr:uid="{66C13D69-103F-480F-8D51-A3D9762E8A1F}"/>
    <cellStyle name="Note 37 2 8" xfId="6324" xr:uid="{E9AB2926-2DF1-4628-A058-996AD6C2185E}"/>
    <cellStyle name="Note 37 2 8 2" xfId="12795" xr:uid="{B35A65A6-0020-4115-A148-71269B53D5D1}"/>
    <cellStyle name="Note 37 2 9" xfId="6388" xr:uid="{0176BB7E-4BB2-4F91-AE5C-E57F7A3ABAC2}"/>
    <cellStyle name="Note 37 2 9 2" xfId="12859" xr:uid="{CF31E515-92FD-400C-858C-9D71300B558C}"/>
    <cellStyle name="Note 37 20" xfId="8943" xr:uid="{C255C600-919E-46DD-AB2D-5A734FC01C3C}"/>
    <cellStyle name="Note 37 21" xfId="9371" xr:uid="{B5B3E023-79F6-4C22-B904-B47F0A9DD415}"/>
    <cellStyle name="Note 37 22" xfId="8577" xr:uid="{AF72B6FE-6176-4D09-A478-017D96883765}"/>
    <cellStyle name="Note 37 23" xfId="9705" xr:uid="{9E42A64F-5D38-40D3-870E-46F4EEADCED8}"/>
    <cellStyle name="Note 37 24" xfId="9888" xr:uid="{2989490C-BD08-4858-9755-CE3EE1202340}"/>
    <cellStyle name="Note 37 25" xfId="9820" xr:uid="{09782AD7-94E5-4C69-910D-68B1AFDEB0E3}"/>
    <cellStyle name="Note 37 26" xfId="15031" xr:uid="{7C30949C-68C5-46E3-A4E3-3BA3931DA07B}"/>
    <cellStyle name="Note 37 27" xfId="15650" xr:uid="{9D22B329-F7A9-4819-9176-4607B2B52B47}"/>
    <cellStyle name="Note 37 28" xfId="15469" xr:uid="{04F2E6B7-C60F-4652-A348-9E7CF64BE576}"/>
    <cellStyle name="Note 37 29" xfId="15909" xr:uid="{8B1A354F-0E8D-4886-A328-5BB14FB1939C}"/>
    <cellStyle name="Note 37 3" xfId="2242" xr:uid="{00000000-0005-0000-0000-0000C3080000}"/>
    <cellStyle name="Note 37 3 2" xfId="4943" xr:uid="{5A71E662-5A63-4A5C-8ADA-9259E7CCA60B}"/>
    <cellStyle name="Note 37 3 2 2" xfId="11292" xr:uid="{0152C1E7-51C5-4808-9787-D775327DF6EA}"/>
    <cellStyle name="Note 37 3 3" xfId="9374" xr:uid="{80AC6130-2840-449C-8429-CE6D49A657BC}"/>
    <cellStyle name="Note 37 3 4" xfId="10283" xr:uid="{6C0B37D2-EFD7-4E3B-A359-613A08BBABBD}"/>
    <cellStyle name="Note 37 3 5" xfId="4014" xr:uid="{0E8E77D4-DAB4-4C08-91CE-BA7672C33972}"/>
    <cellStyle name="Note 37 30" xfId="16086" xr:uid="{32723B35-6753-4CA1-B7D5-77A530816B99}"/>
    <cellStyle name="Note 37 31" xfId="16248" xr:uid="{71EE95FB-D434-4A0C-BB3E-9FDEFC163931}"/>
    <cellStyle name="Note 37 4" xfId="3358" xr:uid="{EC6916B4-36BD-406A-B83F-E7327113526A}"/>
    <cellStyle name="Note 37 4 2" xfId="10772" xr:uid="{379D4E38-3AB6-41F8-885A-89B5D2C29964}"/>
    <cellStyle name="Note 37 4 3" xfId="4506" xr:uid="{BCE3FF69-61FB-4DC2-93D1-91E34F3A9723}"/>
    <cellStyle name="Note 37 5" xfId="3499" xr:uid="{64D2B9C7-C0EF-44C8-8D96-FE8B1C2D0266}"/>
    <cellStyle name="Note 37 5 2" xfId="11289" xr:uid="{DB3D41D3-28D7-4E36-AB93-43A7BF6ABE40}"/>
    <cellStyle name="Note 37 6" xfId="5441" xr:uid="{F865AACA-6D42-45A2-9D1F-9D199E902BEB}"/>
    <cellStyle name="Note 37 6 2" xfId="11912" xr:uid="{7EE259AB-4967-43C2-B3FB-ECDD17510958}"/>
    <cellStyle name="Note 37 7" xfId="5275" xr:uid="{A4CE91B5-AED1-43A8-99D6-BF5780DF30A1}"/>
    <cellStyle name="Note 37 7 2" xfId="11746" xr:uid="{4C6E6777-D848-4FB1-B53F-C6D034BDB289}"/>
    <cellStyle name="Note 37 8" xfId="5678" xr:uid="{103FB75D-36E7-4E93-8598-9983A88260A6}"/>
    <cellStyle name="Note 37 8 2" xfId="12149" xr:uid="{BD745F13-04F0-4861-BCB2-E8002FC627A2}"/>
    <cellStyle name="Note 37 9" xfId="5948" xr:uid="{9DE7546E-6336-4582-8BCE-D35ECEFBF5BA}"/>
    <cellStyle name="Note 37 9 2" xfId="12419" xr:uid="{4C9B4B9F-8AEF-4B64-BB0E-8F61B9D70969}"/>
    <cellStyle name="Note 37_TRAFO" xfId="2243" xr:uid="{00000000-0005-0000-0000-0000C4080000}"/>
    <cellStyle name="Note 38" xfId="2244" xr:uid="{00000000-0005-0000-0000-0000C5080000}"/>
    <cellStyle name="Note 38 10" xfId="6325" xr:uid="{6A234A6D-C5EC-4288-86BA-8D5428BA3804}"/>
    <cellStyle name="Note 38 10 2" xfId="12796" xr:uid="{9192C8F6-F1D6-4B86-8066-C274634ECA49}"/>
    <cellStyle name="Note 38 11" xfId="6168" xr:uid="{B8FEA043-F423-4DE7-AEDA-B30894C396E1}"/>
    <cellStyle name="Note 38 11 2" xfId="12639" xr:uid="{4E8EFE63-1918-4942-A4E0-C06393E5C362}"/>
    <cellStyle name="Note 38 12" xfId="6868" xr:uid="{CD9CC8B1-032D-4D7C-965D-471841524DE1}"/>
    <cellStyle name="Note 38 12 2" xfId="13339" xr:uid="{4EC6F811-EE8A-4C18-A7C6-5F23BA3B3BDC}"/>
    <cellStyle name="Note 38 13" xfId="6704" xr:uid="{76678BE4-FE91-4A6F-989B-D72E1AB851B7}"/>
    <cellStyle name="Note 38 13 2" xfId="13175" xr:uid="{3E3D10EF-7979-417C-BD19-6F8D55ED92AE}"/>
    <cellStyle name="Note 38 14" xfId="7102" xr:uid="{7B4D6BDE-2BA1-4FCB-8A8C-0CB14045F6BB}"/>
    <cellStyle name="Note 38 14 2" xfId="13573" xr:uid="{DDFB7572-75CD-4C41-9C23-B7D4F0C8B92F}"/>
    <cellStyle name="Note 38 15" xfId="7368" xr:uid="{89C51C1D-0A66-4A2B-912B-799BA210420D}"/>
    <cellStyle name="Note 38 15 2" xfId="13839" xr:uid="{B21610B5-CC53-4C37-A641-9A04773D6EA4}"/>
    <cellStyle name="Note 38 16" xfId="7792" xr:uid="{D9931A9F-4328-4C29-A9FB-A70CC57E7DED}"/>
    <cellStyle name="Note 38 16 2" xfId="14263" xr:uid="{F581D25F-E5EA-44C3-A34C-C0228D01624E}"/>
    <cellStyle name="Note 38 17" xfId="7971" xr:uid="{74EADBFE-8C21-4C23-B85F-DEE5C0C21818}"/>
    <cellStyle name="Note 38 17 2" xfId="14442" xr:uid="{9DC1FE56-4BC4-441A-B9A0-FF11B638850E}"/>
    <cellStyle name="Note 38 18" xfId="8148" xr:uid="{33207D11-DCE3-4B05-9827-96584AD7AD64}"/>
    <cellStyle name="Note 38 18 2" xfId="14619" xr:uid="{E9B51DF9-D76B-4E46-8D80-82B732FC22EB}"/>
    <cellStyle name="Note 38 19" xfId="8310" xr:uid="{BAE15EB3-8080-4D2B-A340-0186D2BEA7BD}"/>
    <cellStyle name="Note 38 19 2" xfId="14781" xr:uid="{C3569BFC-A9A9-4C7F-912E-387E104C70BB}"/>
    <cellStyle name="Note 38 2" xfId="2245" xr:uid="{00000000-0005-0000-0000-0000C6080000}"/>
    <cellStyle name="Note 38 2 10" xfId="6869" xr:uid="{52C79693-CC76-4758-97E9-9A55CC73B93C}"/>
    <cellStyle name="Note 38 2 10 2" xfId="13340" xr:uid="{BB4F1D39-3F32-4BE9-9A97-EC5E7182B8DD}"/>
    <cellStyle name="Note 38 2 11" xfId="6705" xr:uid="{6B40499F-B513-4AFD-B89F-40364D390120}"/>
    <cellStyle name="Note 38 2 11 2" xfId="13176" xr:uid="{979B8B86-C154-4E33-A41B-F6EA35B53CF0}"/>
    <cellStyle name="Note 38 2 12" xfId="7103" xr:uid="{949EF14B-8853-4ABB-A7AB-67805F79F26C}"/>
    <cellStyle name="Note 38 2 12 2" xfId="13574" xr:uid="{1F370659-1A53-4D27-B4FB-0A06E2D63060}"/>
    <cellStyle name="Note 38 2 13" xfId="7367" xr:uid="{784D560D-341F-46D9-99E8-9F53BB56535A}"/>
    <cellStyle name="Note 38 2 13 2" xfId="13838" xr:uid="{6ADD7CA1-2805-4789-8ADF-C6301D218DF0}"/>
    <cellStyle name="Note 38 2 14" xfId="7793" xr:uid="{B5C0AECA-36DA-458C-BAC3-6BAD36ADD0D1}"/>
    <cellStyle name="Note 38 2 14 2" xfId="14264" xr:uid="{17355899-C263-4750-901A-64FA6F515AF7}"/>
    <cellStyle name="Note 38 2 15" xfId="7972" xr:uid="{D11995C0-9D8D-4356-916D-639D5E9F3173}"/>
    <cellStyle name="Note 38 2 15 2" xfId="14443" xr:uid="{CBDBD639-D039-4654-8163-F5B7593562D2}"/>
    <cellStyle name="Note 38 2 16" xfId="8149" xr:uid="{6F240D28-5961-443A-85D5-1E14B55956B5}"/>
    <cellStyle name="Note 38 2 16 2" xfId="14620" xr:uid="{32029034-6E42-416C-A8DB-0BF13C520589}"/>
    <cellStyle name="Note 38 2 17" xfId="8311" xr:uid="{F021E42F-06C3-4A3F-944F-E8176E367708}"/>
    <cellStyle name="Note 38 2 17 2" xfId="14782" xr:uid="{E45DF5D2-9699-4A97-9B2F-8090DA65E3B6}"/>
    <cellStyle name="Note 38 2 18" xfId="8946" xr:uid="{46852A3C-E469-41D3-8061-322D4AA0021B}"/>
    <cellStyle name="Note 38 2 19" xfId="9376" xr:uid="{1B5F0ECC-0925-47BB-B42D-0DFFB8D5263B}"/>
    <cellStyle name="Note 38 2 2" xfId="2246" xr:uid="{00000000-0005-0000-0000-0000C7080000}"/>
    <cellStyle name="Note 38 2 2 2" xfId="4944" xr:uid="{FBC9E2CE-7EC1-4B62-90D5-05BA19BE1DFF}"/>
    <cellStyle name="Note 38 2 2 2 2" xfId="11295" xr:uid="{6363F7F9-7E11-4E0C-8056-8A9EEC45ECB5}"/>
    <cellStyle name="Note 38 2 2 3" xfId="9377" xr:uid="{9015B3E2-2F85-48D9-9636-30EA2FF40299}"/>
    <cellStyle name="Note 38 2 2 4" xfId="10284" xr:uid="{2B66F69D-9495-46F2-A0CB-86DAFA0255F7}"/>
    <cellStyle name="Note 38 2 2 5" xfId="4015" xr:uid="{DC1D3424-773A-4C13-942B-F4D0CD7D4FEB}"/>
    <cellStyle name="Note 38 2 20" xfId="8574" xr:uid="{B09B2054-FC3F-4DD3-8027-9365E1275F42}"/>
    <cellStyle name="Note 38 2 21" xfId="9708" xr:uid="{0C38BD34-9C89-4AA6-AA00-21314810AB0A}"/>
    <cellStyle name="Note 38 2 22" xfId="9891" xr:uid="{4EEDFB48-9E6A-4E5E-8614-DD0912CB50D4}"/>
    <cellStyle name="Note 38 2 23" xfId="10140" xr:uid="{1B07F144-DA42-4116-9034-D4E88DC6E0CA}"/>
    <cellStyle name="Note 38 2 24" xfId="15034" xr:uid="{7B985C92-FBED-49AC-9F11-3D7189A3FDD4}"/>
    <cellStyle name="Note 38 2 25" xfId="15653" xr:uid="{479F936F-6CEE-4EB3-9341-5973821FC827}"/>
    <cellStyle name="Note 38 2 26" xfId="15470" xr:uid="{2B92A542-2726-4D08-A3F9-023E2C7FEBAB}"/>
    <cellStyle name="Note 38 2 27" xfId="15912" xr:uid="{0909C63A-CE55-4DF3-9D2C-AB33455897A6}"/>
    <cellStyle name="Note 38 2 28" xfId="16089" xr:uid="{67315AA9-AF2D-4B5B-8E73-51D6C9E1F0D6}"/>
    <cellStyle name="Note 38 2 29" xfId="16251" xr:uid="{B92FA4D9-6809-41FC-93F2-24C5EE8DBDBE}"/>
    <cellStyle name="Note 38 2 3" xfId="3502" xr:uid="{2ABEABC7-BB6C-46DD-8479-7826A13A995F}"/>
    <cellStyle name="Note 38 2 3 2" xfId="11294" xr:uid="{ACA49EF5-7FAC-4938-A800-1E01187B5D86}"/>
    <cellStyle name="Note 38 2 4" xfId="5444" xr:uid="{BDE9E97D-A72A-4EDF-941D-B76B40329427}"/>
    <cellStyle name="Note 38 2 4 2" xfId="11915" xr:uid="{4778EF1C-8D97-4FD4-91C4-072942F93BA0}"/>
    <cellStyle name="Note 38 2 5" xfId="5277" xr:uid="{D45FE8F1-C523-40E4-887E-8F845CAB36B5}"/>
    <cellStyle name="Note 38 2 5 2" xfId="11748" xr:uid="{48BE1F2B-207A-4D61-B130-9B6481C7E335}"/>
    <cellStyle name="Note 38 2 6" xfId="5681" xr:uid="{B42E3714-3A52-415A-AB4F-02C81460FE6C}"/>
    <cellStyle name="Note 38 2 6 2" xfId="12152" xr:uid="{7A259983-E4F3-47FD-A033-404781B896F7}"/>
    <cellStyle name="Note 38 2 7" xfId="5945" xr:uid="{4A3BF52D-8D05-40DE-8C90-C66935EFAEEB}"/>
    <cellStyle name="Note 38 2 7 2" xfId="12416" xr:uid="{D7F549A3-9605-4F24-8304-55DEFA4DC984}"/>
    <cellStyle name="Note 38 2 8" xfId="6326" xr:uid="{72AF5584-5296-4C64-944B-98C53F0BF5E0}"/>
    <cellStyle name="Note 38 2 8 2" xfId="12797" xr:uid="{0639CD0E-DA81-4FF3-B463-AA7FD72A0B71}"/>
    <cellStyle name="Note 38 2 9" xfId="5824" xr:uid="{EA5DF4E8-F0D9-4F5F-96A5-9FCB14B87FCC}"/>
    <cellStyle name="Note 38 2 9 2" xfId="12295" xr:uid="{0D7B1A39-EE34-4BEF-9F85-1772DD900618}"/>
    <cellStyle name="Note 38 20" xfId="8945" xr:uid="{B0A2ED3C-1E77-47BA-90B4-DA53329DD798}"/>
    <cellStyle name="Note 38 21" xfId="9375" xr:uid="{EF7438E0-3EE9-4894-A3E0-CE6C5A51B96D}"/>
    <cellStyle name="Note 38 22" xfId="8575" xr:uid="{48E84C83-92FD-4BF7-83F1-C5576EEE9E4E}"/>
    <cellStyle name="Note 38 23" xfId="9707" xr:uid="{5F1E50E3-6FC4-4E3F-9F62-7EC8988E1D6B}"/>
    <cellStyle name="Note 38 24" xfId="9890" xr:uid="{8CB4A118-B900-424C-B3BA-0BC7C4BDD243}"/>
    <cellStyle name="Note 38 25" xfId="9822" xr:uid="{729E0E2E-AC4E-4C9C-B100-27BC0AA329E7}"/>
    <cellStyle name="Note 38 26" xfId="15033" xr:uid="{B700061F-8C0C-49F9-B509-83F575C6DB77}"/>
    <cellStyle name="Note 38 27" xfId="15652" xr:uid="{428A2749-9FD0-4E1C-9EB7-45B05A7E20BE}"/>
    <cellStyle name="Note 38 28" xfId="15197" xr:uid="{764B2ED1-2331-4D81-BC54-8E927D37B42D}"/>
    <cellStyle name="Note 38 29" xfId="15911" xr:uid="{CD069979-BD0D-4009-9FC2-9C01EDB7F479}"/>
    <cellStyle name="Note 38 3" xfId="2247" xr:uid="{00000000-0005-0000-0000-0000C8080000}"/>
    <cellStyle name="Note 38 3 2" xfId="4945" xr:uid="{6E44CBB4-B8B5-4432-BDDE-B37A39D16400}"/>
    <cellStyle name="Note 38 3 2 2" xfId="11296" xr:uid="{8A3AD974-D474-4579-86E5-B39098C84D97}"/>
    <cellStyle name="Note 38 3 3" xfId="9378" xr:uid="{EE351315-5A5B-45C0-A6CB-CDE8D459526D}"/>
    <cellStyle name="Note 38 3 4" xfId="10285" xr:uid="{C3220F31-EF09-4980-8FD0-87E1B48D248E}"/>
    <cellStyle name="Note 38 3 5" xfId="4016" xr:uid="{487C109B-CFA5-4A9C-A392-926B30C9875F}"/>
    <cellStyle name="Note 38 30" xfId="16088" xr:uid="{C468EB47-5B41-4131-A32F-2104ED48FA1B}"/>
    <cellStyle name="Note 38 31" xfId="16250" xr:uid="{F78D4DA8-B495-4EE0-A6AA-B2BDE84FD223}"/>
    <cellStyle name="Note 38 4" xfId="3359" xr:uid="{7117874E-07CE-4DAF-A703-26A074D54239}"/>
    <cellStyle name="Note 38 4 2" xfId="10773" xr:uid="{99C2C078-0C8E-4BF5-A9C9-A6DD44B21D10}"/>
    <cellStyle name="Note 38 4 3" xfId="4507" xr:uid="{E40955E9-3DC5-42FF-8333-2F99D859656A}"/>
    <cellStyle name="Note 38 5" xfId="3501" xr:uid="{C1190B8D-E865-48F2-AAA7-632855A204B4}"/>
    <cellStyle name="Note 38 5 2" xfId="11293" xr:uid="{F89E422D-6EAB-4E1B-9175-5A23614CB5CE}"/>
    <cellStyle name="Note 38 6" xfId="5443" xr:uid="{79903005-94E8-46AA-B7AA-B07A4D7E28A8}"/>
    <cellStyle name="Note 38 6 2" xfId="11914" xr:uid="{83D06C15-EA9A-475D-BA56-B68FA060AB70}"/>
    <cellStyle name="Note 38 7" xfId="5276" xr:uid="{CB2381F8-D6FF-4D67-B2D6-51984B894C93}"/>
    <cellStyle name="Note 38 7 2" xfId="11747" xr:uid="{98AAF257-ACE0-4122-8D01-E29B569EC30E}"/>
    <cellStyle name="Note 38 8" xfId="5680" xr:uid="{04B1C528-9D5D-4384-89BA-9489636275C0}"/>
    <cellStyle name="Note 38 8 2" xfId="12151" xr:uid="{068AC9D4-AD8F-42A1-AB0A-ECF99BBB5A23}"/>
    <cellStyle name="Note 38 9" xfId="5946" xr:uid="{E7880665-7F9F-46C0-BB55-8508288434E2}"/>
    <cellStyle name="Note 38 9 2" xfId="12417" xr:uid="{8C934008-C0C1-4DEA-9DEC-9B4CA421B561}"/>
    <cellStyle name="Note 38_TRAFO" xfId="2248" xr:uid="{00000000-0005-0000-0000-0000C9080000}"/>
    <cellStyle name="Note 39" xfId="2249" xr:uid="{00000000-0005-0000-0000-0000CA080000}"/>
    <cellStyle name="Note 39 10" xfId="6327" xr:uid="{193D7A8C-7E0A-4909-8844-AD6FC9544181}"/>
    <cellStyle name="Note 39 10 2" xfId="12798" xr:uid="{FBE77B7E-E497-48FB-9462-C7CB7448BF6B}"/>
    <cellStyle name="Note 39 11" xfId="6169" xr:uid="{BC6E0F90-C7C5-47C1-A90C-22A8DC3D13E9}"/>
    <cellStyle name="Note 39 11 2" xfId="12640" xr:uid="{022E18C6-D8EA-4FDA-BB6E-B3D72916884B}"/>
    <cellStyle name="Note 39 12" xfId="6870" xr:uid="{C49B7594-7E5C-465A-B944-7C17A8A1729B}"/>
    <cellStyle name="Note 39 12 2" xfId="13341" xr:uid="{9256CC7F-99C5-4420-9809-6592ABCB5437}"/>
    <cellStyle name="Note 39 13" xfId="6706" xr:uid="{FAAB2F27-6E83-4133-9986-3B558167A21D}"/>
    <cellStyle name="Note 39 13 2" xfId="13177" xr:uid="{7EE4F0F5-7332-4443-B4D1-A473A50CFB28}"/>
    <cellStyle name="Note 39 14" xfId="7104" xr:uid="{47796E39-3B02-48E8-BAC6-B4DCE78A7DFA}"/>
    <cellStyle name="Note 39 14 2" xfId="13575" xr:uid="{4F36A678-F966-4608-8CED-678FADCEAC1F}"/>
    <cellStyle name="Note 39 15" xfId="7366" xr:uid="{F438408E-FBCB-47F3-95FF-B19A2CD92ABA}"/>
    <cellStyle name="Note 39 15 2" xfId="13837" xr:uid="{204D9DC8-73A6-4150-A681-95C3906DABA4}"/>
    <cellStyle name="Note 39 16" xfId="7794" xr:uid="{8B3573A1-994C-478A-B123-7D520BE217F6}"/>
    <cellStyle name="Note 39 16 2" xfId="14265" xr:uid="{0227F719-610C-4DFF-937B-FA1A34E3D901}"/>
    <cellStyle name="Note 39 17" xfId="7973" xr:uid="{37EB3030-74F2-4CDD-9270-1D09FD9B6B9F}"/>
    <cellStyle name="Note 39 17 2" xfId="14444" xr:uid="{30ECA9A0-442B-4684-B0A6-156EFFC09CE1}"/>
    <cellStyle name="Note 39 18" xfId="8150" xr:uid="{47A1E4CE-DF8B-4CFA-963E-ABB234FFA2E1}"/>
    <cellStyle name="Note 39 18 2" xfId="14621" xr:uid="{89127C55-5B4C-4C72-88F3-D83DECC6D358}"/>
    <cellStyle name="Note 39 19" xfId="8312" xr:uid="{C856773F-9E9A-4A35-8166-DF9407BD6A8F}"/>
    <cellStyle name="Note 39 19 2" xfId="14783" xr:uid="{4A25B929-49F6-4576-8C58-EA6B1492BF8C}"/>
    <cellStyle name="Note 39 2" xfId="2250" xr:uid="{00000000-0005-0000-0000-0000CB080000}"/>
    <cellStyle name="Note 39 2 10" xfId="6871" xr:uid="{6AD917DE-8B53-45E6-BD53-869F8CD44A8B}"/>
    <cellStyle name="Note 39 2 10 2" xfId="13342" xr:uid="{6E67DF05-F841-4EF4-AA9D-365A4F5B5DC6}"/>
    <cellStyle name="Note 39 2 11" xfId="6707" xr:uid="{736C054C-F7B8-44BF-986C-62CCD0DFB30B}"/>
    <cellStyle name="Note 39 2 11 2" xfId="13178" xr:uid="{64D40552-24F2-4F38-9ADD-3C447F2DC0D8}"/>
    <cellStyle name="Note 39 2 12" xfId="7105" xr:uid="{DCE0A662-8F1E-4131-9C93-532286DD7D0A}"/>
    <cellStyle name="Note 39 2 12 2" xfId="13576" xr:uid="{FABA66A9-C6D3-4CD1-8FCD-6E7B5616CFAA}"/>
    <cellStyle name="Note 39 2 13" xfId="7365" xr:uid="{E0133590-879B-43DA-A2D2-BFDE928CDF22}"/>
    <cellStyle name="Note 39 2 13 2" xfId="13836" xr:uid="{7CB81690-00F9-4B3D-8FC2-3F17C9F4AAFD}"/>
    <cellStyle name="Note 39 2 14" xfId="7795" xr:uid="{1B83C9A6-DCC5-45D9-8A86-A5A568FE68AA}"/>
    <cellStyle name="Note 39 2 14 2" xfId="14266" xr:uid="{DAB8168E-5C92-41D8-8EF1-A3919660F009}"/>
    <cellStyle name="Note 39 2 15" xfId="7974" xr:uid="{D63FC5F8-B690-45E8-96C0-8E7CDBAC5C07}"/>
    <cellStyle name="Note 39 2 15 2" xfId="14445" xr:uid="{0F1DBCA4-EC8E-44E0-B163-F5D1916C2181}"/>
    <cellStyle name="Note 39 2 16" xfId="8151" xr:uid="{BE0B812B-2E90-4FDD-9E31-E04F1B75336E}"/>
    <cellStyle name="Note 39 2 16 2" xfId="14622" xr:uid="{2D4AD8D6-73B5-4216-8119-BEB941EBF654}"/>
    <cellStyle name="Note 39 2 17" xfId="8313" xr:uid="{9A0423FA-EC51-4C1B-82BE-855FDD5AD6BB}"/>
    <cellStyle name="Note 39 2 17 2" xfId="14784" xr:uid="{F6FD9414-476B-4C2D-BD09-463BE683A3B1}"/>
    <cellStyle name="Note 39 2 18" xfId="8948" xr:uid="{0F13D648-9580-461F-8249-2089A9FAFF2A}"/>
    <cellStyle name="Note 39 2 19" xfId="9380" xr:uid="{DC71A4AF-3E71-4B17-948E-11B6FB501FF1}"/>
    <cellStyle name="Note 39 2 2" xfId="2251" xr:uid="{00000000-0005-0000-0000-0000CC080000}"/>
    <cellStyle name="Note 39 2 2 2" xfId="4946" xr:uid="{5301C22A-0966-4710-B824-7E8AAB23FFE7}"/>
    <cellStyle name="Note 39 2 2 2 2" xfId="11299" xr:uid="{DFDFBD1E-06CA-4343-BB48-8F686EE4FFD9}"/>
    <cellStyle name="Note 39 2 2 3" xfId="9381" xr:uid="{ADEA9720-D5F2-4EFF-8A74-4537E8479855}"/>
    <cellStyle name="Note 39 2 2 4" xfId="10286" xr:uid="{F174C0DE-3276-443C-A0B7-44FB6B0DB007}"/>
    <cellStyle name="Note 39 2 2 5" xfId="4017" xr:uid="{2DDEEA85-6419-4BFA-A146-46E69112D4EE}"/>
    <cellStyle name="Note 39 2 20" xfId="8571" xr:uid="{7CBEE0BE-D9CC-43B4-928C-86FBD02CF37A}"/>
    <cellStyle name="Note 39 2 21" xfId="9710" xr:uid="{9B1947C8-D4E2-4C8D-BFF3-D172803D6942}"/>
    <cellStyle name="Note 39 2 22" xfId="9893" xr:uid="{0BE191CD-FF2F-432C-8AA0-71AEC4BA4808}"/>
    <cellStyle name="Note 39 2 23" xfId="9824" xr:uid="{471A7AE3-EA52-4359-81E1-1C8A759CA36B}"/>
    <cellStyle name="Note 39 2 24" xfId="15036" xr:uid="{C8A0AA05-EB5C-44DA-B998-ED7E78954F0E}"/>
    <cellStyle name="Note 39 2 25" xfId="15654" xr:uid="{27366772-9741-4C91-B79A-1566940D6A8A}"/>
    <cellStyle name="Note 39 2 26" xfId="15472" xr:uid="{852F10B0-C457-4B5C-A3DF-89C3FFFECE4F}"/>
    <cellStyle name="Note 39 2 27" xfId="15914" xr:uid="{2E307CB0-DE15-4CA9-BE71-E4CF44B37AEC}"/>
    <cellStyle name="Note 39 2 28" xfId="16091" xr:uid="{4316C711-0541-4F48-8C1F-5EF23819424F}"/>
    <cellStyle name="Note 39 2 29" xfId="16253" xr:uid="{148FE58C-3C48-4885-9CD5-47090AE9131F}"/>
    <cellStyle name="Note 39 2 3" xfId="3504" xr:uid="{768812A9-7728-4879-83DB-70F2E92E5F53}"/>
    <cellStyle name="Note 39 2 3 2" xfId="11298" xr:uid="{81A4B731-0774-47EE-B836-536EA7EDC519}"/>
    <cellStyle name="Note 39 2 4" xfId="5446" xr:uid="{F3F039EF-0CBF-4009-BE3B-C2CE9CBCEFE2}"/>
    <cellStyle name="Note 39 2 4 2" xfId="11917" xr:uid="{225B1296-A937-4321-9D6E-5BBCDD8619F3}"/>
    <cellStyle name="Note 39 2 5" xfId="5279" xr:uid="{D089F491-3B06-4CF1-930C-2D38A9C44437}"/>
    <cellStyle name="Note 39 2 5 2" xfId="11750" xr:uid="{A558BEBB-B4EE-4279-9597-5E33E9B5FDFC}"/>
    <cellStyle name="Note 39 2 6" xfId="5683" xr:uid="{01CA6B2D-2AFD-4671-9802-E39D227261DE}"/>
    <cellStyle name="Note 39 2 6 2" xfId="12154" xr:uid="{B6FB9EC7-F24A-4416-9891-F7B46F2893B7}"/>
    <cellStyle name="Note 39 2 7" xfId="5943" xr:uid="{1ED73DE6-3439-4255-934F-4BDDAB83518E}"/>
    <cellStyle name="Note 39 2 7 2" xfId="12414" xr:uid="{7EA5D6E1-479C-4192-ADEA-C7C266DC4DE9}"/>
    <cellStyle name="Note 39 2 8" xfId="6377" xr:uid="{7AF6EB99-A670-45B9-AE26-5B0468DA8A10}"/>
    <cellStyle name="Note 39 2 8 2" xfId="12848" xr:uid="{B5D012B1-6F68-4591-B098-B6605D17FF1C}"/>
    <cellStyle name="Note 39 2 9" xfId="6370" xr:uid="{DD5DDE34-E5C8-4A6C-BFFE-0BCF2927A42B}"/>
    <cellStyle name="Note 39 2 9 2" xfId="12841" xr:uid="{D0772394-4A27-4C71-827A-D3AA14CB2B6D}"/>
    <cellStyle name="Note 39 20" xfId="8947" xr:uid="{C77BAD0E-8F3E-4329-B09F-A28ECE727ED9}"/>
    <cellStyle name="Note 39 21" xfId="9379" xr:uid="{C2BBFE50-FCC9-457B-8886-F0A85F2F6D1D}"/>
    <cellStyle name="Note 39 22" xfId="8572" xr:uid="{E2E92799-79D6-4D58-BAD1-D33CCC0956AE}"/>
    <cellStyle name="Note 39 23" xfId="9709" xr:uid="{422C7408-6FEF-4602-A20A-C3C657E03377}"/>
    <cellStyle name="Note 39 24" xfId="9892" xr:uid="{F3673D4F-C2DB-42B2-A5F8-83FD4BA01A95}"/>
    <cellStyle name="Note 39 25" xfId="9823" xr:uid="{69B5B499-62A2-4091-B8F7-4931577170F5}"/>
    <cellStyle name="Note 39 26" xfId="15035" xr:uid="{6F20A952-47A4-4F80-BEBD-164301FD0946}"/>
    <cellStyle name="Note 39 27" xfId="15808" xr:uid="{47DD0879-0DAD-4FFF-B2A0-84A5FD4F0A73}"/>
    <cellStyle name="Note 39 28" xfId="15471" xr:uid="{6A770698-24E1-47A8-AB85-040AB6035FA3}"/>
    <cellStyle name="Note 39 29" xfId="15913" xr:uid="{139EE58F-0B60-44EB-AF98-608460D8981E}"/>
    <cellStyle name="Note 39 3" xfId="2252" xr:uid="{00000000-0005-0000-0000-0000CD080000}"/>
    <cellStyle name="Note 39 3 2" xfId="4947" xr:uid="{13C0F7FE-3B4C-46C2-8440-84781BB0B671}"/>
    <cellStyle name="Note 39 3 2 2" xfId="11300" xr:uid="{E9ABB134-305F-495C-A27A-D18962848ECC}"/>
    <cellStyle name="Note 39 3 3" xfId="9382" xr:uid="{2CE44593-AB09-4487-AC14-52DF055677C3}"/>
    <cellStyle name="Note 39 3 4" xfId="10287" xr:uid="{D9641324-59DD-46FE-8563-544C837ABAF0}"/>
    <cellStyle name="Note 39 3 5" xfId="4018" xr:uid="{BFE71D86-011E-4BEA-8FC9-C09044B9D3FE}"/>
    <cellStyle name="Note 39 30" xfId="16090" xr:uid="{4F1A3A27-6486-4C44-8AFC-878248640455}"/>
    <cellStyle name="Note 39 31" xfId="16252" xr:uid="{87774AA5-D679-48F5-A0BB-6A236B75C039}"/>
    <cellStyle name="Note 39 4" xfId="3360" xr:uid="{0AFD38E3-6205-480D-8114-E2EB22E20CBF}"/>
    <cellStyle name="Note 39 4 2" xfId="10774" xr:uid="{8C93201C-5B63-4CAE-A2CE-9D6850615F27}"/>
    <cellStyle name="Note 39 4 3" xfId="4508" xr:uid="{F27FFE1E-AB4C-49E8-A626-BAB99D9D4EA8}"/>
    <cellStyle name="Note 39 5" xfId="3503" xr:uid="{826EA892-3503-4C85-846F-601C49E3BFBE}"/>
    <cellStyle name="Note 39 5 2" xfId="11297" xr:uid="{DED050C3-A38D-435C-852B-98C5F9715F94}"/>
    <cellStyle name="Note 39 6" xfId="5445" xr:uid="{7A226D0B-F621-41EF-889B-3AE65F7A259A}"/>
    <cellStyle name="Note 39 6 2" xfId="11916" xr:uid="{5B1BFE41-3CBC-471F-A264-4E94B3A4E353}"/>
    <cellStyle name="Note 39 7" xfId="5278" xr:uid="{BCA79D33-8C2F-4DA6-AD47-45A3C83DD661}"/>
    <cellStyle name="Note 39 7 2" xfId="11749" xr:uid="{D314DF08-5001-41C5-B64E-AE8896FCA44E}"/>
    <cellStyle name="Note 39 8" xfId="5682" xr:uid="{51E67752-FFF8-4A13-92DE-9AC394E9407E}"/>
    <cellStyle name="Note 39 8 2" xfId="12153" xr:uid="{F1AF340B-74FB-49D3-9104-B86328D2A903}"/>
    <cellStyle name="Note 39 9" xfId="5944" xr:uid="{AA36E486-056F-458A-AA22-D7F9B8EC9C70}"/>
    <cellStyle name="Note 39 9 2" xfId="12415" xr:uid="{6253B40E-1E8D-476A-88E2-A1C6F6D90D9C}"/>
    <cellStyle name="Note 39_TRAFO" xfId="2253" xr:uid="{00000000-0005-0000-0000-0000CE080000}"/>
    <cellStyle name="Note 4" xfId="2254" xr:uid="{00000000-0005-0000-0000-0000CF080000}"/>
    <cellStyle name="Note 4 10" xfId="6170" xr:uid="{1CFE054B-B05D-4997-8C04-E2C3121714CB}"/>
    <cellStyle name="Note 4 10 2" xfId="12641" xr:uid="{AC279590-436B-4442-879D-38F4277E22F4}"/>
    <cellStyle name="Note 4 11" xfId="6873" xr:uid="{65D5B827-17CE-49E7-BE5B-235CAE24EFBC}"/>
    <cellStyle name="Note 4 11 2" xfId="13344" xr:uid="{8E6006E2-14E4-4EAA-A3BC-6BE342D57B24}"/>
    <cellStyle name="Note 4 12" xfId="6708" xr:uid="{8FB3E936-2373-4411-8F77-D1743F0CEBD8}"/>
    <cellStyle name="Note 4 12 2" xfId="13179" xr:uid="{B274B9A1-B38F-425D-96EB-AD1DABADC928}"/>
    <cellStyle name="Note 4 13" xfId="7106" xr:uid="{F76C05FB-17C4-4537-976A-D1B4B2571717}"/>
    <cellStyle name="Note 4 13 2" xfId="13577" xr:uid="{7FE5B922-5C35-47C2-8D6D-C22E15570CC2}"/>
    <cellStyle name="Note 4 14" xfId="7364" xr:uid="{80B6960D-DD6C-4CC4-93F4-A981A94222FF}"/>
    <cellStyle name="Note 4 14 2" xfId="13835" xr:uid="{48D98B08-1B19-47AB-858D-3C7B304014F5}"/>
    <cellStyle name="Note 4 15" xfId="7796" xr:uid="{C243A92E-8A17-4DE5-86E7-A2D1FFDE90E8}"/>
    <cellStyle name="Note 4 15 2" xfId="14267" xr:uid="{46F290B6-BA06-48B5-9D86-3D4820B97475}"/>
    <cellStyle name="Note 4 16" xfId="7975" xr:uid="{587A989A-9A30-4B04-B922-106DD57A0484}"/>
    <cellStyle name="Note 4 16 2" xfId="14446" xr:uid="{1DFA5066-61CC-45D1-B9F8-F549D0B8344E}"/>
    <cellStyle name="Note 4 17" xfId="8152" xr:uid="{A32EA77C-8442-45B9-9A06-218B21B7DC6A}"/>
    <cellStyle name="Note 4 17 2" xfId="14623" xr:uid="{1A1EFC3C-A70B-4A29-B0B8-752A957F4E68}"/>
    <cellStyle name="Note 4 18" xfId="8314" xr:uid="{1B4DAE77-9DB6-4A7E-9313-3682CB281903}"/>
    <cellStyle name="Note 4 18 2" xfId="14785" xr:uid="{94422F5E-BB0B-4843-BD19-E9E9942D41E3}"/>
    <cellStyle name="Note 4 19" xfId="8950" xr:uid="{5F350B9C-AFE0-4D0D-B7B4-61B835A88559}"/>
    <cellStyle name="Note 4 2" xfId="2255" xr:uid="{00000000-0005-0000-0000-0000D0080000}"/>
    <cellStyle name="Note 4 2 10" xfId="6874" xr:uid="{23CB423C-4B7A-4FB6-849F-7FE90D36AAC2}"/>
    <cellStyle name="Note 4 2 10 2" xfId="13345" xr:uid="{3D1FC1D9-2255-4DD6-A593-F338FB1EC006}"/>
    <cellStyle name="Note 4 2 11" xfId="6709" xr:uid="{B371E6D1-75FD-4113-B937-A80BBFA0949E}"/>
    <cellStyle name="Note 4 2 11 2" xfId="13180" xr:uid="{E425F4C5-AE3A-4B6A-ABD3-4A4147558133}"/>
    <cellStyle name="Note 4 2 12" xfId="7107" xr:uid="{D246CD2D-29CE-4F52-BF9E-4B1DEE52CED5}"/>
    <cellStyle name="Note 4 2 12 2" xfId="13578" xr:uid="{ACAE30A7-2BAD-4653-AFA6-0906797BAFCF}"/>
    <cellStyle name="Note 4 2 13" xfId="7363" xr:uid="{C22D60F5-877E-4716-A707-02568493F03F}"/>
    <cellStyle name="Note 4 2 13 2" xfId="13834" xr:uid="{3871B3EC-E2C1-4A10-9055-97BCE46217DD}"/>
    <cellStyle name="Note 4 2 14" xfId="7797" xr:uid="{844CBFAE-CEFA-4808-B2E1-E53BD175184E}"/>
    <cellStyle name="Note 4 2 14 2" xfId="14268" xr:uid="{F1B79E93-7EC4-49DE-955F-2FB6C24A4191}"/>
    <cellStyle name="Note 4 2 15" xfId="7976" xr:uid="{8602C319-98A5-44ED-9C74-F9529545FC59}"/>
    <cellStyle name="Note 4 2 15 2" xfId="14447" xr:uid="{79F37A9F-606D-4954-852E-F4E3C937F897}"/>
    <cellStyle name="Note 4 2 16" xfId="8153" xr:uid="{2589A642-31BC-45E4-B28B-FDBB7D49262B}"/>
    <cellStyle name="Note 4 2 16 2" xfId="14624" xr:uid="{F58E3624-8314-4769-AAC0-05034084264F}"/>
    <cellStyle name="Note 4 2 17" xfId="8315" xr:uid="{4382411D-2650-4C19-9C01-FE2A2583098D}"/>
    <cellStyle name="Note 4 2 17 2" xfId="14786" xr:uid="{8FD6496C-362D-4FEC-844D-B9DE6A2ADB8B}"/>
    <cellStyle name="Note 4 2 18" xfId="8951" xr:uid="{184C3257-8E9A-486D-A601-1C9FC7F6DF3E}"/>
    <cellStyle name="Note 4 2 19" xfId="9384" xr:uid="{C90CE08B-CCF5-43A1-9216-0BB2FD8618E3}"/>
    <cellStyle name="Note 4 2 2" xfId="2256" xr:uid="{00000000-0005-0000-0000-0000D1080000}"/>
    <cellStyle name="Note 4 2 2 2" xfId="4948" xr:uid="{FDD0AF08-68A6-447A-92A9-62CAC7099AB1}"/>
    <cellStyle name="Note 4 2 2 2 2" xfId="11303" xr:uid="{13DE1DC3-15D2-4350-A6A7-C2B2C3D327E9}"/>
    <cellStyle name="Note 4 2 2 3" xfId="9385" xr:uid="{45DC4DF5-8517-4DF3-973A-101334080EEC}"/>
    <cellStyle name="Note 4 2 2 4" xfId="10288" xr:uid="{2A2C156E-487C-47F8-8FD2-388B6959CF72}"/>
    <cellStyle name="Note 4 2 2 5" xfId="4019" xr:uid="{5A7C9828-4C0C-4436-850C-1E073C628D89}"/>
    <cellStyle name="Note 4 2 20" xfId="8570" xr:uid="{081120A1-B50C-42F0-866D-FD1D5D8BA7E7}"/>
    <cellStyle name="Note 4 2 21" xfId="9712" xr:uid="{DED179A1-27C2-41A4-A2A4-70699D1B11B4}"/>
    <cellStyle name="Note 4 2 22" xfId="9895" xr:uid="{5A862A52-E492-4CA3-ADC1-3DDE3392B8F3}"/>
    <cellStyle name="Note 4 2 23" xfId="9826" xr:uid="{99B59454-2085-407D-A8DC-F25721993F08}"/>
    <cellStyle name="Note 4 2 24" xfId="15038" xr:uid="{EC9B3E59-7E3A-43A1-8C8E-53AB3D806736}"/>
    <cellStyle name="Note 4 2 25" xfId="15656" xr:uid="{A07CFFA4-73EE-48BE-87C9-24BE91E85D9E}"/>
    <cellStyle name="Note 4 2 26" xfId="15474" xr:uid="{42E28495-9520-4F59-B418-24F33E285DCE}"/>
    <cellStyle name="Note 4 2 27" xfId="15916" xr:uid="{F391E9F8-0D45-4795-80AA-3A20B0A38B0B}"/>
    <cellStyle name="Note 4 2 28" xfId="16093" xr:uid="{EDAA72A5-418D-407A-8436-226B9CEA4EB2}"/>
    <cellStyle name="Note 4 2 29" xfId="16255" xr:uid="{CF0B4B68-E419-4111-8287-4A76F0169B03}"/>
    <cellStyle name="Note 4 2 3" xfId="3506" xr:uid="{C5E58FB6-4836-4A8F-A292-D64C77ED502C}"/>
    <cellStyle name="Note 4 2 3 2" xfId="11302" xr:uid="{3E83AAA0-BF63-44E9-8A55-79AC9CDF4E49}"/>
    <cellStyle name="Note 4 2 4" xfId="5449" xr:uid="{7414EAD3-EF56-44C5-9D70-F224D5E2645B}"/>
    <cellStyle name="Note 4 2 4 2" xfId="11920" xr:uid="{0356ADA6-23F3-45FF-9F55-0E0071431B9A}"/>
    <cellStyle name="Note 4 2 5" xfId="5281" xr:uid="{E4310C6F-D94B-4347-B51C-64F9B14D9209}"/>
    <cellStyle name="Note 4 2 5 2" xfId="11752" xr:uid="{B399C9E5-CDF1-431F-9577-D8ACA4F9BE96}"/>
    <cellStyle name="Note 4 2 6" xfId="5685" xr:uid="{3A70D4E0-7D7C-427C-A766-107B5F569EA3}"/>
    <cellStyle name="Note 4 2 6 2" xfId="12156" xr:uid="{B0CC82AB-50AB-4905-8673-078B1103DA2C}"/>
    <cellStyle name="Note 4 2 7" xfId="5941" xr:uid="{2A9BDE95-EB4A-4A72-BFD0-B3CE836A4084}"/>
    <cellStyle name="Note 4 2 7 2" xfId="12412" xr:uid="{AD287B04-D911-4174-A9D0-8D517EB168F1}"/>
    <cellStyle name="Note 4 2 8" xfId="6329" xr:uid="{FAB4FF0A-E79B-428D-A3E4-0AE0B28540DD}"/>
    <cellStyle name="Note 4 2 8 2" xfId="12800" xr:uid="{140F2C2A-C454-47ED-93E0-408EC1EEEB01}"/>
    <cellStyle name="Note 4 2 9" xfId="6171" xr:uid="{ECA0BD9B-1718-4E9D-A28D-B0738AC3FE9D}"/>
    <cellStyle name="Note 4 2 9 2" xfId="12642" xr:uid="{0D674397-D533-4D1B-9754-AF4101A659A8}"/>
    <cellStyle name="Note 4 20" xfId="9383" xr:uid="{2C03FAB1-E6B3-499B-97A8-DD39DED82D48}"/>
    <cellStyle name="Note 4 21" xfId="8446" xr:uid="{7494B773-BAE8-42DE-B0C0-C6A64C4D1EBA}"/>
    <cellStyle name="Note 4 22" xfId="9711" xr:uid="{E86133E8-25A6-48CA-A8F2-960D7D240802}"/>
    <cellStyle name="Note 4 23" xfId="9894" xr:uid="{3CA5152A-F4D6-4DF6-8F2B-A108281E12B3}"/>
    <cellStyle name="Note 4 24" xfId="9825" xr:uid="{6FE42C9D-47F9-4814-A6F4-9DB5A0450641}"/>
    <cellStyle name="Note 4 25" xfId="15037" xr:uid="{7A7D2E95-EEA8-44FF-ADAF-DA19007F3113}"/>
    <cellStyle name="Note 4 26" xfId="15655" xr:uid="{ACE08316-C05D-4A96-A70E-D0C8503F52BC}"/>
    <cellStyle name="Note 4 27" xfId="15473" xr:uid="{9F0F06A6-815F-4A7A-A32C-F442B4042BDC}"/>
    <cellStyle name="Note 4 28" xfId="15915" xr:uid="{A3856127-7D10-46D2-87F0-FC6633AD06F2}"/>
    <cellStyle name="Note 4 29" xfId="16092" xr:uid="{8A295638-79F9-4E75-A14B-E1EFE9017412}"/>
    <cellStyle name="Note 4 3" xfId="2257" xr:uid="{00000000-0005-0000-0000-0000D2080000}"/>
    <cellStyle name="Note 4 3 2" xfId="4949" xr:uid="{B27845BA-521F-449C-B4A4-B1331DABD8DF}"/>
    <cellStyle name="Note 4 3 2 2" xfId="11304" xr:uid="{C56FCB21-3AF4-443F-823B-A48AC9445D08}"/>
    <cellStyle name="Note 4 3 3" xfId="9386" xr:uid="{A245D49D-FF11-41C5-A34C-BB6BC45D51D8}"/>
    <cellStyle name="Note 4 3 4" xfId="10289" xr:uid="{9ABC58A2-9F24-414B-B733-1A9123E65123}"/>
    <cellStyle name="Note 4 3 5" xfId="4020" xr:uid="{8A6723CD-F013-4D68-A8FA-288669662408}"/>
    <cellStyle name="Note 4 30" xfId="16254" xr:uid="{E5853728-EFF6-49C3-A96C-578DBC85D0D2}"/>
    <cellStyle name="Note 4 4" xfId="3505" xr:uid="{8C9D2A47-A016-4108-A166-5270349A8225}"/>
    <cellStyle name="Note 4 4 2" xfId="11301" xr:uid="{8E55C1E0-C219-421C-8826-F3A2C6CA957B}"/>
    <cellStyle name="Note 4 5" xfId="5448" xr:uid="{22D74DB7-B174-4501-9007-178B76A472D3}"/>
    <cellStyle name="Note 4 5 2" xfId="11919" xr:uid="{3891799B-7490-442A-8158-CD3963A56ADE}"/>
    <cellStyle name="Note 4 6" xfId="5280" xr:uid="{29DE3C23-87E1-4C2E-8CF8-AECB708C0A45}"/>
    <cellStyle name="Note 4 6 2" xfId="11751" xr:uid="{B7D312FF-67AD-4410-A8FC-931677CB8323}"/>
    <cellStyle name="Note 4 7" xfId="5684" xr:uid="{66B37E6A-7CC2-4452-8B41-C4F5E33F50EF}"/>
    <cellStyle name="Note 4 7 2" xfId="12155" xr:uid="{53E4E4D0-BE2A-421D-9CEF-83369F24B5B2}"/>
    <cellStyle name="Note 4 8" xfId="5942" xr:uid="{7E630B27-DB81-4940-B0A7-C6772E1CA1EF}"/>
    <cellStyle name="Note 4 8 2" xfId="12413" xr:uid="{986EAF9D-56F9-4C48-B3DF-BD94BBDA67B1}"/>
    <cellStyle name="Note 4 9" xfId="6328" xr:uid="{B3D5BF1A-14BD-45C0-9483-8D1F8499C120}"/>
    <cellStyle name="Note 4 9 2" xfId="12799" xr:uid="{CCC4C0C9-FAD7-428B-8326-A371839A77BB}"/>
    <cellStyle name="Note 4_TRAFO" xfId="2258" xr:uid="{00000000-0005-0000-0000-0000D3080000}"/>
    <cellStyle name="Note 40" xfId="2259" xr:uid="{00000000-0005-0000-0000-0000D4080000}"/>
    <cellStyle name="Note 40 10" xfId="6330" xr:uid="{4DA48FA4-0193-4041-AD52-9A6D7B6BD2EC}"/>
    <cellStyle name="Note 40 10 2" xfId="12801" xr:uid="{D455A732-FAD5-43AA-A006-A0F86883C195}"/>
    <cellStyle name="Note 40 11" xfId="5817" xr:uid="{FA32F218-B553-4C0E-896D-F2611788BC56}"/>
    <cellStyle name="Note 40 11 2" xfId="12288" xr:uid="{D4D3EA63-8974-44D7-9D67-9CC4D3878AAE}"/>
    <cellStyle name="Note 40 12" xfId="6875" xr:uid="{46A66265-07FB-4E2D-9324-075A0D3E6DD5}"/>
    <cellStyle name="Note 40 12 2" xfId="13346" xr:uid="{E990613A-BBCA-4423-8B7F-330C17A2737F}"/>
    <cellStyle name="Note 40 13" xfId="7021" xr:uid="{968677F4-0F00-41A9-91B7-C16F10FF8710}"/>
    <cellStyle name="Note 40 13 2" xfId="13492" xr:uid="{92E00CB1-2E02-44BD-9638-CBDFD1D2E852}"/>
    <cellStyle name="Note 40 14" xfId="7108" xr:uid="{042DC86C-8789-4B30-A5A7-28F37B76D918}"/>
    <cellStyle name="Note 40 14 2" xfId="13579" xr:uid="{4756EC11-5AD3-4578-918D-BFF8F900E538}"/>
    <cellStyle name="Note 40 15" xfId="7362" xr:uid="{F9B60719-3FEF-4418-ACB5-A9C75F84D949}"/>
    <cellStyle name="Note 40 15 2" xfId="13833" xr:uid="{E362C6FC-5337-45D8-8193-54E1DCCFD6CD}"/>
    <cellStyle name="Note 40 16" xfId="7798" xr:uid="{D7865D3A-C658-40DE-B4EC-8B3722B57EFD}"/>
    <cellStyle name="Note 40 16 2" xfId="14269" xr:uid="{9E9F6BB1-EA28-4E0D-A432-54E5515FCF61}"/>
    <cellStyle name="Note 40 17" xfId="7977" xr:uid="{54242B1E-5AC5-4673-B448-853398A7E959}"/>
    <cellStyle name="Note 40 17 2" xfId="14448" xr:uid="{ABB61412-F912-4A72-B714-438993DC7BD6}"/>
    <cellStyle name="Note 40 18" xfId="8154" xr:uid="{F64C5E11-EBA3-40E7-88AA-A16347570C3A}"/>
    <cellStyle name="Note 40 18 2" xfId="14625" xr:uid="{2C5A1655-1CBF-402F-9836-1E4C7F36C209}"/>
    <cellStyle name="Note 40 19" xfId="8316" xr:uid="{58D1AF2C-DB14-4F89-A514-D2CBE28550B3}"/>
    <cellStyle name="Note 40 19 2" xfId="14787" xr:uid="{AB8C8FBE-236F-41D6-9C56-E4DD0444EF89}"/>
    <cellStyle name="Note 40 2" xfId="2260" xr:uid="{00000000-0005-0000-0000-0000D5080000}"/>
    <cellStyle name="Note 40 2 10" xfId="6876" xr:uid="{46DCE5D1-B38B-4AD2-A33E-1A919D503C9E}"/>
    <cellStyle name="Note 40 2 10 2" xfId="13347" xr:uid="{D5A90670-9B06-4C22-9DF1-56E6F5FDA4AF}"/>
    <cellStyle name="Note 40 2 11" xfId="6710" xr:uid="{2944125E-E82D-45A1-85F9-1C59BA2D8239}"/>
    <cellStyle name="Note 40 2 11 2" xfId="13181" xr:uid="{FDE2E842-EDEE-495A-BC5A-088BE218C53F}"/>
    <cellStyle name="Note 40 2 12" xfId="7109" xr:uid="{A49FFE1F-9A0A-4ECF-B89F-8EC2488E74DE}"/>
    <cellStyle name="Note 40 2 12 2" xfId="13580" xr:uid="{3ED67E7D-45E8-48D7-988E-53BF649DC1B9}"/>
    <cellStyle name="Note 40 2 13" xfId="7361" xr:uid="{AB379F2C-9216-44F9-A7D2-6D5C4951042F}"/>
    <cellStyle name="Note 40 2 13 2" xfId="13832" xr:uid="{8770C15F-EBF1-4ECE-B257-52764868FA82}"/>
    <cellStyle name="Note 40 2 14" xfId="7799" xr:uid="{7C9D636A-C9A5-4F8A-B700-967FA1EF5B37}"/>
    <cellStyle name="Note 40 2 14 2" xfId="14270" xr:uid="{32571F00-2EAB-463F-B72D-5E762EC172DF}"/>
    <cellStyle name="Note 40 2 15" xfId="7978" xr:uid="{0E9051FB-9D08-498B-A5CF-058AA4D9DC27}"/>
    <cellStyle name="Note 40 2 15 2" xfId="14449" xr:uid="{FD42A218-E688-461F-95E3-5E80CF43E5B8}"/>
    <cellStyle name="Note 40 2 16" xfId="8155" xr:uid="{7680C08E-8FBA-4BD7-AFC3-291175966963}"/>
    <cellStyle name="Note 40 2 16 2" xfId="14626" xr:uid="{51E629D4-5306-4A31-B776-5371F140E739}"/>
    <cellStyle name="Note 40 2 17" xfId="8317" xr:uid="{EFF15E55-8F74-42E1-BBA9-AD378A0684C2}"/>
    <cellStyle name="Note 40 2 17 2" xfId="14788" xr:uid="{10FB463F-16A6-49C2-99AE-619ECA7757E8}"/>
    <cellStyle name="Note 40 2 18" xfId="8953" xr:uid="{1C976F89-08BD-4AA4-8072-62321B1599E1}"/>
    <cellStyle name="Note 40 2 19" xfId="9388" xr:uid="{1FA82BA9-4835-4687-B9A7-C19F3918B38B}"/>
    <cellStyle name="Note 40 2 2" xfId="2261" xr:uid="{00000000-0005-0000-0000-0000D6080000}"/>
    <cellStyle name="Note 40 2 2 2" xfId="4950" xr:uid="{896D2CB6-140A-4963-A0B8-D309F996096F}"/>
    <cellStyle name="Note 40 2 2 2 2" xfId="11307" xr:uid="{E0229C36-C882-4B43-85F2-B1E4640261F9}"/>
    <cellStyle name="Note 40 2 2 3" xfId="9389" xr:uid="{E5CCD42B-7202-45B7-B35C-CFD337687238}"/>
    <cellStyle name="Note 40 2 2 4" xfId="10290" xr:uid="{4FE27CCD-30EC-41AF-83E0-5D2C119EA883}"/>
    <cellStyle name="Note 40 2 2 5" xfId="4021" xr:uid="{4D78D5B9-9D7D-4F5C-8835-2F2DA8CE93AD}"/>
    <cellStyle name="Note 40 2 20" xfId="8568" xr:uid="{10730F15-3729-42F9-910E-B863FDBF9479}"/>
    <cellStyle name="Note 40 2 21" xfId="9714" xr:uid="{B05248A7-E671-4C21-8D23-9DA5F31D69B5}"/>
    <cellStyle name="Note 40 2 22" xfId="9897" xr:uid="{BDDBD895-B04E-48B7-ACCE-C9CA70233B6C}"/>
    <cellStyle name="Note 40 2 23" xfId="9828" xr:uid="{EBB96C33-76C8-40BA-8B68-DD687F82C518}"/>
    <cellStyle name="Note 40 2 24" xfId="15040" xr:uid="{28D0BE70-DB52-4150-8D7B-98EE2227D8AF}"/>
    <cellStyle name="Note 40 2 25" xfId="15658" xr:uid="{20178AA0-F287-4DDB-9561-97EF57401394}"/>
    <cellStyle name="Note 40 2 26" xfId="15475" xr:uid="{3AE13008-3F51-47B7-A710-1AFB3EC697D9}"/>
    <cellStyle name="Note 40 2 27" xfId="15918" xr:uid="{C950DC0D-98D1-47C7-B9DA-DF1AC41D494C}"/>
    <cellStyle name="Note 40 2 28" xfId="16095" xr:uid="{C460B1E9-659E-4B2E-BBA1-3CEF66E5E924}"/>
    <cellStyle name="Note 40 2 29" xfId="16257" xr:uid="{1AEC4543-2655-492A-B84C-7216F20C2E4C}"/>
    <cellStyle name="Note 40 2 3" xfId="3508" xr:uid="{8BBFFA74-93C0-4690-A620-DF6B05267DE9}"/>
    <cellStyle name="Note 40 2 3 2" xfId="11306" xr:uid="{F0404A03-820D-4068-95A3-65C2DABCE857}"/>
    <cellStyle name="Note 40 2 4" xfId="5451" xr:uid="{25B7B89E-3E2E-4D8C-A4E9-C13CB1185A55}"/>
    <cellStyle name="Note 40 2 4 2" xfId="11922" xr:uid="{ED99CDA7-2D7A-4186-88E5-0208AB245E4D}"/>
    <cellStyle name="Note 40 2 5" xfId="5282" xr:uid="{91DD0AF9-C700-4A76-898F-9EFFBE54B8BE}"/>
    <cellStyle name="Note 40 2 5 2" xfId="11753" xr:uid="{4C1B01FA-FDC3-42BC-9C37-99028E84AF63}"/>
    <cellStyle name="Note 40 2 6" xfId="5687" xr:uid="{2DDB0A86-8340-4006-A403-7967A8F8B1E6}"/>
    <cellStyle name="Note 40 2 6 2" xfId="12158" xr:uid="{7D8766B7-526E-473D-8584-29029028A892}"/>
    <cellStyle name="Note 40 2 7" xfId="5939" xr:uid="{1E775D2A-9DA1-47DC-BC56-1A3E94B97D2D}"/>
    <cellStyle name="Note 40 2 7 2" xfId="12410" xr:uid="{78B2E4D6-100E-42A8-BDCD-FCC422960E6B}"/>
    <cellStyle name="Note 40 2 8" xfId="6331" xr:uid="{5C69E996-A615-46F1-85A9-E5B9868790A2}"/>
    <cellStyle name="Note 40 2 8 2" xfId="12802" xr:uid="{DE641A50-922B-4027-984D-6AA19F96A46C}"/>
    <cellStyle name="Note 40 2 9" xfId="6402" xr:uid="{300E35EB-32BF-4489-BADB-EE9CFCBBF821}"/>
    <cellStyle name="Note 40 2 9 2" xfId="12873" xr:uid="{339D009A-1900-4B47-97C0-C8029ABEB44D}"/>
    <cellStyle name="Note 40 20" xfId="8952" xr:uid="{3B2D186D-DA05-4774-B358-7FD774ECC683}"/>
    <cellStyle name="Note 40 21" xfId="9387" xr:uid="{6B09ED57-3B61-4D72-AC79-9844524F8567}"/>
    <cellStyle name="Note 40 22" xfId="8569" xr:uid="{B16930CF-86B0-40AA-AFF5-FAE684C1F687}"/>
    <cellStyle name="Note 40 23" xfId="9713" xr:uid="{32C06B86-C330-45AF-8CF8-ECB0C4F3272C}"/>
    <cellStyle name="Note 40 24" xfId="9896" xr:uid="{DE095C7B-728D-4133-993E-A73561E8A1B7}"/>
    <cellStyle name="Note 40 25" xfId="9827" xr:uid="{1A6FCAA7-CCEF-4F74-B7F5-AC764FEEDDC8}"/>
    <cellStyle name="Note 40 26" xfId="15039" xr:uid="{FAB9BD09-F229-4573-B8DC-6E233480A0FC}"/>
    <cellStyle name="Note 40 27" xfId="15657" xr:uid="{302BCA2F-5134-41AE-B013-F8FE923EF6BF}"/>
    <cellStyle name="Note 40 28" xfId="15211" xr:uid="{4C603701-F1AB-4F88-965C-4BC49E70E211}"/>
    <cellStyle name="Note 40 29" xfId="15917" xr:uid="{F34FDED9-05B4-423D-840A-22C6521E0985}"/>
    <cellStyle name="Note 40 3" xfId="2262" xr:uid="{00000000-0005-0000-0000-0000D7080000}"/>
    <cellStyle name="Note 40 3 2" xfId="4951" xr:uid="{3E71B78C-1E03-454E-9ADD-E8294A98C4A0}"/>
    <cellStyle name="Note 40 3 2 2" xfId="11308" xr:uid="{D0D42413-E3A4-45C7-95C4-939FC7177ACB}"/>
    <cellStyle name="Note 40 3 3" xfId="9390" xr:uid="{B2152526-F905-4514-A561-71D91F810B2A}"/>
    <cellStyle name="Note 40 3 4" xfId="10291" xr:uid="{ED97DB06-5751-4270-A506-628238A0E1DD}"/>
    <cellStyle name="Note 40 3 5" xfId="4022" xr:uid="{9B915C0A-C01C-4182-AF15-C77D45683A6A}"/>
    <cellStyle name="Note 40 30" xfId="16094" xr:uid="{3E8D816B-9B40-45FD-BF42-CDE824859005}"/>
    <cellStyle name="Note 40 31" xfId="16256" xr:uid="{77B94B93-BC3A-4090-8514-70E3AC0A0FC8}"/>
    <cellStyle name="Note 40 4" xfId="3361" xr:uid="{53CEDAA6-BCA7-42CF-AE5F-83F5DB7775EC}"/>
    <cellStyle name="Note 40 4 2" xfId="10775" xr:uid="{355C9B57-2BA3-4383-BDAA-EEF2DF75E52E}"/>
    <cellStyle name="Note 40 4 3" xfId="4509" xr:uid="{3AA66E66-A256-443A-84E6-5F4D89184E52}"/>
    <cellStyle name="Note 40 5" xfId="3507" xr:uid="{57FA4954-9206-470F-BF1D-5D046A8A9111}"/>
    <cellStyle name="Note 40 5 2" xfId="11305" xr:uid="{0D55AD0A-10C3-43F4-AFA9-65A0298842EE}"/>
    <cellStyle name="Note 40 6" xfId="5450" xr:uid="{6783BEE7-BC25-4E10-B47D-27433A2A7566}"/>
    <cellStyle name="Note 40 6 2" xfId="11921" xr:uid="{B205E274-9D74-4496-A347-90B45E0353D5}"/>
    <cellStyle name="Note 40 7" xfId="5598" xr:uid="{4A17F96E-B77B-435B-99C9-0D995FFAA23E}"/>
    <cellStyle name="Note 40 7 2" xfId="12069" xr:uid="{1342954C-6A74-462B-BE02-14956928BCD4}"/>
    <cellStyle name="Note 40 8" xfId="5686" xr:uid="{98A08D9E-D24B-43BF-A3E9-D7F9FBA9C428}"/>
    <cellStyle name="Note 40 8 2" xfId="12157" xr:uid="{6393891E-4B4F-4B3E-9036-09E9E874588A}"/>
    <cellStyle name="Note 40 9" xfId="5940" xr:uid="{7D53409F-DF14-4191-87A2-C054A9CA2965}"/>
    <cellStyle name="Note 40 9 2" xfId="12411" xr:uid="{74F4C6A4-8CB4-4AF0-A095-D5677CF3614F}"/>
    <cellStyle name="Note 40_TRAFO" xfId="2263" xr:uid="{00000000-0005-0000-0000-0000D8080000}"/>
    <cellStyle name="Note 41" xfId="2264" xr:uid="{00000000-0005-0000-0000-0000D9080000}"/>
    <cellStyle name="Note 41 10" xfId="6332" xr:uid="{EC59C8C3-A0D8-488E-9963-9F550F1BF660}"/>
    <cellStyle name="Note 41 10 2" xfId="12803" xr:uid="{2DDE5795-0C6A-4DF9-A2A1-36E6717BE101}"/>
    <cellStyle name="Note 41 11" xfId="6172" xr:uid="{5FC4910F-F363-4379-AEF7-A31D022F53F0}"/>
    <cellStyle name="Note 41 11 2" xfId="12643" xr:uid="{71664B24-FE62-4123-99C6-80D026608675}"/>
    <cellStyle name="Note 41 12" xfId="6877" xr:uid="{4E8F0C73-3EEA-42B4-8900-CD330703487B}"/>
    <cellStyle name="Note 41 12 2" xfId="13348" xr:uid="{7C0CBD53-26B5-4D16-8502-546C44309559}"/>
    <cellStyle name="Note 41 13" xfId="6711" xr:uid="{6E7703E4-84F1-4117-AE5C-552C43F65991}"/>
    <cellStyle name="Note 41 13 2" xfId="13182" xr:uid="{EE8C9E73-DDAD-4A48-B1F3-D0DFF66274D2}"/>
    <cellStyle name="Note 41 14" xfId="7110" xr:uid="{D024B25A-9E1C-44AA-BB79-F3045FB5A57F}"/>
    <cellStyle name="Note 41 14 2" xfId="13581" xr:uid="{F2FEA7E9-41DD-4C35-8B25-5558B44580E6}"/>
    <cellStyle name="Note 41 15" xfId="7360" xr:uid="{EFAAB2F2-7A90-426B-8524-6CD161E1CBAC}"/>
    <cellStyle name="Note 41 15 2" xfId="13831" xr:uid="{E3966578-5208-4F00-BB33-655C2A53F78B}"/>
    <cellStyle name="Note 41 16" xfId="7800" xr:uid="{B02BCD4F-1EF8-4C4D-9B1B-8E04F0801708}"/>
    <cellStyle name="Note 41 16 2" xfId="14271" xr:uid="{06E77FC0-60A4-4DAB-AFE3-616471465CD4}"/>
    <cellStyle name="Note 41 17" xfId="7979" xr:uid="{97D83025-AC29-421B-8E97-FBF78E414DBC}"/>
    <cellStyle name="Note 41 17 2" xfId="14450" xr:uid="{2436B01A-90F5-4968-9D0B-A4499C6FA1E9}"/>
    <cellStyle name="Note 41 18" xfId="8156" xr:uid="{98C2C595-9BF8-4962-8FEE-E83E826E8AF2}"/>
    <cellStyle name="Note 41 18 2" xfId="14627" xr:uid="{E2AC9A03-2B1C-4AE1-AB7D-523B61A4D10A}"/>
    <cellStyle name="Note 41 19" xfId="8318" xr:uid="{E6328126-8F0D-40CA-92A1-F28A8DB4C85F}"/>
    <cellStyle name="Note 41 19 2" xfId="14789" xr:uid="{4DB8528D-487E-4295-914D-E8EA9FCFA08D}"/>
    <cellStyle name="Note 41 2" xfId="2265" xr:uid="{00000000-0005-0000-0000-0000DA080000}"/>
    <cellStyle name="Note 41 2 10" xfId="6878" xr:uid="{89326C10-B7A7-41CE-B785-823223DB9A88}"/>
    <cellStyle name="Note 41 2 10 2" xfId="13349" xr:uid="{B89AE8D5-E725-46AA-8273-EF65E446FC07}"/>
    <cellStyle name="Note 41 2 11" xfId="6712" xr:uid="{47FB9A01-4551-49F5-B216-4A1F1BA4439F}"/>
    <cellStyle name="Note 41 2 11 2" xfId="13183" xr:uid="{7374DD0C-0C00-4932-8963-FFB14C9DA116}"/>
    <cellStyle name="Note 41 2 12" xfId="7111" xr:uid="{7D659063-D7F4-44A8-A343-54CB913FDB41}"/>
    <cellStyle name="Note 41 2 12 2" xfId="13582" xr:uid="{EAAC247F-F611-440F-89D3-4434DA463797}"/>
    <cellStyle name="Note 41 2 13" xfId="7240" xr:uid="{8314BD5B-79B5-4319-9CF5-D44877E72B0B}"/>
    <cellStyle name="Note 41 2 13 2" xfId="13711" xr:uid="{D5DBFE32-4AEE-44E4-A67B-9503BDAA0D31}"/>
    <cellStyle name="Note 41 2 14" xfId="7801" xr:uid="{A896B9BD-5D87-4DA1-BC8D-524D83B6721D}"/>
    <cellStyle name="Note 41 2 14 2" xfId="14272" xr:uid="{FA8A9BD9-8368-4B3C-985D-313F21C2C772}"/>
    <cellStyle name="Note 41 2 15" xfId="7980" xr:uid="{0F5D6B31-0677-4B5D-887F-5207F7A79180}"/>
    <cellStyle name="Note 41 2 15 2" xfId="14451" xr:uid="{6DA84A4D-25E0-41F9-90CB-7B694BABBDFD}"/>
    <cellStyle name="Note 41 2 16" xfId="8157" xr:uid="{FB7247FC-E781-425F-ABDD-500F61488AD1}"/>
    <cellStyle name="Note 41 2 16 2" xfId="14628" xr:uid="{6092CB3F-A9C2-4E98-AD36-544DC51EABA4}"/>
    <cellStyle name="Note 41 2 17" xfId="8319" xr:uid="{9DE14544-D6DE-4932-981B-6AF14F5E22C7}"/>
    <cellStyle name="Note 41 2 17 2" xfId="14790" xr:uid="{4C184FE1-624D-4C94-A84C-0CF917D3FAFC}"/>
    <cellStyle name="Note 41 2 18" xfId="8955" xr:uid="{96488D6A-CF29-43C2-97C4-897C200AA7CE}"/>
    <cellStyle name="Note 41 2 19" xfId="9392" xr:uid="{424B6ED5-02C6-4367-A386-9EF7D902FCD7}"/>
    <cellStyle name="Note 41 2 2" xfId="2266" xr:uid="{00000000-0005-0000-0000-0000DB080000}"/>
    <cellStyle name="Note 41 2 2 2" xfId="4952" xr:uid="{070286D7-2861-47AC-BFD1-15F5823D4FCF}"/>
    <cellStyle name="Note 41 2 2 2 2" xfId="11311" xr:uid="{C7D8F10F-3627-4418-BF4D-80B7BF38E546}"/>
    <cellStyle name="Note 41 2 2 3" xfId="9393" xr:uid="{6B49FA24-318E-4C15-A9AD-75CBB87FD948}"/>
    <cellStyle name="Note 41 2 2 4" xfId="10292" xr:uid="{C4ECD3C2-8B25-4D28-81B0-D62FB54217C8}"/>
    <cellStyle name="Note 41 2 2 5" xfId="4023" xr:uid="{4173B827-25EB-4EC9-8E1C-402712B2AC86}"/>
    <cellStyle name="Note 41 2 20" xfId="8566" xr:uid="{8E15E55D-E855-42F5-9A66-5FF829641458}"/>
    <cellStyle name="Note 41 2 21" xfId="9716" xr:uid="{1AE28801-90DE-4D03-A6C6-42448AF852A5}"/>
    <cellStyle name="Note 41 2 22" xfId="9899" xr:uid="{AAD7FEAA-BC64-48C2-B984-F7EE4E55E9AD}"/>
    <cellStyle name="Note 41 2 23" xfId="9830" xr:uid="{DB5095E0-83D5-4BFA-8AB3-A7EB589296EA}"/>
    <cellStyle name="Note 41 2 24" xfId="15042" xr:uid="{D3689F68-80DF-40F4-A702-03546AFEEBE3}"/>
    <cellStyle name="Note 41 2 25" xfId="15660" xr:uid="{BA0FB93F-F6FD-4A67-96CE-4A63E0A070C5}"/>
    <cellStyle name="Note 41 2 26" xfId="15477" xr:uid="{088957C6-95F6-4BBC-B09A-A7D708A3CBEF}"/>
    <cellStyle name="Note 41 2 27" xfId="15920" xr:uid="{AE0D239B-4CC1-4C55-BFF6-807AD435C583}"/>
    <cellStyle name="Note 41 2 28" xfId="16097" xr:uid="{1ED0D798-274F-4A10-B83F-423A9B01E613}"/>
    <cellStyle name="Note 41 2 29" xfId="16259" xr:uid="{83D0AC3C-DB22-4DD0-A79D-2F6E2FFC837E}"/>
    <cellStyle name="Note 41 2 3" xfId="3510" xr:uid="{B127F0C3-88E9-460D-9FC0-5622400DF625}"/>
    <cellStyle name="Note 41 2 3 2" xfId="11310" xr:uid="{0B879E9F-147C-4A33-9C94-9910FA261F5B}"/>
    <cellStyle name="Note 41 2 4" xfId="5453" xr:uid="{C9A88D6F-1556-4BB8-9C21-FC80BA63D0BE}"/>
    <cellStyle name="Note 41 2 4 2" xfId="11924" xr:uid="{F7A02920-30DD-4D22-86E4-B2F0D129D402}"/>
    <cellStyle name="Note 41 2 5" xfId="5284" xr:uid="{B3D85912-702C-4978-8F78-DA36DEFBF3D0}"/>
    <cellStyle name="Note 41 2 5 2" xfId="11755" xr:uid="{4006E813-C332-4976-A5E6-8B38E0B086C9}"/>
    <cellStyle name="Note 41 2 6" xfId="5689" xr:uid="{0E96E303-5FCD-44C8-9C83-F6163E83B8A9}"/>
    <cellStyle name="Note 41 2 6 2" xfId="12160" xr:uid="{B29B4B89-A959-46D5-AB42-C9DFECACE5AC}"/>
    <cellStyle name="Note 41 2 7" xfId="5937" xr:uid="{75C21AB5-7625-47ED-9A7D-120D36D5DB91}"/>
    <cellStyle name="Note 41 2 7 2" xfId="12408" xr:uid="{57E4038C-44EE-4306-97AE-2AE221F2C99E}"/>
    <cellStyle name="Note 41 2 8" xfId="6333" xr:uid="{9A22AD4A-E00E-4F9A-937E-3E9C34CBFEED}"/>
    <cellStyle name="Note 41 2 8 2" xfId="12804" xr:uid="{DC448247-83BA-4B3A-BCD0-1133BD9B72EB}"/>
    <cellStyle name="Note 41 2 9" xfId="6173" xr:uid="{1CD71A73-6259-4627-BBE2-1984F301E273}"/>
    <cellStyle name="Note 41 2 9 2" xfId="12644" xr:uid="{5763022F-FB05-4195-9DA7-6A7C3A1E6014}"/>
    <cellStyle name="Note 41 20" xfId="8954" xr:uid="{64209146-E2DF-47E4-92A2-6212F756B1A7}"/>
    <cellStyle name="Note 41 21" xfId="9391" xr:uid="{B9B11F92-ECC0-42BF-8598-E3C37100C89B}"/>
    <cellStyle name="Note 41 22" xfId="8567" xr:uid="{4D168D2D-EB67-489E-9514-14B19210A074}"/>
    <cellStyle name="Note 41 23" xfId="9715" xr:uid="{50584A02-6F6A-44DE-BDB9-AA23A8949DBE}"/>
    <cellStyle name="Note 41 24" xfId="9898" xr:uid="{BF267BA9-0537-476D-828A-87A5BB8F83CF}"/>
    <cellStyle name="Note 41 25" xfId="9829" xr:uid="{D6271543-91B3-4877-AEA4-087C0EEA255D}"/>
    <cellStyle name="Note 41 26" xfId="15041" xr:uid="{D3EF71E0-D962-4432-BF84-1F7A91EE54D0}"/>
    <cellStyle name="Note 41 27" xfId="15659" xr:uid="{8D4A18F2-983F-455A-8279-84F37D22CBE7}"/>
    <cellStyle name="Note 41 28" xfId="15476" xr:uid="{E4600343-5399-42E3-A43F-F70CD88B9098}"/>
    <cellStyle name="Note 41 29" xfId="15919" xr:uid="{054355EC-DE7D-4C54-95DC-A71B7B1DC8E1}"/>
    <cellStyle name="Note 41 3" xfId="2267" xr:uid="{00000000-0005-0000-0000-0000DC080000}"/>
    <cellStyle name="Note 41 3 2" xfId="4953" xr:uid="{CE888224-3B47-445B-BE2D-F498DB562286}"/>
    <cellStyle name="Note 41 3 2 2" xfId="11312" xr:uid="{1AAE75D9-6751-44D3-A385-9FEF5CEC1B16}"/>
    <cellStyle name="Note 41 3 3" xfId="9394" xr:uid="{CA5E6237-6D4E-41BA-A496-86518FA9986A}"/>
    <cellStyle name="Note 41 3 4" xfId="10293" xr:uid="{D16B0A21-4E6D-4F00-9329-2E19461BE3C1}"/>
    <cellStyle name="Note 41 3 5" xfId="4024" xr:uid="{7881949B-DBAB-4B87-9350-387B48058EAA}"/>
    <cellStyle name="Note 41 30" xfId="16096" xr:uid="{C97347DB-1C40-422F-8B83-D14ED78CE07B}"/>
    <cellStyle name="Note 41 31" xfId="16258" xr:uid="{627954C9-29E2-4211-B309-DBE702A24DC2}"/>
    <cellStyle name="Note 41 4" xfId="3362" xr:uid="{CE8E71DD-04B3-4246-A87F-08F2715ABDC5}"/>
    <cellStyle name="Note 41 4 2" xfId="10776" xr:uid="{21E4E01B-DD3D-4752-84C6-0EC601CA4BFD}"/>
    <cellStyle name="Note 41 4 3" xfId="4510" xr:uid="{6CA560CD-1E44-47F5-8FEB-5EAEC1E08B0E}"/>
    <cellStyle name="Note 41 5" xfId="3509" xr:uid="{05B8EE07-C912-4149-88D2-27ED85CCB44B}"/>
    <cellStyle name="Note 41 5 2" xfId="11309" xr:uid="{ABCEE430-82A9-4DD6-AB0D-0F0FCD6C83A5}"/>
    <cellStyle name="Note 41 6" xfId="5452" xr:uid="{FAAEDB95-49A1-4F09-947E-01866067C994}"/>
    <cellStyle name="Note 41 6 2" xfId="11923" xr:uid="{6B437EE5-B91C-43EA-A2B8-07ED208452DD}"/>
    <cellStyle name="Note 41 7" xfId="5283" xr:uid="{2E2229AC-4541-4B92-AD7F-3B572A341910}"/>
    <cellStyle name="Note 41 7 2" xfId="11754" xr:uid="{8DBE801E-7C2B-477C-88B7-B5E789D0D9FB}"/>
    <cellStyle name="Note 41 8" xfId="5688" xr:uid="{F799F4C5-9C14-4775-A4A7-225BAA03A67E}"/>
    <cellStyle name="Note 41 8 2" xfId="12159" xr:uid="{80CE1108-1422-4E6B-AB32-FBB24626AC0E}"/>
    <cellStyle name="Note 41 9" xfId="5938" xr:uid="{7CF4E5B1-2D4D-4272-9795-405B78024886}"/>
    <cellStyle name="Note 41 9 2" xfId="12409" xr:uid="{E8B55C5D-0236-4597-89D2-FA6E772E2700}"/>
    <cellStyle name="Note 41_TRAFO" xfId="2268" xr:uid="{00000000-0005-0000-0000-0000DD080000}"/>
    <cellStyle name="Note 42" xfId="2269" xr:uid="{00000000-0005-0000-0000-0000DE080000}"/>
    <cellStyle name="Note 42 10" xfId="6334" xr:uid="{5026878D-E5F7-4F4A-B1BB-D709375FE8B1}"/>
    <cellStyle name="Note 42 10 2" xfId="12805" xr:uid="{18064B67-4572-4957-95B8-AE910FFEA376}"/>
    <cellStyle name="Note 42 11" xfId="5825" xr:uid="{7C3B5468-F7C2-4D6F-A65D-9C75AB3466CE}"/>
    <cellStyle name="Note 42 11 2" xfId="12296" xr:uid="{A69D1BC8-6673-49FA-818B-56378561E8C1}"/>
    <cellStyle name="Note 42 12" xfId="6879" xr:uid="{E411B7C1-E154-4B27-BB7C-DF6BB1F261C2}"/>
    <cellStyle name="Note 42 12 2" xfId="13350" xr:uid="{225BCCD8-D73B-4C94-9100-084B63F56C49}"/>
    <cellStyle name="Note 42 13" xfId="6713" xr:uid="{E473862A-E1AF-4AB5-B419-4BE711C56443}"/>
    <cellStyle name="Note 42 13 2" xfId="13184" xr:uid="{81DAC59B-8F2D-451E-9158-820E233CCA7C}"/>
    <cellStyle name="Note 42 14" xfId="7112" xr:uid="{C5399039-D00B-4B2A-845B-A24315A3ACC6}"/>
    <cellStyle name="Note 42 14 2" xfId="13583" xr:uid="{86819987-5645-4B79-B00F-4752E4537494}"/>
    <cellStyle name="Note 42 15" xfId="7359" xr:uid="{214D95D2-840C-4BC7-8E43-AE3F709AE7AF}"/>
    <cellStyle name="Note 42 15 2" xfId="13830" xr:uid="{818219CC-E3AD-40C4-9B9C-C027FC7A9534}"/>
    <cellStyle name="Note 42 16" xfId="7802" xr:uid="{3BE814F8-2807-48E3-AF91-D4BC7744FC8D}"/>
    <cellStyle name="Note 42 16 2" xfId="14273" xr:uid="{CF34F150-C6FD-49DA-A4A3-61452CF258E3}"/>
    <cellStyle name="Note 42 17" xfId="7981" xr:uid="{5FFC2D92-0F2C-4E99-94A8-32782EE4B854}"/>
    <cellStyle name="Note 42 17 2" xfId="14452" xr:uid="{9FB072AA-1CDC-4C0C-8CFC-FBA9C48DA84C}"/>
    <cellStyle name="Note 42 18" xfId="8158" xr:uid="{0E043F84-76CC-43CC-9B3D-1ACFA7405F61}"/>
    <cellStyle name="Note 42 18 2" xfId="14629" xr:uid="{699EBF3A-19E3-4AD3-9B95-6DEC907489EA}"/>
    <cellStyle name="Note 42 19" xfId="8320" xr:uid="{3D5EAAC5-90D8-4D48-8373-AB7366856648}"/>
    <cellStyle name="Note 42 19 2" xfId="14791" xr:uid="{634A07C6-1A4C-4BE9-8CF8-270CEAB06286}"/>
    <cellStyle name="Note 42 2" xfId="2270" xr:uid="{00000000-0005-0000-0000-0000DF080000}"/>
    <cellStyle name="Note 42 2 10" xfId="6880" xr:uid="{65C00A06-C03F-43A3-A785-F2C274A536CC}"/>
    <cellStyle name="Note 42 2 10 2" xfId="13351" xr:uid="{A1481EBD-4B28-4C92-BEED-034EE005F443}"/>
    <cellStyle name="Note 42 2 11" xfId="6714" xr:uid="{7366DB05-6544-4E35-A33B-0F7DEE51631E}"/>
    <cellStyle name="Note 42 2 11 2" xfId="13185" xr:uid="{94548C31-A524-4CAA-B651-0DDF52341537}"/>
    <cellStyle name="Note 42 2 12" xfId="7113" xr:uid="{1C4EBCB5-0C81-4FCC-BDE0-ADEEA37F1B36}"/>
    <cellStyle name="Note 42 2 12 2" xfId="13584" xr:uid="{B5FBFD52-1006-44E5-B79B-7EC70E53FAD3}"/>
    <cellStyle name="Note 42 2 13" xfId="7358" xr:uid="{409390D5-DE1D-423C-B151-97BA88E59CBB}"/>
    <cellStyle name="Note 42 2 13 2" xfId="13829" xr:uid="{D43C584D-1533-4AD8-8515-B8B84F6AFFF0}"/>
    <cellStyle name="Note 42 2 14" xfId="7803" xr:uid="{E519DB1E-025C-435A-A872-F86E767252A3}"/>
    <cellStyle name="Note 42 2 14 2" xfId="14274" xr:uid="{D3A93C60-FCB0-4BF2-9F56-C25196200816}"/>
    <cellStyle name="Note 42 2 15" xfId="7982" xr:uid="{0625FDE2-B226-4354-AFFB-FDFE23103B82}"/>
    <cellStyle name="Note 42 2 15 2" xfId="14453" xr:uid="{3E18C5F6-AB4C-48A5-AEBE-056F17C9BCE7}"/>
    <cellStyle name="Note 42 2 16" xfId="8159" xr:uid="{CF5BAE39-3AB7-435A-AD67-EC7A24C65149}"/>
    <cellStyle name="Note 42 2 16 2" xfId="14630" xr:uid="{60A20C17-EB90-46F5-B24A-D7FD4D5E6BBF}"/>
    <cellStyle name="Note 42 2 17" xfId="8321" xr:uid="{02213736-FCD4-4AA9-949B-2F0BDAEBD062}"/>
    <cellStyle name="Note 42 2 17 2" xfId="14792" xr:uid="{66B86875-4459-4190-90C3-085DC01CCF48}"/>
    <cellStyle name="Note 42 2 18" xfId="8957" xr:uid="{056F0C1A-AA04-4F5F-9FA4-BE4BF947D250}"/>
    <cellStyle name="Note 42 2 19" xfId="9396" xr:uid="{08BA5FFC-ACFC-4B8B-9E7C-5F53FD609C01}"/>
    <cellStyle name="Note 42 2 2" xfId="2271" xr:uid="{00000000-0005-0000-0000-0000E0080000}"/>
    <cellStyle name="Note 42 2 2 2" xfId="4954" xr:uid="{7349C315-CA92-4E16-AA7B-04BF6CB1934F}"/>
    <cellStyle name="Note 42 2 2 2 2" xfId="11315" xr:uid="{23D32588-7BF6-410C-8224-6320C4506C4C}"/>
    <cellStyle name="Note 42 2 2 3" xfId="9397" xr:uid="{251C583D-515B-4FF0-BED5-78F33C925DDC}"/>
    <cellStyle name="Note 42 2 2 4" xfId="10294" xr:uid="{033A653D-29CB-40F7-8BCB-51373B44E387}"/>
    <cellStyle name="Note 42 2 2 5" xfId="4025" xr:uid="{8EE0E196-6120-42A2-ADDA-43F7000B4491}"/>
    <cellStyle name="Note 42 2 20" xfId="8564" xr:uid="{3C9F6D60-80BC-4554-B9E5-01325B43265F}"/>
    <cellStyle name="Note 42 2 21" xfId="9718" xr:uid="{7A129D05-D3CA-4FA4-876F-B5E4FD02EB6A}"/>
    <cellStyle name="Note 42 2 22" xfId="9901" xr:uid="{D70D8338-36B9-412A-BF24-4B8FBD65BCA1}"/>
    <cellStyle name="Note 42 2 23" xfId="10026" xr:uid="{A8412D9D-A8B9-44B1-9DE1-05E41F6BE96D}"/>
    <cellStyle name="Note 42 2 24" xfId="15044" xr:uid="{6C8BF37A-2A0D-41CB-9E33-18EB949FA1D7}"/>
    <cellStyle name="Note 42 2 25" xfId="15662" xr:uid="{B9E933F4-1E48-492E-ADD5-A883EABB53D3}"/>
    <cellStyle name="Note 42 2 26" xfId="15479" xr:uid="{7873B770-E685-4186-991D-6EB3F4DDCE72}"/>
    <cellStyle name="Note 42 2 27" xfId="15922" xr:uid="{D7104E70-C4D7-461A-9AD8-B8E3F2CB733E}"/>
    <cellStyle name="Note 42 2 28" xfId="16099" xr:uid="{419005CA-7E05-4ECB-B598-1B6C6BB61F8C}"/>
    <cellStyle name="Note 42 2 29" xfId="16261" xr:uid="{EE43C7D4-01B6-41EA-BA8F-4BFCC3BED7F5}"/>
    <cellStyle name="Note 42 2 3" xfId="3512" xr:uid="{926195A3-6249-4B0D-BDFF-B73193371AF4}"/>
    <cellStyle name="Note 42 2 3 2" xfId="11314" xr:uid="{0D42D522-2FB3-4D14-9B96-5E4F2407B924}"/>
    <cellStyle name="Note 42 2 4" xfId="5455" xr:uid="{4652BA85-6A78-4C8D-84A8-9B22C1A9130E}"/>
    <cellStyle name="Note 42 2 4 2" xfId="11926" xr:uid="{63619004-F461-44E3-B75C-34A06C6B37FC}"/>
    <cellStyle name="Note 42 2 5" xfId="5286" xr:uid="{DAD86926-A8C2-48E4-985C-18D2F170A033}"/>
    <cellStyle name="Note 42 2 5 2" xfId="11757" xr:uid="{89FBF63E-2B6B-4C89-A5DC-175CDD58F8B1}"/>
    <cellStyle name="Note 42 2 6" xfId="5691" xr:uid="{5F4CFDC5-C03D-4546-9273-24598275FA84}"/>
    <cellStyle name="Note 42 2 6 2" xfId="12162" xr:uid="{786E7F2A-4608-4D53-A57E-14FA0BB5782E}"/>
    <cellStyle name="Note 42 2 7" xfId="5935" xr:uid="{BD977624-AF84-4612-A3B5-36E5EE209F8E}"/>
    <cellStyle name="Note 42 2 7 2" xfId="12406" xr:uid="{9EC369EF-A250-48B4-96E7-C5D248D6FE98}"/>
    <cellStyle name="Note 42 2 8" xfId="6335" xr:uid="{38A924F1-F8D6-43DB-91B6-930D1FF74F14}"/>
    <cellStyle name="Note 42 2 8 2" xfId="12806" xr:uid="{7E16CD03-9532-424B-A6DD-FB6F23654213}"/>
    <cellStyle name="Note 42 2 9" xfId="6395" xr:uid="{B3545A0E-13CF-481E-81E6-9C584D9543C7}"/>
    <cellStyle name="Note 42 2 9 2" xfId="12866" xr:uid="{F279E9EB-747B-45DF-9E59-1624587E3427}"/>
    <cellStyle name="Note 42 20" xfId="8956" xr:uid="{4EE4F5B8-0C46-4227-9CD1-E62511AE0A6E}"/>
    <cellStyle name="Note 42 21" xfId="9395" xr:uid="{02C48CEA-4878-4704-A304-F70F404CCE95}"/>
    <cellStyle name="Note 42 22" xfId="8565" xr:uid="{65A61CFF-A990-4ACB-986D-365E42F52E0F}"/>
    <cellStyle name="Note 42 23" xfId="9717" xr:uid="{928158AB-A59F-49BE-89D8-2C96D0E3033D}"/>
    <cellStyle name="Note 42 24" xfId="9900" xr:uid="{65D1565C-3326-4404-B91C-C726190B51AA}"/>
    <cellStyle name="Note 42 25" xfId="9831" xr:uid="{592DB45C-5949-4343-80D5-7B35724EEFFF}"/>
    <cellStyle name="Note 42 26" xfId="15043" xr:uid="{617FD3F5-81C0-447B-8604-F7E6E043DC42}"/>
    <cellStyle name="Note 42 27" xfId="15661" xr:uid="{49B8A598-BE6F-4D24-910D-32907BC2A014}"/>
    <cellStyle name="Note 42 28" xfId="15478" xr:uid="{2CC77C9F-1B84-411B-826F-9E86CEA0DC6E}"/>
    <cellStyle name="Note 42 29" xfId="15921" xr:uid="{6F37FA72-566A-475B-BBEB-77423A6E90A7}"/>
    <cellStyle name="Note 42 3" xfId="2272" xr:uid="{00000000-0005-0000-0000-0000E1080000}"/>
    <cellStyle name="Note 42 3 2" xfId="4955" xr:uid="{DFE108FB-908F-4E58-8E20-40678A9FFF87}"/>
    <cellStyle name="Note 42 3 2 2" xfId="11316" xr:uid="{270AFAC2-DDE7-464A-9A12-1E19918C4EB8}"/>
    <cellStyle name="Note 42 3 3" xfId="9398" xr:uid="{F691732D-4D1B-4078-A8F4-B7AEE10829D5}"/>
    <cellStyle name="Note 42 3 4" xfId="10295" xr:uid="{0A0E0635-7A9E-4FB3-95E2-6750F620092C}"/>
    <cellStyle name="Note 42 3 5" xfId="4026" xr:uid="{A7649E72-3709-43FD-B02A-E92CC1F970B9}"/>
    <cellStyle name="Note 42 30" xfId="16098" xr:uid="{CC064849-4656-4A03-9B05-E008F577636A}"/>
    <cellStyle name="Note 42 31" xfId="16260" xr:uid="{530C8B9D-6991-43EB-A953-B04CAE34883A}"/>
    <cellStyle name="Note 42 4" xfId="3363" xr:uid="{671EA937-EA5D-48A6-904D-465FD05660C9}"/>
    <cellStyle name="Note 42 4 2" xfId="10777" xr:uid="{91136E53-FEB3-4EF6-853E-E7D1C4FAAA56}"/>
    <cellStyle name="Note 42 4 3" xfId="4511" xr:uid="{5C1BEC3A-BAD9-4EE1-AF23-26BF3F29AF42}"/>
    <cellStyle name="Note 42 5" xfId="3511" xr:uid="{B1B06D00-1D4E-4E86-807F-142FB2173766}"/>
    <cellStyle name="Note 42 5 2" xfId="11313" xr:uid="{ED2DFB59-C702-4958-8E6E-5CA77E3FEB8F}"/>
    <cellStyle name="Note 42 6" xfId="5454" xr:uid="{1A68DBCC-67DE-4487-8723-A95B0146A9D6}"/>
    <cellStyle name="Note 42 6 2" xfId="11925" xr:uid="{1F18C90D-21A6-4BDF-B983-7D2005ADD8E0}"/>
    <cellStyle name="Note 42 7" xfId="5285" xr:uid="{CB9B1056-42F1-4C98-89E4-9E09B29146EF}"/>
    <cellStyle name="Note 42 7 2" xfId="11756" xr:uid="{97A645F8-C510-497A-9F8B-5AD2712CA134}"/>
    <cellStyle name="Note 42 8" xfId="5690" xr:uid="{B396D9D4-6878-478F-9364-FF9943606C7D}"/>
    <cellStyle name="Note 42 8 2" xfId="12161" xr:uid="{B2D6CCC7-3412-4280-9DB1-35FA754B9AD1}"/>
    <cellStyle name="Note 42 9" xfId="5936" xr:uid="{D6346EE0-5F8D-4493-84B4-7709DEFDA7D8}"/>
    <cellStyle name="Note 42 9 2" xfId="12407" xr:uid="{C2A347BE-E8B4-4C24-A2C2-C315C9C6CDCA}"/>
    <cellStyle name="Note 42_TRAFO" xfId="2273" xr:uid="{00000000-0005-0000-0000-0000E2080000}"/>
    <cellStyle name="Note 43" xfId="2274" xr:uid="{00000000-0005-0000-0000-0000E3080000}"/>
    <cellStyle name="Note 43 10" xfId="6336" xr:uid="{E969C3A2-88D9-4803-9901-715143ACBA43}"/>
    <cellStyle name="Note 43 10 2" xfId="12807" xr:uid="{D0123061-E2B9-4607-A98E-095CD1EC139C}"/>
    <cellStyle name="Note 43 11" xfId="6174" xr:uid="{324E889E-9B01-43D8-823F-83417B3ACDD4}"/>
    <cellStyle name="Note 43 11 2" xfId="12645" xr:uid="{3DEEFAF2-6671-4513-854F-72BF73DECBD3}"/>
    <cellStyle name="Note 43 12" xfId="6881" xr:uid="{CD9B2D9A-B3ED-46F6-A52E-FB5CCB80AB04}"/>
    <cellStyle name="Note 43 12 2" xfId="13352" xr:uid="{3D23DDBE-BBAC-4BA6-B571-39D8FDE23941}"/>
    <cellStyle name="Note 43 13" xfId="6715" xr:uid="{C173C6D8-5522-417F-9249-81FFDA59F044}"/>
    <cellStyle name="Note 43 13 2" xfId="13186" xr:uid="{22FBEE26-0634-440E-85FC-87BA6C882A1A}"/>
    <cellStyle name="Note 43 14" xfId="7114" xr:uid="{F9DEA7BF-7922-406A-A11E-72A3B08A4191}"/>
    <cellStyle name="Note 43 14 2" xfId="13585" xr:uid="{FD5670BD-8BCA-46FB-8834-15E478030E90}"/>
    <cellStyle name="Note 43 15" xfId="7357" xr:uid="{8DCE655A-0AA5-4899-81EC-AE6A830CDC40}"/>
    <cellStyle name="Note 43 15 2" xfId="13828" xr:uid="{D12CBCF9-DAF0-4A2A-B477-547DABDE56F1}"/>
    <cellStyle name="Note 43 16" xfId="7804" xr:uid="{30DAE624-C7D2-4790-BFFF-369640F2A66E}"/>
    <cellStyle name="Note 43 16 2" xfId="14275" xr:uid="{7608187B-9275-401C-A7DF-8328CF08C8A7}"/>
    <cellStyle name="Note 43 17" xfId="7983" xr:uid="{0B03BDA5-D811-420D-9DFA-DBA5CFC392D6}"/>
    <cellStyle name="Note 43 17 2" xfId="14454" xr:uid="{7AA94670-DB89-492F-B03A-D4D2B7743CFE}"/>
    <cellStyle name="Note 43 18" xfId="8160" xr:uid="{AFB7DA4B-EF96-403D-A6FF-82C22A4A7C11}"/>
    <cellStyle name="Note 43 18 2" xfId="14631" xr:uid="{DA3BD115-F26B-4B9F-8A0E-EBBCAC483B97}"/>
    <cellStyle name="Note 43 19" xfId="8322" xr:uid="{CECACE3B-CA33-4D34-84F3-FEDCB331F54E}"/>
    <cellStyle name="Note 43 19 2" xfId="14793" xr:uid="{22C16232-499B-4DB8-90E0-F8CFB67302B5}"/>
    <cellStyle name="Note 43 2" xfId="2275" xr:uid="{00000000-0005-0000-0000-0000E4080000}"/>
    <cellStyle name="Note 43 2 10" xfId="6882" xr:uid="{D3653130-27E1-4494-82FB-6EBA21988DB0}"/>
    <cellStyle name="Note 43 2 10 2" xfId="13353" xr:uid="{AE1EBF4E-AAC2-4401-9633-67C5C4B097EE}"/>
    <cellStyle name="Note 43 2 11" xfId="6716" xr:uid="{6D832384-5F82-432C-BB81-112619C9A115}"/>
    <cellStyle name="Note 43 2 11 2" xfId="13187" xr:uid="{1006ADD0-DD9F-4700-865D-EA9BD3F9D9B6}"/>
    <cellStyle name="Note 43 2 12" xfId="7115" xr:uid="{9863096C-B016-4E74-B9EB-686071B67270}"/>
    <cellStyle name="Note 43 2 12 2" xfId="13586" xr:uid="{01C92CB0-70ED-4594-A14D-CBC826051CF6}"/>
    <cellStyle name="Note 43 2 13" xfId="7356" xr:uid="{25DB4C46-6A0B-4C2C-B0A4-CFAF3488FA2C}"/>
    <cellStyle name="Note 43 2 13 2" xfId="13827" xr:uid="{4757D122-B70E-422B-9481-4825329E5A5B}"/>
    <cellStyle name="Note 43 2 14" xfId="7805" xr:uid="{E11BDA7F-B5F7-46C7-B36D-CBF26957738F}"/>
    <cellStyle name="Note 43 2 14 2" xfId="14276" xr:uid="{D95FDD36-BE26-42F7-8300-ADEAF0900497}"/>
    <cellStyle name="Note 43 2 15" xfId="7984" xr:uid="{E48E1107-FCBB-415B-928D-81C9673DAAED}"/>
    <cellStyle name="Note 43 2 15 2" xfId="14455" xr:uid="{495DC194-E8E0-4CF8-854B-428AC3A06210}"/>
    <cellStyle name="Note 43 2 16" xfId="8161" xr:uid="{6BB12BC3-582B-405D-9B6B-D74110410D4B}"/>
    <cellStyle name="Note 43 2 16 2" xfId="14632" xr:uid="{E28CFA8A-1D03-462F-BD11-E53A8F3D1FE2}"/>
    <cellStyle name="Note 43 2 17" xfId="8323" xr:uid="{C4CD7288-DE32-4981-8F16-20C6F72E78CE}"/>
    <cellStyle name="Note 43 2 17 2" xfId="14794" xr:uid="{05403C5F-C127-4FCE-BB6D-779DC000B829}"/>
    <cellStyle name="Note 43 2 18" xfId="8959" xr:uid="{C94212F7-C297-4460-AAEE-170426CB0827}"/>
    <cellStyle name="Note 43 2 19" xfId="9400" xr:uid="{FB10BB38-AE27-42AC-8397-ABBBD40A69EC}"/>
    <cellStyle name="Note 43 2 2" xfId="2276" xr:uid="{00000000-0005-0000-0000-0000E5080000}"/>
    <cellStyle name="Note 43 2 2 2" xfId="4956" xr:uid="{B76EB4FA-4196-4FE2-87D4-DC4FC9D9F984}"/>
    <cellStyle name="Note 43 2 2 2 2" xfId="11319" xr:uid="{B2AABD4F-FC65-4253-9438-D7E2B6C328E0}"/>
    <cellStyle name="Note 43 2 2 3" xfId="9401" xr:uid="{77C021F8-E18B-49E0-B061-A5B8EBD14EA3}"/>
    <cellStyle name="Note 43 2 2 4" xfId="10296" xr:uid="{B8038A26-0913-4613-B959-B5D1398A8876}"/>
    <cellStyle name="Note 43 2 2 5" xfId="4027" xr:uid="{1844A1AF-5341-4D2F-A82B-A1CDFC9D1833}"/>
    <cellStyle name="Note 43 2 20" xfId="9157" xr:uid="{8ED67EEF-7CDA-4B5C-AB50-E3F4C6938276}"/>
    <cellStyle name="Note 43 2 21" xfId="9720" xr:uid="{BCAED6FC-5DA9-4862-A9EB-A8F08FF0DF6F}"/>
    <cellStyle name="Note 43 2 22" xfId="9903" xr:uid="{6CF69330-B89D-4CB1-BB89-C470AB646712}"/>
    <cellStyle name="Note 43 2 23" xfId="10141" xr:uid="{4236447A-D4EE-4704-853E-C7EB9EEF6B13}"/>
    <cellStyle name="Note 43 2 24" xfId="15046" xr:uid="{9A54CBB0-F50F-494B-A9E0-AE0C32347973}"/>
    <cellStyle name="Note 43 2 25" xfId="15664" xr:uid="{166378C2-630C-4592-ACD3-79F89432A4C6}"/>
    <cellStyle name="Note 43 2 26" xfId="15481" xr:uid="{4CF6ADC5-4746-4C44-B4D8-2DE58B603EC3}"/>
    <cellStyle name="Note 43 2 27" xfId="15924" xr:uid="{DBD3CF16-7D02-433F-82B6-61EF640A32F6}"/>
    <cellStyle name="Note 43 2 28" xfId="16101" xr:uid="{8BAC2462-01F6-4D29-A0C0-F456A6F0F8C9}"/>
    <cellStyle name="Note 43 2 29" xfId="16263" xr:uid="{1F70738C-BE64-4114-BFA5-2CD2A3956C10}"/>
    <cellStyle name="Note 43 2 3" xfId="3514" xr:uid="{5449EEF7-EB40-4E1F-8FA2-233361440C4E}"/>
    <cellStyle name="Note 43 2 3 2" xfId="11318" xr:uid="{CEF755A2-34EE-4012-99FF-4D495514908B}"/>
    <cellStyle name="Note 43 2 4" xfId="5457" xr:uid="{D9495362-D8A6-48C1-BC27-E763D87CEBF8}"/>
    <cellStyle name="Note 43 2 4 2" xfId="11928" xr:uid="{F7D1DE78-DAE6-4829-B760-BADC393A7A59}"/>
    <cellStyle name="Note 43 2 5" xfId="5288" xr:uid="{E412EEEA-D97E-42DA-B1C7-ED5556DB954B}"/>
    <cellStyle name="Note 43 2 5 2" xfId="11759" xr:uid="{F257A47C-E932-49FC-8570-54C92404D144}"/>
    <cellStyle name="Note 43 2 6" xfId="5693" xr:uid="{C17B8231-4FB4-4DF0-9A9C-6922794C92B2}"/>
    <cellStyle name="Note 43 2 6 2" xfId="12164" xr:uid="{6E27D1EE-48C5-4A17-96C6-78A8990C2A14}"/>
    <cellStyle name="Note 43 2 7" xfId="5933" xr:uid="{EDF86AE1-F537-4647-9D26-1EA73FD721DB}"/>
    <cellStyle name="Note 43 2 7 2" xfId="12404" xr:uid="{D7CC2EE3-8538-4C12-B06B-ABF21CF4B6A2}"/>
    <cellStyle name="Note 43 2 8" xfId="6337" xr:uid="{4918D70F-8355-4990-8971-1105EC00210B}"/>
    <cellStyle name="Note 43 2 8 2" xfId="12808" xr:uid="{10E46758-14EA-42FD-A2D0-423CB527B1BF}"/>
    <cellStyle name="Note 43 2 9" xfId="6175" xr:uid="{2C9FDF4F-E233-4437-8666-911952B4B28A}"/>
    <cellStyle name="Note 43 2 9 2" xfId="12646" xr:uid="{D4CEEA58-FBBB-4357-B831-38AAECA7D4C4}"/>
    <cellStyle name="Note 43 20" xfId="8958" xr:uid="{12B71D5A-3221-4929-ADF5-06C03CD68132}"/>
    <cellStyle name="Note 43 21" xfId="9399" xr:uid="{F95608AF-C321-4A88-96EC-402DD7511C9D}"/>
    <cellStyle name="Note 43 22" xfId="8563" xr:uid="{31C6C092-CC7E-486E-9643-3CD7E17C6778}"/>
    <cellStyle name="Note 43 23" xfId="9719" xr:uid="{61E0B3F9-5984-46D0-8315-C82C2D2BD170}"/>
    <cellStyle name="Note 43 24" xfId="9902" xr:uid="{7E150A97-D454-4954-8FA3-FB98995A88F8}"/>
    <cellStyle name="Note 43 25" xfId="10027" xr:uid="{DAD66AFB-330E-48DF-959E-EC1BF0F693D4}"/>
    <cellStyle name="Note 43 26" xfId="15045" xr:uid="{F16A819A-DF81-41D0-9C47-1E19C3C04211}"/>
    <cellStyle name="Note 43 27" xfId="15663" xr:uid="{6B4B5BE9-6BDA-4DC5-BB1F-5313D4E3B5C6}"/>
    <cellStyle name="Note 43 28" xfId="15480" xr:uid="{F438420D-5657-46CA-96BC-00E01A169EE0}"/>
    <cellStyle name="Note 43 29" xfId="15923" xr:uid="{DC5148E3-8750-4D3E-B5E4-91AE9FA48D8A}"/>
    <cellStyle name="Note 43 3" xfId="2277" xr:uid="{00000000-0005-0000-0000-0000E6080000}"/>
    <cellStyle name="Note 43 3 2" xfId="4957" xr:uid="{7795C8F6-8E1F-40EE-9A18-4ADE0A5756A4}"/>
    <cellStyle name="Note 43 3 2 2" xfId="11320" xr:uid="{77E80F91-DE09-4D9F-AE21-7DD72B3994C3}"/>
    <cellStyle name="Note 43 3 3" xfId="9402" xr:uid="{60AE3164-4A50-4C2E-B0C9-B27BCB34FAC1}"/>
    <cellStyle name="Note 43 3 4" xfId="10297" xr:uid="{3FBD8193-30D1-4F03-B32A-D1F8D3D39054}"/>
    <cellStyle name="Note 43 3 5" xfId="4028" xr:uid="{E99D491C-530F-48D7-8DCA-C34757E02661}"/>
    <cellStyle name="Note 43 30" xfId="16100" xr:uid="{E65A6207-22BC-4EF0-84AD-793EC0ECA8DF}"/>
    <cellStyle name="Note 43 31" xfId="16262" xr:uid="{937A1425-5B95-462D-A99B-9A7BBEE80E53}"/>
    <cellStyle name="Note 43 4" xfId="3364" xr:uid="{F0D9F43D-1948-417F-98A1-BEA375F6398E}"/>
    <cellStyle name="Note 43 4 2" xfId="10778" xr:uid="{1E83CFF3-71BB-448C-9D28-119C61DBE726}"/>
    <cellStyle name="Note 43 4 3" xfId="4512" xr:uid="{3213BFF8-0128-460A-B3A9-D20CC10A8075}"/>
    <cellStyle name="Note 43 5" xfId="3513" xr:uid="{A08B2FB4-F2EA-4199-9B39-CE11F6911447}"/>
    <cellStyle name="Note 43 5 2" xfId="11317" xr:uid="{05310A06-A9AB-4F18-96D2-07762748B3B9}"/>
    <cellStyle name="Note 43 6" xfId="5456" xr:uid="{B84F4777-F79C-43B7-AB68-2392D03273A3}"/>
    <cellStyle name="Note 43 6 2" xfId="11927" xr:uid="{26B0550B-B247-4C14-B350-F85C92FC4191}"/>
    <cellStyle name="Note 43 7" xfId="5287" xr:uid="{F316B79E-B878-4188-BC56-D02D1C25496C}"/>
    <cellStyle name="Note 43 7 2" xfId="11758" xr:uid="{B35A7CB2-1AF8-42E1-B355-77DF1850E0B0}"/>
    <cellStyle name="Note 43 8" xfId="5692" xr:uid="{4905B248-64F8-47E8-A844-0D6575246C96}"/>
    <cellStyle name="Note 43 8 2" xfId="12163" xr:uid="{33F665B3-955A-4AA8-8EC1-29850988DA41}"/>
    <cellStyle name="Note 43 9" xfId="5934" xr:uid="{08039DA5-8456-4148-9B97-B2EEE88FCB1A}"/>
    <cellStyle name="Note 43 9 2" xfId="12405" xr:uid="{36849450-9711-43B2-B42D-DA4D7FA406C6}"/>
    <cellStyle name="Note 43_TRAFO" xfId="2278" xr:uid="{00000000-0005-0000-0000-0000E7080000}"/>
    <cellStyle name="Note 44" xfId="2279" xr:uid="{00000000-0005-0000-0000-0000E8080000}"/>
    <cellStyle name="Note 44 10" xfId="5835" xr:uid="{E752CC98-3F40-4368-A8CE-89FC04787BA8}"/>
    <cellStyle name="Note 44 10 2" xfId="12306" xr:uid="{90D27CDC-4A72-40E0-9BA7-233346ED3605}"/>
    <cellStyle name="Note 44 11" xfId="6176" xr:uid="{6D65EC77-CFC4-41D1-B1C7-9E4062023A12}"/>
    <cellStyle name="Note 44 11 2" xfId="12647" xr:uid="{B7CA1F3E-85DF-4626-8798-1D5C9416407B}"/>
    <cellStyle name="Note 44 12" xfId="6883" xr:uid="{A0130E72-515A-437B-ACF7-5593BD434C1A}"/>
    <cellStyle name="Note 44 12 2" xfId="13354" xr:uid="{6E470AD6-D1D8-4DD4-AA07-D917CB47D297}"/>
    <cellStyle name="Note 44 13" xfId="6717" xr:uid="{175A5D9E-385D-431C-B12A-C2F5AE672557}"/>
    <cellStyle name="Note 44 13 2" xfId="13188" xr:uid="{45A625F9-6890-4E1F-8F03-2DB883CB53AD}"/>
    <cellStyle name="Note 44 14" xfId="7116" xr:uid="{70C724FF-DBA2-42B8-A8FE-10F32F8CEA86}"/>
    <cellStyle name="Note 44 14 2" xfId="13587" xr:uid="{CF2E4FA4-E004-40AD-AD95-4EF5DFCBFCD1}"/>
    <cellStyle name="Note 44 15" xfId="7355" xr:uid="{7022E222-1DAB-4CAE-A8A7-AE2A6D7F45FD}"/>
    <cellStyle name="Note 44 15 2" xfId="13826" xr:uid="{E10E01DA-0911-4E3C-8909-B3CE7B2C6D68}"/>
    <cellStyle name="Note 44 16" xfId="7806" xr:uid="{F397AD6D-C7FB-49E5-847D-11AE7D0B6C82}"/>
    <cellStyle name="Note 44 16 2" xfId="14277" xr:uid="{CF583D65-CEA8-4A4A-92A9-5F7E953DA7E7}"/>
    <cellStyle name="Note 44 17" xfId="7985" xr:uid="{DB2C3FE4-7108-4A75-BD28-922E57FF6C7E}"/>
    <cellStyle name="Note 44 17 2" xfId="14456" xr:uid="{DBA3735F-5F55-4968-8DA2-4E70FE7F4AE7}"/>
    <cellStyle name="Note 44 18" xfId="8162" xr:uid="{32EDF8BF-CE24-4EC2-A144-E699D3D4188D}"/>
    <cellStyle name="Note 44 18 2" xfId="14633" xr:uid="{620B9CCD-9BA0-4499-B12D-0D6D5BDA4F33}"/>
    <cellStyle name="Note 44 19" xfId="8324" xr:uid="{C47D46D1-2B93-45E2-9E33-423FE1B9247E}"/>
    <cellStyle name="Note 44 19 2" xfId="14795" xr:uid="{A84FDE9C-6B97-4B77-83A4-30DA068020D9}"/>
    <cellStyle name="Note 44 2" xfId="2280" xr:uid="{00000000-0005-0000-0000-0000E9080000}"/>
    <cellStyle name="Note 44 2 10" xfId="6884" xr:uid="{991A691C-4C0C-46BF-9D51-E460F13F332B}"/>
    <cellStyle name="Note 44 2 10 2" xfId="13355" xr:uid="{EF9A3F4A-5D3A-43A2-BE84-E31C003F8D2D}"/>
    <cellStyle name="Note 44 2 11" xfId="6718" xr:uid="{B915920C-5908-4F46-8D2A-CF4059DE4FC0}"/>
    <cellStyle name="Note 44 2 11 2" xfId="13189" xr:uid="{DB0DCD3A-FFED-4A90-BC1E-479E3224CB1B}"/>
    <cellStyle name="Note 44 2 12" xfId="7117" xr:uid="{7323448D-D610-4A3D-8D6E-DB2BC288D397}"/>
    <cellStyle name="Note 44 2 12 2" xfId="13588" xr:uid="{361521F9-6ED6-4E80-8514-315C81C68F49}"/>
    <cellStyle name="Note 44 2 13" xfId="7354" xr:uid="{CEE7E79D-1BB1-46C2-A28E-4E9A6FEBBDCF}"/>
    <cellStyle name="Note 44 2 13 2" xfId="13825" xr:uid="{B712F82F-D423-44E7-8076-E5AF4B501660}"/>
    <cellStyle name="Note 44 2 14" xfId="7807" xr:uid="{1210CD66-6078-4F4B-B6CA-FEA5580C4E61}"/>
    <cellStyle name="Note 44 2 14 2" xfId="14278" xr:uid="{CFEF92E6-43BA-4635-B74B-60703B86A530}"/>
    <cellStyle name="Note 44 2 15" xfId="7986" xr:uid="{9357AAC3-B99A-44BE-A2CB-29F592B51128}"/>
    <cellStyle name="Note 44 2 15 2" xfId="14457" xr:uid="{F942CFE9-C46A-4BCB-BBA6-0F84ECF75FDF}"/>
    <cellStyle name="Note 44 2 16" xfId="8163" xr:uid="{7E9CA484-9951-48F5-A697-BBAB5F87B876}"/>
    <cellStyle name="Note 44 2 16 2" xfId="14634" xr:uid="{A29AFED6-8E79-44FE-8535-79B2A6AB32F2}"/>
    <cellStyle name="Note 44 2 17" xfId="8325" xr:uid="{AB5BC591-840F-42C6-9C45-39A563EA5FD9}"/>
    <cellStyle name="Note 44 2 17 2" xfId="14796" xr:uid="{0BAA17F1-99BB-4E52-938D-2DCF27D14B73}"/>
    <cellStyle name="Note 44 2 18" xfId="8961" xr:uid="{D5DB9BFD-8B0A-4BD1-A9F2-40071F3C6625}"/>
    <cellStyle name="Note 44 2 19" xfId="9404" xr:uid="{C8C0DED5-D8C6-45E6-BE41-16F0EB44AF05}"/>
    <cellStyle name="Note 44 2 2" xfId="2281" xr:uid="{00000000-0005-0000-0000-0000EA080000}"/>
    <cellStyle name="Note 44 2 2 2" xfId="4958" xr:uid="{B3F11C13-BB5D-4C7A-A079-2CE3CE94284A}"/>
    <cellStyle name="Note 44 2 2 2 2" xfId="11323" xr:uid="{27BE069D-6D2F-416B-BF57-8DA94E2BF36E}"/>
    <cellStyle name="Note 44 2 2 3" xfId="9405" xr:uid="{A993D50E-1C71-482E-84CF-5F90A59893DE}"/>
    <cellStyle name="Note 44 2 2 4" xfId="10298" xr:uid="{0960AB6D-F2F8-4361-879D-14D176464B9F}"/>
    <cellStyle name="Note 44 2 2 5" xfId="4029" xr:uid="{A33058FB-0B31-4278-8736-86DA4469CDB3}"/>
    <cellStyle name="Note 44 2 20" xfId="8561" xr:uid="{5A72B4D2-6F7B-48C3-9F0D-E5714944535D}"/>
    <cellStyle name="Note 44 2 21" xfId="9722" xr:uid="{8709618D-0313-4879-9E73-CFFBC12C81C3}"/>
    <cellStyle name="Note 44 2 22" xfId="9905" xr:uid="{B677008D-7918-4128-8BB9-12C1E09581B5}"/>
    <cellStyle name="Note 44 2 23" xfId="10029" xr:uid="{9445E1E4-5280-4325-BCBB-1B97EF6236A8}"/>
    <cellStyle name="Note 44 2 24" xfId="15048" xr:uid="{B83CBF2E-3767-41BD-A670-F044CF538583}"/>
    <cellStyle name="Note 44 2 25" xfId="15665" xr:uid="{298BB7C5-1BD0-48B9-867D-5214D6F1171B}"/>
    <cellStyle name="Note 44 2 26" xfId="15483" xr:uid="{96E31C7D-8868-4F04-809A-39853C2E8C9C}"/>
    <cellStyle name="Note 44 2 27" xfId="15926" xr:uid="{24C2A38B-15D9-4DC9-99B3-C863257ADD67}"/>
    <cellStyle name="Note 44 2 28" xfId="16103" xr:uid="{31718E63-D61A-423F-B701-ED8F20640FF3}"/>
    <cellStyle name="Note 44 2 29" xfId="16265" xr:uid="{7B0CF34C-292A-4FA8-832E-CE0654B8C6C0}"/>
    <cellStyle name="Note 44 2 3" xfId="3516" xr:uid="{C68F04D9-33AF-4D98-BEF5-7A1FC0451143}"/>
    <cellStyle name="Note 44 2 3 2" xfId="11322" xr:uid="{61A12C7D-A6FF-431A-A735-E0B7F2107B23}"/>
    <cellStyle name="Note 44 2 4" xfId="5459" xr:uid="{73233BBB-9323-45E0-8089-97AFD120EC4C}"/>
    <cellStyle name="Note 44 2 4 2" xfId="11930" xr:uid="{7B9156C6-ACFF-478B-9995-9A9609CEDEA7}"/>
    <cellStyle name="Note 44 2 5" xfId="5290" xr:uid="{02C31874-651C-46CB-8C62-A3FA42A255DD}"/>
    <cellStyle name="Note 44 2 5 2" xfId="11761" xr:uid="{D2EB9C7D-3D18-43B4-A941-AEEC8CED62CA}"/>
    <cellStyle name="Note 44 2 6" xfId="5695" xr:uid="{B5C16E68-58E5-4426-8100-87B9A0EE6478}"/>
    <cellStyle name="Note 44 2 6 2" xfId="12166" xr:uid="{334632F9-5FDA-45DF-B303-68BFCE0A6E77}"/>
    <cellStyle name="Note 44 2 7" xfId="5931" xr:uid="{2061D05A-E24A-49E3-8A65-5AD348798A30}"/>
    <cellStyle name="Note 44 2 7 2" xfId="12402" xr:uid="{0215267C-5A0E-4445-B541-13D375D77AA2}"/>
    <cellStyle name="Note 44 2 8" xfId="6338" xr:uid="{4DF4A5E7-E850-460F-B48F-4CB815C3664D}"/>
    <cellStyle name="Note 44 2 8 2" xfId="12809" xr:uid="{DD44275C-C4BB-42E1-9DE9-B786750ED77C}"/>
    <cellStyle name="Note 44 2 9" xfId="5833" xr:uid="{7E0B63E1-B23E-4E2F-958B-B4F7550ABC83}"/>
    <cellStyle name="Note 44 2 9 2" xfId="12304" xr:uid="{ECC8C683-15E0-40D0-89DA-45D404EFB35F}"/>
    <cellStyle name="Note 44 20" xfId="8960" xr:uid="{DB315D5B-25A9-4805-A3A5-90FD21B2E6B1}"/>
    <cellStyle name="Note 44 21" xfId="9403" xr:uid="{6ECF074D-C69C-440D-8480-331AA367AF22}"/>
    <cellStyle name="Note 44 22" xfId="8562" xr:uid="{5845DBA3-A3DD-44ED-88FF-1DEAACEB760C}"/>
    <cellStyle name="Note 44 23" xfId="9721" xr:uid="{EA3B3C42-C319-4720-B3BD-8F5923B1C7DA}"/>
    <cellStyle name="Note 44 24" xfId="9904" xr:uid="{17D70838-E8BD-4F30-9C1A-CD4A7BF90DFA}"/>
    <cellStyle name="Note 44 25" xfId="10028" xr:uid="{B853FF99-A7CF-4756-93BD-B1BD4DCE06BC}"/>
    <cellStyle name="Note 44 26" xfId="15047" xr:uid="{C34D9F14-E7DD-4706-84D8-F4612DF71520}"/>
    <cellStyle name="Note 44 27" xfId="15809" xr:uid="{C2BADC6B-283C-4920-BB01-94B628DD139F}"/>
    <cellStyle name="Note 44 28" xfId="15482" xr:uid="{59E1604F-3EB2-450F-B398-46AD646FD93A}"/>
    <cellStyle name="Note 44 29" xfId="15925" xr:uid="{CBD05665-62EE-4455-A5C5-DF4EC7937C5C}"/>
    <cellStyle name="Note 44 3" xfId="2282" xr:uid="{00000000-0005-0000-0000-0000EB080000}"/>
    <cellStyle name="Note 44 3 2" xfId="4959" xr:uid="{A4992EF4-40E7-41AC-BA22-45D3926D61E9}"/>
    <cellStyle name="Note 44 3 2 2" xfId="11324" xr:uid="{9067254E-18AD-4110-862C-BE1249835AFD}"/>
    <cellStyle name="Note 44 3 3" xfId="9406" xr:uid="{E10C2F26-D477-47C1-8C74-0BF1C6C399F8}"/>
    <cellStyle name="Note 44 3 4" xfId="10299" xr:uid="{2D32EA74-40A0-4E80-A6CE-ABD6A89F59B6}"/>
    <cellStyle name="Note 44 3 5" xfId="4030" xr:uid="{6915C272-5DDF-4F4B-97BF-996D97C134CA}"/>
    <cellStyle name="Note 44 30" xfId="16102" xr:uid="{D8CFE567-6005-4E11-AF16-A096A8082115}"/>
    <cellStyle name="Note 44 31" xfId="16264" xr:uid="{A6011AD7-1016-4631-9649-E38F44EC99B1}"/>
    <cellStyle name="Note 44 4" xfId="3365" xr:uid="{6CE9BB38-AAB0-4B83-940F-BCE7F844AB28}"/>
    <cellStyle name="Note 44 4 2" xfId="10779" xr:uid="{DAF95EE1-B2AA-4BCD-A107-FAF37095C8AF}"/>
    <cellStyle name="Note 44 4 3" xfId="4513" xr:uid="{41B77580-4BA0-4AE1-931A-BBA9EA670A2E}"/>
    <cellStyle name="Note 44 5" xfId="3515" xr:uid="{F0D1176D-4A98-41AB-8711-6321D6015D30}"/>
    <cellStyle name="Note 44 5 2" xfId="11321" xr:uid="{CCBABCC5-CC5F-43C9-88C3-23F7481405A0}"/>
    <cellStyle name="Note 44 6" xfId="5458" xr:uid="{7216116A-0C13-47F0-A984-12E68287D278}"/>
    <cellStyle name="Note 44 6 2" xfId="11929" xr:uid="{DCEB9093-F3D3-441C-8DE4-D29FF3DC4BA6}"/>
    <cellStyle name="Note 44 7" xfId="5289" xr:uid="{893D5631-ED80-4DF5-90A5-7C308ABD1D97}"/>
    <cellStyle name="Note 44 7 2" xfId="11760" xr:uid="{EEFEBEFE-3BC6-48B1-9E5E-212B3DA22DE5}"/>
    <cellStyle name="Note 44 8" xfId="5694" xr:uid="{80AF17AE-E936-45AC-B30C-038463AF707D}"/>
    <cellStyle name="Note 44 8 2" xfId="12165" xr:uid="{A2841A29-304B-4806-AF5C-1811C1B79605}"/>
    <cellStyle name="Note 44 9" xfId="5932" xr:uid="{FD346E8D-68DF-41C5-A018-C82CB72A0F4E}"/>
    <cellStyle name="Note 44 9 2" xfId="12403" xr:uid="{EC21062B-F3DB-460A-AC68-79AB02BDED0C}"/>
    <cellStyle name="Note 44_TRAFO" xfId="2283" xr:uid="{00000000-0005-0000-0000-0000EC080000}"/>
    <cellStyle name="Note 45" xfId="2284" xr:uid="{00000000-0005-0000-0000-0000ED080000}"/>
    <cellStyle name="Note 45 10" xfId="6339" xr:uid="{7B0559E0-796C-4AD5-BEFB-EE219A8DE7BA}"/>
    <cellStyle name="Note 45 10 2" xfId="12810" xr:uid="{217CEC36-E1C4-4526-A693-D9829969BD31}"/>
    <cellStyle name="Note 45 11" xfId="6177" xr:uid="{CFEA381B-6679-48CB-A950-66E82CAE78F4}"/>
    <cellStyle name="Note 45 11 2" xfId="12648" xr:uid="{D2A22730-6447-4D30-8B14-1B7134BEED29}"/>
    <cellStyle name="Note 45 12" xfId="6885" xr:uid="{C44397A1-31F0-412B-BBF5-8D8DB50CF2AA}"/>
    <cellStyle name="Note 45 12 2" xfId="13356" xr:uid="{422C59D7-4628-41D4-B0C9-23E07653C46B}"/>
    <cellStyle name="Note 45 13" xfId="6719" xr:uid="{080A36D9-7D0F-4DC2-9E91-0A2E5FBF3278}"/>
    <cellStyle name="Note 45 13 2" xfId="13190" xr:uid="{759D45C5-3791-41AD-A6D5-FE6A2752DEA7}"/>
    <cellStyle name="Note 45 14" xfId="7118" xr:uid="{16F858A9-1078-477C-BF99-E7D45E4E0D2E}"/>
    <cellStyle name="Note 45 14 2" xfId="13589" xr:uid="{BC817AE7-9CAA-4E95-91EE-2EDD45567FF8}"/>
    <cellStyle name="Note 45 15" xfId="7353" xr:uid="{BA7C3816-02A4-4CDA-84E7-FEBDA19DA1B7}"/>
    <cellStyle name="Note 45 15 2" xfId="13824" xr:uid="{B51CAA6C-9888-4294-84C8-48FA3605F9A0}"/>
    <cellStyle name="Note 45 16" xfId="7808" xr:uid="{65DCCBE6-2AA1-4699-B30B-10578AEA168E}"/>
    <cellStyle name="Note 45 16 2" xfId="14279" xr:uid="{2974F6A1-C3A0-40F4-9392-A2E1D5BEAA66}"/>
    <cellStyle name="Note 45 17" xfId="7987" xr:uid="{1A72419D-C7C4-4041-BD6A-D0F6F0BA4099}"/>
    <cellStyle name="Note 45 17 2" xfId="14458" xr:uid="{ECACFE82-59C5-4CB0-B970-E211EBEB4190}"/>
    <cellStyle name="Note 45 18" xfId="8164" xr:uid="{598C61E4-6B5D-44C0-A908-5DDB10153103}"/>
    <cellStyle name="Note 45 18 2" xfId="14635" xr:uid="{69A4ED34-7722-4A2F-9EDE-F4D043B789A1}"/>
    <cellStyle name="Note 45 19" xfId="8326" xr:uid="{59502EBD-E934-4492-BD25-29036D77F217}"/>
    <cellStyle name="Note 45 19 2" xfId="14797" xr:uid="{70B348CD-0E76-4639-B001-91E605E74928}"/>
    <cellStyle name="Note 45 2" xfId="2285" xr:uid="{00000000-0005-0000-0000-0000EE080000}"/>
    <cellStyle name="Note 45 2 10" xfId="6886" xr:uid="{B0FDB580-31E9-444E-B6D4-D5C123650680}"/>
    <cellStyle name="Note 45 2 10 2" xfId="13357" xr:uid="{C9733238-BF89-45F4-B216-44F2AEDF998C}"/>
    <cellStyle name="Note 45 2 11" xfId="6720" xr:uid="{CA2F9A1E-26D5-49CA-978C-79830291B2A0}"/>
    <cellStyle name="Note 45 2 11 2" xfId="13191" xr:uid="{CCC1A3D7-D3CB-4C05-8952-A26231CF29C1}"/>
    <cellStyle name="Note 45 2 12" xfId="7119" xr:uid="{F3ED8B86-E401-4F67-A983-7E3D240D6175}"/>
    <cellStyle name="Note 45 2 12 2" xfId="13590" xr:uid="{C907B5B1-189F-4521-ADBA-7E05D47F2BAA}"/>
    <cellStyle name="Note 45 2 13" xfId="7352" xr:uid="{6FE0D0EE-235F-4CFB-972E-C76D1D2DCAF4}"/>
    <cellStyle name="Note 45 2 13 2" xfId="13823" xr:uid="{2E8534E2-EFE7-44BF-8AF2-EA17550462C6}"/>
    <cellStyle name="Note 45 2 14" xfId="7809" xr:uid="{0A173051-2A8C-4362-A5A7-186AC70BA2DD}"/>
    <cellStyle name="Note 45 2 14 2" xfId="14280" xr:uid="{82161D39-891B-4655-BD7A-99B167AF6B12}"/>
    <cellStyle name="Note 45 2 15" xfId="7988" xr:uid="{0BF2188A-8D15-4897-BA15-3EF79D446D52}"/>
    <cellStyle name="Note 45 2 15 2" xfId="14459" xr:uid="{7B81A1D0-AD19-4377-8B5A-E36B7190C34F}"/>
    <cellStyle name="Note 45 2 16" xfId="8165" xr:uid="{88444FD3-F381-49B1-90CF-2BF00313EEA2}"/>
    <cellStyle name="Note 45 2 16 2" xfId="14636" xr:uid="{450B3194-18CC-49D6-9902-92EF56E77449}"/>
    <cellStyle name="Note 45 2 17" xfId="8327" xr:uid="{BACB15D5-5A0B-404C-84F7-82488E2CBB05}"/>
    <cellStyle name="Note 45 2 17 2" xfId="14798" xr:uid="{0B2C6AE3-2814-491E-83FD-42E5793A2C19}"/>
    <cellStyle name="Note 45 2 18" xfId="8963" xr:uid="{847E1316-6C45-43F8-90F0-7CA1043B0962}"/>
    <cellStyle name="Note 45 2 19" xfId="9408" xr:uid="{7447FED6-8AF7-4AB8-9CF0-121BF011CF93}"/>
    <cellStyle name="Note 45 2 2" xfId="2286" xr:uid="{00000000-0005-0000-0000-0000EF080000}"/>
    <cellStyle name="Note 45 2 2 2" xfId="4960" xr:uid="{4C26FE01-CCB6-44B3-B923-9D017713AEA3}"/>
    <cellStyle name="Note 45 2 2 2 2" xfId="11327" xr:uid="{C8456812-B22D-464E-9642-0A9ED346D78B}"/>
    <cellStyle name="Note 45 2 2 3" xfId="9409" xr:uid="{CFF9CE29-0239-46A0-B048-B655D9A0892F}"/>
    <cellStyle name="Note 45 2 2 4" xfId="10300" xr:uid="{BEC9C156-5E79-41CB-8A40-1CFD630152F3}"/>
    <cellStyle name="Note 45 2 2 5" xfId="4031" xr:uid="{14FDD8E4-B47D-4D3E-A50F-07BD2A3D97D4}"/>
    <cellStyle name="Note 45 2 20" xfId="8533" xr:uid="{584FD0C6-FCDE-4876-B618-D5876D833675}"/>
    <cellStyle name="Note 45 2 21" xfId="9724" xr:uid="{EC5FDEC5-4E14-421A-868B-595C20259F3F}"/>
    <cellStyle name="Note 45 2 22" xfId="9907" xr:uid="{802BC1AE-C299-47F0-A6F3-D1548B7A5B21}"/>
    <cellStyle name="Note 45 2 23" xfId="10031" xr:uid="{2704477F-3654-49BF-8CC3-38CDCA59D50B}"/>
    <cellStyle name="Note 45 2 24" xfId="15050" xr:uid="{B0279537-2B3F-45C4-95B0-86889FDD0D09}"/>
    <cellStyle name="Note 45 2 25" xfId="15667" xr:uid="{0B8A1D0F-4617-44A9-BED0-0595DE507FD2}"/>
    <cellStyle name="Note 45 2 26" xfId="15485" xr:uid="{10908477-4D07-4B11-A245-7B101FE7C9B4}"/>
    <cellStyle name="Note 45 2 27" xfId="15928" xr:uid="{044A493B-8698-4571-8889-75C4511C9B69}"/>
    <cellStyle name="Note 45 2 28" xfId="16105" xr:uid="{A5FEB643-3855-495A-B534-2B7D3BABBA92}"/>
    <cellStyle name="Note 45 2 29" xfId="16267" xr:uid="{5FAD5119-6BF7-4557-A7BF-7FDA972E274A}"/>
    <cellStyle name="Note 45 2 3" xfId="3518" xr:uid="{8C5F356F-D86D-4ED0-B0C3-C90B20061ECD}"/>
    <cellStyle name="Note 45 2 3 2" xfId="11326" xr:uid="{61B1334A-D3CA-407E-8D76-214570F2900A}"/>
    <cellStyle name="Note 45 2 4" xfId="5461" xr:uid="{8349B518-A601-4AD6-B639-2C77BD09FDF5}"/>
    <cellStyle name="Note 45 2 4 2" xfId="11932" xr:uid="{CA4DF3CD-B341-413E-B7CF-336899E63B8D}"/>
    <cellStyle name="Note 45 2 5" xfId="5292" xr:uid="{79BD7EF2-771D-45F3-881D-C44554E62F33}"/>
    <cellStyle name="Note 45 2 5 2" xfId="11763" xr:uid="{7CE5820B-728C-48F8-BC6B-1BCCDD5BA3AF}"/>
    <cellStyle name="Note 45 2 6" xfId="5697" xr:uid="{CC6FC5C7-611B-4CD5-8566-2A1A4F5DFC9D}"/>
    <cellStyle name="Note 45 2 6 2" xfId="12168" xr:uid="{315F100F-0320-45E3-9670-124164D6743A}"/>
    <cellStyle name="Note 45 2 7" xfId="5929" xr:uid="{DCEE4BD3-AD99-4F4E-A89D-0877708FC9D0}"/>
    <cellStyle name="Note 45 2 7 2" xfId="12400" xr:uid="{AFAF5608-DA1B-4B07-A5AD-AC6FB0B9D3B2}"/>
    <cellStyle name="Note 45 2 8" xfId="6340" xr:uid="{9208802E-DA19-4E6B-8522-7833A3F5AB69}"/>
    <cellStyle name="Note 45 2 8 2" xfId="12811" xr:uid="{0D079208-7A70-46B0-90BD-581B03544FFD}"/>
    <cellStyle name="Note 45 2 9" xfId="6178" xr:uid="{8D75B309-B8DC-4BB8-B2F8-7D0CF07CE3E7}"/>
    <cellStyle name="Note 45 2 9 2" xfId="12649" xr:uid="{EB8E9DC8-AB6A-42E4-B582-EE4BBF6E388E}"/>
    <cellStyle name="Note 45 20" xfId="8962" xr:uid="{63AA2CFF-2D7C-4B5E-B6CF-83657FAA8179}"/>
    <cellStyle name="Note 45 21" xfId="9407" xr:uid="{4ABB1666-5603-40E7-86E0-FEEA570938C1}"/>
    <cellStyle name="Note 45 22" xfId="8534" xr:uid="{7D3378F6-0B2E-4A9D-A01F-8305E3F0D53F}"/>
    <cellStyle name="Note 45 23" xfId="9723" xr:uid="{18568F7E-BCC7-461D-A528-21ACC52558C7}"/>
    <cellStyle name="Note 45 24" xfId="9906" xr:uid="{6D49105B-752B-411C-A419-72E13E865E01}"/>
    <cellStyle name="Note 45 25" xfId="10030" xr:uid="{7E1EDEBA-08CB-4156-81CD-401BBB5A3C7B}"/>
    <cellStyle name="Note 45 26" xfId="15049" xr:uid="{B756B766-0DF8-4270-BB5C-E4C8D74DA51A}"/>
    <cellStyle name="Note 45 27" xfId="15666" xr:uid="{059A7A16-7D7C-4540-9AA0-326C14174C2E}"/>
    <cellStyle name="Note 45 28" xfId="15484" xr:uid="{1F0C715E-EA52-4E6B-8951-2A9735280F86}"/>
    <cellStyle name="Note 45 29" xfId="15927" xr:uid="{50ED4AD8-0E9B-4447-9C03-DC0B9E1FABB1}"/>
    <cellStyle name="Note 45 3" xfId="2287" xr:uid="{00000000-0005-0000-0000-0000F0080000}"/>
    <cellStyle name="Note 45 3 2" xfId="4961" xr:uid="{410FCC6C-A6BB-4799-B172-004C3CF4CECB}"/>
    <cellStyle name="Note 45 3 2 2" xfId="11328" xr:uid="{1B1D90FC-BC1F-411E-B350-BEE1DEFBC3E9}"/>
    <cellStyle name="Note 45 3 3" xfId="9410" xr:uid="{E278EFDE-2CA7-4FB7-9AF5-703CCCF96BF9}"/>
    <cellStyle name="Note 45 3 4" xfId="10301" xr:uid="{BA261042-F044-4086-8360-8BBE7F651958}"/>
    <cellStyle name="Note 45 3 5" xfId="4032" xr:uid="{B8E4C7F4-13B8-4B1A-93D4-83392AAFBFA3}"/>
    <cellStyle name="Note 45 30" xfId="16104" xr:uid="{6CDEDAF1-2519-458A-8F09-DEA056997465}"/>
    <cellStyle name="Note 45 31" xfId="16266" xr:uid="{EA6321BD-AFC1-4F92-B7F0-9FAAF41D3B62}"/>
    <cellStyle name="Note 45 4" xfId="3366" xr:uid="{57061593-651E-4FB8-9072-F73EF019DC24}"/>
    <cellStyle name="Note 45 4 2" xfId="10780" xr:uid="{AA3A532B-0C13-4ABB-86F9-A2B802CB576A}"/>
    <cellStyle name="Note 45 4 3" xfId="4514" xr:uid="{1446F4C0-1AFF-4169-9233-39638C7BD3D1}"/>
    <cellStyle name="Note 45 5" xfId="3517" xr:uid="{1CC65328-2102-4398-8E07-7C615E9AD726}"/>
    <cellStyle name="Note 45 5 2" xfId="11325" xr:uid="{D8FBDAED-59E1-4417-8F98-4A3C2E0B5399}"/>
    <cellStyle name="Note 45 6" xfId="5460" xr:uid="{71782788-1FFA-42EB-AA0D-42AF78EA7908}"/>
    <cellStyle name="Note 45 6 2" xfId="11931" xr:uid="{6D0D12A2-4A61-4792-B63E-E1310366C1D0}"/>
    <cellStyle name="Note 45 7" xfId="5291" xr:uid="{B1D9B5BC-4396-4B6F-B07C-FA252756EFDF}"/>
    <cellStyle name="Note 45 7 2" xfId="11762" xr:uid="{360C6A02-691D-4B69-A53B-71AFD4F122C1}"/>
    <cellStyle name="Note 45 8" xfId="5696" xr:uid="{827AAD8D-C54B-4D62-A59E-C18456EB6F42}"/>
    <cellStyle name="Note 45 8 2" xfId="12167" xr:uid="{755C01D6-B1A8-4034-A125-976E189DBD5D}"/>
    <cellStyle name="Note 45 9" xfId="5930" xr:uid="{18D3DBB8-6AC5-4FCF-828B-5DB388DB3866}"/>
    <cellStyle name="Note 45 9 2" xfId="12401" xr:uid="{DB72A490-C4A6-43A3-835D-8BDD0F73EB39}"/>
    <cellStyle name="Note 45_TRAFO" xfId="2288" xr:uid="{00000000-0005-0000-0000-0000F1080000}"/>
    <cellStyle name="Note 46" xfId="2289" xr:uid="{00000000-0005-0000-0000-0000F2080000}"/>
    <cellStyle name="Note 46 10" xfId="6341" xr:uid="{997CB98F-0FD0-4F65-ADFC-EC7B39FA16DA}"/>
    <cellStyle name="Note 46 10 2" xfId="12812" xr:uid="{61E4F8F0-EE44-4E30-83F6-B1211F77E3B2}"/>
    <cellStyle name="Note 46 11" xfId="6179" xr:uid="{7911C0DD-CE07-4E38-BD1F-0F1D701FA320}"/>
    <cellStyle name="Note 46 11 2" xfId="12650" xr:uid="{D3E2987B-250E-4F7A-89DB-BC75F8FEB939}"/>
    <cellStyle name="Note 46 12" xfId="6887" xr:uid="{B40C2638-6EDF-493C-A880-BFECF12D6BF8}"/>
    <cellStyle name="Note 46 12 2" xfId="13358" xr:uid="{863C089F-5509-46B6-9FE3-3D73781B5756}"/>
    <cellStyle name="Note 46 13" xfId="6721" xr:uid="{A353B85E-D6FF-4244-B785-D4FB165B6519}"/>
    <cellStyle name="Note 46 13 2" xfId="13192" xr:uid="{BAF7FD7E-1601-4446-9956-045F7A338004}"/>
    <cellStyle name="Note 46 14" xfId="7120" xr:uid="{F26969D5-997B-45F9-905B-CE1D5B19B4D7}"/>
    <cellStyle name="Note 46 14 2" xfId="13591" xr:uid="{C024D6B3-7FEC-4473-AB62-BB2C22493BB8}"/>
    <cellStyle name="Note 46 15" xfId="7351" xr:uid="{1846489C-6F6D-41E3-B1EF-84554FCA27CA}"/>
    <cellStyle name="Note 46 15 2" xfId="13822" xr:uid="{2036B35F-426F-4B3B-915E-055303ABD503}"/>
    <cellStyle name="Note 46 16" xfId="7810" xr:uid="{C9423241-2333-4733-8CE8-235FBB53C15E}"/>
    <cellStyle name="Note 46 16 2" xfId="14281" xr:uid="{2A868E36-5D3C-4760-991C-C4075504253B}"/>
    <cellStyle name="Note 46 17" xfId="7989" xr:uid="{1B39BECE-918B-497F-BEB2-1BD2EDFE108C}"/>
    <cellStyle name="Note 46 17 2" xfId="14460" xr:uid="{29B07024-1C42-42AD-9065-87EA3DD66704}"/>
    <cellStyle name="Note 46 18" xfId="8166" xr:uid="{A193B616-1A3A-4B81-9A95-16C008D9C5D5}"/>
    <cellStyle name="Note 46 18 2" xfId="14637" xr:uid="{4FEAE8B2-3D87-449A-A723-9C029BB2E059}"/>
    <cellStyle name="Note 46 19" xfId="8328" xr:uid="{91A94163-8C02-4F6F-8DFC-2008B9D8FFA3}"/>
    <cellStyle name="Note 46 19 2" xfId="14799" xr:uid="{42D7B324-BA99-472B-864B-32DE3E65ECA5}"/>
    <cellStyle name="Note 46 2" xfId="2290" xr:uid="{00000000-0005-0000-0000-0000F3080000}"/>
    <cellStyle name="Note 46 2 10" xfId="6888" xr:uid="{93D34F79-5E53-4EA7-AB21-98A7F1F471A4}"/>
    <cellStyle name="Note 46 2 10 2" xfId="13359" xr:uid="{A96CE702-0D05-498C-82A4-059F6D535AA9}"/>
    <cellStyle name="Note 46 2 11" xfId="6722" xr:uid="{F641A585-24CB-41C4-B120-C6C550AA41C2}"/>
    <cellStyle name="Note 46 2 11 2" xfId="13193" xr:uid="{6AA00970-F0DF-454A-B8C3-EEFE67AF79BD}"/>
    <cellStyle name="Note 46 2 12" xfId="7121" xr:uid="{267E1000-0DE7-4323-82CA-192B43AFA610}"/>
    <cellStyle name="Note 46 2 12 2" xfId="13592" xr:uid="{3C8BFA32-B9D0-4F69-97D5-E3BC77DDB28F}"/>
    <cellStyle name="Note 46 2 13" xfId="7350" xr:uid="{64A824B1-7148-4D59-8026-8B3139F2E4A1}"/>
    <cellStyle name="Note 46 2 13 2" xfId="13821" xr:uid="{E2BBC326-FE51-4C9B-827F-1441723BFA49}"/>
    <cellStyle name="Note 46 2 14" xfId="7811" xr:uid="{32033DDE-6E1D-40F7-A881-732EBABCBF90}"/>
    <cellStyle name="Note 46 2 14 2" xfId="14282" xr:uid="{23BFA500-EB38-461E-BBCB-73945C7D24AB}"/>
    <cellStyle name="Note 46 2 15" xfId="7990" xr:uid="{1D836E00-1884-4409-AFB5-E3ABD1ACC299}"/>
    <cellStyle name="Note 46 2 15 2" xfId="14461" xr:uid="{9CFA883D-DA19-439E-960B-6A50FE1A19E4}"/>
    <cellStyle name="Note 46 2 16" xfId="8167" xr:uid="{32EC7EAE-02B6-4A46-A026-AD39A8E69BAE}"/>
    <cellStyle name="Note 46 2 16 2" xfId="14638" xr:uid="{DE166000-3F5A-4A9B-B884-E0211B3A668B}"/>
    <cellStyle name="Note 46 2 17" xfId="8329" xr:uid="{D3ED90B3-67EC-40B1-B890-CBBAAF6B9BED}"/>
    <cellStyle name="Note 46 2 17 2" xfId="14800" xr:uid="{6FCB4991-6707-4932-81B0-D708CAD9FDFC}"/>
    <cellStyle name="Note 46 2 18" xfId="8965" xr:uid="{8AD2AEF4-F61B-4B1A-8210-3698A4736497}"/>
    <cellStyle name="Note 46 2 19" xfId="9412" xr:uid="{EAE84C46-E8DB-400E-90C1-319B3B65FC8A}"/>
    <cellStyle name="Note 46 2 2" xfId="2291" xr:uid="{00000000-0005-0000-0000-0000F4080000}"/>
    <cellStyle name="Note 46 2 2 2" xfId="4962" xr:uid="{D540167C-89A6-4CAD-9449-C46DDE54D5FC}"/>
    <cellStyle name="Note 46 2 2 2 2" xfId="11331" xr:uid="{F4DC7D15-9F8D-4C49-9377-C0A1A43B9210}"/>
    <cellStyle name="Note 46 2 2 3" xfId="9413" xr:uid="{EF632F7E-DD6B-4435-899A-0CF4B0B4FA27}"/>
    <cellStyle name="Note 46 2 2 4" xfId="10302" xr:uid="{FA1CEE5E-CAF1-438F-9C7D-0A1FFB2C0160}"/>
    <cellStyle name="Note 46 2 2 5" xfId="4033" xr:uid="{DF634492-4306-4F03-8132-EACAF82486DC}"/>
    <cellStyle name="Note 46 2 20" xfId="8532" xr:uid="{7DD51396-8D14-4E04-B009-0D57A1866A8C}"/>
    <cellStyle name="Note 46 2 21" xfId="9726" xr:uid="{11E19232-EB02-4EBB-98B5-AA3D41569E68}"/>
    <cellStyle name="Note 46 2 22" xfId="9909" xr:uid="{7591BCA4-CF59-4A77-84AB-388A380AEB15}"/>
    <cellStyle name="Note 46 2 23" xfId="10033" xr:uid="{658104D0-9B15-41BF-8F58-D337DE87E405}"/>
    <cellStyle name="Note 46 2 24" xfId="15052" xr:uid="{31AC3821-E627-43A9-AB6E-8D358A709186}"/>
    <cellStyle name="Note 46 2 25" xfId="15669" xr:uid="{42201CD5-F3BB-498F-888F-91DD1B2BFFF7}"/>
    <cellStyle name="Note 46 2 26" xfId="15487" xr:uid="{05CC3C7F-AAEC-4EEF-B715-C1324EC6DFFC}"/>
    <cellStyle name="Note 46 2 27" xfId="15930" xr:uid="{FDACCE73-54BF-48BA-801B-E530398C64BE}"/>
    <cellStyle name="Note 46 2 28" xfId="16107" xr:uid="{CE760517-5FAC-4195-82AC-E9A85210F789}"/>
    <cellStyle name="Note 46 2 29" xfId="16269" xr:uid="{F6C79C04-B164-467D-93C8-D004DD7D0D9A}"/>
    <cellStyle name="Note 46 2 3" xfId="3520" xr:uid="{2487AEDC-CF8A-4ED0-B393-EAADE7C74AC4}"/>
    <cellStyle name="Note 46 2 3 2" xfId="11330" xr:uid="{F6386062-7A3D-42E8-9ACB-9BF9B97D73E4}"/>
    <cellStyle name="Note 46 2 4" xfId="5463" xr:uid="{3B188A33-245D-4817-912B-55E8ACF2B606}"/>
    <cellStyle name="Note 46 2 4 2" xfId="11934" xr:uid="{77BD8922-8B90-4747-87F8-8290FFB78B4C}"/>
    <cellStyle name="Note 46 2 5" xfId="5294" xr:uid="{9269C35D-7B10-4DEB-B70A-ADB0658888CB}"/>
    <cellStyle name="Note 46 2 5 2" xfId="11765" xr:uid="{6A09BE7E-14B0-4DAE-81D2-14C36FA5456B}"/>
    <cellStyle name="Note 46 2 6" xfId="5699" xr:uid="{F24E95BD-BD0B-4E7C-8ED5-34C2F6BD07AC}"/>
    <cellStyle name="Note 46 2 6 2" xfId="12170" xr:uid="{C7191DE2-C8D0-43AD-B120-8B48F25DB7FC}"/>
    <cellStyle name="Note 46 2 7" xfId="5927" xr:uid="{6B848DB8-7B8A-4659-A305-8A4FE68184ED}"/>
    <cellStyle name="Note 46 2 7 2" xfId="12398" xr:uid="{4F98BA10-9FD1-4CB6-B2D8-EF6F5E9817C2}"/>
    <cellStyle name="Note 46 2 8" xfId="6342" xr:uid="{35767EF0-8199-4C5B-9656-1B7C8E60498D}"/>
    <cellStyle name="Note 46 2 8 2" xfId="12813" xr:uid="{F00A4F2C-7B2F-46B3-86B8-092D2CC24C4B}"/>
    <cellStyle name="Note 46 2 9" xfId="6180" xr:uid="{267085AE-E07F-4E2F-8166-8C3D2AB7DAE2}"/>
    <cellStyle name="Note 46 2 9 2" xfId="12651" xr:uid="{08A78E97-9093-4848-846E-01FA37A0624B}"/>
    <cellStyle name="Note 46 20" xfId="8964" xr:uid="{02248416-DD52-406A-A0A5-4F5AE2968C07}"/>
    <cellStyle name="Note 46 21" xfId="9411" xr:uid="{0C5CD8A3-989C-4154-8FAC-C3FDB17B4F35}"/>
    <cellStyle name="Note 46 22" xfId="9159" xr:uid="{23F8777A-9E78-47F1-8364-1E80A85B5770}"/>
    <cellStyle name="Note 46 23" xfId="9725" xr:uid="{63A4909C-9ABD-4935-828B-131D73306745}"/>
    <cellStyle name="Note 46 24" xfId="9908" xr:uid="{2C76B122-3645-4CA5-B4DF-9F124C0CE492}"/>
    <cellStyle name="Note 46 25" xfId="10032" xr:uid="{4DBC9FD0-E876-489D-9D72-52E58647DF59}"/>
    <cellStyle name="Note 46 26" xfId="15051" xr:uid="{6604E560-76FF-44A7-860D-9F7C96584695}"/>
    <cellStyle name="Note 46 27" xfId="15668" xr:uid="{C0A871B6-7C50-41DD-813E-CD2812666885}"/>
    <cellStyle name="Note 46 28" xfId="15486" xr:uid="{0225FE93-DFC9-491B-BE3F-72674B1D8AEE}"/>
    <cellStyle name="Note 46 29" xfId="15929" xr:uid="{C592E8A6-9C60-4D9E-8668-88B6C1383117}"/>
    <cellStyle name="Note 46 3" xfId="2292" xr:uid="{00000000-0005-0000-0000-0000F5080000}"/>
    <cellStyle name="Note 46 3 2" xfId="4963" xr:uid="{88AB7683-F551-4B47-9C48-95A4747765CD}"/>
    <cellStyle name="Note 46 3 2 2" xfId="11332" xr:uid="{38B88A68-8C9A-4632-8E18-007E4A6FAB6F}"/>
    <cellStyle name="Note 46 3 3" xfId="9414" xr:uid="{D8973636-ACA0-477E-A90C-930B6E530759}"/>
    <cellStyle name="Note 46 3 4" xfId="10303" xr:uid="{D4526E8E-3B97-45A1-8FF1-FE44FADA2AF2}"/>
    <cellStyle name="Note 46 3 5" xfId="4034" xr:uid="{EDAA1301-4741-48AD-B510-5E6E35F487D3}"/>
    <cellStyle name="Note 46 30" xfId="16106" xr:uid="{E18E671F-F4E6-4C84-AC32-929FB44F5F0A}"/>
    <cellStyle name="Note 46 31" xfId="16268" xr:uid="{19246C93-B0F8-483D-840C-FFF3E4A15460}"/>
    <cellStyle name="Note 46 4" xfId="3367" xr:uid="{8B8CDBF1-A9B9-4FF1-8209-BB6153B5D01B}"/>
    <cellStyle name="Note 46 4 2" xfId="10781" xr:uid="{AA39DE54-B748-4CE7-BFEF-622D03146FC1}"/>
    <cellStyle name="Note 46 4 3" xfId="4515" xr:uid="{151859C9-1FEC-4EA7-A497-D25D10C223B2}"/>
    <cellStyle name="Note 46 5" xfId="3519" xr:uid="{B7371729-F9F4-4796-84A0-04577F3A3275}"/>
    <cellStyle name="Note 46 5 2" xfId="11329" xr:uid="{7F0F6778-370E-4CF4-86F2-1C6864E07FE1}"/>
    <cellStyle name="Note 46 6" xfId="5462" xr:uid="{D7E9CCB0-3737-4F18-A6C4-38713A2E4FB0}"/>
    <cellStyle name="Note 46 6 2" xfId="11933" xr:uid="{C37B1372-70D0-494E-82FB-9938EABB2926}"/>
    <cellStyle name="Note 46 7" xfId="5293" xr:uid="{C6EE40A7-EFF6-4938-9280-3EE8CD689FC1}"/>
    <cellStyle name="Note 46 7 2" xfId="11764" xr:uid="{16C718F4-2254-4AD6-A506-CBE8A697AA34}"/>
    <cellStyle name="Note 46 8" xfId="5698" xr:uid="{432AE990-C683-4B8F-8078-F678B65B2470}"/>
    <cellStyle name="Note 46 8 2" xfId="12169" xr:uid="{2D41FF21-8324-4EBF-B6F6-7320C4ED7862}"/>
    <cellStyle name="Note 46 9" xfId="5928" xr:uid="{42F90C04-B35E-423D-86B2-83A1EE7A9956}"/>
    <cellStyle name="Note 46 9 2" xfId="12399" xr:uid="{85DABB06-9E11-4417-9C12-7450D8D52B81}"/>
    <cellStyle name="Note 46_TRAFO" xfId="2293" xr:uid="{00000000-0005-0000-0000-0000F6080000}"/>
    <cellStyle name="Note 47" xfId="2294" xr:uid="{00000000-0005-0000-0000-0000F7080000}"/>
    <cellStyle name="Note 47 10" xfId="6343" xr:uid="{334C44C6-4F14-4707-894E-BDA4E39245A3}"/>
    <cellStyle name="Note 47 10 2" xfId="12814" xr:uid="{54D1044F-9E39-4776-AB79-CC69CC3441C5}"/>
    <cellStyle name="Note 47 11" xfId="6181" xr:uid="{84D6E116-A70C-4B4F-AE66-066E161BB9D5}"/>
    <cellStyle name="Note 47 11 2" xfId="12652" xr:uid="{D7A205F7-3ADD-4997-9029-1E064F2DE6A2}"/>
    <cellStyle name="Note 47 12" xfId="6889" xr:uid="{B77FA7AA-5C26-40BB-BA8A-6D621673496D}"/>
    <cellStyle name="Note 47 12 2" xfId="13360" xr:uid="{EE4CD288-F8F6-40A5-8CF3-2AAD31C1AF3A}"/>
    <cellStyle name="Note 47 13" xfId="6723" xr:uid="{8D164426-5B65-41F7-802A-3466A9147CE1}"/>
    <cellStyle name="Note 47 13 2" xfId="13194" xr:uid="{4391271A-81F4-4A41-9C93-308800571A4A}"/>
    <cellStyle name="Note 47 14" xfId="7122" xr:uid="{9B1E5B5C-476E-498B-85C8-AF9F3C78D3D2}"/>
    <cellStyle name="Note 47 14 2" xfId="13593" xr:uid="{7CD26360-8C59-4DF7-BBD6-CFF1FFB10AB8}"/>
    <cellStyle name="Note 47 15" xfId="7349" xr:uid="{2A5B6546-983C-4B4B-9686-78FC7649E571}"/>
    <cellStyle name="Note 47 15 2" xfId="13820" xr:uid="{625E15DB-8904-4D87-A5E9-74B94A46FF1C}"/>
    <cellStyle name="Note 47 16" xfId="7812" xr:uid="{097F4C68-C7EF-4756-8CBA-E1076F624533}"/>
    <cellStyle name="Note 47 16 2" xfId="14283" xr:uid="{7FC6BEFC-F5EB-4EC4-B2A7-AC38DCC650E2}"/>
    <cellStyle name="Note 47 17" xfId="7991" xr:uid="{40F4FE3D-B809-4923-80DF-22AEEEE22A27}"/>
    <cellStyle name="Note 47 17 2" xfId="14462" xr:uid="{6778458F-5EEB-4000-ABA8-BF75C407B1DB}"/>
    <cellStyle name="Note 47 18" xfId="8168" xr:uid="{5ACCF973-F9AA-4112-ADCB-4BD91149582E}"/>
    <cellStyle name="Note 47 18 2" xfId="14639" xr:uid="{60E2CE06-BC65-4255-A61A-62CBD1D9AB71}"/>
    <cellStyle name="Note 47 19" xfId="8330" xr:uid="{2237F383-686C-46D9-BE4F-67CC9C584DDE}"/>
    <cellStyle name="Note 47 19 2" xfId="14801" xr:uid="{4F69D25D-B66B-4050-8A29-A70145632BD3}"/>
    <cellStyle name="Note 47 2" xfId="2295" xr:uid="{00000000-0005-0000-0000-0000F8080000}"/>
    <cellStyle name="Note 47 2 10" xfId="6890" xr:uid="{F1C0CE06-B63F-4B58-A402-ECE0D0DADA89}"/>
    <cellStyle name="Note 47 2 10 2" xfId="13361" xr:uid="{4DBB6D3A-94E5-4FC5-B1A1-97CFBAEB582C}"/>
    <cellStyle name="Note 47 2 11" xfId="6724" xr:uid="{3CC91924-A38A-4571-8CFA-4405B8EDAC97}"/>
    <cellStyle name="Note 47 2 11 2" xfId="13195" xr:uid="{CB045BF0-80AE-4522-B368-1FAA62B5A650}"/>
    <cellStyle name="Note 47 2 12" xfId="7123" xr:uid="{62C7355E-A7B6-435A-867D-798E08ED02AC}"/>
    <cellStyle name="Note 47 2 12 2" xfId="13594" xr:uid="{DACDB915-D1C4-4294-ABA9-C1AEDF598B49}"/>
    <cellStyle name="Note 47 2 13" xfId="7239" xr:uid="{21D2C075-8F0B-42BF-9D26-1C4F583E524A}"/>
    <cellStyle name="Note 47 2 13 2" xfId="13710" xr:uid="{F058D9A6-C477-4576-9498-FD0738D7D485}"/>
    <cellStyle name="Note 47 2 14" xfId="7813" xr:uid="{75E4177E-B97B-4F22-8B96-F695215D9E0B}"/>
    <cellStyle name="Note 47 2 14 2" xfId="14284" xr:uid="{7E165348-5F8A-4512-B42D-FA042E2D16D5}"/>
    <cellStyle name="Note 47 2 15" xfId="7992" xr:uid="{7EA91335-54F0-49A2-8865-A10678BB509E}"/>
    <cellStyle name="Note 47 2 15 2" xfId="14463" xr:uid="{8C5EA400-DAB7-4C81-8AF3-CF7BB665AB7D}"/>
    <cellStyle name="Note 47 2 16" xfId="8169" xr:uid="{15FC7156-E630-406E-8D7B-A186B64AE405}"/>
    <cellStyle name="Note 47 2 16 2" xfId="14640" xr:uid="{0567ACF7-60C6-430C-BB21-B8BCA7C4EA44}"/>
    <cellStyle name="Note 47 2 17" xfId="8331" xr:uid="{CBE124C1-B926-493C-BADF-96056A480669}"/>
    <cellStyle name="Note 47 2 17 2" xfId="14802" xr:uid="{39A457BA-1FCE-42C2-B4EF-40676776239E}"/>
    <cellStyle name="Note 47 2 18" xfId="8967" xr:uid="{3D44E146-F240-4DEB-A5FD-FB6C204EBEDE}"/>
    <cellStyle name="Note 47 2 19" xfId="9416" xr:uid="{B0BED8FC-4EDC-44A5-A92A-B23DFD0B23D7}"/>
    <cellStyle name="Note 47 2 2" xfId="2296" xr:uid="{00000000-0005-0000-0000-0000F9080000}"/>
    <cellStyle name="Note 47 2 2 2" xfId="4964" xr:uid="{F05A4DE0-5DC3-422D-8B33-A7E8982BCC51}"/>
    <cellStyle name="Note 47 2 2 2 2" xfId="11335" xr:uid="{7F744D04-1486-4FB1-BE78-276AC92E92C6}"/>
    <cellStyle name="Note 47 2 2 3" xfId="9417" xr:uid="{42D9D274-C759-4CB2-8F43-1775477209EA}"/>
    <cellStyle name="Note 47 2 2 4" xfId="10304" xr:uid="{5A4D49B6-9169-4112-BCF7-84882CD313B2}"/>
    <cellStyle name="Note 47 2 2 5" xfId="4035" xr:uid="{11F534DF-DC8C-4663-8027-92D6EF3CEF12}"/>
    <cellStyle name="Note 47 2 20" xfId="8530" xr:uid="{0F364DD8-7F2E-4C5A-8BF8-7C12620D3D18}"/>
    <cellStyle name="Note 47 2 21" xfId="9728" xr:uid="{291B8BFE-9DEA-4171-95A1-D08B1F8595BA}"/>
    <cellStyle name="Note 47 2 22" xfId="9911" xr:uid="{65CD1C28-68DE-4BE9-81C1-45193EC9B19B}"/>
    <cellStyle name="Note 47 2 23" xfId="10035" xr:uid="{750BD019-F22E-409B-8655-F8456D8FA8B6}"/>
    <cellStyle name="Note 47 2 24" xfId="15054" xr:uid="{6ACE1CF6-BA46-41AE-9A0E-CBF98EF25089}"/>
    <cellStyle name="Note 47 2 25" xfId="15671" xr:uid="{E139769A-5001-471C-B989-835B84B2FF60}"/>
    <cellStyle name="Note 47 2 26" xfId="15488" xr:uid="{4D0096A3-D14E-4B75-B5AE-8DCBC4B7DF3D}"/>
    <cellStyle name="Note 47 2 27" xfId="15932" xr:uid="{590F9ACE-C3F9-44F9-BE25-56C15CC99B58}"/>
    <cellStyle name="Note 47 2 28" xfId="16109" xr:uid="{534FCF58-AD12-4161-BC55-4874D3F69D98}"/>
    <cellStyle name="Note 47 2 29" xfId="16271" xr:uid="{E1F00F2E-C126-49C0-BB39-10AE0BC526F1}"/>
    <cellStyle name="Note 47 2 3" xfId="3522" xr:uid="{740C26B3-5EFC-4BE6-81AB-E388226E2D1B}"/>
    <cellStyle name="Note 47 2 3 2" xfId="11334" xr:uid="{25313B3D-CB52-4A64-A1D0-8FC0A0276AC4}"/>
    <cellStyle name="Note 47 2 4" xfId="5465" xr:uid="{F87F7E87-8BDE-4F38-81B0-E721864FEF7B}"/>
    <cellStyle name="Note 47 2 4 2" xfId="11936" xr:uid="{A5EDE74C-2834-449B-BE5E-C2989427B478}"/>
    <cellStyle name="Note 47 2 5" xfId="5296" xr:uid="{67F9D50B-35C0-42C4-AF10-53FA7A3B2DAB}"/>
    <cellStyle name="Note 47 2 5 2" xfId="11767" xr:uid="{F8CEE6E3-9B3D-4892-BD50-39A634D4F309}"/>
    <cellStyle name="Note 47 2 6" xfId="5701" xr:uid="{DE5E5DC6-49E3-4AAF-A8D7-C3ADAACA8598}"/>
    <cellStyle name="Note 47 2 6 2" xfId="12172" xr:uid="{8738B4D0-2F79-420B-B9E4-854EB448D7A2}"/>
    <cellStyle name="Note 47 2 7" xfId="5925" xr:uid="{6702668C-2F7A-4E10-A307-6263B68C4594}"/>
    <cellStyle name="Note 47 2 7 2" xfId="12396" xr:uid="{2EC7C740-3683-45F1-9F2F-697BFF51F6E4}"/>
    <cellStyle name="Note 47 2 8" xfId="6344" xr:uid="{71612E12-BDC0-4986-A1AE-72BE902C9ACB}"/>
    <cellStyle name="Note 47 2 8 2" xfId="12815" xr:uid="{8B5F5C71-47E9-459A-9F92-61F4D1669B80}"/>
    <cellStyle name="Note 47 2 9" xfId="6401" xr:uid="{3237E3F4-FC7F-44EF-9B9D-DD041FC0E369}"/>
    <cellStyle name="Note 47 2 9 2" xfId="12872" xr:uid="{B29202EC-3BC7-4C0C-9140-B7CD30EB85DE}"/>
    <cellStyle name="Note 47 20" xfId="8966" xr:uid="{BB578707-6D56-4428-9933-9C8194176274}"/>
    <cellStyle name="Note 47 21" xfId="9415" xr:uid="{C5103074-5A82-40E7-8594-14EF8B23201E}"/>
    <cellStyle name="Note 47 22" xfId="8531" xr:uid="{8896ED8A-31B5-440B-8079-AC5BEB362323}"/>
    <cellStyle name="Note 47 23" xfId="9727" xr:uid="{914A78C1-A1CF-49E6-BEF7-2ADDE1ED5D74}"/>
    <cellStyle name="Note 47 24" xfId="9910" xr:uid="{A757D5F1-A3FB-4E2D-AA3A-CD2B019A35E4}"/>
    <cellStyle name="Note 47 25" xfId="10034" xr:uid="{3610F31B-1615-461D-8476-5CCA6FEE49F6}"/>
    <cellStyle name="Note 47 26" xfId="15053" xr:uid="{98277B46-D546-4B61-A1F5-A7CE92CB9158}"/>
    <cellStyle name="Note 47 27" xfId="15670" xr:uid="{DF9EEC40-25A0-4A65-8C7D-CE8004787C71}"/>
    <cellStyle name="Note 47 28" xfId="15182" xr:uid="{263F6B10-FB99-466E-A520-A3774269DF03}"/>
    <cellStyle name="Note 47 29" xfId="15931" xr:uid="{BA141EAF-E02F-4412-A6EC-E2FAAA9DF850}"/>
    <cellStyle name="Note 47 3" xfId="2297" xr:uid="{00000000-0005-0000-0000-0000FA080000}"/>
    <cellStyle name="Note 47 3 2" xfId="4965" xr:uid="{5E8C5C3D-1775-402C-9BFB-07CD42098F7F}"/>
    <cellStyle name="Note 47 3 2 2" xfId="11336" xr:uid="{44D9975E-542D-41E0-98E2-82BA9040E51C}"/>
    <cellStyle name="Note 47 3 3" xfId="9418" xr:uid="{9E331651-3DEC-419C-AC09-F7B681768EE0}"/>
    <cellStyle name="Note 47 3 4" xfId="10305" xr:uid="{4C100DD5-E96F-43BE-B108-A7E0BEFB572D}"/>
    <cellStyle name="Note 47 3 5" xfId="4036" xr:uid="{F1FDF3C4-7649-4F21-9ED4-292574B84710}"/>
    <cellStyle name="Note 47 30" xfId="16108" xr:uid="{78E473E1-1DE1-4734-9DD2-74787F4EC30D}"/>
    <cellStyle name="Note 47 31" xfId="16270" xr:uid="{38DFBB6C-594B-468F-B762-B86BA9DEA5DC}"/>
    <cellStyle name="Note 47 4" xfId="3368" xr:uid="{9F96FF28-64A3-4FDA-BA57-EA9746141322}"/>
    <cellStyle name="Note 47 4 2" xfId="10782" xr:uid="{1ED6E887-A950-430A-A9F3-DFC5805739DB}"/>
    <cellStyle name="Note 47 4 3" xfId="4516" xr:uid="{A2F7F01E-CD91-43FE-9AD7-3F5844F9EA8B}"/>
    <cellStyle name="Note 47 5" xfId="3521" xr:uid="{94B2577D-01A0-44D2-8669-5BC0BDCB36B3}"/>
    <cellStyle name="Note 47 5 2" xfId="11333" xr:uid="{160A2C92-C3BE-4B65-B603-D666D46E6944}"/>
    <cellStyle name="Note 47 6" xfId="5464" xr:uid="{3D9B5437-4B44-4BDA-9051-A0384999DF1A}"/>
    <cellStyle name="Note 47 6 2" xfId="11935" xr:uid="{A1249AD5-71C3-47C9-9E17-17C60A0CC7F4}"/>
    <cellStyle name="Note 47 7" xfId="5295" xr:uid="{2F5F2982-DAD8-419D-9CAE-0CB0AE088688}"/>
    <cellStyle name="Note 47 7 2" xfId="11766" xr:uid="{8317BF90-2576-440F-86E1-89C8758C83F1}"/>
    <cellStyle name="Note 47 8" xfId="5700" xr:uid="{D5ED2B25-59F4-4755-ADC0-A056CFFD830C}"/>
    <cellStyle name="Note 47 8 2" xfId="12171" xr:uid="{35BED8A1-7E7A-4DDB-8D6C-AE39FF9796D3}"/>
    <cellStyle name="Note 47 9" xfId="5926" xr:uid="{2333EB8B-3D9E-48AC-98E5-393DE63C5631}"/>
    <cellStyle name="Note 47 9 2" xfId="12397" xr:uid="{6A54FAC6-E254-4D31-8BA9-939D1438588E}"/>
    <cellStyle name="Note 47_TRAFO" xfId="2298" xr:uid="{00000000-0005-0000-0000-0000FB080000}"/>
    <cellStyle name="Note 48" xfId="2299" xr:uid="{00000000-0005-0000-0000-0000FC080000}"/>
    <cellStyle name="Note 48 10" xfId="6345" xr:uid="{EEDB8FFF-7585-4020-A165-611F34207A83}"/>
    <cellStyle name="Note 48 10 2" xfId="12816" xr:uid="{579AF9B6-F172-44E1-AF98-6B274F20AC08}"/>
    <cellStyle name="Note 48 11" xfId="6394" xr:uid="{215B1C11-CA60-494F-9EA6-6AB61A1237D5}"/>
    <cellStyle name="Note 48 11 2" xfId="12865" xr:uid="{579C7401-85EF-4966-AA40-B28A75DD81B6}"/>
    <cellStyle name="Note 48 12" xfId="6891" xr:uid="{044B9895-9CD4-42CB-9FCF-5914ECCDB801}"/>
    <cellStyle name="Note 48 12 2" xfId="13362" xr:uid="{4AE9F596-ACF2-4655-925B-660270F13FC2}"/>
    <cellStyle name="Note 48 13" xfId="6725" xr:uid="{0CC0F3AD-704B-4AA8-AD2C-3BB63FDCC56D}"/>
    <cellStyle name="Note 48 13 2" xfId="13196" xr:uid="{C7D2515A-5593-447D-AA5E-59CF450F3705}"/>
    <cellStyle name="Note 48 14" xfId="7124" xr:uid="{BF9E8BD1-056B-4AA1-ADBA-0D8F74CC8C77}"/>
    <cellStyle name="Note 48 14 2" xfId="13595" xr:uid="{7FD8F0BA-196B-4992-9FB5-093E613F4AFC}"/>
    <cellStyle name="Note 48 15" xfId="7348" xr:uid="{7BD74FE3-A921-4EAC-B966-57299BE6C480}"/>
    <cellStyle name="Note 48 15 2" xfId="13819" xr:uid="{20BC88B4-3FD8-46EC-B302-20EA737DEB45}"/>
    <cellStyle name="Note 48 16" xfId="7814" xr:uid="{1463391A-1B00-4C9B-B8DE-D8BE43DBBB72}"/>
    <cellStyle name="Note 48 16 2" xfId="14285" xr:uid="{0BFED236-DCA1-43DF-B16F-1D343789CD42}"/>
    <cellStyle name="Note 48 17" xfId="7993" xr:uid="{9F3C671F-2695-4880-AC24-AFAEB5BFF3F4}"/>
    <cellStyle name="Note 48 17 2" xfId="14464" xr:uid="{F0FC661B-BB83-457B-9EE9-7A0884C758F9}"/>
    <cellStyle name="Note 48 18" xfId="8170" xr:uid="{CBE71DD4-AD35-49BF-BED3-58D0027BD459}"/>
    <cellStyle name="Note 48 18 2" xfId="14641" xr:uid="{36296F4A-A1F5-47CA-9903-DF91927D2F13}"/>
    <cellStyle name="Note 48 19" xfId="8332" xr:uid="{C3221AF9-3587-4CF5-AB0B-36A0B73E673C}"/>
    <cellStyle name="Note 48 19 2" xfId="14803" xr:uid="{E0E8C346-41DE-46E4-9C7B-ED6F171005D9}"/>
    <cellStyle name="Note 48 2" xfId="2300" xr:uid="{00000000-0005-0000-0000-0000FD080000}"/>
    <cellStyle name="Note 48 2 10" xfId="6892" xr:uid="{740A030C-026B-4F77-B9A6-F0E60422BA39}"/>
    <cellStyle name="Note 48 2 10 2" xfId="13363" xr:uid="{B6D7063A-F1A5-4CB0-8633-EA603CA6724A}"/>
    <cellStyle name="Note 48 2 11" xfId="6726" xr:uid="{37588274-07FA-4DA7-838B-7A249FE11A4F}"/>
    <cellStyle name="Note 48 2 11 2" xfId="13197" xr:uid="{5BE04DBB-9C56-4280-B2D9-A1CA9C60D626}"/>
    <cellStyle name="Note 48 2 12" xfId="7125" xr:uid="{3D55E01E-47F0-4F66-90D4-03EAC1F946D8}"/>
    <cellStyle name="Note 48 2 12 2" xfId="13596" xr:uid="{F6560E8A-FBEF-4CB4-9875-734D750A097F}"/>
    <cellStyle name="Note 48 2 13" xfId="7347" xr:uid="{F53CE21D-8BC0-4277-B937-832A9307D343}"/>
    <cellStyle name="Note 48 2 13 2" xfId="13818" xr:uid="{95FB6D63-526D-4C0F-81A6-1D4AD249488A}"/>
    <cellStyle name="Note 48 2 14" xfId="7815" xr:uid="{8BC8496F-97D1-4E73-930E-CFB584A94893}"/>
    <cellStyle name="Note 48 2 14 2" xfId="14286" xr:uid="{BF997EB9-B30F-4728-9586-ABC0E37D5F24}"/>
    <cellStyle name="Note 48 2 15" xfId="7994" xr:uid="{F1E32F21-D3B7-4880-9166-3C7A33B670B4}"/>
    <cellStyle name="Note 48 2 15 2" xfId="14465" xr:uid="{C1D7B219-88F8-4C98-86D5-FF6C7832C446}"/>
    <cellStyle name="Note 48 2 16" xfId="8171" xr:uid="{E6B3DD6A-C83B-4B5B-8B5A-79953134E5DE}"/>
    <cellStyle name="Note 48 2 16 2" xfId="14642" xr:uid="{E18235AF-9323-4E0E-A7BA-DD2C8E996BB2}"/>
    <cellStyle name="Note 48 2 17" xfId="8333" xr:uid="{D158B838-4D53-49AC-BD37-975116112F42}"/>
    <cellStyle name="Note 48 2 17 2" xfId="14804" xr:uid="{B89CF7A3-022F-4640-AA1E-2928F4A44757}"/>
    <cellStyle name="Note 48 2 18" xfId="8969" xr:uid="{AF00527E-C855-4484-BA6F-E84400F9B996}"/>
    <cellStyle name="Note 48 2 19" xfId="9420" xr:uid="{7CBA0D49-2FBD-4DB8-98F3-23A769822A1F}"/>
    <cellStyle name="Note 48 2 2" xfId="2301" xr:uid="{00000000-0005-0000-0000-0000FE080000}"/>
    <cellStyle name="Note 48 2 2 2" xfId="4966" xr:uid="{8D9FC481-191D-45FF-981E-2956F0BED63C}"/>
    <cellStyle name="Note 48 2 2 2 2" xfId="11339" xr:uid="{CCC90E24-3C85-4179-945C-34198B7B4842}"/>
    <cellStyle name="Note 48 2 2 3" xfId="9421" xr:uid="{84001D65-2AC4-45D4-A9C3-21F72D4B7D95}"/>
    <cellStyle name="Note 48 2 2 4" xfId="10306" xr:uid="{A94E0A76-51A2-4CF4-8723-D7287385FD27}"/>
    <cellStyle name="Note 48 2 2 5" xfId="4037" xr:uid="{52F1DEE0-AC82-4E5E-A8CE-B239847C7BD7}"/>
    <cellStyle name="Note 48 2 20" xfId="8528" xr:uid="{AB637237-AF42-48EE-818F-E02ED207654C}"/>
    <cellStyle name="Note 48 2 21" xfId="9730" xr:uid="{968090DC-71E5-4BAD-859B-974A10021DCD}"/>
    <cellStyle name="Note 48 2 22" xfId="9913" xr:uid="{9F91DE42-10E3-42FD-9C24-32B8DFB00828}"/>
    <cellStyle name="Note 48 2 23" xfId="10037" xr:uid="{7784EFA1-713D-408D-ACE6-D1A23864334E}"/>
    <cellStyle name="Note 48 2 24" xfId="15056" xr:uid="{B3945BAD-43D5-4F05-BBB8-476B102D2ABA}"/>
    <cellStyle name="Note 48 2 25" xfId="15673" xr:uid="{B859A23F-6CF1-4F47-98CB-92F5D27FB913}"/>
    <cellStyle name="Note 48 2 26" xfId="15490" xr:uid="{B94F8F61-0C29-4C9C-8938-840892E2147D}"/>
    <cellStyle name="Note 48 2 27" xfId="15934" xr:uid="{674CAB18-CAC3-4A1B-94A6-6770A9C8B765}"/>
    <cellStyle name="Note 48 2 28" xfId="16111" xr:uid="{D0D62779-F6C6-4AE3-BBA4-24A76BA43618}"/>
    <cellStyle name="Note 48 2 29" xfId="16273" xr:uid="{9584B77E-A168-4867-A82A-E8831D0957A8}"/>
    <cellStyle name="Note 48 2 3" xfId="3524" xr:uid="{BCAB8D5F-B747-4FA8-AD89-2ACC2E546421}"/>
    <cellStyle name="Note 48 2 3 2" xfId="11338" xr:uid="{DF1C15EC-EBEA-4F44-9F88-EE3321294A5D}"/>
    <cellStyle name="Note 48 2 4" xfId="5467" xr:uid="{5FB102D9-2BF4-4A91-AF60-9BAAC2B43B06}"/>
    <cellStyle name="Note 48 2 4 2" xfId="11938" xr:uid="{2D3BE776-9FED-4232-8A93-C39A2D4156C1}"/>
    <cellStyle name="Note 48 2 5" xfId="5298" xr:uid="{A08ABA73-6D33-43AE-B6EE-7ECEF6FA80A8}"/>
    <cellStyle name="Note 48 2 5 2" xfId="11769" xr:uid="{2F179DA0-009F-449F-B723-DF50386BFB83}"/>
    <cellStyle name="Note 48 2 6" xfId="5703" xr:uid="{602E06BA-F72A-4C95-9999-67D841E13FDD}"/>
    <cellStyle name="Note 48 2 6 2" xfId="12174" xr:uid="{1E49FDB6-315F-4FCB-BD84-0B7B43C5A866}"/>
    <cellStyle name="Note 48 2 7" xfId="5923" xr:uid="{C364D31C-341E-4797-B818-33D2895D4284}"/>
    <cellStyle name="Note 48 2 7 2" xfId="12394" xr:uid="{A16E1B3A-60AF-4FA2-B9CD-BA748F6D935E}"/>
    <cellStyle name="Note 48 2 8" xfId="6346" xr:uid="{45882611-5B69-4F9F-B346-8245055CB40C}"/>
    <cellStyle name="Note 48 2 8 2" xfId="12817" xr:uid="{1F225F78-CF10-41A6-85DC-1326031E8433}"/>
    <cellStyle name="Note 48 2 9" xfId="6182" xr:uid="{7A0384B2-FA2C-4C9E-802F-3CC02EB17727}"/>
    <cellStyle name="Note 48 2 9 2" xfId="12653" xr:uid="{B2FD5D7D-8F8F-41B1-9085-590BA2075285}"/>
    <cellStyle name="Note 48 20" xfId="8968" xr:uid="{B569DD5D-1EB4-40CF-9465-619083DDCCD4}"/>
    <cellStyle name="Note 48 21" xfId="9419" xr:uid="{EDB906E4-627F-41F4-97CD-FA6D510FBF3D}"/>
    <cellStyle name="Note 48 22" xfId="8529" xr:uid="{DB3ED5B4-85FD-416F-B12F-3B8AD0D685B2}"/>
    <cellStyle name="Note 48 23" xfId="9729" xr:uid="{1D0681BE-C7EC-4261-BE7E-990F8A5DD125}"/>
    <cellStyle name="Note 48 24" xfId="9912" xr:uid="{CDEC16BF-F566-4106-B233-9BD6F3F2EF4D}"/>
    <cellStyle name="Note 48 25" xfId="10036" xr:uid="{9E7747D2-6E1A-41D1-AC12-3E59BBEE9DE9}"/>
    <cellStyle name="Note 48 26" xfId="15055" xr:uid="{5F75E923-0EB6-4E3C-8220-53EB4C38F587}"/>
    <cellStyle name="Note 48 27" xfId="15672" xr:uid="{7976BF01-72E4-4422-9AD2-E3A9C1D4AA0E}"/>
    <cellStyle name="Note 48 28" xfId="15489" xr:uid="{FB722164-ADEE-4F80-8B9A-180E753AE1FB}"/>
    <cellStyle name="Note 48 29" xfId="15933" xr:uid="{2C44EE88-1886-417B-A196-1566BC6D063D}"/>
    <cellStyle name="Note 48 3" xfId="2302" xr:uid="{00000000-0005-0000-0000-0000FF080000}"/>
    <cellStyle name="Note 48 3 2" xfId="4967" xr:uid="{FF65E85B-C527-4FE2-AA95-063FC68D1F70}"/>
    <cellStyle name="Note 48 3 2 2" xfId="11340" xr:uid="{EF3F05FE-5E9B-4985-B3AC-96EE3BE5B4B8}"/>
    <cellStyle name="Note 48 3 3" xfId="9422" xr:uid="{F80BB7FA-5D82-46D5-968F-1506AB0D1CF7}"/>
    <cellStyle name="Note 48 3 4" xfId="10307" xr:uid="{5AAAE591-EFFD-4F3A-9667-05242D8A8348}"/>
    <cellStyle name="Note 48 3 5" xfId="4038" xr:uid="{28862D25-4A42-47B0-B592-4951E8EC511C}"/>
    <cellStyle name="Note 48 30" xfId="16110" xr:uid="{63BF806B-EF53-41B3-A7E3-BA431425956D}"/>
    <cellStyle name="Note 48 31" xfId="16272" xr:uid="{1D182B57-EB8F-439D-8144-082C8A32792B}"/>
    <cellStyle name="Note 48 4" xfId="3369" xr:uid="{EF14E748-B4F0-4A07-A448-BE41A9A91034}"/>
    <cellStyle name="Note 48 4 2" xfId="10783" xr:uid="{A8F06149-1A44-4669-85BE-DE045B511D42}"/>
    <cellStyle name="Note 48 4 3" xfId="4517" xr:uid="{AD3BB998-0634-48EA-9247-D333C48D481D}"/>
    <cellStyle name="Note 48 5" xfId="3523" xr:uid="{EBC68608-E623-43F1-9AE2-951BE15C04A6}"/>
    <cellStyle name="Note 48 5 2" xfId="11337" xr:uid="{27C68011-48EF-4796-AB08-5113EBF62722}"/>
    <cellStyle name="Note 48 6" xfId="5466" xr:uid="{0945F053-381C-4B00-B7AC-2D87A1FACFB8}"/>
    <cellStyle name="Note 48 6 2" xfId="11937" xr:uid="{9AFFF20F-BE25-45D1-8E25-07928E337E92}"/>
    <cellStyle name="Note 48 7" xfId="5297" xr:uid="{C2E0145D-5F96-422F-ABB5-22A2BF7FA544}"/>
    <cellStyle name="Note 48 7 2" xfId="11768" xr:uid="{5D4F3D85-0DAC-4046-8213-8E9FBE13C71C}"/>
    <cellStyle name="Note 48 8" xfId="5702" xr:uid="{E421D6AA-6F2D-4171-9343-E8B7CEC284C3}"/>
    <cellStyle name="Note 48 8 2" xfId="12173" xr:uid="{0CE34E25-4CD8-4360-8726-43E4C9940113}"/>
    <cellStyle name="Note 48 9" xfId="5924" xr:uid="{7414107C-A0A2-4AB6-AB5D-79A2DA9B9F16}"/>
    <cellStyle name="Note 48 9 2" xfId="12395" xr:uid="{01DF1C38-310A-4C13-AB57-A2210D1561F6}"/>
    <cellStyle name="Note 48_TRAFO" xfId="2303" xr:uid="{00000000-0005-0000-0000-000000090000}"/>
    <cellStyle name="Note 49" xfId="2304" xr:uid="{00000000-0005-0000-0000-000001090000}"/>
    <cellStyle name="Note 49 10" xfId="6347" xr:uid="{CE6A09CE-D030-414A-9BEC-C64AC4AA5F51}"/>
    <cellStyle name="Note 49 10 2" xfId="12818" xr:uid="{148558FA-E3A6-4B64-AD94-008745C6A52A}"/>
    <cellStyle name="Note 49 11" xfId="6400" xr:uid="{958C890D-9D13-4FCE-B6C2-67C0A196163C}"/>
    <cellStyle name="Note 49 11 2" xfId="12871" xr:uid="{8DD8204B-B890-419A-BC5F-0C07CEABDF04}"/>
    <cellStyle name="Note 49 12" xfId="6893" xr:uid="{D7BE9D57-61E1-455D-BD9A-CCDB89100C7F}"/>
    <cellStyle name="Note 49 12 2" xfId="13364" xr:uid="{E9E70AEE-35E0-4D3F-930F-47514A584F26}"/>
    <cellStyle name="Note 49 13" xfId="6727" xr:uid="{E5638E22-74DE-4658-8480-E9B05541E90F}"/>
    <cellStyle name="Note 49 13 2" xfId="13198" xr:uid="{A6D3D561-EFEC-4DA3-ABA0-02BE1869ACF4}"/>
    <cellStyle name="Note 49 14" xfId="7126" xr:uid="{C40BA9A2-00C0-42A5-8635-BE7E54D11920}"/>
    <cellStyle name="Note 49 14 2" xfId="13597" xr:uid="{EB940EFA-0C44-445F-8847-AC1E19FB7BA8}"/>
    <cellStyle name="Note 49 15" xfId="7346" xr:uid="{201FAF8D-8370-4E6C-8F53-46990C4836AC}"/>
    <cellStyle name="Note 49 15 2" xfId="13817" xr:uid="{13E53D2C-1348-417A-97F2-7FE1C153FAB0}"/>
    <cellStyle name="Note 49 16" xfId="7816" xr:uid="{3E44DE99-99CC-4EAF-9A44-6ADBBA0FCB09}"/>
    <cellStyle name="Note 49 16 2" xfId="14287" xr:uid="{6780EAA1-7DEC-46A2-9DA2-5E0B132EBAE7}"/>
    <cellStyle name="Note 49 17" xfId="7995" xr:uid="{6547C99C-FD1B-4706-AA6D-3F6CDA544117}"/>
    <cellStyle name="Note 49 17 2" xfId="14466" xr:uid="{B00310BE-FF00-492C-95C1-7F9D4ADD6784}"/>
    <cellStyle name="Note 49 18" xfId="8172" xr:uid="{1ABBEB8C-24C0-4367-9548-A8EE3FA4ACF1}"/>
    <cellStyle name="Note 49 18 2" xfId="14643" xr:uid="{F5C57481-C83E-4E73-9965-4B153968DF98}"/>
    <cellStyle name="Note 49 19" xfId="8334" xr:uid="{23623F3F-8517-4106-9BB8-26D78845E7F4}"/>
    <cellStyle name="Note 49 19 2" xfId="14805" xr:uid="{AAC8F5E7-D48C-4734-A525-5E657687FEBF}"/>
    <cellStyle name="Note 49 2" xfId="2305" xr:uid="{00000000-0005-0000-0000-000002090000}"/>
    <cellStyle name="Note 49 2 10" xfId="6894" xr:uid="{921C0F42-B923-4D02-A666-620CA3453D8D}"/>
    <cellStyle name="Note 49 2 10 2" xfId="13365" xr:uid="{F0041DBB-71D3-4DFF-831A-2BAFBD5C86DC}"/>
    <cellStyle name="Note 49 2 11" xfId="6728" xr:uid="{AF96FF1B-57FF-4D47-B0E5-FA14E7351EA2}"/>
    <cellStyle name="Note 49 2 11 2" xfId="13199" xr:uid="{02C965A0-BFF2-455D-BD52-EF4AF3B52B4E}"/>
    <cellStyle name="Note 49 2 12" xfId="7127" xr:uid="{CF23B5F0-5E70-4D8F-95B4-34E2E5FFF6D8}"/>
    <cellStyle name="Note 49 2 12 2" xfId="13598" xr:uid="{26C92E91-AEAB-4FD2-BB75-6464A858AAFD}"/>
    <cellStyle name="Note 49 2 13" xfId="7345" xr:uid="{6FF5CC52-AB86-4247-B9DD-94D2345F769A}"/>
    <cellStyle name="Note 49 2 13 2" xfId="13816" xr:uid="{820E581F-BDC1-4BBB-A3D5-09BC982870BB}"/>
    <cellStyle name="Note 49 2 14" xfId="7817" xr:uid="{5B896C12-0B7D-482F-BC4C-91CAA9FF26B8}"/>
    <cellStyle name="Note 49 2 14 2" xfId="14288" xr:uid="{600864F6-BA2D-489F-8CD0-E76CE25FAA3A}"/>
    <cellStyle name="Note 49 2 15" xfId="7996" xr:uid="{8EFEBB1E-1E96-449E-B27F-AF6BE2078F06}"/>
    <cellStyle name="Note 49 2 15 2" xfId="14467" xr:uid="{FDB551F0-8F34-4EE6-939A-DB5FF3F725C7}"/>
    <cellStyle name="Note 49 2 16" xfId="8173" xr:uid="{1065A541-824B-4D81-9097-FCC6DB646C1B}"/>
    <cellStyle name="Note 49 2 16 2" xfId="14644" xr:uid="{5C39118A-996B-4837-85E5-599787EB8EDE}"/>
    <cellStyle name="Note 49 2 17" xfId="8335" xr:uid="{E3A5AE15-F44A-4CBC-8DBA-9DE1ADA3182F}"/>
    <cellStyle name="Note 49 2 17 2" xfId="14806" xr:uid="{91AFF2EE-2E7F-4067-A395-B463247E78F7}"/>
    <cellStyle name="Note 49 2 18" xfId="8971" xr:uid="{689F34DA-8039-4FB9-87A3-C62B4B43BBC5}"/>
    <cellStyle name="Note 49 2 19" xfId="9424" xr:uid="{751B6060-3859-40AF-82E0-888E7677F509}"/>
    <cellStyle name="Note 49 2 2" xfId="2306" xr:uid="{00000000-0005-0000-0000-000003090000}"/>
    <cellStyle name="Note 49 2 2 2" xfId="4968" xr:uid="{7BE529ED-377C-499E-B78E-3026639DC135}"/>
    <cellStyle name="Note 49 2 2 2 2" xfId="11343" xr:uid="{78F4BE76-4094-4306-8362-3540B8248625}"/>
    <cellStyle name="Note 49 2 2 3" xfId="9425" xr:uid="{0B9EC706-DE6B-4DA5-98A1-13026488B014}"/>
    <cellStyle name="Note 49 2 2 4" xfId="10308" xr:uid="{A5BDDF5B-6517-4F34-9ADB-43A6E5CBF07B}"/>
    <cellStyle name="Note 49 2 2 5" xfId="4039" xr:uid="{2A679133-6E26-4FDF-AA09-7368384C8A53}"/>
    <cellStyle name="Note 49 2 20" xfId="8526" xr:uid="{876AF415-2930-4C4B-9D99-6DCA63DFB0B5}"/>
    <cellStyle name="Note 49 2 21" xfId="9732" xr:uid="{BB53A70E-4637-45D9-B6F4-4826D52CD22F}"/>
    <cellStyle name="Note 49 2 22" xfId="9915" xr:uid="{6746B7C1-AA1D-41BB-BFE2-078D7839F6EB}"/>
    <cellStyle name="Note 49 2 23" xfId="10142" xr:uid="{6980C157-1B21-49B3-8FA3-D82B93461CEF}"/>
    <cellStyle name="Note 49 2 24" xfId="15058" xr:uid="{FD27E927-9F99-4718-8C9C-17829E1D1FCA}"/>
    <cellStyle name="Note 49 2 25" xfId="15675" xr:uid="{96C9A31E-59C8-470B-9DCF-E62F05DB73B1}"/>
    <cellStyle name="Note 49 2 26" xfId="15491" xr:uid="{B8A082ED-DCC9-4532-8FB7-2019926C9C8C}"/>
    <cellStyle name="Note 49 2 27" xfId="15936" xr:uid="{5456F1B6-E28D-497D-9145-F187A17D115B}"/>
    <cellStyle name="Note 49 2 28" xfId="16113" xr:uid="{02D3B755-B3CE-43D7-9D11-88A879CB5A79}"/>
    <cellStyle name="Note 49 2 29" xfId="16275" xr:uid="{F944907F-9C54-4CE6-BA8F-35383ED24EAB}"/>
    <cellStyle name="Note 49 2 3" xfId="3526" xr:uid="{0318B905-27E8-4931-952F-852DFF5AD1F0}"/>
    <cellStyle name="Note 49 2 3 2" xfId="11342" xr:uid="{DDF7E9BD-723F-418F-9EA0-53B6F93A65DC}"/>
    <cellStyle name="Note 49 2 4" xfId="5469" xr:uid="{3849B45A-7D56-4114-A19F-B0C41C2D2592}"/>
    <cellStyle name="Note 49 2 4 2" xfId="11940" xr:uid="{E337D5AE-1477-49D6-A08C-C1AC218BC5F2}"/>
    <cellStyle name="Note 49 2 5" xfId="5300" xr:uid="{6A0AA7D4-B35B-4BD9-B5F2-B35E92F5F08A}"/>
    <cellStyle name="Note 49 2 5 2" xfId="11771" xr:uid="{0119B8F9-A25E-46D9-B354-D15C38139F77}"/>
    <cellStyle name="Note 49 2 6" xfId="5705" xr:uid="{28DBB57D-4009-4AB5-B6FC-55E00B7CA1CE}"/>
    <cellStyle name="Note 49 2 6 2" xfId="12176" xr:uid="{BD6DE2EA-E2FD-471D-B092-6926F41E8A9C}"/>
    <cellStyle name="Note 49 2 7" xfId="5921" xr:uid="{020698F2-C2F2-42AB-B1AA-DAF03428DCEA}"/>
    <cellStyle name="Note 49 2 7 2" xfId="12392" xr:uid="{89CED798-CC64-40B9-9246-8138D14167D6}"/>
    <cellStyle name="Note 49 2 8" xfId="6348" xr:uid="{977B37E0-10B2-436F-896B-E956C96D45C6}"/>
    <cellStyle name="Note 49 2 8 2" xfId="12819" xr:uid="{4F48C34D-6F6F-4D43-A312-D26102FB699F}"/>
    <cellStyle name="Note 49 2 9" xfId="6183" xr:uid="{6327172A-E0B1-46E5-B887-3CBB3D7BBF02}"/>
    <cellStyle name="Note 49 2 9 2" xfId="12654" xr:uid="{A86F60C1-45A9-4BFB-B400-14106D24AC17}"/>
    <cellStyle name="Note 49 20" xfId="8970" xr:uid="{5CF5251A-553C-4EE6-A482-E07C7A4C1283}"/>
    <cellStyle name="Note 49 21" xfId="9423" xr:uid="{95549738-FE2A-45BB-8D90-3E05F56A6B2D}"/>
    <cellStyle name="Note 49 22" xfId="8527" xr:uid="{05039A4C-34C4-4B0F-BC88-157D3D6C693A}"/>
    <cellStyle name="Note 49 23" xfId="9731" xr:uid="{08FA80D3-FC8A-47AA-B481-AD9910309B5F}"/>
    <cellStyle name="Note 49 24" xfId="9914" xr:uid="{54237A2F-489B-4B82-A3F6-ED0503407947}"/>
    <cellStyle name="Note 49 25" xfId="10038" xr:uid="{C9B42A13-18D9-4D58-B506-861C1DD4FC89}"/>
    <cellStyle name="Note 49 26" xfId="15057" xr:uid="{5F304593-E22E-4068-A9AE-E47F57295AD7}"/>
    <cellStyle name="Note 49 27" xfId="15674" xr:uid="{AE06E8C3-6653-4ED1-8FD8-C6AF42892BDE}"/>
    <cellStyle name="Note 49 28" xfId="15192" xr:uid="{EF0F6F73-E121-416A-8330-87AF0419658B}"/>
    <cellStyle name="Note 49 29" xfId="15935" xr:uid="{68589D4C-A538-4C38-B82C-884BE829F89F}"/>
    <cellStyle name="Note 49 3" xfId="2307" xr:uid="{00000000-0005-0000-0000-000004090000}"/>
    <cellStyle name="Note 49 3 2" xfId="4969" xr:uid="{947C87DD-5D05-4F94-89E3-170D70C839BE}"/>
    <cellStyle name="Note 49 3 2 2" xfId="11344" xr:uid="{DC3CF9A9-9A30-4110-89F1-3BC5198B532B}"/>
    <cellStyle name="Note 49 3 3" xfId="9426" xr:uid="{4C47993A-616D-48EE-B75E-2F15BAF43169}"/>
    <cellStyle name="Note 49 3 4" xfId="10309" xr:uid="{0D93E600-54C8-4D53-AE7F-8669DC38091A}"/>
    <cellStyle name="Note 49 3 5" xfId="4040" xr:uid="{EB4C4356-E738-4D74-84C6-3679CA7A1FC5}"/>
    <cellStyle name="Note 49 30" xfId="16112" xr:uid="{15A2E9F0-8BB0-4CF1-81AD-EAF93B48239C}"/>
    <cellStyle name="Note 49 31" xfId="16274" xr:uid="{6D70BC31-C4B1-4E39-8229-CD64CC968AAB}"/>
    <cellStyle name="Note 49 4" xfId="3370" xr:uid="{A47DCD9F-4925-48B8-A202-5E22947D9FEA}"/>
    <cellStyle name="Note 49 4 2" xfId="10784" xr:uid="{C20D0005-4F81-47A7-B895-33EB0E3BB412}"/>
    <cellStyle name="Note 49 4 3" xfId="4518" xr:uid="{343EC86E-5347-48FE-B936-306631DA4C51}"/>
    <cellStyle name="Note 49 5" xfId="3525" xr:uid="{9A9382E4-70D9-481B-9E3F-52D0DFA70338}"/>
    <cellStyle name="Note 49 5 2" xfId="11341" xr:uid="{F2254F00-76B2-4BC4-9ED9-CC6A032408D3}"/>
    <cellStyle name="Note 49 6" xfId="5468" xr:uid="{F5FB436F-47E7-4044-86B5-B7E0E4D2B116}"/>
    <cellStyle name="Note 49 6 2" xfId="11939" xr:uid="{B1ECFF79-FE36-47B8-A1D1-3823CFEB47E8}"/>
    <cellStyle name="Note 49 7" xfId="5299" xr:uid="{3BB5198F-BF10-4D7A-956B-B954EC6ACCD7}"/>
    <cellStyle name="Note 49 7 2" xfId="11770" xr:uid="{6707AC41-3E36-40A9-AF8A-9B2C403F9CA5}"/>
    <cellStyle name="Note 49 8" xfId="5704" xr:uid="{CD50EDBA-3AB8-4024-8E0B-7714BDE16C39}"/>
    <cellStyle name="Note 49 8 2" xfId="12175" xr:uid="{EAF0916A-B266-4168-A878-9F15E42939FB}"/>
    <cellStyle name="Note 49 9" xfId="5922" xr:uid="{04ACEC2A-1F1E-49BB-9116-AEEF20B1EFCC}"/>
    <cellStyle name="Note 49 9 2" xfId="12393" xr:uid="{EFFA7E5B-2456-46BE-8E16-6C2C3DCBF635}"/>
    <cellStyle name="Note 49_TRAFO" xfId="2308" xr:uid="{00000000-0005-0000-0000-000005090000}"/>
    <cellStyle name="Note 5" xfId="2309" xr:uid="{00000000-0005-0000-0000-000006090000}"/>
    <cellStyle name="Note 5 10" xfId="6184" xr:uid="{2B634E20-3EC3-40B3-9844-DF0F2638EC46}"/>
    <cellStyle name="Note 5 10 2" xfId="12655" xr:uid="{A0D6FA82-02B0-44B6-8EE3-741E4A6E7978}"/>
    <cellStyle name="Note 5 11" xfId="6895" xr:uid="{BE3BD25B-73EB-4FC3-974B-622FCF1C677E}"/>
    <cellStyle name="Note 5 11 2" xfId="13366" xr:uid="{31965724-87C2-4937-8267-E96C648B846A}"/>
    <cellStyle name="Note 5 12" xfId="6729" xr:uid="{F912140E-DF54-44BC-BEA9-CEC5ACE9A794}"/>
    <cellStyle name="Note 5 12 2" xfId="13200" xr:uid="{4F39939A-F97D-4DF6-8D17-8BE5629B32D4}"/>
    <cellStyle name="Note 5 13" xfId="7128" xr:uid="{A1B64566-BEB5-4016-A368-A49967B779F4}"/>
    <cellStyle name="Note 5 13 2" xfId="13599" xr:uid="{B56FF38D-DE10-42F0-B119-72C84BFC3D67}"/>
    <cellStyle name="Note 5 14" xfId="7344" xr:uid="{2712A91E-7E10-47EB-9245-99BE019F78E3}"/>
    <cellStyle name="Note 5 14 2" xfId="13815" xr:uid="{DF542310-10C8-4FE2-A3CE-82CAB8C25AAD}"/>
    <cellStyle name="Note 5 15" xfId="7818" xr:uid="{DEE74B6A-8A57-452C-A51D-259AF0660B41}"/>
    <cellStyle name="Note 5 15 2" xfId="14289" xr:uid="{5DBB9DEE-C946-4032-A01E-A8A3874AF162}"/>
    <cellStyle name="Note 5 16" xfId="7997" xr:uid="{ECB0198F-8B7E-4878-95F3-8BB043DB31BC}"/>
    <cellStyle name="Note 5 16 2" xfId="14468" xr:uid="{CA51B17E-CF99-4CDF-91DF-2526B25AE5C7}"/>
    <cellStyle name="Note 5 17" xfId="8174" xr:uid="{A2617779-B6BD-467E-AFD9-8FE4038A1355}"/>
    <cellStyle name="Note 5 17 2" xfId="14645" xr:uid="{D7E7C1B8-C2C8-4113-B3FA-E9D1354D998A}"/>
    <cellStyle name="Note 5 18" xfId="8336" xr:uid="{B1CC1418-93AA-45E6-9C5E-35EA73C0F702}"/>
    <cellStyle name="Note 5 18 2" xfId="14807" xr:uid="{9D59413E-7D23-4834-B900-2DAC86C06BF0}"/>
    <cellStyle name="Note 5 19" xfId="8972" xr:uid="{1DF0C450-EBCE-46B9-98BE-F82777EA7122}"/>
    <cellStyle name="Note 5 2" xfId="2310" xr:uid="{00000000-0005-0000-0000-000007090000}"/>
    <cellStyle name="Note 5 2 10" xfId="6896" xr:uid="{1F4E07BE-46C9-48B0-BEE8-A668F8E8DFF0}"/>
    <cellStyle name="Note 5 2 10 2" xfId="13367" xr:uid="{B184891F-E253-4787-BA21-23FF002498C2}"/>
    <cellStyle name="Note 5 2 11" xfId="6730" xr:uid="{5A15BE01-10AB-452D-94AF-AD74600A9D66}"/>
    <cellStyle name="Note 5 2 11 2" xfId="13201" xr:uid="{CBBC729D-6167-466A-9C05-244C8737D2D0}"/>
    <cellStyle name="Note 5 2 12" xfId="7129" xr:uid="{D03AC01A-D98B-4099-88C1-4183B23DBB46}"/>
    <cellStyle name="Note 5 2 12 2" xfId="13600" xr:uid="{A4AA0D0A-4A1F-427F-90E0-796F0EAA0C52}"/>
    <cellStyle name="Note 5 2 13" xfId="7343" xr:uid="{B812884E-7FE5-4B75-B9F4-A75A60A13BCA}"/>
    <cellStyle name="Note 5 2 13 2" xfId="13814" xr:uid="{A156ABCC-4D48-4F77-A0B0-532E21256B73}"/>
    <cellStyle name="Note 5 2 14" xfId="7819" xr:uid="{356EC5BB-4ACF-496B-9846-70398633CCCD}"/>
    <cellStyle name="Note 5 2 14 2" xfId="14290" xr:uid="{BE34E08B-A841-481B-B0F3-0F0E624BA577}"/>
    <cellStyle name="Note 5 2 15" xfId="7998" xr:uid="{FD91A003-FA55-474A-A36E-B97E47A60FCE}"/>
    <cellStyle name="Note 5 2 15 2" xfId="14469" xr:uid="{318514CC-B5A7-4AFC-944F-7825170D2B3D}"/>
    <cellStyle name="Note 5 2 16" xfId="8175" xr:uid="{B6F6B155-903B-4641-A933-F988B08561BB}"/>
    <cellStyle name="Note 5 2 16 2" xfId="14646" xr:uid="{C9585803-B37A-4D5E-A81B-4A2E8D6CC71C}"/>
    <cellStyle name="Note 5 2 17" xfId="8337" xr:uid="{F2C75942-F7C4-4D09-AD4F-B6B91FA0B206}"/>
    <cellStyle name="Note 5 2 17 2" xfId="14808" xr:uid="{AC14FAFB-C739-4890-8B55-A8C962CE43E7}"/>
    <cellStyle name="Note 5 2 18" xfId="8973" xr:uid="{C1846DC3-5B50-4E8F-9882-74A40819C3B4}"/>
    <cellStyle name="Note 5 2 19" xfId="9428" xr:uid="{44E98BF8-F057-42D4-9A89-01BEFBB8CC42}"/>
    <cellStyle name="Note 5 2 2" xfId="2311" xr:uid="{00000000-0005-0000-0000-000008090000}"/>
    <cellStyle name="Note 5 2 2 2" xfId="4970" xr:uid="{25D6DE16-6BFE-4540-ACA0-B7289CCA7BDE}"/>
    <cellStyle name="Note 5 2 2 2 2" xfId="11347" xr:uid="{08FDB966-74ED-4492-910A-84B7ED0931B5}"/>
    <cellStyle name="Note 5 2 2 3" xfId="9429" xr:uid="{5F019C1B-E173-41F3-9C8C-3EDFAD6E97FE}"/>
    <cellStyle name="Note 5 2 2 4" xfId="10310" xr:uid="{AECDDE55-BA5F-495F-A954-3786BCD3D30A}"/>
    <cellStyle name="Note 5 2 2 5" xfId="4041" xr:uid="{04FB03E3-F4D2-4B01-9A38-63B9631F7542}"/>
    <cellStyle name="Note 5 2 20" xfId="8525" xr:uid="{4EBDE90A-801A-4F78-B90B-F6E0C88E601B}"/>
    <cellStyle name="Note 5 2 21" xfId="9734" xr:uid="{9DD52C26-FDEA-4B01-B611-11B30DD0FD14}"/>
    <cellStyle name="Note 5 2 22" xfId="9917" xr:uid="{E5F13119-A250-44A8-9C8D-E36C3D66B105}"/>
    <cellStyle name="Note 5 2 23" xfId="10040" xr:uid="{8E7834F1-D881-4EB4-A274-C655991948BC}"/>
    <cellStyle name="Note 5 2 24" xfId="15060" xr:uid="{C9004021-A420-42E9-8558-888808362AC9}"/>
    <cellStyle name="Note 5 2 25" xfId="15676" xr:uid="{ACA664E9-3945-421F-B01E-C4E39A27D295}"/>
    <cellStyle name="Note 5 2 26" xfId="15493" xr:uid="{530E224E-DBE8-4584-ACEC-2ADBE478682A}"/>
    <cellStyle name="Note 5 2 27" xfId="15938" xr:uid="{4DD75C72-58CB-4C06-B8FE-2836102962EA}"/>
    <cellStyle name="Note 5 2 28" xfId="16115" xr:uid="{D663056C-BADC-4F35-8989-F6FF57EC8B78}"/>
    <cellStyle name="Note 5 2 29" xfId="16277" xr:uid="{2E4F68AE-FEA1-4BEC-AC5C-98C2C8DC4436}"/>
    <cellStyle name="Note 5 2 3" xfId="3528" xr:uid="{7036CDC0-2270-48B3-B234-E523440A0B4D}"/>
    <cellStyle name="Note 5 2 3 2" xfId="11346" xr:uid="{3EB30B19-9AEE-4783-A8F8-84210E8E1924}"/>
    <cellStyle name="Note 5 2 4" xfId="5471" xr:uid="{6E35C7B4-46E7-4FFC-A5F2-86CAF73A6E08}"/>
    <cellStyle name="Note 5 2 4 2" xfId="11942" xr:uid="{78C0C3BA-81A5-4548-9B1A-8B8DD499E639}"/>
    <cellStyle name="Note 5 2 5" xfId="5086" xr:uid="{89F273B2-CCCC-4D9E-B52F-9B70C2C4B850}"/>
    <cellStyle name="Note 5 2 5 2" xfId="11557" xr:uid="{7A2A7AE5-B99C-4227-8B04-42C22856AF2C}"/>
    <cellStyle name="Note 5 2 6" xfId="5707" xr:uid="{282955C6-4177-4025-9744-763423E42760}"/>
    <cellStyle name="Note 5 2 6 2" xfId="12178" xr:uid="{D25253A7-9E9C-42E3-A5B2-5FF65A330260}"/>
    <cellStyle name="Note 5 2 7" xfId="5919" xr:uid="{EAD70791-10A8-43EA-8855-7D17C7EAA48B}"/>
    <cellStyle name="Note 5 2 7 2" xfId="12390" xr:uid="{15B16253-32AC-4BBB-AD15-B57F0903F45C}"/>
    <cellStyle name="Note 5 2 8" xfId="6350" xr:uid="{4C10A92D-6093-42C1-A938-0AB1DC19EC0A}"/>
    <cellStyle name="Note 5 2 8 2" xfId="12821" xr:uid="{5422AE2B-D887-49E3-B9CC-006B33F1EEE6}"/>
    <cellStyle name="Note 5 2 9" xfId="6185" xr:uid="{57D4D52F-2366-4774-9F76-B074E1B67029}"/>
    <cellStyle name="Note 5 2 9 2" xfId="12656" xr:uid="{7F829506-3887-4193-8423-522EA4820DEA}"/>
    <cellStyle name="Note 5 20" xfId="9427" xr:uid="{450E9AEB-23E0-459A-A951-F786BCC2AC4A}"/>
    <cellStyle name="Note 5 21" xfId="9057" xr:uid="{78464BBC-4EF8-44A1-AB89-BF28419EFC42}"/>
    <cellStyle name="Note 5 22" xfId="9733" xr:uid="{3ADEC66A-C418-42A5-9582-FD1E97F738CC}"/>
    <cellStyle name="Note 5 23" xfId="9916" xr:uid="{9EE06450-04E6-415F-B2F4-E784EA5621BA}"/>
    <cellStyle name="Note 5 24" xfId="10039" xr:uid="{D3089407-86E9-4DC4-B82F-DB6D4B148CC3}"/>
    <cellStyle name="Note 5 25" xfId="15059" xr:uid="{8C0B1362-5CE0-4FDC-BCAC-361F3ADE20FD}"/>
    <cellStyle name="Note 5 26" xfId="15810" xr:uid="{87F09457-0650-4DAB-9A25-874431E16380}"/>
    <cellStyle name="Note 5 27" xfId="15492" xr:uid="{0992F34A-0068-4C7B-AF0D-C055349AA7AA}"/>
    <cellStyle name="Note 5 28" xfId="15937" xr:uid="{2113CD8F-65A5-4C26-8351-F65EA48C65F4}"/>
    <cellStyle name="Note 5 29" xfId="16114" xr:uid="{0096EDF2-4175-4792-8A10-11DE985EC544}"/>
    <cellStyle name="Note 5 3" xfId="2312" xr:uid="{00000000-0005-0000-0000-000009090000}"/>
    <cellStyle name="Note 5 3 2" xfId="4971" xr:uid="{90848DD7-5A99-40E1-9D2D-C418A6052D01}"/>
    <cellStyle name="Note 5 3 2 2" xfId="11348" xr:uid="{03EF6E83-C6F4-44CD-8E01-60696B1E3398}"/>
    <cellStyle name="Note 5 3 3" xfId="9430" xr:uid="{9C90F692-3D87-4EA6-8F42-2A3540B5EB72}"/>
    <cellStyle name="Note 5 3 4" xfId="10311" xr:uid="{02234D5C-66FC-40DD-A683-52059E8E3EF6}"/>
    <cellStyle name="Note 5 3 5" xfId="4042" xr:uid="{C7189B6B-DD92-4830-BBBE-AEE6E7C91F34}"/>
    <cellStyle name="Note 5 30" xfId="16276" xr:uid="{98EC3BDF-532E-4DF3-8447-5550DEE08495}"/>
    <cellStyle name="Note 5 4" xfId="3527" xr:uid="{A8E587E1-A3FD-4BD6-84C5-969C0FBD0961}"/>
    <cellStyle name="Note 5 4 2" xfId="11345" xr:uid="{202F3792-8102-4E59-B2AD-14F1C3A5650F}"/>
    <cellStyle name="Note 5 5" xfId="5470" xr:uid="{753240CF-1ECF-4194-B450-061DCDF0A0A2}"/>
    <cellStyle name="Note 5 5 2" xfId="11941" xr:uid="{757BA63D-992C-4400-BCC2-1A434DEB1335}"/>
    <cellStyle name="Note 5 6" xfId="5301" xr:uid="{1C81D797-206F-48A2-89DA-F6688A8418C7}"/>
    <cellStyle name="Note 5 6 2" xfId="11772" xr:uid="{DEB19CCF-71F8-426C-BA87-83F6273AAFBC}"/>
    <cellStyle name="Note 5 7" xfId="5706" xr:uid="{BD7D2387-7BF5-49F9-BFEC-4CFD84D7D056}"/>
    <cellStyle name="Note 5 7 2" xfId="12177" xr:uid="{D768AF4B-59E3-4481-922B-F148CDB1506B}"/>
    <cellStyle name="Note 5 8" xfId="5920" xr:uid="{1B79EBF7-0057-4D19-994A-78A508DC0590}"/>
    <cellStyle name="Note 5 8 2" xfId="12391" xr:uid="{EFB99995-5072-48D0-BF83-BCCE8BD1F41E}"/>
    <cellStyle name="Note 5 9" xfId="6349" xr:uid="{F10C5412-03E4-4352-958D-AFD7BDC9783D}"/>
    <cellStyle name="Note 5 9 2" xfId="12820" xr:uid="{27984E71-4C42-4C80-958F-3786DEAC3F02}"/>
    <cellStyle name="Note 5_TRAFO" xfId="2313" xr:uid="{00000000-0005-0000-0000-00000A090000}"/>
    <cellStyle name="Note 50" xfId="2314" xr:uid="{00000000-0005-0000-0000-00000B090000}"/>
    <cellStyle name="Note 50 10" xfId="6378" xr:uid="{83551C3E-2228-4F37-A37E-3E983DBC6815}"/>
    <cellStyle name="Note 50 10 2" xfId="12849" xr:uid="{243270B5-E76B-45F2-A786-339235D01E29}"/>
    <cellStyle name="Note 50 11" xfId="6186" xr:uid="{076099F8-EED6-4B59-85D3-D182CFACB5A7}"/>
    <cellStyle name="Note 50 11 2" xfId="12657" xr:uid="{2AF67C37-F54A-44AA-99EE-BCB37D48193B}"/>
    <cellStyle name="Note 50 12" xfId="6897" xr:uid="{1D0FC5B9-408D-45F7-A864-FDF08215208D}"/>
    <cellStyle name="Note 50 12 2" xfId="13368" xr:uid="{3708BCF8-1C96-4090-B54F-022DA621938E}"/>
    <cellStyle name="Note 50 13" xfId="6549" xr:uid="{2B7E7214-C325-4959-999F-A50B884517F1}"/>
    <cellStyle name="Note 50 13 2" xfId="13020" xr:uid="{C5524DAF-20E7-4FDC-9A8F-A7218E47373C}"/>
    <cellStyle name="Note 50 14" xfId="7130" xr:uid="{6D35762A-77FC-4FF4-9083-3471E0CC2387}"/>
    <cellStyle name="Note 50 14 2" xfId="13601" xr:uid="{AAA1E98C-6FD0-4BF2-82B6-AE79A988B4BA}"/>
    <cellStyle name="Note 50 15" xfId="7342" xr:uid="{920607AA-D38D-456F-94BC-4D1D9408C9BE}"/>
    <cellStyle name="Note 50 15 2" xfId="13813" xr:uid="{68CEC557-7D11-414C-BB84-C80B4F9FB665}"/>
    <cellStyle name="Note 50 16" xfId="7820" xr:uid="{DDFC993D-CC40-4CA9-BF20-EFAF0B5A611D}"/>
    <cellStyle name="Note 50 16 2" xfId="14291" xr:uid="{D5B28BB1-E891-4434-8B96-59B93D44FC90}"/>
    <cellStyle name="Note 50 17" xfId="7999" xr:uid="{8736E4AE-1793-47DC-BD55-421657FEFF21}"/>
    <cellStyle name="Note 50 17 2" xfId="14470" xr:uid="{853DD358-FC71-451B-A4EF-D659B0CFD680}"/>
    <cellStyle name="Note 50 18" xfId="8176" xr:uid="{5F70FD8C-F7D7-4D37-839F-826A4A16B7D9}"/>
    <cellStyle name="Note 50 18 2" xfId="14647" xr:uid="{1D739CE5-FDE5-4D84-BAF8-934A58485526}"/>
    <cellStyle name="Note 50 19" xfId="8338" xr:uid="{385BB0EC-AF74-4B35-B13C-72B708A64266}"/>
    <cellStyle name="Note 50 19 2" xfId="14809" xr:uid="{25C8D9F3-01FA-4A83-B65F-6947901A1CCE}"/>
    <cellStyle name="Note 50 2" xfId="2315" xr:uid="{00000000-0005-0000-0000-00000C090000}"/>
    <cellStyle name="Note 50 2 10" xfId="6898" xr:uid="{C0534946-CA4B-4EEC-9028-4DCDCFAAEECB}"/>
    <cellStyle name="Note 50 2 10 2" xfId="13369" xr:uid="{EF144272-8B11-4E97-ABFC-AE733FC8FC6B}"/>
    <cellStyle name="Note 50 2 11" xfId="6731" xr:uid="{468472CA-029B-41B9-B2D0-17DBB63D7DDA}"/>
    <cellStyle name="Note 50 2 11 2" xfId="13202" xr:uid="{27BB6E2D-A4AF-4D71-9802-10562574FF3D}"/>
    <cellStyle name="Note 50 2 12" xfId="7131" xr:uid="{C0233935-060D-4F58-8CBD-222DA407F938}"/>
    <cellStyle name="Note 50 2 12 2" xfId="13602" xr:uid="{7C8AFCE6-B072-454B-8FCE-5C8393018196}"/>
    <cellStyle name="Note 50 2 13" xfId="7341" xr:uid="{1933E5B6-89D6-4D9E-99B4-D22D28DFFF6B}"/>
    <cellStyle name="Note 50 2 13 2" xfId="13812" xr:uid="{9C81F956-BA80-4FCC-9E94-63E1287DA79A}"/>
    <cellStyle name="Note 50 2 14" xfId="7821" xr:uid="{A257290F-A0DE-4AD4-9102-8227E5A95532}"/>
    <cellStyle name="Note 50 2 14 2" xfId="14292" xr:uid="{0BBD4C6F-D37A-4657-93F7-9B893BEA10E9}"/>
    <cellStyle name="Note 50 2 15" xfId="8000" xr:uid="{4F5EC9DF-A248-4C3C-9F62-BF854F0C53D4}"/>
    <cellStyle name="Note 50 2 15 2" xfId="14471" xr:uid="{170BA2FF-8F44-4047-9CA7-1089A813A62B}"/>
    <cellStyle name="Note 50 2 16" xfId="8177" xr:uid="{7278B7E9-F9CD-43F6-8738-FBDA551F3F85}"/>
    <cellStyle name="Note 50 2 16 2" xfId="14648" xr:uid="{786754D4-33DC-487F-B087-42F87B5645F5}"/>
    <cellStyle name="Note 50 2 17" xfId="8339" xr:uid="{A62490F1-C88C-4488-852C-BB3C9EB13469}"/>
    <cellStyle name="Note 50 2 17 2" xfId="14810" xr:uid="{725033BD-EC0D-408D-A5B0-4B91BCCD4128}"/>
    <cellStyle name="Note 50 2 18" xfId="8975" xr:uid="{E9AFE1EB-0954-4567-A385-86A00D772B98}"/>
    <cellStyle name="Note 50 2 19" xfId="9432" xr:uid="{6BB8BDF6-D1A2-4327-9509-9B545F4DDF61}"/>
    <cellStyle name="Note 50 2 2" xfId="2316" xr:uid="{00000000-0005-0000-0000-00000D090000}"/>
    <cellStyle name="Note 50 2 2 2" xfId="4972" xr:uid="{4E5803E6-47F0-4F00-91F8-EA75276E7DC6}"/>
    <cellStyle name="Note 50 2 2 2 2" xfId="11351" xr:uid="{32210E93-3239-4B78-B607-24842D035E41}"/>
    <cellStyle name="Note 50 2 2 3" xfId="9433" xr:uid="{63394E7C-A39D-4681-A36E-E4C22DEDF78E}"/>
    <cellStyle name="Note 50 2 2 4" xfId="10312" xr:uid="{5EF149D3-5402-4BD3-BC7B-EAA1431AA8FC}"/>
    <cellStyle name="Note 50 2 2 5" xfId="4043" xr:uid="{355AC293-01D1-4353-87E5-EC082E950D8A}"/>
    <cellStyle name="Note 50 2 20" xfId="8523" xr:uid="{BE028F65-4320-4133-A8C4-2A2CE6C00332}"/>
    <cellStyle name="Note 50 2 21" xfId="9736" xr:uid="{03FBF4DD-235A-468C-A786-E37AD19545AA}"/>
    <cellStyle name="Note 50 2 22" xfId="9919" xr:uid="{5016A067-29C5-4B26-B641-438944DE3C3A}"/>
    <cellStyle name="Note 50 2 23" xfId="10042" xr:uid="{FE964600-836D-45E3-8E34-D71744C64575}"/>
    <cellStyle name="Note 50 2 24" xfId="15062" xr:uid="{5DD7F1FC-8E1A-44D1-B953-DD64D5C47568}"/>
    <cellStyle name="Note 50 2 25" xfId="15678" xr:uid="{0CD4F434-B52E-4740-9257-F1CD10E22CAF}"/>
    <cellStyle name="Note 50 2 26" xfId="15495" xr:uid="{733385FE-9C5F-481B-ADE7-F011361C56CD}"/>
    <cellStyle name="Note 50 2 27" xfId="15940" xr:uid="{51CDE8B2-1924-4D6A-A914-2907540100DE}"/>
    <cellStyle name="Note 50 2 28" xfId="16117" xr:uid="{04059CD4-E603-45E5-8B67-E633F721620F}"/>
    <cellStyle name="Note 50 2 29" xfId="16279" xr:uid="{A23166C8-2D15-4B55-A051-E0D6EA30B7F7}"/>
    <cellStyle name="Note 50 2 3" xfId="3530" xr:uid="{8A2A9F4C-21D4-4467-9B5C-979AEDE0BF92}"/>
    <cellStyle name="Note 50 2 3 2" xfId="11350" xr:uid="{F9CCA744-86E6-4B4D-B333-43F67C3ED991}"/>
    <cellStyle name="Note 50 2 4" xfId="5473" xr:uid="{5CE0F055-9E07-4689-9A0A-1063688FF7DE}"/>
    <cellStyle name="Note 50 2 4 2" xfId="11944" xr:uid="{B9D5F103-B0A7-485F-8B2A-304481548D54}"/>
    <cellStyle name="Note 50 2 5" xfId="5303" xr:uid="{3C85F90A-15A5-4470-911C-AD3232DC2FAD}"/>
    <cellStyle name="Note 50 2 5 2" xfId="11774" xr:uid="{AB13A0D8-34BD-4297-BAB4-B4F111C03BEE}"/>
    <cellStyle name="Note 50 2 6" xfId="5709" xr:uid="{22F681B1-750B-4874-9981-773E04FACCBC}"/>
    <cellStyle name="Note 50 2 6 2" xfId="12180" xr:uid="{C566B6EA-C76A-4811-A287-8993608D54F7}"/>
    <cellStyle name="Note 50 2 7" xfId="5917" xr:uid="{7CBC2614-5ABD-412A-B032-7FC777BC54CB}"/>
    <cellStyle name="Note 50 2 7 2" xfId="12388" xr:uid="{2EFC1AC3-1016-4967-A2B2-5C4AB7E94185}"/>
    <cellStyle name="Note 50 2 8" xfId="6351" xr:uid="{8A024B08-1EFD-4A84-8D41-7F526EEB648F}"/>
    <cellStyle name="Note 50 2 8 2" xfId="12822" xr:uid="{6DBABB12-4A3B-4CE4-BF59-182A82F0A766}"/>
    <cellStyle name="Note 50 2 9" xfId="6187" xr:uid="{06F624AD-B260-4A13-A7E7-FC477E939A94}"/>
    <cellStyle name="Note 50 2 9 2" xfId="12658" xr:uid="{7D8FF106-A865-46D7-965E-346616FB182F}"/>
    <cellStyle name="Note 50 20" xfId="8974" xr:uid="{C9D00B31-F2E4-436A-AB34-6719091EC277}"/>
    <cellStyle name="Note 50 21" xfId="9431" xr:uid="{1F91EE0F-ACDD-4BAB-8E5A-D3E77290F2DC}"/>
    <cellStyle name="Note 50 22" xfId="8524" xr:uid="{D06C75DA-93F8-43BD-A619-BEABF1D88D16}"/>
    <cellStyle name="Note 50 23" xfId="9735" xr:uid="{55523107-E477-4F6D-B55D-9D25F4006487}"/>
    <cellStyle name="Note 50 24" xfId="9918" xr:uid="{E95BD326-1588-4369-82A9-0BA537ECDCAE}"/>
    <cellStyle name="Note 50 25" xfId="10041" xr:uid="{8F0FCAF8-0464-4436-AC63-1F728E459E5B}"/>
    <cellStyle name="Note 50 26" xfId="15061" xr:uid="{96B050EF-9B7B-4A07-94C2-BAC06B996829}"/>
    <cellStyle name="Note 50 27" xfId="15677" xr:uid="{19B7C458-34F2-4FA2-B4AE-DC904630C892}"/>
    <cellStyle name="Note 50 28" xfId="15494" xr:uid="{95CC583C-22CA-4EFD-8F75-52B380D6406A}"/>
    <cellStyle name="Note 50 29" xfId="15939" xr:uid="{004C5520-01D6-4EC9-8AD7-C814025072FB}"/>
    <cellStyle name="Note 50 3" xfId="2317" xr:uid="{00000000-0005-0000-0000-00000E090000}"/>
    <cellStyle name="Note 50 3 2" xfId="4973" xr:uid="{A0EFD615-8D48-4145-9C9D-730F07145E56}"/>
    <cellStyle name="Note 50 3 2 2" xfId="11352" xr:uid="{898DDA5B-A9F2-424B-AD42-A65F8796D38C}"/>
    <cellStyle name="Note 50 3 3" xfId="9434" xr:uid="{8D70E0F9-7E57-4A87-A9E9-0995E5221DB8}"/>
    <cellStyle name="Note 50 3 4" xfId="10313" xr:uid="{BF5374E3-011C-4EE4-8D90-99E42DAD8011}"/>
    <cellStyle name="Note 50 3 5" xfId="4044" xr:uid="{53719FF1-A1CC-4EAA-B538-0499CEECBD80}"/>
    <cellStyle name="Note 50 30" xfId="16116" xr:uid="{5631C2AE-11A8-401E-A153-BED9F7C7C19F}"/>
    <cellStyle name="Note 50 31" xfId="16278" xr:uid="{ED3F4FF7-E1D3-4F9C-8FC5-1CB85C502E8B}"/>
    <cellStyle name="Note 50 4" xfId="3371" xr:uid="{C11CE787-03CF-43D2-9D66-6A818B1E41D2}"/>
    <cellStyle name="Note 50 4 2" xfId="10785" xr:uid="{011C5DF6-368E-4D42-8F72-059F58E1C2AE}"/>
    <cellStyle name="Note 50 4 3" xfId="4519" xr:uid="{38333C86-A1EE-4E3E-8FD0-97662712DAC7}"/>
    <cellStyle name="Note 50 5" xfId="3529" xr:uid="{E074A42D-E61E-4CDB-A1DF-E862761CC97B}"/>
    <cellStyle name="Note 50 5 2" xfId="11349" xr:uid="{5DF9F3A1-A60F-47E3-A45C-D776F327C1D9}"/>
    <cellStyle name="Note 50 6" xfId="5472" xr:uid="{E9C1A142-77F1-45DC-B714-8C96F1EDA851}"/>
    <cellStyle name="Note 50 6 2" xfId="11943" xr:uid="{31E5C01C-3862-4169-9C5A-8BD01CC21A9C}"/>
    <cellStyle name="Note 50 7" xfId="5302" xr:uid="{7BFD9856-1122-49CB-87FD-F13939AD0EB2}"/>
    <cellStyle name="Note 50 7 2" xfId="11773" xr:uid="{AD48050F-5069-421D-AF8C-9D09B52651C6}"/>
    <cellStyle name="Note 50 8" xfId="5708" xr:uid="{D6E666F7-1A82-47EA-B706-B1B218742F1B}"/>
    <cellStyle name="Note 50 8 2" xfId="12179" xr:uid="{DCFB1552-4AB3-41DB-9F7D-00287F4E14B7}"/>
    <cellStyle name="Note 50 9" xfId="5918" xr:uid="{13C0476A-36FD-43C0-B8D4-512CF93D35DA}"/>
    <cellStyle name="Note 50 9 2" xfId="12389" xr:uid="{989F9868-0373-45FB-A115-F7FC8E06BD2E}"/>
    <cellStyle name="Note 50_TRAFO" xfId="2318" xr:uid="{00000000-0005-0000-0000-00000F090000}"/>
    <cellStyle name="Note 51" xfId="2319" xr:uid="{00000000-0005-0000-0000-000010090000}"/>
    <cellStyle name="Note 51 10" xfId="6352" xr:uid="{C894DBC4-8D3E-40FF-85D2-6876FBD1F7E9}"/>
    <cellStyle name="Note 51 10 2" xfId="12823" xr:uid="{68FCD319-BBFB-4C09-85BE-B7FCB619261C}"/>
    <cellStyle name="Note 51 11" xfId="6188" xr:uid="{91E1D579-7B5D-425A-B22F-458DA1F173EB}"/>
    <cellStyle name="Note 51 11 2" xfId="12659" xr:uid="{68B52EA2-FED8-4F4A-9204-D38C9D4EC350}"/>
    <cellStyle name="Note 51 12" xfId="6899" xr:uid="{D3DF02BA-5844-4AA0-AA36-A03E33C949F5}"/>
    <cellStyle name="Note 51 12 2" xfId="13370" xr:uid="{97C2B2A1-2395-457F-A0A2-D108466AC3C8}"/>
    <cellStyle name="Note 51 13" xfId="6732" xr:uid="{F5B2F0E5-0BBB-4539-878D-C96A50EE2262}"/>
    <cellStyle name="Note 51 13 2" xfId="13203" xr:uid="{24AA53C6-B356-4221-A399-7DB1A2296475}"/>
    <cellStyle name="Note 51 14" xfId="7132" xr:uid="{92D1BE54-44C0-411D-921D-67D7E07B5442}"/>
    <cellStyle name="Note 51 14 2" xfId="13603" xr:uid="{2DB335F1-01CD-48EE-B095-DCC50119F4E4}"/>
    <cellStyle name="Note 51 15" xfId="7340" xr:uid="{2727AC80-2A13-4518-A67F-2511D9930CA2}"/>
    <cellStyle name="Note 51 15 2" xfId="13811" xr:uid="{BFA521B7-5977-4964-9059-04F38D38C46D}"/>
    <cellStyle name="Note 51 16" xfId="7822" xr:uid="{CC62093F-E461-4017-A1BD-B917401FC7F7}"/>
    <cellStyle name="Note 51 16 2" xfId="14293" xr:uid="{898248DD-8181-4398-ACE0-3A5EB8F0BDA1}"/>
    <cellStyle name="Note 51 17" xfId="8001" xr:uid="{E7289D15-3FE5-4313-8365-EA8501715659}"/>
    <cellStyle name="Note 51 17 2" xfId="14472" xr:uid="{F497FF0F-F0D7-4924-817F-3E321C3180A8}"/>
    <cellStyle name="Note 51 18" xfId="8178" xr:uid="{3CF2A215-46C1-40A7-B275-3500858480DF}"/>
    <cellStyle name="Note 51 18 2" xfId="14649" xr:uid="{BC1C6384-1BCB-40D7-8A0B-DCC46E2D033D}"/>
    <cellStyle name="Note 51 19" xfId="8340" xr:uid="{AA082B18-424D-47E0-9652-8B7A3E91B804}"/>
    <cellStyle name="Note 51 19 2" xfId="14811" xr:uid="{FBCA12E1-1EA8-49F4-B0A8-5F7902740339}"/>
    <cellStyle name="Note 51 2" xfId="2320" xr:uid="{00000000-0005-0000-0000-000011090000}"/>
    <cellStyle name="Note 51 2 10" xfId="6900" xr:uid="{3CA1A1A1-0E7F-4598-86B0-32DB9289C42C}"/>
    <cellStyle name="Note 51 2 10 2" xfId="13371" xr:uid="{2A5014A6-185C-45EC-9ABC-BE469263952F}"/>
    <cellStyle name="Note 51 2 11" xfId="6733" xr:uid="{F5140651-EF8E-4A54-9BE2-7476C6F27D9F}"/>
    <cellStyle name="Note 51 2 11 2" xfId="13204" xr:uid="{9D36A88C-083C-40C7-B762-75FD17290785}"/>
    <cellStyle name="Note 51 2 12" xfId="7133" xr:uid="{7B58C4EE-FFAB-4214-B6B1-07B4BF7D9FDD}"/>
    <cellStyle name="Note 51 2 12 2" xfId="13604" xr:uid="{8809CF67-8ECA-481F-B6B8-BB30EA961C5F}"/>
    <cellStyle name="Note 51 2 13" xfId="7339" xr:uid="{C3FCDF02-E984-450C-A89F-4D9C3B0D3030}"/>
    <cellStyle name="Note 51 2 13 2" xfId="13810" xr:uid="{97035216-22DD-466E-8E7B-CE0DBA28F86B}"/>
    <cellStyle name="Note 51 2 14" xfId="7823" xr:uid="{A4ED7567-447B-4280-BAAC-6E7168A82B2C}"/>
    <cellStyle name="Note 51 2 14 2" xfId="14294" xr:uid="{861361D9-E2C2-442B-B7FA-C952E0DDEE00}"/>
    <cellStyle name="Note 51 2 15" xfId="8002" xr:uid="{6A5E5C0A-61A7-4D29-A5E6-A491FEAC4A57}"/>
    <cellStyle name="Note 51 2 15 2" xfId="14473" xr:uid="{C1AB619C-6EE8-4BE9-93C2-FA0FA81746C0}"/>
    <cellStyle name="Note 51 2 16" xfId="8179" xr:uid="{08325FF6-2A34-4D51-BE3C-6C0979E14DE5}"/>
    <cellStyle name="Note 51 2 16 2" xfId="14650" xr:uid="{81147130-0A8F-423C-B979-5B15BFEC07DF}"/>
    <cellStyle name="Note 51 2 17" xfId="8341" xr:uid="{C6F7EECC-762D-4A41-8124-A08029C189A5}"/>
    <cellStyle name="Note 51 2 17 2" xfId="14812" xr:uid="{0631E231-1D4A-43B9-8069-0786E2DF1C98}"/>
    <cellStyle name="Note 51 2 18" xfId="8977" xr:uid="{17CC4DE2-381D-41D5-BF05-ECD879B940D4}"/>
    <cellStyle name="Note 51 2 19" xfId="9436" xr:uid="{6298890B-6163-4E91-8598-B2998196D965}"/>
    <cellStyle name="Note 51 2 2" xfId="2321" xr:uid="{00000000-0005-0000-0000-000012090000}"/>
    <cellStyle name="Note 51 2 2 2" xfId="4974" xr:uid="{52C47166-E71F-4C8B-9C5F-422A9BB13D6C}"/>
    <cellStyle name="Note 51 2 2 2 2" xfId="11355" xr:uid="{3DA787DB-1463-468A-B7A9-FF326E55ED65}"/>
    <cellStyle name="Note 51 2 2 3" xfId="9437" xr:uid="{0818E512-C5C2-4602-9313-35AC80C98C14}"/>
    <cellStyle name="Note 51 2 2 4" xfId="10314" xr:uid="{FCF2B414-E143-4E87-B8BC-1B21C441B43D}"/>
    <cellStyle name="Note 51 2 2 5" xfId="4045" xr:uid="{408FBDDD-C598-4CC1-B6CB-B1EF6BA82E6A}"/>
    <cellStyle name="Note 51 2 20" xfId="9160" xr:uid="{20F1DDB5-8740-4E56-8C5E-B8C6125A9B75}"/>
    <cellStyle name="Note 51 2 21" xfId="9738" xr:uid="{32828F7A-800F-4DC4-9168-045615CF1A19}"/>
    <cellStyle name="Note 51 2 22" xfId="9921" xr:uid="{A6583272-B0A7-4BA6-A29B-D37048889904}"/>
    <cellStyle name="Note 51 2 23" xfId="10044" xr:uid="{63B4CD92-3229-4E45-8142-1C83B66F2A70}"/>
    <cellStyle name="Note 51 2 24" xfId="15064" xr:uid="{65B3C35F-8519-4830-BBBB-C3D780775234}"/>
    <cellStyle name="Note 51 2 25" xfId="15680" xr:uid="{B5054EC0-1C18-4EC2-B9C0-455B8B068932}"/>
    <cellStyle name="Note 51 2 26" xfId="15497" xr:uid="{FA74D6B4-3980-4192-A06E-7F4F7782F8CF}"/>
    <cellStyle name="Note 51 2 27" xfId="15942" xr:uid="{79B52A57-AD32-478C-B34C-6E850479CCF5}"/>
    <cellStyle name="Note 51 2 28" xfId="16119" xr:uid="{FAC35000-14CB-4915-B3F7-6714B7760107}"/>
    <cellStyle name="Note 51 2 29" xfId="16281" xr:uid="{D4BF537A-DF85-4655-9F55-FBAD03A2CF45}"/>
    <cellStyle name="Note 51 2 3" xfId="3532" xr:uid="{F5F01D05-6E7C-4A48-B262-51B8DE2ACF1E}"/>
    <cellStyle name="Note 51 2 3 2" xfId="11354" xr:uid="{DFB524D8-D887-428C-BE69-D4DD2B963BBE}"/>
    <cellStyle name="Note 51 2 4" xfId="5475" xr:uid="{B67CFEB6-CAF4-4877-97F2-B75C893D6D3C}"/>
    <cellStyle name="Note 51 2 4 2" xfId="11946" xr:uid="{F1469E02-FEB2-4B64-8435-FFA2C489C1B4}"/>
    <cellStyle name="Note 51 2 5" xfId="5305" xr:uid="{7874DB4B-1086-4E58-8E79-58731E5A66A7}"/>
    <cellStyle name="Note 51 2 5 2" xfId="11776" xr:uid="{6E3E12D1-5EDF-494C-86F3-A4ABF85FEC3F}"/>
    <cellStyle name="Note 51 2 6" xfId="5711" xr:uid="{789C0971-D1F1-428E-B449-4F33733A61D2}"/>
    <cellStyle name="Note 51 2 6 2" xfId="12182" xr:uid="{E76E1975-F8BB-468C-9C35-D14D5E53943E}"/>
    <cellStyle name="Note 51 2 7" xfId="5915" xr:uid="{030A5946-E949-4176-80F2-3AD30A5ADDCA}"/>
    <cellStyle name="Note 51 2 7 2" xfId="12386" xr:uid="{84244966-125B-4199-9B84-5BE31AAE7257}"/>
    <cellStyle name="Note 51 2 8" xfId="6353" xr:uid="{997AF9F3-214C-48E7-A8CA-57579202226B}"/>
    <cellStyle name="Note 51 2 8 2" xfId="12824" xr:uid="{0FF61B57-484A-42FC-8598-BD04C1837F2D}"/>
    <cellStyle name="Note 51 2 9" xfId="5834" xr:uid="{8463DD2C-D4EA-4DE4-9280-AC279CB7EB2E}"/>
    <cellStyle name="Note 51 2 9 2" xfId="12305" xr:uid="{9000E35B-76E2-4DFA-A3BE-4C5A73B37039}"/>
    <cellStyle name="Note 51 20" xfId="8976" xr:uid="{7E16B4A6-3778-4CA3-AEF5-53C543FE0159}"/>
    <cellStyle name="Note 51 21" xfId="9435" xr:uid="{8751F8AF-1F31-46D5-9A9D-BA06CD388DDC}"/>
    <cellStyle name="Note 51 22" xfId="8522" xr:uid="{9B43CE55-BC50-466B-B321-4A88FB61AF15}"/>
    <cellStyle name="Note 51 23" xfId="9737" xr:uid="{D0F5A1F7-7781-4F6B-B35C-B61FC9BA195E}"/>
    <cellStyle name="Note 51 24" xfId="9920" xr:uid="{07BA8EBE-DCE5-4748-9407-1734E0BF2C6F}"/>
    <cellStyle name="Note 51 25" xfId="10043" xr:uid="{BD2B6027-1E78-4E2A-AA65-4DDE041DFFF5}"/>
    <cellStyle name="Note 51 26" xfId="15063" xr:uid="{6B35024C-A6A8-4F38-BFC6-79BAC03D18FE}"/>
    <cellStyle name="Note 51 27" xfId="15679" xr:uid="{CAEAB2BA-C12F-428F-B642-F6D0BAFEF9B6}"/>
    <cellStyle name="Note 51 28" xfId="15496" xr:uid="{484D097A-C88E-4007-AF69-8628415FFFF9}"/>
    <cellStyle name="Note 51 29" xfId="15941" xr:uid="{460DB6C3-9246-496A-A50C-9232E27028CE}"/>
    <cellStyle name="Note 51 3" xfId="2322" xr:uid="{00000000-0005-0000-0000-000013090000}"/>
    <cellStyle name="Note 51 3 2" xfId="4975" xr:uid="{0B8B42AF-E0AE-4BC7-9226-F2F73036A95E}"/>
    <cellStyle name="Note 51 3 2 2" xfId="11356" xr:uid="{6316E4C7-DCB6-49F5-8558-817A6D0CDE5F}"/>
    <cellStyle name="Note 51 3 3" xfId="9438" xr:uid="{1A892DB0-4718-4CA5-BFD5-6485E953A131}"/>
    <cellStyle name="Note 51 3 4" xfId="10315" xr:uid="{EE5D7A16-B093-4454-87F8-2648F1378B22}"/>
    <cellStyle name="Note 51 3 5" xfId="4046" xr:uid="{AE1A33EF-AF28-4C1A-AC09-A3246645E803}"/>
    <cellStyle name="Note 51 30" xfId="16118" xr:uid="{79B05841-B7EF-44B3-876D-1AB5B97E525B}"/>
    <cellStyle name="Note 51 31" xfId="16280" xr:uid="{1B11ACF7-2648-4DB7-8170-D9A6CA3AC05A}"/>
    <cellStyle name="Note 51 4" xfId="3372" xr:uid="{F9F9EE8C-92CD-4A62-9A42-DB76ED7012BE}"/>
    <cellStyle name="Note 51 4 2" xfId="10786" xr:uid="{8319C2E7-2C2C-4F0F-A082-4B955A19B502}"/>
    <cellStyle name="Note 51 4 3" xfId="4520" xr:uid="{A4E66C2E-2B91-4637-95E5-7B3C2E54B573}"/>
    <cellStyle name="Note 51 5" xfId="3531" xr:uid="{BAB53524-E7ED-462D-981D-2714CF5840AE}"/>
    <cellStyle name="Note 51 5 2" xfId="11353" xr:uid="{4745017C-785A-46DC-AEB8-B79D7D48E986}"/>
    <cellStyle name="Note 51 6" xfId="5474" xr:uid="{EA369BDB-8E41-497A-983E-48999E84C81F}"/>
    <cellStyle name="Note 51 6 2" xfId="11945" xr:uid="{14613489-D17E-49B3-9F73-F6481520AD01}"/>
    <cellStyle name="Note 51 7" xfId="5304" xr:uid="{5C06A4A3-943E-460A-A305-D197724ACAC4}"/>
    <cellStyle name="Note 51 7 2" xfId="11775" xr:uid="{3C40696A-0086-41CA-BC5E-EA426A4A260F}"/>
    <cellStyle name="Note 51 8" xfId="5710" xr:uid="{C0B37F01-C099-467E-93E2-35C6ED5D0A15}"/>
    <cellStyle name="Note 51 8 2" xfId="12181" xr:uid="{9FCD5DDC-0227-4763-A145-E2B2532B1337}"/>
    <cellStyle name="Note 51 9" xfId="5916" xr:uid="{1FA81092-BAC1-4B34-A224-521E758D2071}"/>
    <cellStyle name="Note 51 9 2" xfId="12387" xr:uid="{F4211DDC-2C5A-4A5B-9F75-C22EE2E8AB95}"/>
    <cellStyle name="Note 51_TRAFO" xfId="2323" xr:uid="{00000000-0005-0000-0000-000014090000}"/>
    <cellStyle name="Note 52" xfId="2324" xr:uid="{00000000-0005-0000-0000-000015090000}"/>
    <cellStyle name="Note 52 10" xfId="6354" xr:uid="{EB5C4A97-9154-4A79-B579-5EB50200B48C}"/>
    <cellStyle name="Note 52 10 2" xfId="12825" xr:uid="{7D53B6DF-58E2-406A-9BA2-4C09CE88756F}"/>
    <cellStyle name="Note 52 11" xfId="6189" xr:uid="{83FB207A-FE65-4660-BF98-F7978044CB8F}"/>
    <cellStyle name="Note 52 11 2" xfId="12660" xr:uid="{C92D36C0-0F16-473D-870E-F9DAD9DD0CDD}"/>
    <cellStyle name="Note 52 12" xfId="6558" xr:uid="{A8FEDE0E-3E39-465F-9797-AC23F6C1D029}"/>
    <cellStyle name="Note 52 12 2" xfId="13029" xr:uid="{80F846BA-2B10-4A3A-B2CA-501BAD8299C5}"/>
    <cellStyle name="Note 52 13" xfId="6734" xr:uid="{7644864F-E2FB-4991-9A73-057A61CC563B}"/>
    <cellStyle name="Note 52 13 2" xfId="13205" xr:uid="{35A22B7B-6F61-4CEB-8A9A-026C5BA76BCB}"/>
    <cellStyle name="Note 52 14" xfId="7134" xr:uid="{98BFA64C-0463-44D2-9E81-1A163D1773DE}"/>
    <cellStyle name="Note 52 14 2" xfId="13605" xr:uid="{F27D6377-37F9-492F-B925-C8CE50328D8C}"/>
    <cellStyle name="Note 52 15" xfId="7338" xr:uid="{A021F2A3-09B6-49BD-836B-D1FE603921BE}"/>
    <cellStyle name="Note 52 15 2" xfId="13809" xr:uid="{235A8251-CB37-4660-B236-C038B3E9A393}"/>
    <cellStyle name="Note 52 16" xfId="7824" xr:uid="{4A7472C9-5CB2-4343-83A6-79DE18E475B2}"/>
    <cellStyle name="Note 52 16 2" xfId="14295" xr:uid="{E7BA6AD0-ECA7-4EEF-AEA5-C2B339945D0C}"/>
    <cellStyle name="Note 52 17" xfId="8003" xr:uid="{2F6A5909-A786-42DC-BE5A-C33FEC7933C7}"/>
    <cellStyle name="Note 52 17 2" xfId="14474" xr:uid="{A55CCBCC-49E6-468D-B21D-4B368771A813}"/>
    <cellStyle name="Note 52 18" xfId="8180" xr:uid="{0FEB26AC-B9C9-44D5-91B0-DF7CE4094B57}"/>
    <cellStyle name="Note 52 18 2" xfId="14651" xr:uid="{47AEFC08-0938-41E6-9F5E-036E0A5D24E9}"/>
    <cellStyle name="Note 52 19" xfId="8342" xr:uid="{4FA0868E-4D4B-405D-8A50-9D7FB17A393A}"/>
    <cellStyle name="Note 52 19 2" xfId="14813" xr:uid="{02F07382-45DB-49A5-951D-A4D77CE811E2}"/>
    <cellStyle name="Note 52 2" xfId="2325" xr:uid="{00000000-0005-0000-0000-000016090000}"/>
    <cellStyle name="Note 52 2 10" xfId="6901" xr:uid="{2ED3D484-C9B0-4671-9D9E-56FA8DBEA777}"/>
    <cellStyle name="Note 52 2 10 2" xfId="13372" xr:uid="{11C9D745-492C-4F46-983C-09E88BE7444B}"/>
    <cellStyle name="Note 52 2 11" xfId="6735" xr:uid="{EC514A75-6368-4874-B76F-79806F82D2BA}"/>
    <cellStyle name="Note 52 2 11 2" xfId="13206" xr:uid="{28C0DDFF-DCE6-40CD-8811-A555D7BB1367}"/>
    <cellStyle name="Note 52 2 12" xfId="7135" xr:uid="{589B6C8D-40A0-46A5-892B-4C20FEB17D8D}"/>
    <cellStyle name="Note 52 2 12 2" xfId="13606" xr:uid="{F4077645-FB1C-4D77-B7C5-0076B7A273B1}"/>
    <cellStyle name="Note 52 2 13" xfId="7238" xr:uid="{B399020B-0B8C-4F53-984F-B6B8F085090A}"/>
    <cellStyle name="Note 52 2 13 2" xfId="13709" xr:uid="{D7249F9A-D920-4E86-81FA-E84D56BF5AA7}"/>
    <cellStyle name="Note 52 2 14" xfId="7825" xr:uid="{38D9E268-5071-4631-AFEB-CC38AB2F51A8}"/>
    <cellStyle name="Note 52 2 14 2" xfId="14296" xr:uid="{C60213B8-959C-4A1B-8E7B-AD592063DAE8}"/>
    <cellStyle name="Note 52 2 15" xfId="8004" xr:uid="{B3FCA037-6CCB-4501-85DB-A90AAD126E32}"/>
    <cellStyle name="Note 52 2 15 2" xfId="14475" xr:uid="{1B48D32B-C8C4-4773-A035-A4EE60F88B1D}"/>
    <cellStyle name="Note 52 2 16" xfId="8181" xr:uid="{41001FA7-AF1E-4454-93C0-9B29E48D66A9}"/>
    <cellStyle name="Note 52 2 16 2" xfId="14652" xr:uid="{AB5E46F0-ADE2-4A48-AA79-47336A95FA12}"/>
    <cellStyle name="Note 52 2 17" xfId="8343" xr:uid="{8E983873-3FB2-4062-9D68-0A9A2BCC28B8}"/>
    <cellStyle name="Note 52 2 17 2" xfId="14814" xr:uid="{EC1CECE2-C4AA-4F3B-B957-B13D7160D7D6}"/>
    <cellStyle name="Note 52 2 18" xfId="8979" xr:uid="{BBACCB39-EDBD-4AE0-9391-8E0EC707320B}"/>
    <cellStyle name="Note 52 2 19" xfId="9440" xr:uid="{5FBC543A-3D00-4A88-A4F8-EDC0F19B4466}"/>
    <cellStyle name="Note 52 2 2" xfId="2326" xr:uid="{00000000-0005-0000-0000-000017090000}"/>
    <cellStyle name="Note 52 2 2 2" xfId="4976" xr:uid="{558C9EE7-3BD4-4BCF-A017-ADA0EBF25C8E}"/>
    <cellStyle name="Note 52 2 2 2 2" xfId="11359" xr:uid="{BA166F3B-FCFF-46EB-8E93-D20D1084F5C1}"/>
    <cellStyle name="Note 52 2 2 3" xfId="9441" xr:uid="{FDC491B2-559C-4EDF-8752-AA824FFEC5C8}"/>
    <cellStyle name="Note 52 2 2 4" xfId="10316" xr:uid="{71ADBDB3-4914-44AC-B84A-633D5943DBC8}"/>
    <cellStyle name="Note 52 2 2 5" xfId="4047" xr:uid="{D76DA2EA-4D3B-434B-B163-BC3A45A60EA2}"/>
    <cellStyle name="Note 52 2 20" xfId="8520" xr:uid="{EE2467C2-5014-4294-B2CF-C9BFF5EC7233}"/>
    <cellStyle name="Note 52 2 21" xfId="9740" xr:uid="{27C83928-7A23-4605-A443-7009440E1604}"/>
    <cellStyle name="Note 52 2 22" xfId="9923" xr:uid="{687BDEDD-DB83-4965-A7BD-5715D8D70D02}"/>
    <cellStyle name="Note 52 2 23" xfId="10046" xr:uid="{44EF1D53-947D-4B26-9F00-3B7412E0C459}"/>
    <cellStyle name="Note 52 2 24" xfId="15066" xr:uid="{5F3C68C6-9465-44CE-B3F5-C04198D5E57D}"/>
    <cellStyle name="Note 52 2 25" xfId="15682" xr:uid="{F580DEF7-8E0C-430D-A2D0-DD677460A745}"/>
    <cellStyle name="Note 52 2 26" xfId="15499" xr:uid="{5AE46992-6837-4338-A159-606C8DE69588}"/>
    <cellStyle name="Note 52 2 27" xfId="15944" xr:uid="{8AA1571E-965A-4158-B3CA-6DABB2E49B16}"/>
    <cellStyle name="Note 52 2 28" xfId="16121" xr:uid="{87EF1EC4-E306-4831-90CB-504BDE234121}"/>
    <cellStyle name="Note 52 2 29" xfId="16283" xr:uid="{8A12F8EC-F7F4-416E-8B9F-DA2943815240}"/>
    <cellStyle name="Note 52 2 3" xfId="3534" xr:uid="{E6603485-7F77-483A-9A91-E5C75B93F8FA}"/>
    <cellStyle name="Note 52 2 3 2" xfId="11358" xr:uid="{00E32364-4F5A-4CB9-BD98-38625509A674}"/>
    <cellStyle name="Note 52 2 4" xfId="5477" xr:uid="{C119C65F-2F07-4E7B-9268-08574EF3ECDB}"/>
    <cellStyle name="Note 52 2 4 2" xfId="11948" xr:uid="{6CFC94DC-2A9A-402A-85FD-618D8AE8DBD8}"/>
    <cellStyle name="Note 52 2 5" xfId="5307" xr:uid="{9CF2F378-59C5-473E-AA81-8B222D2C7DB4}"/>
    <cellStyle name="Note 52 2 5 2" xfId="11778" xr:uid="{5F1099D9-A826-4B41-A7AB-4B6348496338}"/>
    <cellStyle name="Note 52 2 6" xfId="5713" xr:uid="{E7BBE56B-67E8-4C9D-AFBA-4467D9F7DDE6}"/>
    <cellStyle name="Note 52 2 6 2" xfId="12184" xr:uid="{D3B87A24-A3DC-413B-9FE5-101C54F57B76}"/>
    <cellStyle name="Note 52 2 7" xfId="5913" xr:uid="{4C311333-4D6C-40DB-A04B-81A703941188}"/>
    <cellStyle name="Note 52 2 7 2" xfId="12384" xr:uid="{D99F9926-068F-4DC4-913B-6C58BE4F7BD0}"/>
    <cellStyle name="Note 52 2 8" xfId="6381" xr:uid="{95BEC85A-C355-42EB-BAE7-A5337FC7CC86}"/>
    <cellStyle name="Note 52 2 8 2" xfId="12852" xr:uid="{57C45DF9-D42C-452E-BAD0-6158C8252389}"/>
    <cellStyle name="Note 52 2 9" xfId="6190" xr:uid="{4838D7DD-0A1F-44E0-A391-54AD71E05B03}"/>
    <cellStyle name="Note 52 2 9 2" xfId="12661" xr:uid="{E389B66F-0804-4F69-8FFD-2F31E9AD4FF6}"/>
    <cellStyle name="Note 52 20" xfId="8978" xr:uid="{934C9010-E749-4CFE-8527-2697FC3C275A}"/>
    <cellStyle name="Note 52 21" xfId="9439" xr:uid="{171ACD9B-0FF5-4ED6-B478-C9C1D0EE9778}"/>
    <cellStyle name="Note 52 22" xfId="8521" xr:uid="{E769DC68-3BE9-4683-A332-3D68DD811745}"/>
    <cellStyle name="Note 52 23" xfId="9739" xr:uid="{6A11106F-7A76-4A4E-A070-A451A1D37A76}"/>
    <cellStyle name="Note 52 24" xfId="9922" xr:uid="{1C767B06-2330-499D-BC18-BBCB9D79284A}"/>
    <cellStyle name="Note 52 25" xfId="10045" xr:uid="{14AE5725-9CB9-4AAF-98E8-FFFF189CAF52}"/>
    <cellStyle name="Note 52 26" xfId="15065" xr:uid="{595CC794-0A0B-40B9-821B-375AD900BF4C}"/>
    <cellStyle name="Note 52 27" xfId="15681" xr:uid="{092CA8D4-D247-4576-9767-5AF6463626C0}"/>
    <cellStyle name="Note 52 28" xfId="15498" xr:uid="{780CCC06-479D-4BF0-96BE-B886D6FC8352}"/>
    <cellStyle name="Note 52 29" xfId="15943" xr:uid="{1B2CDDC0-607E-466A-B0A4-8B9E38F5254C}"/>
    <cellStyle name="Note 52 3" xfId="2327" xr:uid="{00000000-0005-0000-0000-000018090000}"/>
    <cellStyle name="Note 52 3 2" xfId="4977" xr:uid="{9E35F67C-CEFC-414F-B861-53EB84DA7E15}"/>
    <cellStyle name="Note 52 3 2 2" xfId="11360" xr:uid="{50EFF37F-4D27-445D-ADF6-EDA526529815}"/>
    <cellStyle name="Note 52 3 3" xfId="9442" xr:uid="{EE44720A-F35F-4754-B4F1-FBE11E45AF81}"/>
    <cellStyle name="Note 52 3 4" xfId="10317" xr:uid="{D2337F91-80CB-47A1-9DF6-D9CFF2E057CE}"/>
    <cellStyle name="Note 52 3 5" xfId="4048" xr:uid="{C3E34A90-7B10-409B-96FE-C44DAC486B38}"/>
    <cellStyle name="Note 52 30" xfId="16120" xr:uid="{3087E924-CEDE-4B7D-B919-30C3B7836DEC}"/>
    <cellStyle name="Note 52 31" xfId="16282" xr:uid="{EA8EDCCA-8430-4080-BDF3-B9FE778E8F32}"/>
    <cellStyle name="Note 52 4" xfId="3373" xr:uid="{3CA80C4A-0D5E-4E51-95F9-1D535B39C3CD}"/>
    <cellStyle name="Note 52 4 2" xfId="10787" xr:uid="{9FCF66A0-E6F6-4F9D-83D1-FA1EB4E6091D}"/>
    <cellStyle name="Note 52 4 3" xfId="4521" xr:uid="{F9A7673A-4A4A-4F0E-BBB1-8EC0C0252505}"/>
    <cellStyle name="Note 52 5" xfId="3533" xr:uid="{ACB6F6A6-B923-4A87-857C-3D41C03F5C6D}"/>
    <cellStyle name="Note 52 5 2" xfId="11357" xr:uid="{60A7EEB2-17FE-4A73-9084-D13B2CDB5716}"/>
    <cellStyle name="Note 52 6" xfId="5476" xr:uid="{F69A84E6-1548-4B48-85C8-D1AD9B812C6D}"/>
    <cellStyle name="Note 52 6 2" xfId="11947" xr:uid="{67457E2F-19DF-4DF0-90E5-CAAC7F5E4EEB}"/>
    <cellStyle name="Note 52 7" xfId="5306" xr:uid="{2C9E4DAF-959A-4577-B35E-D620D05DA799}"/>
    <cellStyle name="Note 52 7 2" xfId="11777" xr:uid="{064C9614-29DC-4D21-8E18-892509148A80}"/>
    <cellStyle name="Note 52 8" xfId="5712" xr:uid="{FCF6D7D1-4F29-409D-AAC1-CBFB90294419}"/>
    <cellStyle name="Note 52 8 2" xfId="12183" xr:uid="{038BA516-02B2-4288-82CD-8C1B3CED50B3}"/>
    <cellStyle name="Note 52 9" xfId="5914" xr:uid="{38961D0D-3070-4E55-BEE7-E42D3EBA64D1}"/>
    <cellStyle name="Note 52 9 2" xfId="12385" xr:uid="{1E880C09-6906-41A7-B6E3-D876D85101E0}"/>
    <cellStyle name="Note 52_TRAFO" xfId="2328" xr:uid="{00000000-0005-0000-0000-000019090000}"/>
    <cellStyle name="Note 53" xfId="2329" xr:uid="{00000000-0005-0000-0000-00001A090000}"/>
    <cellStyle name="Note 53 10" xfId="6355" xr:uid="{2A209648-1C14-47C2-923D-2083903AC07B}"/>
    <cellStyle name="Note 53 10 2" xfId="12826" xr:uid="{DE279876-318B-489F-BC9E-D84600D902D2}"/>
    <cellStyle name="Note 53 11" xfId="6191" xr:uid="{7DD5F750-8029-4966-8135-44A6F68BAF82}"/>
    <cellStyle name="Note 53 11 2" xfId="12662" xr:uid="{84437367-25CA-4DD8-B282-2BB6B3B320C6}"/>
    <cellStyle name="Note 53 12" xfId="6902" xr:uid="{FB586339-1CCC-4EB8-8428-ADAF1C418811}"/>
    <cellStyle name="Note 53 12 2" xfId="13373" xr:uid="{0133C639-C429-44D2-830E-E3B42B3BF754}"/>
    <cellStyle name="Note 53 13" xfId="6736" xr:uid="{4B75BF40-E9C8-40EC-96FB-7783EB26A0C5}"/>
    <cellStyle name="Note 53 13 2" xfId="13207" xr:uid="{9CA574B1-AA26-4092-9C48-8C284ECCE1F0}"/>
    <cellStyle name="Note 53 14" xfId="7136" xr:uid="{30D49BFD-25CA-4273-B471-F2C44C78A8C7}"/>
    <cellStyle name="Note 53 14 2" xfId="13607" xr:uid="{D39CBC01-92D6-49FD-90E0-A45F03E3DF09}"/>
    <cellStyle name="Note 53 15" xfId="7337" xr:uid="{B5CC35BE-A234-4B3A-8EAA-8FDE4B165DD5}"/>
    <cellStyle name="Note 53 15 2" xfId="13808" xr:uid="{C6794562-706B-4FC4-8593-B3A31266D422}"/>
    <cellStyle name="Note 53 16" xfId="7826" xr:uid="{E7320EC0-188C-437E-B0B0-D375FB2EC44A}"/>
    <cellStyle name="Note 53 16 2" xfId="14297" xr:uid="{234C783B-FAB6-41BD-B904-E9AEB60445C9}"/>
    <cellStyle name="Note 53 17" xfId="8005" xr:uid="{38C6EE58-B914-4810-9E46-FB6E9E490DFB}"/>
    <cellStyle name="Note 53 17 2" xfId="14476" xr:uid="{6692E17E-7E2B-467E-95B1-3E11A8E717B5}"/>
    <cellStyle name="Note 53 18" xfId="8182" xr:uid="{EF617B6B-ED67-4F42-BCD1-288F26E927EE}"/>
    <cellStyle name="Note 53 18 2" xfId="14653" xr:uid="{085BB428-9C1C-4F45-83E6-92C2034FFEFD}"/>
    <cellStyle name="Note 53 19" xfId="8344" xr:uid="{E4499CDC-C4AB-4DB5-A95A-CF00F7B5477F}"/>
    <cellStyle name="Note 53 19 2" xfId="14815" xr:uid="{5EFA8958-9056-4090-83C7-EFE365CCC5F7}"/>
    <cellStyle name="Note 53 2" xfId="2330" xr:uid="{00000000-0005-0000-0000-00001B090000}"/>
    <cellStyle name="Note 53 2 10" xfId="6903" xr:uid="{7B02CABE-9267-4C63-99F2-1A9478E4EB76}"/>
    <cellStyle name="Note 53 2 10 2" xfId="13374" xr:uid="{F7670E64-E691-49E5-95B9-9632D2D2F5B1}"/>
    <cellStyle name="Note 53 2 11" xfId="6571" xr:uid="{0F941056-88D6-4363-891E-FB4511B782C8}"/>
    <cellStyle name="Note 53 2 11 2" xfId="13042" xr:uid="{8D3AD982-DC44-4830-8C2B-90487C45087A}"/>
    <cellStyle name="Note 53 2 12" xfId="7137" xr:uid="{24A53DE4-34B2-43D0-93DB-E3F17797A3E1}"/>
    <cellStyle name="Note 53 2 12 2" xfId="13608" xr:uid="{D415E610-7B1E-4774-97CF-376266ADD040}"/>
    <cellStyle name="Note 53 2 13" xfId="7336" xr:uid="{16B6E94D-4CB3-45EC-A9BB-34DFCAB7E5C4}"/>
    <cellStyle name="Note 53 2 13 2" xfId="13807" xr:uid="{99F112AE-5270-45A4-8B1D-E05D007D25E5}"/>
    <cellStyle name="Note 53 2 14" xfId="7827" xr:uid="{5E35192F-701E-4633-9998-26E8988E954D}"/>
    <cellStyle name="Note 53 2 14 2" xfId="14298" xr:uid="{0398482B-C719-4C77-864B-FCAA7D448E07}"/>
    <cellStyle name="Note 53 2 15" xfId="8006" xr:uid="{EA2BAE07-7712-4FAC-A2C1-C751223F1CFA}"/>
    <cellStyle name="Note 53 2 15 2" xfId="14477" xr:uid="{112D3A72-B08A-4EC8-BA9C-46B870B4340F}"/>
    <cellStyle name="Note 53 2 16" xfId="8183" xr:uid="{CC1087B5-EA83-4881-AB18-CAA087D913DA}"/>
    <cellStyle name="Note 53 2 16 2" xfId="14654" xr:uid="{7B02622A-C217-40AA-B479-EDF57DC65BDD}"/>
    <cellStyle name="Note 53 2 17" xfId="8345" xr:uid="{755F0393-50A7-4342-81DC-431A134E4F0F}"/>
    <cellStyle name="Note 53 2 17 2" xfId="14816" xr:uid="{B691F8AB-7A31-414E-AD5B-E3DA393D256C}"/>
    <cellStyle name="Note 53 2 18" xfId="8981" xr:uid="{2A7F0D06-B38D-4B30-BB66-9BF79BB04D8C}"/>
    <cellStyle name="Note 53 2 19" xfId="9444" xr:uid="{72B2AB58-1C68-4433-B3AE-651E584AFB9A}"/>
    <cellStyle name="Note 53 2 2" xfId="2331" xr:uid="{00000000-0005-0000-0000-00001C090000}"/>
    <cellStyle name="Note 53 2 2 2" xfId="4978" xr:uid="{912828E9-5DD5-4C6C-82A6-AF85DCC0C175}"/>
    <cellStyle name="Note 53 2 2 2 2" xfId="11363" xr:uid="{66DB409C-D70D-4484-91DC-42386734560E}"/>
    <cellStyle name="Note 53 2 2 3" xfId="9445" xr:uid="{1208BE2C-9E12-4196-9D87-174DA7943717}"/>
    <cellStyle name="Note 53 2 2 4" xfId="10318" xr:uid="{51FD4616-BF77-4E9B-AB0F-C8A254059D88}"/>
    <cellStyle name="Note 53 2 2 5" xfId="4049" xr:uid="{00F3F251-373D-428F-8E2D-439F0A8DAAFB}"/>
    <cellStyle name="Note 53 2 20" xfId="8518" xr:uid="{C901A5BF-391A-448B-8848-0C81EE9851AE}"/>
    <cellStyle name="Note 53 2 21" xfId="9742" xr:uid="{B952A30E-AC49-42D9-BFF9-7AD5A36013B8}"/>
    <cellStyle name="Note 53 2 22" xfId="9925" xr:uid="{90D7F4ED-5129-424B-90EE-A6D1663AF1C9}"/>
    <cellStyle name="Note 53 2 23" xfId="10048" xr:uid="{5D33C8F5-3848-48BA-AEEF-75ADA9C2702E}"/>
    <cellStyle name="Note 53 2 24" xfId="15068" xr:uid="{135A025E-DEC2-4BC9-8F98-34CEEBF8CC94}"/>
    <cellStyle name="Note 53 2 25" xfId="15684" xr:uid="{0AE3E6C3-28EC-4F1B-BA8A-369F5FD2E2B5}"/>
    <cellStyle name="Note 53 2 26" xfId="15193" xr:uid="{95F960FD-AE08-4C31-BA14-175E1C2B1215}"/>
    <cellStyle name="Note 53 2 27" xfId="15946" xr:uid="{2952C442-18EC-46C6-AF29-A9F2B3AD31EE}"/>
    <cellStyle name="Note 53 2 28" xfId="16123" xr:uid="{8C64C2B4-B622-48FB-A165-B1813CABB78E}"/>
    <cellStyle name="Note 53 2 29" xfId="16285" xr:uid="{EF9D79A7-FCD3-4084-A54C-04C0674EA596}"/>
    <cellStyle name="Note 53 2 3" xfId="3536" xr:uid="{2C1CF1D4-474C-48DD-AD3A-9139D81C200A}"/>
    <cellStyle name="Note 53 2 3 2" xfId="11362" xr:uid="{9D681D03-43BD-4429-A9E5-69CF4D745747}"/>
    <cellStyle name="Note 53 2 4" xfId="5479" xr:uid="{1A6B6028-B8E8-48CD-94C7-425272C39671}"/>
    <cellStyle name="Note 53 2 4 2" xfId="11950" xr:uid="{2D64D4ED-33CE-4D3B-B802-BB9EEA04A226}"/>
    <cellStyle name="Note 53 2 5" xfId="5308" xr:uid="{6F478EA8-6D2B-4A1D-8B90-6C29E1CBE1D5}"/>
    <cellStyle name="Note 53 2 5 2" xfId="11779" xr:uid="{9A5A1AFF-0189-40E4-851A-318E7C92BF6D}"/>
    <cellStyle name="Note 53 2 6" xfId="5715" xr:uid="{BEED5234-913A-46B0-9580-B76BB118BC59}"/>
    <cellStyle name="Note 53 2 6 2" xfId="12186" xr:uid="{5570F56E-17C8-4F45-981A-E8AAE1CA1D90}"/>
    <cellStyle name="Note 53 2 7" xfId="5911" xr:uid="{85A2E3EB-768F-4281-8090-F234ADA2C1EB}"/>
    <cellStyle name="Note 53 2 7 2" xfId="12382" xr:uid="{6AEA89A9-1D9F-4587-B1CA-28EF73D4DDA1}"/>
    <cellStyle name="Note 53 2 8" xfId="6356" xr:uid="{92B2CC9A-1337-4541-BB61-E208FBE4A825}"/>
    <cellStyle name="Note 53 2 8 2" xfId="12827" xr:uid="{6F12ED63-83C2-4494-A91A-F7FFFA93E87A}"/>
    <cellStyle name="Note 53 2 9" xfId="6192" xr:uid="{3983B797-1794-4216-8B6F-501D3E7E82FD}"/>
    <cellStyle name="Note 53 2 9 2" xfId="12663" xr:uid="{3A7B089B-A1D5-410C-BEFD-2B2BC94D0BE5}"/>
    <cellStyle name="Note 53 20" xfId="8980" xr:uid="{CF2FCD35-954C-450C-B3AC-4E506E60D097}"/>
    <cellStyle name="Note 53 21" xfId="9443" xr:uid="{CDBCC623-FB5A-403F-8233-E491CBC3E261}"/>
    <cellStyle name="Note 53 22" xfId="8519" xr:uid="{28B54651-E109-48A0-A6C9-922831356F76}"/>
    <cellStyle name="Note 53 23" xfId="9741" xr:uid="{F9D7A03E-5C82-43DA-BBA9-97D15487B60F}"/>
    <cellStyle name="Note 53 24" xfId="9924" xr:uid="{DF23FA60-A5F1-4400-B944-C136119FEB02}"/>
    <cellStyle name="Note 53 25" xfId="10047" xr:uid="{EDE4FB2E-F907-4C47-B0F6-BB197D350C2D}"/>
    <cellStyle name="Note 53 26" xfId="15067" xr:uid="{DA913544-8E6F-4E83-B917-67E38DF2F8D0}"/>
    <cellStyle name="Note 53 27" xfId="15683" xr:uid="{CE515FE2-81BC-4E9D-8BCA-2A97653E951F}"/>
    <cellStyle name="Note 53 28" xfId="15183" xr:uid="{B52D217E-868D-4B58-81D1-A2D32FB6663C}"/>
    <cellStyle name="Note 53 29" xfId="15945" xr:uid="{2A19CE52-DC6A-4823-B0DA-F103679E356C}"/>
    <cellStyle name="Note 53 3" xfId="2332" xr:uid="{00000000-0005-0000-0000-00001D090000}"/>
    <cellStyle name="Note 53 3 2" xfId="4979" xr:uid="{9D5FEE47-235F-4611-A640-2FD963A85619}"/>
    <cellStyle name="Note 53 3 2 2" xfId="11364" xr:uid="{764E8A95-326B-497A-A75A-F7873E8E1F66}"/>
    <cellStyle name="Note 53 3 3" xfId="9446" xr:uid="{CF3CBC58-907A-4699-9DBE-B38827AF99ED}"/>
    <cellStyle name="Note 53 3 4" xfId="10319" xr:uid="{9CDF864F-4F2C-4577-BFA4-505A45FE96F0}"/>
    <cellStyle name="Note 53 3 5" xfId="4050" xr:uid="{287D5A71-436E-4411-8CE6-D12744CBE30D}"/>
    <cellStyle name="Note 53 30" xfId="16122" xr:uid="{207634A6-D8A1-4D3A-B0B4-37795E80139C}"/>
    <cellStyle name="Note 53 31" xfId="16284" xr:uid="{5AD1C606-9429-4E17-9543-921BFDD321DB}"/>
    <cellStyle name="Note 53 4" xfId="3374" xr:uid="{FEA694CE-7153-4303-8CC7-22C9128A07F4}"/>
    <cellStyle name="Note 53 4 2" xfId="10788" xr:uid="{869FF2F5-2C28-431A-8099-09CB48587752}"/>
    <cellStyle name="Note 53 4 3" xfId="4522" xr:uid="{7BAA8764-B329-487D-81B4-90500EC25FF9}"/>
    <cellStyle name="Note 53 5" xfId="3535" xr:uid="{FE09EC98-3D1D-45CC-803C-DC44DAA3AF5E}"/>
    <cellStyle name="Note 53 5 2" xfId="11361" xr:uid="{2E09B454-5ED9-4B3C-8D70-857F56B50A5D}"/>
    <cellStyle name="Note 53 6" xfId="5478" xr:uid="{BC0FA396-7AC2-4B17-AB45-87C7B660C49C}"/>
    <cellStyle name="Note 53 6 2" xfId="11949" xr:uid="{65F9C6D6-17ED-4041-A877-F048F1D35155}"/>
    <cellStyle name="Note 53 7" xfId="5105" xr:uid="{DC2AEE81-0019-4D75-9988-7BDF4884F61D}"/>
    <cellStyle name="Note 53 7 2" xfId="11576" xr:uid="{DC8A3DB9-C282-40C8-9EBC-135FF3BB088C}"/>
    <cellStyle name="Note 53 8" xfId="5714" xr:uid="{F721C3BD-8865-4855-9060-459F536EBF0E}"/>
    <cellStyle name="Note 53 8 2" xfId="12185" xr:uid="{222BD5BF-06A2-41BA-B08E-CCFD6BC6B2AC}"/>
    <cellStyle name="Note 53 9" xfId="5912" xr:uid="{9277DAED-E529-43A4-B033-8F3E46019DAC}"/>
    <cellStyle name="Note 53 9 2" xfId="12383" xr:uid="{5922ACF6-DFE3-4735-8744-6E83A02303DF}"/>
    <cellStyle name="Note 53_TRAFO" xfId="2333" xr:uid="{00000000-0005-0000-0000-00001E090000}"/>
    <cellStyle name="Note 54" xfId="2334" xr:uid="{00000000-0005-0000-0000-00001F090000}"/>
    <cellStyle name="Note 54 10" xfId="6357" xr:uid="{54B2C7C5-6775-4CE3-866B-47CAFE389A48}"/>
    <cellStyle name="Note 54 10 2" xfId="12828" xr:uid="{844C2EF3-8FE4-4529-82B7-BC92EF26C93B}"/>
    <cellStyle name="Note 54 11" xfId="6193" xr:uid="{5266A237-C647-404E-89A7-EE4B4376E18F}"/>
    <cellStyle name="Note 54 11 2" xfId="12664" xr:uid="{6D286209-D88E-4B95-9D85-D489A6CA9369}"/>
    <cellStyle name="Note 54 12" xfId="6904" xr:uid="{54D0A6A0-5F31-4ACC-915D-479FE57A9BB2}"/>
    <cellStyle name="Note 54 12 2" xfId="13375" xr:uid="{7F9B48E7-3A20-4D0A-9C22-44A24B83EEBE}"/>
    <cellStyle name="Note 54 13" xfId="6737" xr:uid="{C84C6641-380F-4CF5-902E-4F116828C85A}"/>
    <cellStyle name="Note 54 13 2" xfId="13208" xr:uid="{EF5F6DFF-A01B-4597-A930-B14AE52C0004}"/>
    <cellStyle name="Note 54 14" xfId="7138" xr:uid="{75015093-5C51-4874-A924-0193B2DC9D3D}"/>
    <cellStyle name="Note 54 14 2" xfId="13609" xr:uid="{EA6403DC-C5DD-4A4F-A591-0083E5538F59}"/>
    <cellStyle name="Note 54 15" xfId="7335" xr:uid="{ADC0A232-FF6E-4117-9781-B1BD4DD8120F}"/>
    <cellStyle name="Note 54 15 2" xfId="13806" xr:uid="{59D9F742-B7F5-4D99-9619-ADF06ABCBA1A}"/>
    <cellStyle name="Note 54 16" xfId="7828" xr:uid="{69567A15-4551-4EAA-96C4-C37111530CCC}"/>
    <cellStyle name="Note 54 16 2" xfId="14299" xr:uid="{678590F7-AA4D-4FE4-BAC4-6C747E5C72F1}"/>
    <cellStyle name="Note 54 17" xfId="8007" xr:uid="{7F95B4BC-916B-4D4A-ACAA-9460BACD3EA7}"/>
    <cellStyle name="Note 54 17 2" xfId="14478" xr:uid="{BC9F9925-0F19-4CEC-8EC6-B4EFA19E1479}"/>
    <cellStyle name="Note 54 18" xfId="8184" xr:uid="{7F536033-8873-429B-9976-B62F15FF2428}"/>
    <cellStyle name="Note 54 18 2" xfId="14655" xr:uid="{8AF22DA9-EC88-43C4-B113-D10204AD00F1}"/>
    <cellStyle name="Note 54 19" xfId="8346" xr:uid="{84BC2477-0CE1-45C7-B208-ACA135B0BF77}"/>
    <cellStyle name="Note 54 19 2" xfId="14817" xr:uid="{55AB7A20-4EC6-4FCD-BA84-CC94DAF8CF18}"/>
    <cellStyle name="Note 54 2" xfId="2335" xr:uid="{00000000-0005-0000-0000-000020090000}"/>
    <cellStyle name="Note 54 2 10" xfId="6905" xr:uid="{4DF114BA-DFE6-4D98-AC26-16B40A1BC806}"/>
    <cellStyle name="Note 54 2 10 2" xfId="13376" xr:uid="{A93FDE3E-BE45-4C6F-9832-D12992C0647B}"/>
    <cellStyle name="Note 54 2 11" xfId="6738" xr:uid="{6798B20E-6FD0-490A-A57A-A85B8C13813B}"/>
    <cellStyle name="Note 54 2 11 2" xfId="13209" xr:uid="{BCA72EC9-201F-4518-A426-82519B1978DD}"/>
    <cellStyle name="Note 54 2 12" xfId="7139" xr:uid="{D138A61F-3C09-4EC6-BFEC-06AC5E2FF62A}"/>
    <cellStyle name="Note 54 2 12 2" xfId="13610" xr:uid="{A3CC00CF-737B-4302-8076-F3726330DB0B}"/>
    <cellStyle name="Note 54 2 13" xfId="7334" xr:uid="{6CD591B5-D165-4D37-B002-21462215BEB7}"/>
    <cellStyle name="Note 54 2 13 2" xfId="13805" xr:uid="{17E39856-FA1B-49A3-BADD-4B5784429ED6}"/>
    <cellStyle name="Note 54 2 14" xfId="7829" xr:uid="{3B11C7DB-5A5C-42FD-9D9A-1190071EBB7C}"/>
    <cellStyle name="Note 54 2 14 2" xfId="14300" xr:uid="{26523FB5-D1AB-4CFB-BE34-66158AD1CD68}"/>
    <cellStyle name="Note 54 2 15" xfId="8008" xr:uid="{8B0442B6-EDD8-46CA-9760-889A7139CFB8}"/>
    <cellStyle name="Note 54 2 15 2" xfId="14479" xr:uid="{A0A52CD8-6C4D-48C2-B4B0-94163838154E}"/>
    <cellStyle name="Note 54 2 16" xfId="8185" xr:uid="{F949D3B1-1901-4C3F-8F0B-180A1A696EB6}"/>
    <cellStyle name="Note 54 2 16 2" xfId="14656" xr:uid="{CB28CF0A-0B20-4248-AFB1-1A69665FFE04}"/>
    <cellStyle name="Note 54 2 17" xfId="8347" xr:uid="{5AA0F241-2C41-4E6F-9EFB-89B8EC6E0CA8}"/>
    <cellStyle name="Note 54 2 17 2" xfId="14818" xr:uid="{5C3A865F-9023-4A9C-8F51-D957E78E9036}"/>
    <cellStyle name="Note 54 2 18" xfId="8983" xr:uid="{56665782-FCE7-45B3-850E-812A4D2AFB30}"/>
    <cellStyle name="Note 54 2 19" xfId="9448" xr:uid="{446F1F9A-CB6C-4F0B-B391-3C70F333B052}"/>
    <cellStyle name="Note 54 2 2" xfId="2336" xr:uid="{00000000-0005-0000-0000-000021090000}"/>
    <cellStyle name="Note 54 2 2 2" xfId="4980" xr:uid="{21CD6883-76A9-4EC3-BB3B-00FAB8F42295}"/>
    <cellStyle name="Note 54 2 2 2 2" xfId="11367" xr:uid="{E4B9B005-68D5-47BA-9C8B-358DE5BB5CF7}"/>
    <cellStyle name="Note 54 2 2 3" xfId="9449" xr:uid="{CC7F928A-B1F0-4943-BC4C-140654513770}"/>
    <cellStyle name="Note 54 2 2 4" xfId="10320" xr:uid="{841B57C9-DB3A-427B-8DE5-5EC770257222}"/>
    <cellStyle name="Note 54 2 2 5" xfId="4051" xr:uid="{C29BB0F3-A088-4D71-9FD7-B9F598179019}"/>
    <cellStyle name="Note 54 2 20" xfId="8443" xr:uid="{879F7B45-D3E4-49BE-A56D-0BBBB8BF78AE}"/>
    <cellStyle name="Note 54 2 21" xfId="9744" xr:uid="{2C430BFB-D098-4210-A130-26C8AC5C007F}"/>
    <cellStyle name="Note 54 2 22" xfId="9927" xr:uid="{EC3C1020-B42F-42FA-BA86-E7DFB47681DF}"/>
    <cellStyle name="Note 54 2 23" xfId="10143" xr:uid="{76085417-83C5-4389-9E6F-65756F7DA983}"/>
    <cellStyle name="Note 54 2 24" xfId="15070" xr:uid="{75FB2ED0-72F0-4D17-86E9-52694DD3AFC8}"/>
    <cellStyle name="Note 54 2 25" xfId="15686" xr:uid="{6DB6C26E-1E42-4070-AB0A-05FF1AF47611}"/>
    <cellStyle name="Note 54 2 26" xfId="15184" xr:uid="{AE1E592A-31FD-4585-8614-B708AE4C596C}"/>
    <cellStyle name="Note 54 2 27" xfId="15948" xr:uid="{0629E773-587F-4376-AFF6-0FB6A1B2C133}"/>
    <cellStyle name="Note 54 2 28" xfId="16125" xr:uid="{C3404FA4-2C5B-4193-B7C7-F09ADBF342C7}"/>
    <cellStyle name="Note 54 2 29" xfId="16287" xr:uid="{9A7BE73E-F578-4468-A4CE-F274094EAAC1}"/>
    <cellStyle name="Note 54 2 3" xfId="3538" xr:uid="{EE17C8E6-4513-4B21-BF94-B75F0E801113}"/>
    <cellStyle name="Note 54 2 3 2" xfId="11366" xr:uid="{324E5A2E-C23C-432C-8135-9806763A6771}"/>
    <cellStyle name="Note 54 2 4" xfId="5481" xr:uid="{19466B9C-0473-4586-A42A-F5EDC7558586}"/>
    <cellStyle name="Note 54 2 4 2" xfId="11952" xr:uid="{9A894DA4-D80A-4C30-AD4D-F32AA70C0B85}"/>
    <cellStyle name="Note 54 2 5" xfId="5310" xr:uid="{BCA1A9CE-D6D5-45C0-AFD7-4448B3C4E2AD}"/>
    <cellStyle name="Note 54 2 5 2" xfId="11781" xr:uid="{EA55227B-10F7-4222-A49C-D7B29C159682}"/>
    <cellStyle name="Note 54 2 6" xfId="5717" xr:uid="{5A74F7F1-47FF-473A-972C-8B4FF27DF209}"/>
    <cellStyle name="Note 54 2 6 2" xfId="12188" xr:uid="{10B5208B-206C-4B54-A524-75FE2348F7EE}"/>
    <cellStyle name="Note 54 2 7" xfId="5909" xr:uid="{A8396C56-2BE0-4E9E-BBDE-65556CE2CB04}"/>
    <cellStyle name="Note 54 2 7 2" xfId="12380" xr:uid="{3DEC790B-6896-4193-B677-F5478D5F8C7A}"/>
    <cellStyle name="Note 54 2 8" xfId="6358" xr:uid="{59CD3750-B9D0-4563-BCF2-98C56A271C17}"/>
    <cellStyle name="Note 54 2 8 2" xfId="12829" xr:uid="{AA5BFBE5-E04F-440C-9C5A-8A43715CB1B6}"/>
    <cellStyle name="Note 54 2 9" xfId="6194" xr:uid="{78818BB3-22C2-48E5-A206-DBEC53F73831}"/>
    <cellStyle name="Note 54 2 9 2" xfId="12665" xr:uid="{80BEC4E9-2C36-4889-B2B3-CD32221BD82F}"/>
    <cellStyle name="Note 54 20" xfId="8982" xr:uid="{DD6148CB-A063-47CC-B9A0-D09AE5A7356A}"/>
    <cellStyle name="Note 54 21" xfId="9447" xr:uid="{FA913C79-4DF8-41A6-BFC0-AA1AE40F22E2}"/>
    <cellStyle name="Note 54 22" xfId="8517" xr:uid="{DA0C28AA-8B23-463F-9C85-FC1CE78B0B9D}"/>
    <cellStyle name="Note 54 23" xfId="9743" xr:uid="{6FADBF72-B1D5-4CB7-9D93-B7DEEDCA1558}"/>
    <cellStyle name="Note 54 24" xfId="9926" xr:uid="{D7F15235-FE7C-452F-B405-555ABA055A6D}"/>
    <cellStyle name="Note 54 25" xfId="10049" xr:uid="{644EC70E-9F72-4ACE-BBA1-2CDD50AAEC75}"/>
    <cellStyle name="Note 54 26" xfId="15069" xr:uid="{E09A04DE-57CC-4195-A200-DBB1F215BE50}"/>
    <cellStyle name="Note 54 27" xfId="15685" xr:uid="{BAA0299E-CF26-4678-A19F-02CB604B2700}"/>
    <cellStyle name="Note 54 28" xfId="15500" xr:uid="{6D73CE03-8A78-4555-B249-2D9D6AA51D8A}"/>
    <cellStyle name="Note 54 29" xfId="15947" xr:uid="{5DDF3D19-0089-412F-8324-523F8DD1218E}"/>
    <cellStyle name="Note 54 3" xfId="2337" xr:uid="{00000000-0005-0000-0000-000022090000}"/>
    <cellStyle name="Note 54 3 2" xfId="4981" xr:uid="{D6ADB42A-E07B-473B-BDA1-197B6714273B}"/>
    <cellStyle name="Note 54 3 2 2" xfId="11368" xr:uid="{56B834A7-6CF7-49FB-BFAD-2757FA37CDFB}"/>
    <cellStyle name="Note 54 3 3" xfId="9450" xr:uid="{6B0E9D33-6BB7-4FC0-915D-06FFAD6DBED7}"/>
    <cellStyle name="Note 54 3 4" xfId="10321" xr:uid="{98734446-E129-44E0-AB9C-A95519469D3A}"/>
    <cellStyle name="Note 54 3 5" xfId="4052" xr:uid="{22624F6A-6B8F-417B-BED7-59736888E3F6}"/>
    <cellStyle name="Note 54 30" xfId="16124" xr:uid="{C7135EC2-31E5-4543-B160-41CE7C8CC81B}"/>
    <cellStyle name="Note 54 31" xfId="16286" xr:uid="{B9DC7CB4-6979-46CA-B927-2CFFBF7CD1BC}"/>
    <cellStyle name="Note 54 4" xfId="3375" xr:uid="{33EC901A-4A02-499A-B840-04454D7CC639}"/>
    <cellStyle name="Note 54 4 2" xfId="10789" xr:uid="{F88C132C-CDEF-47D7-9E69-DC7AEEDC2903}"/>
    <cellStyle name="Note 54 4 3" xfId="4523" xr:uid="{402CAECE-917E-4B15-8D72-D3AA9B905028}"/>
    <cellStyle name="Note 54 5" xfId="3537" xr:uid="{E546A421-2A4D-49DA-95BB-160013C7C897}"/>
    <cellStyle name="Note 54 5 2" xfId="11365" xr:uid="{61B641C5-2102-4C62-A320-703B7B1660B1}"/>
    <cellStyle name="Note 54 6" xfId="5480" xr:uid="{C9B18C68-8AC7-4F9D-B852-E3149FABD46F}"/>
    <cellStyle name="Note 54 6 2" xfId="11951" xr:uid="{95AC2552-D3E4-4EC6-99A9-02753B7ACB89}"/>
    <cellStyle name="Note 54 7" xfId="5309" xr:uid="{163E1ED0-8F7C-47F5-874A-0C0D4DFC3438}"/>
    <cellStyle name="Note 54 7 2" xfId="11780" xr:uid="{7393891E-DEFF-4023-B5E5-EAA3B5B10016}"/>
    <cellStyle name="Note 54 8" xfId="5716" xr:uid="{B2DB0154-591A-4E85-A803-405EA836471D}"/>
    <cellStyle name="Note 54 8 2" xfId="12187" xr:uid="{09BD4253-EACC-404F-9086-230BF39E702F}"/>
    <cellStyle name="Note 54 9" xfId="5910" xr:uid="{7635619E-2983-4EAD-AB33-D487C8665133}"/>
    <cellStyle name="Note 54 9 2" xfId="12381" xr:uid="{96796909-5877-45B8-B6C7-72E79BB65E70}"/>
    <cellStyle name="Note 54_TRAFO" xfId="2338" xr:uid="{00000000-0005-0000-0000-000023090000}"/>
    <cellStyle name="Note 55" xfId="2339" xr:uid="{00000000-0005-0000-0000-000024090000}"/>
    <cellStyle name="Note 55 10" xfId="6359" xr:uid="{DD142891-1162-47D1-854D-0D9C99966FD4}"/>
    <cellStyle name="Note 55 10 2" xfId="12830" xr:uid="{AC37742D-AF80-4A66-8C7B-C73209F6B68D}"/>
    <cellStyle name="Note 55 11" xfId="6195" xr:uid="{2F8844BA-B918-4AA6-8803-C09DA5FB3166}"/>
    <cellStyle name="Note 55 11 2" xfId="12666" xr:uid="{D2667E39-DF90-4D6B-BC97-63BB2C53F535}"/>
    <cellStyle name="Note 55 12" xfId="6906" xr:uid="{1E1A8398-ADA0-4A61-9FBB-16C998801C63}"/>
    <cellStyle name="Note 55 12 2" xfId="13377" xr:uid="{5326550C-1B2D-4188-A646-BBF65F9C34AE}"/>
    <cellStyle name="Note 55 13" xfId="6739" xr:uid="{DF1527D9-38E6-4879-BE8B-0837AB8D3057}"/>
    <cellStyle name="Note 55 13 2" xfId="13210" xr:uid="{6D3A4AAB-9001-40E3-B657-A56775CB80DE}"/>
    <cellStyle name="Note 55 14" xfId="7140" xr:uid="{D773A704-4E9B-4116-800A-94ACF57CB686}"/>
    <cellStyle name="Note 55 14 2" xfId="13611" xr:uid="{8C05348A-B1A5-42A3-BAAF-0296B973DA55}"/>
    <cellStyle name="Note 55 15" xfId="7333" xr:uid="{C556F676-C3ED-4DAC-8AFA-7C7A5E96D073}"/>
    <cellStyle name="Note 55 15 2" xfId="13804" xr:uid="{EB05AC33-CD7B-44A4-AFE4-292779BFF84D}"/>
    <cellStyle name="Note 55 16" xfId="7830" xr:uid="{6B9B55E1-1E9F-4D44-A8C4-556E30151D55}"/>
    <cellStyle name="Note 55 16 2" xfId="14301" xr:uid="{969CADFE-DA5F-4EDF-9602-CC2B49D98A3D}"/>
    <cellStyle name="Note 55 17" xfId="8009" xr:uid="{BBDC7D7B-DE07-4C62-9E03-673FE59BF09D}"/>
    <cellStyle name="Note 55 17 2" xfId="14480" xr:uid="{D8AE35A3-CC44-4B69-A1A7-6C43D2468F0D}"/>
    <cellStyle name="Note 55 18" xfId="8186" xr:uid="{1091E86B-2712-4110-AC3A-E3781CB06B95}"/>
    <cellStyle name="Note 55 18 2" xfId="14657" xr:uid="{41D88BF1-D73B-42E3-B998-BD3258A8E7D7}"/>
    <cellStyle name="Note 55 19" xfId="8348" xr:uid="{F0B0F8FE-71D2-45C5-ACF2-501531973203}"/>
    <cellStyle name="Note 55 19 2" xfId="14819" xr:uid="{81C08EAD-54EF-4151-9A72-EC9F696CE603}"/>
    <cellStyle name="Note 55 2" xfId="2340" xr:uid="{00000000-0005-0000-0000-000025090000}"/>
    <cellStyle name="Note 55 2 10" xfId="6907" xr:uid="{500AF926-C0AF-411C-A22E-C1B168C08EA3}"/>
    <cellStyle name="Note 55 2 10 2" xfId="13378" xr:uid="{A47C378C-6568-4481-B15E-C9A2CF9E3AF1}"/>
    <cellStyle name="Note 55 2 11" xfId="6740" xr:uid="{53197151-162E-4FF2-9312-043B3C72F698}"/>
    <cellStyle name="Note 55 2 11 2" xfId="13211" xr:uid="{34AB63FA-7B46-460A-AF35-6F2AF0DD21C2}"/>
    <cellStyle name="Note 55 2 12" xfId="7141" xr:uid="{E58286BD-26EF-43D8-8785-6EF5CD2B8BAA}"/>
    <cellStyle name="Note 55 2 12 2" xfId="13612" xr:uid="{93B86E3C-34D6-43B5-BBE1-EB97C889F3F7}"/>
    <cellStyle name="Note 55 2 13" xfId="7332" xr:uid="{8AFEF3AA-744C-450A-B877-89F71066D8AB}"/>
    <cellStyle name="Note 55 2 13 2" xfId="13803" xr:uid="{6E50CAFE-18D8-49CF-AA21-46491D3B6CE4}"/>
    <cellStyle name="Note 55 2 14" xfId="7831" xr:uid="{BA037D98-8C37-47B5-BEAC-3B67D96D94EE}"/>
    <cellStyle name="Note 55 2 14 2" xfId="14302" xr:uid="{5016F504-F24E-407B-B553-081ED8F84858}"/>
    <cellStyle name="Note 55 2 15" xfId="8010" xr:uid="{9093F811-B8D7-490C-8A26-D66F847EBE5C}"/>
    <cellStyle name="Note 55 2 15 2" xfId="14481" xr:uid="{F58D9305-4BBB-4C6B-B2A9-34665113AF93}"/>
    <cellStyle name="Note 55 2 16" xfId="8187" xr:uid="{4A027D34-0DB0-4BDF-8BC3-ECF71F907053}"/>
    <cellStyle name="Note 55 2 16 2" xfId="14658" xr:uid="{3BF30047-F565-49BE-917C-29EBADDFECB7}"/>
    <cellStyle name="Note 55 2 17" xfId="8349" xr:uid="{5050A5C8-6FF6-458F-BC7A-95DAD960CC03}"/>
    <cellStyle name="Note 55 2 17 2" xfId="14820" xr:uid="{E779450B-2ED7-4FAE-B2C7-55516652FBB3}"/>
    <cellStyle name="Note 55 2 18" xfId="8985" xr:uid="{5B83E7B6-F6C6-4657-8C00-ED781A34475F}"/>
    <cellStyle name="Note 55 2 19" xfId="9452" xr:uid="{20848B09-2A80-4317-B79B-6DAD96B26E8F}"/>
    <cellStyle name="Note 55 2 2" xfId="2341" xr:uid="{00000000-0005-0000-0000-000026090000}"/>
    <cellStyle name="Note 55 2 2 2" xfId="4982" xr:uid="{23EAF253-0BA7-4531-84C0-1B7B04853987}"/>
    <cellStyle name="Note 55 2 2 2 2" xfId="11371" xr:uid="{1F5D48ED-38E7-4B95-93FD-8E1BE495DD9B}"/>
    <cellStyle name="Note 55 2 2 3" xfId="9453" xr:uid="{342F4816-EBB8-4D9D-868A-B4463E4AEF79}"/>
    <cellStyle name="Note 55 2 2 4" xfId="10322" xr:uid="{4C571C24-3D6A-4D90-80B8-BED17300D5EA}"/>
    <cellStyle name="Note 55 2 2 5" xfId="4053" xr:uid="{721C349B-F743-4C8B-9672-581EAE1116F4}"/>
    <cellStyle name="Note 55 2 20" xfId="8515" xr:uid="{F32A9BA8-EAA4-4EDF-88C3-2D24A33B04B9}"/>
    <cellStyle name="Note 55 2 21" xfId="9746" xr:uid="{42EE7954-639B-4209-8EF5-568E0644B5C3}"/>
    <cellStyle name="Note 55 2 22" xfId="9929" xr:uid="{2AAFC794-CB3C-4DB6-85F8-D744B59A4808}"/>
    <cellStyle name="Note 55 2 23" xfId="10051" xr:uid="{B9CE3FAD-0516-43D1-8797-FB7F754329F0}"/>
    <cellStyle name="Note 55 2 24" xfId="15072" xr:uid="{6FA59918-0269-49BE-895F-494952918201}"/>
    <cellStyle name="Note 55 2 25" xfId="15687" xr:uid="{262B3CD8-55D1-46BD-B58B-5FA1B2225501}"/>
    <cellStyle name="Note 55 2 26" xfId="15502" xr:uid="{839FC480-E3DC-47BD-B90B-715AFD2513DD}"/>
    <cellStyle name="Note 55 2 27" xfId="15950" xr:uid="{15456422-08CD-4839-8DAB-9A425F0B879B}"/>
    <cellStyle name="Note 55 2 28" xfId="16127" xr:uid="{57F83FAA-5F02-4C62-BA02-8669695FE5DC}"/>
    <cellStyle name="Note 55 2 29" xfId="16289" xr:uid="{B6C18E6D-2960-49A7-92C5-C72DB3145484}"/>
    <cellStyle name="Note 55 2 3" xfId="3540" xr:uid="{C3B5BCE4-9F78-4CE7-B1F3-E8E0831E1B8E}"/>
    <cellStyle name="Note 55 2 3 2" xfId="11370" xr:uid="{08154FF0-64DD-458B-99C2-E29CF6625B5F}"/>
    <cellStyle name="Note 55 2 4" xfId="5483" xr:uid="{455DE935-1B3A-4136-B240-BEF87B4D4200}"/>
    <cellStyle name="Note 55 2 4 2" xfId="11954" xr:uid="{D3D2AF12-B314-403C-8F57-7E505C943CDB}"/>
    <cellStyle name="Note 55 2 5" xfId="5312" xr:uid="{22E80C8E-7119-4B69-88C9-67B53189DDE8}"/>
    <cellStyle name="Note 55 2 5 2" xfId="11783" xr:uid="{3C5BD497-87CB-42E9-BB66-8CC5F37990EC}"/>
    <cellStyle name="Note 55 2 6" xfId="5719" xr:uid="{F714725A-3162-477E-8EAB-676D066E484B}"/>
    <cellStyle name="Note 55 2 6 2" xfId="12190" xr:uid="{2020B614-0675-464A-8F71-4545E031E219}"/>
    <cellStyle name="Note 55 2 7" xfId="5907" xr:uid="{DB0A2004-A6A4-43DB-A27B-A170553B2BE2}"/>
    <cellStyle name="Note 55 2 7 2" xfId="12378" xr:uid="{77EE6699-01C0-48BB-8BA1-0E191B38B4E7}"/>
    <cellStyle name="Note 55 2 8" xfId="6360" xr:uid="{2F34EC52-758F-4E5E-B54A-45E7EF50586A}"/>
    <cellStyle name="Note 55 2 8 2" xfId="12831" xr:uid="{DBF05A94-0F69-491E-BFFF-EDE2D0AD0C45}"/>
    <cellStyle name="Note 55 2 9" xfId="6196" xr:uid="{9CA26015-FCEC-412D-90C5-410350BE7824}"/>
    <cellStyle name="Note 55 2 9 2" xfId="12667" xr:uid="{8C793C31-FA87-4E47-8DC2-3A5C1E90E733}"/>
    <cellStyle name="Note 55 20" xfId="8984" xr:uid="{EF32277C-8E04-4F60-9C7A-9A7AF18A6898}"/>
    <cellStyle name="Note 55 21" xfId="9451" xr:uid="{B41DACAC-6B44-4798-8F13-6FBFD2A967DA}"/>
    <cellStyle name="Note 55 22" xfId="8516" xr:uid="{F3B477AB-EDF2-4356-A468-F0CA12817667}"/>
    <cellStyle name="Note 55 23" xfId="9745" xr:uid="{DF11BA6E-8A81-47CF-AE74-7A4B82CFD807}"/>
    <cellStyle name="Note 55 24" xfId="9928" xr:uid="{9E4A7A84-4F92-4079-B0CB-9FF9C7BE433A}"/>
    <cellStyle name="Note 55 25" xfId="10050" xr:uid="{CC5C830A-602D-4217-94C3-783772CB1225}"/>
    <cellStyle name="Note 55 26" xfId="15071" xr:uid="{74964930-EC9F-449B-B982-7BCD709A9E44}"/>
    <cellStyle name="Note 55 27" xfId="15811" xr:uid="{C6AE93CB-46AE-43E0-A444-0B6A393762E7}"/>
    <cellStyle name="Note 55 28" xfId="15501" xr:uid="{9B2D33E5-AFB3-4753-AC2B-AD9564944CC0}"/>
    <cellStyle name="Note 55 29" xfId="15949" xr:uid="{826470D2-22A1-47AA-B7F8-B192B61468A7}"/>
    <cellStyle name="Note 55 3" xfId="2342" xr:uid="{00000000-0005-0000-0000-000027090000}"/>
    <cellStyle name="Note 55 3 2" xfId="4983" xr:uid="{7D10FD31-8BFD-496C-A1B8-0841D5762B5F}"/>
    <cellStyle name="Note 55 3 2 2" xfId="11372" xr:uid="{0283669B-58CE-4D5E-A6EB-7F03E544F4F8}"/>
    <cellStyle name="Note 55 3 3" xfId="9454" xr:uid="{DD31209F-72FB-4481-A44A-38F686742C23}"/>
    <cellStyle name="Note 55 3 4" xfId="10323" xr:uid="{D775E8C0-0754-470D-9C00-30C096B56F5F}"/>
    <cellStyle name="Note 55 3 5" xfId="4054" xr:uid="{9BC879CA-374D-4A47-B2FC-8D2D1B79B319}"/>
    <cellStyle name="Note 55 30" xfId="16126" xr:uid="{2ED4CA56-9E8E-4E7C-84D4-06C9D51575B4}"/>
    <cellStyle name="Note 55 31" xfId="16288" xr:uid="{7424A34B-7C63-4647-8D28-3EEA24E0358B}"/>
    <cellStyle name="Note 55 4" xfId="3376" xr:uid="{DF3B77C6-BB68-4DDD-B737-5AC3DBE42AF3}"/>
    <cellStyle name="Note 55 4 2" xfId="10790" xr:uid="{5998644C-E5DC-4FE0-B53D-897C52D5D9F2}"/>
    <cellStyle name="Note 55 4 3" xfId="4524" xr:uid="{588605D9-5BC7-4145-8BF0-5F4E46A251D6}"/>
    <cellStyle name="Note 55 5" xfId="3539" xr:uid="{6C69A6E5-AD4B-465E-B6B1-704DB687A595}"/>
    <cellStyle name="Note 55 5 2" xfId="11369" xr:uid="{3B3C7E71-6229-448B-90CA-6F352A661BE1}"/>
    <cellStyle name="Note 55 6" xfId="5482" xr:uid="{1696641F-78A9-44A1-9162-E949DFF88C85}"/>
    <cellStyle name="Note 55 6 2" xfId="11953" xr:uid="{F25307C5-BAA0-45CB-AFB4-669287125D1C}"/>
    <cellStyle name="Note 55 7" xfId="5311" xr:uid="{0B089BA9-34EB-4E20-8152-C4536784FA49}"/>
    <cellStyle name="Note 55 7 2" xfId="11782" xr:uid="{AE9FB5DE-5392-41B4-A16F-B0AD71ECE8CD}"/>
    <cellStyle name="Note 55 8" xfId="5718" xr:uid="{149A1167-C011-4D39-B58D-65F59AC759A5}"/>
    <cellStyle name="Note 55 8 2" xfId="12189" xr:uid="{EE489A91-7CC2-434E-A825-1A833473E8F1}"/>
    <cellStyle name="Note 55 9" xfId="5908" xr:uid="{DAE240A2-5BEB-4F00-BDA9-FB563603EC75}"/>
    <cellStyle name="Note 55 9 2" xfId="12379" xr:uid="{B9B23991-BCE2-44E3-9E80-B321A783495D}"/>
    <cellStyle name="Note 55_TRAFO" xfId="2343" xr:uid="{00000000-0005-0000-0000-000028090000}"/>
    <cellStyle name="Note 56" xfId="2344" xr:uid="{00000000-0005-0000-0000-000029090000}"/>
    <cellStyle name="Note 56 10" xfId="6361" xr:uid="{3D9471D2-DD5F-4BE5-BCB2-E4BE85744BB9}"/>
    <cellStyle name="Note 56 10 2" xfId="12832" xr:uid="{CDAE01C1-4E6C-4294-B639-B62480770D7B}"/>
    <cellStyle name="Note 56 11" xfId="6197" xr:uid="{4CD66E0C-73E0-405D-A394-AC532955DEEF}"/>
    <cellStyle name="Note 56 11 2" xfId="12668" xr:uid="{3FA3C568-21F7-432D-9D72-486950D1B4F3}"/>
    <cellStyle name="Note 56 12" xfId="6908" xr:uid="{D54E82D4-0841-4D0F-9011-498F046ABF20}"/>
    <cellStyle name="Note 56 12 2" xfId="13379" xr:uid="{707C7DB9-DC1E-4C5D-9D5C-64688A06AB8A}"/>
    <cellStyle name="Note 56 13" xfId="6741" xr:uid="{A00A6037-568D-403A-8C8A-1632973B9A92}"/>
    <cellStyle name="Note 56 13 2" xfId="13212" xr:uid="{040CF556-265F-4361-A623-3A300F5951FD}"/>
    <cellStyle name="Note 56 14" xfId="7142" xr:uid="{B9B62C9E-E5E8-4F72-993A-56B3590FB29A}"/>
    <cellStyle name="Note 56 14 2" xfId="13613" xr:uid="{844078A8-A4DE-4ACD-BAF9-F1E5D38CF6A5}"/>
    <cellStyle name="Note 56 15" xfId="7331" xr:uid="{F662748A-1E6A-4E09-80B8-AD02495CC124}"/>
    <cellStyle name="Note 56 15 2" xfId="13802" xr:uid="{F874E36D-E195-40EE-BD02-524F6CBA53FA}"/>
    <cellStyle name="Note 56 16" xfId="7832" xr:uid="{0528DB62-3A7A-4D5D-B946-B27618304FD7}"/>
    <cellStyle name="Note 56 16 2" xfId="14303" xr:uid="{AB9BC751-A08F-4809-B8CA-EB57216259CF}"/>
    <cellStyle name="Note 56 17" xfId="8011" xr:uid="{E70892F6-7F24-4A92-A26F-344180932478}"/>
    <cellStyle name="Note 56 17 2" xfId="14482" xr:uid="{D7D1E8D9-C7BC-4977-896B-F9DF0BD67B8D}"/>
    <cellStyle name="Note 56 18" xfId="8188" xr:uid="{B0CB2FBC-932E-4816-8FED-220354802060}"/>
    <cellStyle name="Note 56 18 2" xfId="14659" xr:uid="{4FFBC43C-98CA-400C-80DA-E291CBACF8CA}"/>
    <cellStyle name="Note 56 19" xfId="8350" xr:uid="{D581C145-0AEA-476D-B18C-6C6B31CEEA2B}"/>
    <cellStyle name="Note 56 19 2" xfId="14821" xr:uid="{F0C9661E-464B-4FB7-AF72-908C7F71A599}"/>
    <cellStyle name="Note 56 2" xfId="2345" xr:uid="{00000000-0005-0000-0000-00002A090000}"/>
    <cellStyle name="Note 56 2 10" xfId="6909" xr:uid="{3DCCB092-5085-46F9-857D-98CD84805415}"/>
    <cellStyle name="Note 56 2 10 2" xfId="13380" xr:uid="{5D15FF45-1B74-4F6F-A196-FF94578C202A}"/>
    <cellStyle name="Note 56 2 11" xfId="6550" xr:uid="{766809FD-69A4-4AD6-A5E8-AE16C6505480}"/>
    <cellStyle name="Note 56 2 11 2" xfId="13021" xr:uid="{E0A162A2-637A-41B2-AC41-4C851E1C4571}"/>
    <cellStyle name="Note 56 2 12" xfId="7143" xr:uid="{9701DAFA-11AE-4C58-AA36-C18E826DE08E}"/>
    <cellStyle name="Note 56 2 12 2" xfId="13614" xr:uid="{D44ECCE1-8DFA-48A0-87E9-2C34F916D3E5}"/>
    <cellStyle name="Note 56 2 13" xfId="7330" xr:uid="{E2A1443E-A051-476D-8331-708ADC1D50D5}"/>
    <cellStyle name="Note 56 2 13 2" xfId="13801" xr:uid="{FB3B659E-E78B-46F8-B627-7A193EA648FD}"/>
    <cellStyle name="Note 56 2 14" xfId="7833" xr:uid="{A35C7A1E-FCF2-4995-9BC3-1B663C7C75C5}"/>
    <cellStyle name="Note 56 2 14 2" xfId="14304" xr:uid="{5386C394-6A0D-4B7A-809B-5117FFA6AB5C}"/>
    <cellStyle name="Note 56 2 15" xfId="8012" xr:uid="{2E88A8B3-99AD-49FE-8C51-35CD5A90D70E}"/>
    <cellStyle name="Note 56 2 15 2" xfId="14483" xr:uid="{38AD906F-E4BE-45D5-849B-D57A9B605B09}"/>
    <cellStyle name="Note 56 2 16" xfId="8189" xr:uid="{46BE585B-18DC-4470-9DD7-5CA2C02AFB32}"/>
    <cellStyle name="Note 56 2 16 2" xfId="14660" xr:uid="{2B213C58-BA82-4122-83A1-37830F43A7F8}"/>
    <cellStyle name="Note 56 2 17" xfId="8351" xr:uid="{5AB9C0F4-BF09-4E39-BC9A-F0A635A82A06}"/>
    <cellStyle name="Note 56 2 17 2" xfId="14822" xr:uid="{CBF96ECD-3BBD-4393-9610-A822BC8270B2}"/>
    <cellStyle name="Note 56 2 18" xfId="8987" xr:uid="{C6DBBF4E-2741-48E7-83A2-E7CE6B8110C2}"/>
    <cellStyle name="Note 56 2 19" xfId="9456" xr:uid="{F75EBDCD-B33D-444B-8D3E-AC1D06C95B7A}"/>
    <cellStyle name="Note 56 2 2" xfId="2346" xr:uid="{00000000-0005-0000-0000-00002B090000}"/>
    <cellStyle name="Note 56 2 2 2" xfId="4984" xr:uid="{3502919A-9389-4DE1-950D-53F327EE0CE7}"/>
    <cellStyle name="Note 56 2 2 2 2" xfId="11375" xr:uid="{8BB80DBE-A8B1-4E8A-9EFE-5C7FDBA3A9AB}"/>
    <cellStyle name="Note 56 2 2 3" xfId="9457" xr:uid="{289D4645-B40A-46CF-B98D-5B62F5B0F4AA}"/>
    <cellStyle name="Note 56 2 2 4" xfId="10324" xr:uid="{332CBEFF-2978-46F7-8158-77AAAB868109}"/>
    <cellStyle name="Note 56 2 2 5" xfId="4055" xr:uid="{79DA29D9-6364-47A2-A244-7A0D521A18AD}"/>
    <cellStyle name="Note 56 2 20" xfId="8513" xr:uid="{CF486D81-6F2A-4D99-9389-9E83C8FA32F2}"/>
    <cellStyle name="Note 56 2 21" xfId="9748" xr:uid="{B3A5E5CB-D83C-483A-8773-E481FD7EDD8A}"/>
    <cellStyle name="Note 56 2 22" xfId="9931" xr:uid="{7E76D6A2-6BEA-4CC1-A5C4-A322FF1BF794}"/>
    <cellStyle name="Note 56 2 23" xfId="10053" xr:uid="{081DE8F0-5022-4089-BD4D-CD897E4A684C}"/>
    <cellStyle name="Note 56 2 24" xfId="15074" xr:uid="{5F2E6C54-7A1D-4DC7-B6AB-03478B919501}"/>
    <cellStyle name="Note 56 2 25" xfId="15689" xr:uid="{A983974D-36A1-4090-A89E-A4CC7F85D2E8}"/>
    <cellStyle name="Note 56 2 26" xfId="15504" xr:uid="{27B5EFED-A3F7-4BC6-B45D-362BDD440A81}"/>
    <cellStyle name="Note 56 2 27" xfId="15952" xr:uid="{0C91CB85-DCFA-442F-9287-7048F927EBBE}"/>
    <cellStyle name="Note 56 2 28" xfId="16129" xr:uid="{5DF8CF2B-E339-43D6-9317-C0EF4C2DFD64}"/>
    <cellStyle name="Note 56 2 29" xfId="16291" xr:uid="{CE900189-C4BD-443E-98F4-0BE470EFC8C7}"/>
    <cellStyle name="Note 56 2 3" xfId="3542" xr:uid="{BD591C9F-CE1F-497A-9D60-9B958BE8ED95}"/>
    <cellStyle name="Note 56 2 3 2" xfId="11374" xr:uid="{C66E4AB7-CE97-4903-A85C-927E9EE0027F}"/>
    <cellStyle name="Note 56 2 4" xfId="5485" xr:uid="{94280784-2D20-4AEA-9F3B-09BEC55EFCC6}"/>
    <cellStyle name="Note 56 2 4 2" xfId="11956" xr:uid="{8775BE73-85DD-4154-AD1D-A2E2A2D920E7}"/>
    <cellStyle name="Note 56 2 5" xfId="5313" xr:uid="{8EC9DE23-CACD-46F5-8091-0252E96BCEDE}"/>
    <cellStyle name="Note 56 2 5 2" xfId="11784" xr:uid="{B3B4AB75-E498-4EFB-BC20-18E5042A7BF9}"/>
    <cellStyle name="Note 56 2 6" xfId="5721" xr:uid="{59D7AA20-BC76-4696-BC42-996F6D9720E1}"/>
    <cellStyle name="Note 56 2 6 2" xfId="12192" xr:uid="{D1B48683-1A76-4001-B65D-B0B24C8F00B4}"/>
    <cellStyle name="Note 56 2 7" xfId="5905" xr:uid="{D4BFD12A-A35E-4394-9FAC-326EE213F683}"/>
    <cellStyle name="Note 56 2 7 2" xfId="12376" xr:uid="{702FFD98-14D4-44D8-A28C-212F4251982F}"/>
    <cellStyle name="Note 56 2 8" xfId="6379" xr:uid="{CD320C8A-8741-4DC3-9ABE-ADE8C0719911}"/>
    <cellStyle name="Note 56 2 8 2" xfId="12850" xr:uid="{C98AB838-930D-4C5F-8F4E-A7A97CF092C5}"/>
    <cellStyle name="Note 56 2 9" xfId="6198" xr:uid="{A61FE0E3-E735-45CD-9A3B-46C8030AF6F9}"/>
    <cellStyle name="Note 56 2 9 2" xfId="12669" xr:uid="{0AEB1364-1F66-453A-8305-632A60C6A9AD}"/>
    <cellStyle name="Note 56 20" xfId="8986" xr:uid="{B7D4D075-703D-4A9B-8E01-ECE5DD7EC0F3}"/>
    <cellStyle name="Note 56 21" xfId="9455" xr:uid="{1E484C65-BF75-495F-B4A8-684D009099F2}"/>
    <cellStyle name="Note 56 22" xfId="8514" xr:uid="{2E613A02-1CD4-44BD-8250-ECE9998AD331}"/>
    <cellStyle name="Note 56 23" xfId="9747" xr:uid="{834ED539-37CD-4148-A936-CEF02CA4B950}"/>
    <cellStyle name="Note 56 24" xfId="9930" xr:uid="{A5450B91-808B-4165-8519-1AACE8149826}"/>
    <cellStyle name="Note 56 25" xfId="10052" xr:uid="{95ED42C1-4AC8-483C-814F-647C95A24880}"/>
    <cellStyle name="Note 56 26" xfId="15073" xr:uid="{8B7A50F1-1A55-4BEB-8EAC-F4768B334D0F}"/>
    <cellStyle name="Note 56 27" xfId="15688" xr:uid="{B714E25E-420F-46FF-B412-81AC3553A68F}"/>
    <cellStyle name="Note 56 28" xfId="15503" xr:uid="{72CC7048-A3DC-4009-886A-1A16DE516BFB}"/>
    <cellStyle name="Note 56 29" xfId="15951" xr:uid="{A88CF068-8238-43E1-AB48-47C26176D0F4}"/>
    <cellStyle name="Note 56 3" xfId="2347" xr:uid="{00000000-0005-0000-0000-00002C090000}"/>
    <cellStyle name="Note 56 3 2" xfId="4985" xr:uid="{1BB52C8A-1319-4469-8DB2-3009101AE94B}"/>
    <cellStyle name="Note 56 3 2 2" xfId="11376" xr:uid="{D8A6F46D-E3C3-4DF1-A663-26CB80C2F406}"/>
    <cellStyle name="Note 56 3 3" xfId="9458" xr:uid="{B3789EBB-7877-4859-95D6-0326BE892A2C}"/>
    <cellStyle name="Note 56 3 4" xfId="10325" xr:uid="{10F3FC5A-248A-46A8-B3A9-A5F192E7D21F}"/>
    <cellStyle name="Note 56 3 5" xfId="4056" xr:uid="{83DA24C1-1035-4E79-A6F5-C480226A738D}"/>
    <cellStyle name="Note 56 30" xfId="16128" xr:uid="{ECA4B971-9FDB-4DB1-9974-CFFBC9577416}"/>
    <cellStyle name="Note 56 31" xfId="16290" xr:uid="{E4189229-1FE2-4311-82EE-2DD592003D4D}"/>
    <cellStyle name="Note 56 4" xfId="3377" xr:uid="{BE8BD54F-C320-485D-9DD2-2094771080EB}"/>
    <cellStyle name="Note 56 4 2" xfId="10791" xr:uid="{B85B1617-61BA-43BA-B98E-B35B95B9F748}"/>
    <cellStyle name="Note 56 4 3" xfId="4525" xr:uid="{299A866C-F14D-40D6-974D-E544C02DBC5C}"/>
    <cellStyle name="Note 56 5" xfId="3541" xr:uid="{CE79013A-9807-42D5-95BA-8ECA57B4C567}"/>
    <cellStyle name="Note 56 5 2" xfId="11373" xr:uid="{60C82848-8A54-47C8-85B4-B7A63BA14802}"/>
    <cellStyle name="Note 56 6" xfId="5484" xr:uid="{A16C1D78-A8E3-4DB0-924F-F4939F7EC6E0}"/>
    <cellStyle name="Note 56 6 2" xfId="11955" xr:uid="{6C62B5B3-C914-49BE-BFB1-3425E43600DC}"/>
    <cellStyle name="Note 56 7" xfId="5087" xr:uid="{20087B69-0821-4C91-8EF7-ACC7E639958D}"/>
    <cellStyle name="Note 56 7 2" xfId="11558" xr:uid="{9933BEDC-2D27-4C46-AFFD-83D756B83688}"/>
    <cellStyle name="Note 56 8" xfId="5720" xr:uid="{11833FBD-9238-493D-860F-4A50B3F9E5F9}"/>
    <cellStyle name="Note 56 8 2" xfId="12191" xr:uid="{7DB044F0-D26F-4FB7-B8E6-B2B7ACA58B15}"/>
    <cellStyle name="Note 56 9" xfId="5906" xr:uid="{1A64D793-1E5F-44EA-817E-3D4436C98E64}"/>
    <cellStyle name="Note 56 9 2" xfId="12377" xr:uid="{54F04E96-7D9C-4B9F-8277-2DE707D8BECE}"/>
    <cellStyle name="Note 56_TRAFO" xfId="2348" xr:uid="{00000000-0005-0000-0000-00002D090000}"/>
    <cellStyle name="Note 57" xfId="2349" xr:uid="{00000000-0005-0000-0000-00002E090000}"/>
    <cellStyle name="Note 57 10" xfId="6429" xr:uid="{7D51B33A-0298-4AD9-B6F8-48EC908EC0C0}"/>
    <cellStyle name="Note 57 10 2" xfId="12900" xr:uid="{86545606-9CA2-42DA-9ABA-C7453F2424E1}"/>
    <cellStyle name="Note 57 11" xfId="6199" xr:uid="{70FDFF19-AF42-486C-8DBD-54A6E69DD83E}"/>
    <cellStyle name="Note 57 11 2" xfId="12670" xr:uid="{2A27928E-E965-40B3-B830-32C48518835C}"/>
    <cellStyle name="Note 57 12" xfId="6910" xr:uid="{E17AFDF8-D177-48AE-B899-F99022B3328E}"/>
    <cellStyle name="Note 57 12 2" xfId="13381" xr:uid="{2F4B93CA-1023-49AE-A249-7B913D00A45C}"/>
    <cellStyle name="Note 57 13" xfId="6742" xr:uid="{DACABB0A-67F4-4C61-A3DB-23D8EE002C85}"/>
    <cellStyle name="Note 57 13 2" xfId="13213" xr:uid="{16429D37-F9AB-4B0F-887D-0EF08D671EAE}"/>
    <cellStyle name="Note 57 14" xfId="7144" xr:uid="{50AA9B44-DD8D-4C04-9934-D322D65C14EA}"/>
    <cellStyle name="Note 57 14 2" xfId="13615" xr:uid="{6135F0D6-C436-4482-AE91-6512DCE20BBD}"/>
    <cellStyle name="Note 57 15" xfId="7329" xr:uid="{04228217-C236-4F38-A186-08EE2BEE46B9}"/>
    <cellStyle name="Note 57 15 2" xfId="13800" xr:uid="{D80038C7-D299-4600-BEA7-F5A77EE19F5F}"/>
    <cellStyle name="Note 57 16" xfId="7834" xr:uid="{0122BA44-5A79-4FA6-83DA-766AA31CCEFE}"/>
    <cellStyle name="Note 57 16 2" xfId="14305" xr:uid="{2A6AC5AA-39B0-440D-B583-3DEA4674B3EC}"/>
    <cellStyle name="Note 57 17" xfId="8013" xr:uid="{E5488B34-075F-46D5-BAE2-786AE23F40D7}"/>
    <cellStyle name="Note 57 17 2" xfId="14484" xr:uid="{A4807BC9-A591-488A-BF43-63A576937590}"/>
    <cellStyle name="Note 57 18" xfId="8190" xr:uid="{F9B2873A-6624-4DE8-BC1B-8A99365807A9}"/>
    <cellStyle name="Note 57 18 2" xfId="14661" xr:uid="{494F256A-2504-4292-B406-64596EBBE21B}"/>
    <cellStyle name="Note 57 19" xfId="8352" xr:uid="{5BF4743D-B929-4709-AF69-32B3B964A351}"/>
    <cellStyle name="Note 57 19 2" xfId="14823" xr:uid="{2E299E92-5E1D-4CD8-A883-DF3394893114}"/>
    <cellStyle name="Note 57 2" xfId="2350" xr:uid="{00000000-0005-0000-0000-00002F090000}"/>
    <cellStyle name="Note 57 2 10" xfId="6911" xr:uid="{858CA812-1B31-4791-920A-6E0AE7B19A58}"/>
    <cellStyle name="Note 57 2 10 2" xfId="13382" xr:uid="{2E376DF7-E43B-4A7F-8CB2-7268F6B68491}"/>
    <cellStyle name="Note 57 2 11" xfId="6743" xr:uid="{952D3946-9515-485B-A360-2942D932F49A}"/>
    <cellStyle name="Note 57 2 11 2" xfId="13214" xr:uid="{95598F1D-93CE-4C54-A89F-6D70D483A7DE}"/>
    <cellStyle name="Note 57 2 12" xfId="7145" xr:uid="{02F1965B-50DB-495C-878E-FDEEC96A8AEF}"/>
    <cellStyle name="Note 57 2 12 2" xfId="13616" xr:uid="{F7ACEFF2-1B04-4515-BE3B-789C4D412E63}"/>
    <cellStyle name="Note 57 2 13" xfId="7328" xr:uid="{D0BDDE8A-78B9-4E98-9FAB-0BD319FFA7D6}"/>
    <cellStyle name="Note 57 2 13 2" xfId="13799" xr:uid="{D3FE9C65-F148-43AC-B915-F449DB09DA0B}"/>
    <cellStyle name="Note 57 2 14" xfId="7835" xr:uid="{26347B7E-9A9A-4662-A8C0-7D62F2DA6254}"/>
    <cellStyle name="Note 57 2 14 2" xfId="14306" xr:uid="{CEA22F19-039F-4C41-8EAD-0D6D12122E95}"/>
    <cellStyle name="Note 57 2 15" xfId="8014" xr:uid="{ED8CD566-FDC8-481D-8957-0485EE38B260}"/>
    <cellStyle name="Note 57 2 15 2" xfId="14485" xr:uid="{46832067-FB57-4A04-95E0-6128D0EA4983}"/>
    <cellStyle name="Note 57 2 16" xfId="8191" xr:uid="{EC292869-3DAC-4995-AE65-13F5DD569A9F}"/>
    <cellStyle name="Note 57 2 16 2" xfId="14662" xr:uid="{509E94CB-A96D-4EF8-B85C-460903B0F56E}"/>
    <cellStyle name="Note 57 2 17" xfId="8353" xr:uid="{C85ED19F-4D2C-4111-8F36-337C721DA185}"/>
    <cellStyle name="Note 57 2 17 2" xfId="14824" xr:uid="{C1B5669B-4E3E-49BB-83DE-42872EB0B870}"/>
    <cellStyle name="Note 57 2 18" xfId="8989" xr:uid="{CCC9F064-85B7-46E2-869E-0733010B7830}"/>
    <cellStyle name="Note 57 2 19" xfId="9460" xr:uid="{C74911B8-9D7D-452C-A713-F000DD8E83F4}"/>
    <cellStyle name="Note 57 2 2" xfId="2351" xr:uid="{00000000-0005-0000-0000-000030090000}"/>
    <cellStyle name="Note 57 2 2 2" xfId="4986" xr:uid="{FC05B5EE-D477-4045-AB1E-3E8046D621D2}"/>
    <cellStyle name="Note 57 2 2 2 2" xfId="11379" xr:uid="{E344A8D6-1E0B-49E8-8169-39D6346FA916}"/>
    <cellStyle name="Note 57 2 2 3" xfId="9461" xr:uid="{EEC6E0F3-43B1-4E42-BA03-336B3F8D879B}"/>
    <cellStyle name="Note 57 2 2 4" xfId="10326" xr:uid="{1F0E2268-719F-4F06-AFCA-48C6EFBC797C}"/>
    <cellStyle name="Note 57 2 2 5" xfId="4057" xr:uid="{D33A625B-EC6B-403C-9EB1-EF01229F8EE1}"/>
    <cellStyle name="Note 57 2 20" xfId="9161" xr:uid="{1BF7ACFA-13F8-4455-A678-3E99FB005918}"/>
    <cellStyle name="Note 57 2 21" xfId="9750" xr:uid="{6B0A49F1-DC9F-4CA2-9472-2742DC9C9599}"/>
    <cellStyle name="Note 57 2 22" xfId="9933" xr:uid="{46E016AC-5C82-40B6-9F44-328753B2E5B8}"/>
    <cellStyle name="Note 57 2 23" xfId="10055" xr:uid="{B3B2F9AD-BD0A-46B0-A31F-A7AAF8054A59}"/>
    <cellStyle name="Note 57 2 24" xfId="15076" xr:uid="{6ADC2610-E613-4209-8FFA-CBF1833DC82F}"/>
    <cellStyle name="Note 57 2 25" xfId="15691" xr:uid="{9C1A053B-4C91-47E5-871C-E5136B3BFBCE}"/>
    <cellStyle name="Note 57 2 26" xfId="15506" xr:uid="{EA49E3DD-9AD7-4686-8AC0-4AA3611C5E94}"/>
    <cellStyle name="Note 57 2 27" xfId="15954" xr:uid="{BCE443A0-C73A-466E-8562-2A8955860B6C}"/>
    <cellStyle name="Note 57 2 28" xfId="16131" xr:uid="{29C7C438-31AE-4AAF-A92B-82F1B3019FE7}"/>
    <cellStyle name="Note 57 2 29" xfId="16293" xr:uid="{1E19196D-77F0-4285-9405-69617F4EC7D4}"/>
    <cellStyle name="Note 57 2 3" xfId="3544" xr:uid="{1BB2DCEF-3170-4808-B708-60DA27B559CB}"/>
    <cellStyle name="Note 57 2 3 2" xfId="11378" xr:uid="{AD56E8B9-6F02-492D-9D9D-4868DEF2DF7D}"/>
    <cellStyle name="Note 57 2 4" xfId="5487" xr:uid="{1AEDE1F6-A1E6-415F-B2B4-E0780720BCD4}"/>
    <cellStyle name="Note 57 2 4 2" xfId="11958" xr:uid="{B0636C7F-8612-4562-BC0F-7149C3FD43A7}"/>
    <cellStyle name="Note 57 2 5" xfId="5315" xr:uid="{8457C396-622C-4826-BAEB-B2E1EC736050}"/>
    <cellStyle name="Note 57 2 5 2" xfId="11786" xr:uid="{84A281D1-AC89-4608-BDAA-FC2A5F5546B2}"/>
    <cellStyle name="Note 57 2 6" xfId="5723" xr:uid="{B22C67C0-3D16-4E03-874B-49BF896FFE89}"/>
    <cellStyle name="Note 57 2 6 2" xfId="12194" xr:uid="{CD33FB58-8151-4CDF-BF1B-B982208CA4A9}"/>
    <cellStyle name="Note 57 2 7" xfId="5903" xr:uid="{C89BA1CB-E4A4-4AA8-8E61-4D735C20D8AD}"/>
    <cellStyle name="Note 57 2 7 2" xfId="12374" xr:uid="{2C1C8A3C-CFE5-44E3-92CB-51DE51C01E1C}"/>
    <cellStyle name="Note 57 2 8" xfId="6430" xr:uid="{E123076A-CAF0-4623-BF2D-E9DF3F8D479E}"/>
    <cellStyle name="Note 57 2 8 2" xfId="12901" xr:uid="{3A5DB8FC-15C1-43FF-ADD7-80319C95EFD5}"/>
    <cellStyle name="Note 57 2 9" xfId="6200" xr:uid="{8AC5149A-ED30-4965-8F1E-36D5847BBC8B}"/>
    <cellStyle name="Note 57 2 9 2" xfId="12671" xr:uid="{F68942A9-5155-47D6-AC4A-599D503BC7A5}"/>
    <cellStyle name="Note 57 20" xfId="8988" xr:uid="{69B9F041-C9F9-4CCC-A272-EF4126981B89}"/>
    <cellStyle name="Note 57 21" xfId="9459" xr:uid="{63AD8E2A-C720-4F6E-A097-D2B4DD996FAD}"/>
    <cellStyle name="Note 57 22" xfId="8512" xr:uid="{F2F7545A-41AE-4E47-A12A-32476C9BF32A}"/>
    <cellStyle name="Note 57 23" xfId="9749" xr:uid="{A4D56EBD-4A78-466C-9C4C-085C8AAB989E}"/>
    <cellStyle name="Note 57 24" xfId="9932" xr:uid="{0BDCCCE5-B588-4F77-A160-830918336596}"/>
    <cellStyle name="Note 57 25" xfId="10054" xr:uid="{A7D750F7-CAF1-419F-A416-DEC20EE728C7}"/>
    <cellStyle name="Note 57 26" xfId="15075" xr:uid="{5DB68B09-A67F-4C0F-B4A7-B1B079192D67}"/>
    <cellStyle name="Note 57 27" xfId="15690" xr:uid="{0AD817A6-35C8-4AF4-819C-A76C1F27C4A1}"/>
    <cellStyle name="Note 57 28" xfId="15505" xr:uid="{7C320FCC-DE36-4244-ADEE-B70AED06F1F9}"/>
    <cellStyle name="Note 57 29" xfId="15953" xr:uid="{1028FCC0-3B06-4E06-B6CF-07F9E6710193}"/>
    <cellStyle name="Note 57 3" xfId="2352" xr:uid="{00000000-0005-0000-0000-000031090000}"/>
    <cellStyle name="Note 57 3 2" xfId="4987" xr:uid="{0EBFEB7A-1CB0-43D4-99E9-C94575146544}"/>
    <cellStyle name="Note 57 3 2 2" xfId="11380" xr:uid="{68B7A72E-C041-434C-88AD-6B1BA736AABF}"/>
    <cellStyle name="Note 57 3 3" xfId="9462" xr:uid="{CAC60EE5-0788-4988-BC55-3E4234BD3A14}"/>
    <cellStyle name="Note 57 3 4" xfId="10327" xr:uid="{C65B0FF0-D1FB-4A5D-9F85-FC06BE1646B7}"/>
    <cellStyle name="Note 57 3 5" xfId="4058" xr:uid="{8BF17BC1-BBD7-4850-8038-0808FFA6CC0C}"/>
    <cellStyle name="Note 57 30" xfId="16130" xr:uid="{51E8734D-0410-4CA5-BC24-25B70C13D9A4}"/>
    <cellStyle name="Note 57 31" xfId="16292" xr:uid="{CF79CD10-EDCD-4692-8D2C-F0658BD425F9}"/>
    <cellStyle name="Note 57 4" xfId="3378" xr:uid="{0C131FD5-4FE9-4E78-B5A6-800A65DD77C1}"/>
    <cellStyle name="Note 57 4 2" xfId="10792" xr:uid="{DC81385A-6344-48BF-888D-DB889F936332}"/>
    <cellStyle name="Note 57 4 3" xfId="4526" xr:uid="{694BBE95-A9E8-494B-BAEA-532088B45615}"/>
    <cellStyle name="Note 57 5" xfId="3543" xr:uid="{38F01755-0EE4-40A9-8108-4BDAFF629827}"/>
    <cellStyle name="Note 57 5 2" xfId="11377" xr:uid="{7690850F-2484-4EE3-AC90-CE0380AA09D7}"/>
    <cellStyle name="Note 57 6" xfId="5486" xr:uid="{176F8A36-E7F1-41AA-81EC-F089373C1E86}"/>
    <cellStyle name="Note 57 6 2" xfId="11957" xr:uid="{10A5B4C0-A4B9-4015-9F1C-3F9BE618D704}"/>
    <cellStyle name="Note 57 7" xfId="5314" xr:uid="{DE11E36F-D4E4-4D34-AB55-9075F74A1085}"/>
    <cellStyle name="Note 57 7 2" xfId="11785" xr:uid="{E0E1244B-448D-4AB3-8D31-C4C2C9C81602}"/>
    <cellStyle name="Note 57 8" xfId="5722" xr:uid="{4CA9138C-1EEE-4215-85DD-F0AEBCCB6EF0}"/>
    <cellStyle name="Note 57 8 2" xfId="12193" xr:uid="{1F1BDCF7-AA16-4153-B8C5-1761877FB65D}"/>
    <cellStyle name="Note 57 9" xfId="5904" xr:uid="{582C24C6-2B9D-4180-B1A8-300ADAAC0BCE}"/>
    <cellStyle name="Note 57 9 2" xfId="12375" xr:uid="{B081F663-44F1-4E5A-9A0F-DEFCD9F61570}"/>
    <cellStyle name="Note 57_TRAFO" xfId="2353" xr:uid="{00000000-0005-0000-0000-000032090000}"/>
    <cellStyle name="Note 58" xfId="2354" xr:uid="{00000000-0005-0000-0000-000033090000}"/>
    <cellStyle name="Note 58 10" xfId="6431" xr:uid="{515F9DBD-3225-4FA1-B470-D2CAAE06724D}"/>
    <cellStyle name="Note 58 10 2" xfId="12902" xr:uid="{959FC1B0-5A87-4C2A-B6B7-5F47AB329372}"/>
    <cellStyle name="Note 58 11" xfId="6201" xr:uid="{FC7635EE-C806-48B9-8626-52162C2C3C07}"/>
    <cellStyle name="Note 58 11 2" xfId="12672" xr:uid="{41F993AB-68ED-4A2E-AB6F-35350D510351}"/>
    <cellStyle name="Note 58 12" xfId="6912" xr:uid="{BF846313-FAC9-407D-B85C-3A506C4A7EB7}"/>
    <cellStyle name="Note 58 12 2" xfId="13383" xr:uid="{63B32D62-090A-45AD-9BC8-8F4092B0A1CD}"/>
    <cellStyle name="Note 58 13" xfId="6744" xr:uid="{84800E18-F60E-449F-92AE-948CC2A5F036}"/>
    <cellStyle name="Note 58 13 2" xfId="13215" xr:uid="{CFE24A9E-699C-46CC-88A5-D886F423507C}"/>
    <cellStyle name="Note 58 14" xfId="7146" xr:uid="{77E38251-B0F8-4002-9753-D70ED13E1F9A}"/>
    <cellStyle name="Note 58 14 2" xfId="13617" xr:uid="{7326303D-E49D-4706-84F2-C1FC9F0DE107}"/>
    <cellStyle name="Note 58 15" xfId="7327" xr:uid="{1300A6E6-6981-48B8-AC7E-2D9AF1A2D545}"/>
    <cellStyle name="Note 58 15 2" xfId="13798" xr:uid="{DA652F60-2719-4E63-9C25-5EDE37AE342E}"/>
    <cellStyle name="Note 58 16" xfId="7836" xr:uid="{072600D8-E38F-4C64-A95A-3A303852B01C}"/>
    <cellStyle name="Note 58 16 2" xfId="14307" xr:uid="{1323AF40-1194-4D55-A1EF-2FD031C0FCE0}"/>
    <cellStyle name="Note 58 17" xfId="8015" xr:uid="{985FDEAC-DCF5-4A18-BB36-0215CF533658}"/>
    <cellStyle name="Note 58 17 2" xfId="14486" xr:uid="{67A1E675-FCDD-4E29-AD9D-5181C326B2BC}"/>
    <cellStyle name="Note 58 18" xfId="8192" xr:uid="{FA73B8ED-B636-485A-8AC3-53DD4CDFB6E3}"/>
    <cellStyle name="Note 58 18 2" xfId="14663" xr:uid="{DB01096C-B071-4800-B70A-D037ED20550E}"/>
    <cellStyle name="Note 58 19" xfId="8354" xr:uid="{32774073-CEFF-4549-88B0-DECB2FD7A602}"/>
    <cellStyle name="Note 58 19 2" xfId="14825" xr:uid="{28C21187-9B86-4145-82D7-FEE9C66EFAD0}"/>
    <cellStyle name="Note 58 2" xfId="2355" xr:uid="{00000000-0005-0000-0000-000034090000}"/>
    <cellStyle name="Note 58 2 10" xfId="6913" xr:uid="{8211C9D4-6CAD-4059-AEDF-E010F9127852}"/>
    <cellStyle name="Note 58 2 10 2" xfId="13384" xr:uid="{066E2666-A974-41BC-93B0-9EFD44D6F92F}"/>
    <cellStyle name="Note 58 2 11" xfId="6561" xr:uid="{1237E0AB-5FE0-4FF5-835B-891B7FE8F0E0}"/>
    <cellStyle name="Note 58 2 11 2" xfId="13032" xr:uid="{8DE9F92D-76B6-459C-BD5B-C61B3FEF3FA3}"/>
    <cellStyle name="Note 58 2 12" xfId="7147" xr:uid="{3BFB0B5A-7FEC-4FA2-AA2E-D04F3FF4F3BA}"/>
    <cellStyle name="Note 58 2 12 2" xfId="13618" xr:uid="{82FD0196-18B4-48C7-A67C-3793F8765F15}"/>
    <cellStyle name="Note 58 2 13" xfId="7237" xr:uid="{CAFC57AF-A9CC-4CB0-A036-BBD22BD6FD36}"/>
    <cellStyle name="Note 58 2 13 2" xfId="13708" xr:uid="{E4AACA73-0D5A-4D62-9114-A7F479F52812}"/>
    <cellStyle name="Note 58 2 14" xfId="7837" xr:uid="{1AD06EAE-04B9-4678-B7B6-4320558C7BA3}"/>
    <cellStyle name="Note 58 2 14 2" xfId="14308" xr:uid="{D5F28400-9588-458A-AF02-BCCB070B2D7D}"/>
    <cellStyle name="Note 58 2 15" xfId="8016" xr:uid="{69B9DD7D-23F5-4B6F-9704-36C1A4021FFE}"/>
    <cellStyle name="Note 58 2 15 2" xfId="14487" xr:uid="{06A97EE0-48BA-40F0-BAF6-69F4E0AF3988}"/>
    <cellStyle name="Note 58 2 16" xfId="8193" xr:uid="{77879B5E-33B6-498E-A486-D99A708B1A2A}"/>
    <cellStyle name="Note 58 2 16 2" xfId="14664" xr:uid="{D385797C-4F1E-40A8-8CB6-53CF567C0C6E}"/>
    <cellStyle name="Note 58 2 17" xfId="8355" xr:uid="{21041307-6E2B-470B-857E-3E6154309820}"/>
    <cellStyle name="Note 58 2 17 2" xfId="14826" xr:uid="{8A0EEE30-8E62-4BF7-A37C-6AC08EE9629B}"/>
    <cellStyle name="Note 58 2 18" xfId="8991" xr:uid="{CA634D62-7433-4F36-A840-E13D37A37C23}"/>
    <cellStyle name="Note 58 2 19" xfId="9464" xr:uid="{A76A570A-0AB1-482F-91DA-785225B3ECB7}"/>
    <cellStyle name="Note 58 2 2" xfId="2356" xr:uid="{00000000-0005-0000-0000-000035090000}"/>
    <cellStyle name="Note 58 2 2 2" xfId="4988" xr:uid="{150A899D-8D99-4487-B6B8-A8857DC82F6C}"/>
    <cellStyle name="Note 58 2 2 2 2" xfId="11383" xr:uid="{F8C6C6B0-5B46-4A31-875D-F28520461F65}"/>
    <cellStyle name="Note 58 2 2 3" xfId="9465" xr:uid="{D7E1FF90-8DD8-4BC1-868E-C88B0784ED8E}"/>
    <cellStyle name="Note 58 2 2 4" xfId="10328" xr:uid="{D862A2D7-7BC7-463F-AED5-E592AF1C3A7C}"/>
    <cellStyle name="Note 58 2 2 5" xfId="4059" xr:uid="{F46C607A-A27F-45B1-B4D8-484092841E18}"/>
    <cellStyle name="Note 58 2 20" xfId="8510" xr:uid="{37CB625C-62D3-42BD-B659-4F15BCFEA70A}"/>
    <cellStyle name="Note 58 2 21" xfId="9752" xr:uid="{BF0CDFCC-856B-401C-8AAD-8CFCA6DA80B0}"/>
    <cellStyle name="Note 58 2 22" xfId="9935" xr:uid="{D2DDF534-3BEC-4880-88F9-F45896B52FCF}"/>
    <cellStyle name="Note 58 2 23" xfId="10057" xr:uid="{78A455B7-B228-45EA-893D-0D9BE133C5B8}"/>
    <cellStyle name="Note 58 2 24" xfId="15078" xr:uid="{73363B6D-92D3-4795-92C4-0EA16232EEDB}"/>
    <cellStyle name="Note 58 2 25" xfId="15693" xr:uid="{C93D66C3-9FD1-4316-AD40-A22DB232BFD2}"/>
    <cellStyle name="Note 58 2 26" xfId="15508" xr:uid="{58105DF8-36F1-45AA-93CD-92448A246EFA}"/>
    <cellStyle name="Note 58 2 27" xfId="15956" xr:uid="{36CB06C9-9201-458D-9BE2-87635CAAA59B}"/>
    <cellStyle name="Note 58 2 28" xfId="16133" xr:uid="{CA102368-F884-46D1-9673-8A303569F7E3}"/>
    <cellStyle name="Note 58 2 29" xfId="16295" xr:uid="{57B9FDD6-6AB0-48D5-9669-5A4790DCD953}"/>
    <cellStyle name="Note 58 2 3" xfId="3546" xr:uid="{4E4143CC-1597-4287-B587-1A121AA87CD8}"/>
    <cellStyle name="Note 58 2 3 2" xfId="11382" xr:uid="{8D6D1194-B6FF-4373-B887-0BF88E3ED037}"/>
    <cellStyle name="Note 58 2 4" xfId="5489" xr:uid="{80DBC2D9-3242-4CE4-AC04-92CD917D73CE}"/>
    <cellStyle name="Note 58 2 4 2" xfId="11960" xr:uid="{4220D758-4285-4E04-9EB6-CBA320A6FF6A}"/>
    <cellStyle name="Note 58 2 5" xfId="5316" xr:uid="{AAB61039-1134-43BE-8A87-680674237579}"/>
    <cellStyle name="Note 58 2 5 2" xfId="11787" xr:uid="{F8CA5DBA-3114-4C02-8E12-8C330C14AE6A}"/>
    <cellStyle name="Note 58 2 6" xfId="5725" xr:uid="{BAB73E44-D272-4EDB-8C61-2B48DC4463B7}"/>
    <cellStyle name="Note 58 2 6 2" xfId="12196" xr:uid="{79528763-CB43-4A5D-ACAC-131ED530601A}"/>
    <cellStyle name="Note 58 2 7" xfId="5901" xr:uid="{DF5364F3-0423-4882-B77D-688AF6E94892}"/>
    <cellStyle name="Note 58 2 7 2" xfId="12372" xr:uid="{C90F2B21-B7A5-47E9-B641-87B69838BF58}"/>
    <cellStyle name="Note 58 2 8" xfId="6432" xr:uid="{9568E706-598D-4EE0-8308-BC0CE2B38009}"/>
    <cellStyle name="Note 58 2 8 2" xfId="12903" xr:uid="{611BAE27-2ACB-4665-9C1A-8EF423D97885}"/>
    <cellStyle name="Note 58 2 9" xfId="6202" xr:uid="{23581B4E-A68F-4DA5-8240-ADA2459BA9E0}"/>
    <cellStyle name="Note 58 2 9 2" xfId="12673" xr:uid="{591432E3-93D0-478A-97E3-DABF7B919D8C}"/>
    <cellStyle name="Note 58 20" xfId="8990" xr:uid="{B9132958-DF5A-4A1F-AA07-5B83B9E40013}"/>
    <cellStyle name="Note 58 21" xfId="9463" xr:uid="{92E0CB49-1D02-4425-BA15-1A5D12EF6561}"/>
    <cellStyle name="Note 58 22" xfId="8511" xr:uid="{007F5241-F087-4824-AEFA-EBF6816786DB}"/>
    <cellStyle name="Note 58 23" xfId="9751" xr:uid="{4DC0DD8A-C11E-41F4-8F17-8C49FD57BF9E}"/>
    <cellStyle name="Note 58 24" xfId="9934" xr:uid="{4C2D3FA9-259E-4C1B-BE81-7CD48C2EBDBF}"/>
    <cellStyle name="Note 58 25" xfId="10056" xr:uid="{72DB8CB8-A5B4-4BBD-BFE0-8B9D34DE233C}"/>
    <cellStyle name="Note 58 26" xfId="15077" xr:uid="{72B8684F-0EB0-4756-B817-8AEC696E4C5F}"/>
    <cellStyle name="Note 58 27" xfId="15692" xr:uid="{B201B900-C79A-4147-8C04-5A71FBCD01A3}"/>
    <cellStyle name="Note 58 28" xfId="15507" xr:uid="{16AB17DB-9B3D-45C1-9320-87806583BE99}"/>
    <cellStyle name="Note 58 29" xfId="15955" xr:uid="{D6AFF999-8D60-4B3A-B72F-02EE067A3217}"/>
    <cellStyle name="Note 58 3" xfId="2357" xr:uid="{00000000-0005-0000-0000-000036090000}"/>
    <cellStyle name="Note 58 3 2" xfId="4989" xr:uid="{3599E0DE-B078-4AC1-B270-2CBACF92ADAB}"/>
    <cellStyle name="Note 58 3 2 2" xfId="11384" xr:uid="{2FD90C68-C81C-4071-9953-632272C7DAC0}"/>
    <cellStyle name="Note 58 3 3" xfId="9466" xr:uid="{607BE49F-5194-418C-B1EC-EC51B96319AD}"/>
    <cellStyle name="Note 58 3 4" xfId="10329" xr:uid="{3A654E30-0D28-4761-8177-F4CFA20B8A2C}"/>
    <cellStyle name="Note 58 3 5" xfId="4060" xr:uid="{3E8F51B6-2292-4C92-9137-720081672A09}"/>
    <cellStyle name="Note 58 30" xfId="16132" xr:uid="{2C6DCAA3-BEA8-4111-9FCF-38062B8F38DF}"/>
    <cellStyle name="Note 58 31" xfId="16294" xr:uid="{7E0CE876-320C-471A-A643-68AD4C8EEE37}"/>
    <cellStyle name="Note 58 4" xfId="3379" xr:uid="{987E0882-8F59-499D-9804-4D2D7E69B525}"/>
    <cellStyle name="Note 58 4 2" xfId="10793" xr:uid="{E3261637-728D-4987-AB00-A8AF068FCA7F}"/>
    <cellStyle name="Note 58 4 3" xfId="4527" xr:uid="{514589AD-CD6D-46E2-A568-F62D33306BD4}"/>
    <cellStyle name="Note 58 5" xfId="3545" xr:uid="{4A5DB954-660F-4BAC-9A82-CE7C6FD1BCBB}"/>
    <cellStyle name="Note 58 5 2" xfId="11381" xr:uid="{CB1DDF02-78A8-460B-8367-083CBBA8A9E7}"/>
    <cellStyle name="Note 58 6" xfId="5488" xr:uid="{AE487C6A-D395-4CA5-9563-6D5F6B645812}"/>
    <cellStyle name="Note 58 6 2" xfId="11959" xr:uid="{422FD8ED-9540-415C-AFA3-7FF67F1F12BA}"/>
    <cellStyle name="Note 58 7" xfId="5096" xr:uid="{668E5696-9605-4F90-83F8-B3F0B5B59FE2}"/>
    <cellStyle name="Note 58 7 2" xfId="11567" xr:uid="{05066DC8-4163-48CE-89DD-EDFF1C2BA2A1}"/>
    <cellStyle name="Note 58 8" xfId="5724" xr:uid="{07E1530E-FBBE-48C6-A365-00E1DC92A99C}"/>
    <cellStyle name="Note 58 8 2" xfId="12195" xr:uid="{76AF566A-72CF-45D6-94A0-D4A1C588F521}"/>
    <cellStyle name="Note 58 9" xfId="5902" xr:uid="{89032969-53BB-4928-B0A6-426CFB851203}"/>
    <cellStyle name="Note 58 9 2" xfId="12373" xr:uid="{98A0493D-5CB5-4F72-8123-25CBE6B4C884}"/>
    <cellStyle name="Note 58_TRAFO" xfId="2358" xr:uid="{00000000-0005-0000-0000-000037090000}"/>
    <cellStyle name="Note 59" xfId="2359" xr:uid="{00000000-0005-0000-0000-000038090000}"/>
    <cellStyle name="Note 59 10" xfId="6433" xr:uid="{29491D9B-B04F-449A-AAD5-793EC3C90AB0}"/>
    <cellStyle name="Note 59 10 2" xfId="12904" xr:uid="{6ADACD28-4348-4248-A21A-FDFFDB319CA1}"/>
    <cellStyle name="Note 59 11" xfId="5829" xr:uid="{850CAAE5-E482-40CA-8E1B-40D5DCF9699E}"/>
    <cellStyle name="Note 59 11 2" xfId="12300" xr:uid="{9FDE945B-C84F-41E8-8E2C-B170D2A8EB23}"/>
    <cellStyle name="Note 59 12" xfId="6914" xr:uid="{ACBFD5B5-6B89-466C-9FF5-B41448A21D98}"/>
    <cellStyle name="Note 59 12 2" xfId="13385" xr:uid="{3946CFC8-A2DA-40D0-B84B-71C2A3E5175D}"/>
    <cellStyle name="Note 59 13" xfId="6745" xr:uid="{B1A518BB-5D5F-405E-A19E-A5C7F42C60AB}"/>
    <cellStyle name="Note 59 13 2" xfId="13216" xr:uid="{1F008D52-CAD8-4D4D-AFC3-ADD279FFC818}"/>
    <cellStyle name="Note 59 14" xfId="7148" xr:uid="{77D19CF3-FB73-420A-BD77-259A8D2864D7}"/>
    <cellStyle name="Note 59 14 2" xfId="13619" xr:uid="{6BA7B43E-2195-418E-9CEC-E1A1CCC6BDA7}"/>
    <cellStyle name="Note 59 15" xfId="7326" xr:uid="{5559ACDB-095E-4182-8BBD-5FA5769A90AE}"/>
    <cellStyle name="Note 59 15 2" xfId="13797" xr:uid="{7F95122A-8D3D-4E76-9869-2E6285489E2F}"/>
    <cellStyle name="Note 59 16" xfId="7838" xr:uid="{1D731ED7-C44D-4BB2-8988-310F28D4663B}"/>
    <cellStyle name="Note 59 16 2" xfId="14309" xr:uid="{81A5CD19-A975-4374-9E8F-94DA48AD958C}"/>
    <cellStyle name="Note 59 17" xfId="8017" xr:uid="{248B7E2D-705D-42AA-AA7D-4A23672751E4}"/>
    <cellStyle name="Note 59 17 2" xfId="14488" xr:uid="{673FF7E2-277F-4C25-A109-926C3B467EED}"/>
    <cellStyle name="Note 59 18" xfId="8194" xr:uid="{B448A1F2-8400-4940-97A8-62859DBD4805}"/>
    <cellStyle name="Note 59 18 2" xfId="14665" xr:uid="{E66F1028-8A17-4DC2-BA63-FF189698B9B6}"/>
    <cellStyle name="Note 59 19" xfId="8356" xr:uid="{749B8058-EBF6-4F6F-B07B-95186D24E86B}"/>
    <cellStyle name="Note 59 19 2" xfId="14827" xr:uid="{82A44291-575B-4218-BCA9-66944977486B}"/>
    <cellStyle name="Note 59 2" xfId="2360" xr:uid="{00000000-0005-0000-0000-000039090000}"/>
    <cellStyle name="Note 59 2 10" xfId="6915" xr:uid="{4DFDA92C-A7AB-408F-BA40-EE366FAB1509}"/>
    <cellStyle name="Note 59 2 10 2" xfId="13386" xr:uid="{000EC1C7-4B95-4312-AE45-2028A6D465E0}"/>
    <cellStyle name="Note 59 2 11" xfId="6746" xr:uid="{8D353587-0CEF-4534-8F37-EF8836C6F72E}"/>
    <cellStyle name="Note 59 2 11 2" xfId="13217" xr:uid="{92396C12-EFE2-4333-94D1-8936CE8F0374}"/>
    <cellStyle name="Note 59 2 12" xfId="7149" xr:uid="{1AFC5F75-127C-4803-B973-BC8B4F76FB86}"/>
    <cellStyle name="Note 59 2 12 2" xfId="13620" xr:uid="{898C14C5-618E-4C51-A8BE-F7931476E016}"/>
    <cellStyle name="Note 59 2 13" xfId="7325" xr:uid="{06D9CC2B-1D59-40B2-AA45-1718B11EB2C2}"/>
    <cellStyle name="Note 59 2 13 2" xfId="13796" xr:uid="{56F8151F-8675-44FE-BE46-0E51B3FFF6D7}"/>
    <cellStyle name="Note 59 2 14" xfId="7839" xr:uid="{962F84A8-198B-4D73-8B6B-BA708521F0E6}"/>
    <cellStyle name="Note 59 2 14 2" xfId="14310" xr:uid="{7CD311D5-4B96-48AA-9DED-E3A3D95ED319}"/>
    <cellStyle name="Note 59 2 15" xfId="8018" xr:uid="{C5427220-DF68-49DA-B53A-0651631393E8}"/>
    <cellStyle name="Note 59 2 15 2" xfId="14489" xr:uid="{D6E39E5E-87ED-4B42-821C-1DE44274A65F}"/>
    <cellStyle name="Note 59 2 16" xfId="8195" xr:uid="{8D27172F-14AE-4BEA-85A3-EF6F41E44098}"/>
    <cellStyle name="Note 59 2 16 2" xfId="14666" xr:uid="{B74EE9A8-D45F-4862-A69F-6F3939116684}"/>
    <cellStyle name="Note 59 2 17" xfId="8357" xr:uid="{6D857F94-36AC-4A6F-9DCD-8795DE9CBC69}"/>
    <cellStyle name="Note 59 2 17 2" xfId="14828" xr:uid="{390CD7A0-6FE5-4408-BE46-9C651BA29343}"/>
    <cellStyle name="Note 59 2 18" xfId="8993" xr:uid="{7332A046-3B8E-49D2-B2AF-84D45E905268}"/>
    <cellStyle name="Note 59 2 19" xfId="9468" xr:uid="{869D289E-51B1-4F19-84D4-572D5637FE1A}"/>
    <cellStyle name="Note 59 2 2" xfId="2361" xr:uid="{00000000-0005-0000-0000-00003A090000}"/>
    <cellStyle name="Note 59 2 2 2" xfId="4990" xr:uid="{245F8A3B-446D-4257-B64C-B45E391F7918}"/>
    <cellStyle name="Note 59 2 2 2 2" xfId="11387" xr:uid="{96B16EE1-B97C-4C47-9913-CC5F17D47C24}"/>
    <cellStyle name="Note 59 2 2 3" xfId="9469" xr:uid="{BA85667C-F02A-4FE5-8B95-907C296852F0}"/>
    <cellStyle name="Note 59 2 2 4" xfId="10330" xr:uid="{323978A3-DEB6-41BB-B871-8CB6CB7C29ED}"/>
    <cellStyle name="Note 59 2 2 5" xfId="4061" xr:uid="{B7855CCD-7CB4-431D-B1B4-7358914B3EF0}"/>
    <cellStyle name="Note 59 2 20" xfId="8508" xr:uid="{4EF9D36E-0BB0-46DF-8ABD-3EB3B68E9ADC}"/>
    <cellStyle name="Note 59 2 21" xfId="9754" xr:uid="{9B0C1408-7015-4E85-8334-63DD65F2084B}"/>
    <cellStyle name="Note 59 2 22" xfId="9937" xr:uid="{649212EF-80A0-4AE7-8188-0CA393B1752D}"/>
    <cellStyle name="Note 59 2 23" xfId="10059" xr:uid="{4ABCF638-EDC9-4101-B74B-BB5A921A909D}"/>
    <cellStyle name="Note 59 2 24" xfId="15080" xr:uid="{C2741396-BA27-4077-A51F-289DBCAFF415}"/>
    <cellStyle name="Note 59 2 25" xfId="15695" xr:uid="{355F95D2-A876-48F7-809A-584E5A524726}"/>
    <cellStyle name="Note 59 2 26" xfId="15510" xr:uid="{665CEE00-CFBA-4A40-99B1-EF82E3609BEC}"/>
    <cellStyle name="Note 59 2 27" xfId="15958" xr:uid="{5FB0B011-49D0-4014-8774-BA6442298C88}"/>
    <cellStyle name="Note 59 2 28" xfId="16135" xr:uid="{F6ACD3F2-465B-4F2E-B9C4-51ECCA277C51}"/>
    <cellStyle name="Note 59 2 29" xfId="16297" xr:uid="{9FEB2E2F-3A4C-4304-B30E-1F2A5EF80C12}"/>
    <cellStyle name="Note 59 2 3" xfId="3548" xr:uid="{61F53B9E-02A9-4023-8C42-8EED18130576}"/>
    <cellStyle name="Note 59 2 3 2" xfId="11386" xr:uid="{AD692A98-F26A-4D42-8C2E-D14A000C1D10}"/>
    <cellStyle name="Note 59 2 4" xfId="5491" xr:uid="{F1285EA4-5B99-4D19-93B5-67CE85C184B1}"/>
    <cellStyle name="Note 59 2 4 2" xfId="11962" xr:uid="{DCC27EE9-A749-4657-80A1-CE780A1E835B}"/>
    <cellStyle name="Note 59 2 5" xfId="5318" xr:uid="{F19ACBE8-46B1-4233-BEAF-79DD5D5A033A}"/>
    <cellStyle name="Note 59 2 5 2" xfId="11789" xr:uid="{36087B02-E442-4D47-BD81-A4069222780A}"/>
    <cellStyle name="Note 59 2 6" xfId="5727" xr:uid="{7DC3DC43-D708-498D-B5A7-CB9D5E590346}"/>
    <cellStyle name="Note 59 2 6 2" xfId="12198" xr:uid="{8FFD6627-08EB-4DCF-9DFE-F75F790AC978}"/>
    <cellStyle name="Note 59 2 7" xfId="5899" xr:uid="{90520DFD-84E2-4B43-BB04-3F71CD588619}"/>
    <cellStyle name="Note 59 2 7 2" xfId="12370" xr:uid="{BE181D33-F796-4243-8080-71D43679165C}"/>
    <cellStyle name="Note 59 2 8" xfId="6434" xr:uid="{8557A13B-4608-4471-9C99-EDCCB8D7950F}"/>
    <cellStyle name="Note 59 2 8 2" xfId="12905" xr:uid="{23937ADD-5F3D-40ED-B609-D8E08FD150FC}"/>
    <cellStyle name="Note 59 2 9" xfId="6203" xr:uid="{2AF0DBFA-6C63-46EF-AFBD-A0D22CE171F7}"/>
    <cellStyle name="Note 59 2 9 2" xfId="12674" xr:uid="{5BE6E12A-C1F4-4F43-B441-67891E6EBFF3}"/>
    <cellStyle name="Note 59 20" xfId="8992" xr:uid="{8AD82C19-79AD-4F4E-8025-581748EC2A6F}"/>
    <cellStyle name="Note 59 21" xfId="9467" xr:uid="{396345D3-1068-44A5-86D7-43F4AF86053D}"/>
    <cellStyle name="Note 59 22" xfId="8509" xr:uid="{1E736CAF-957A-479E-AE81-380414CCF8AF}"/>
    <cellStyle name="Note 59 23" xfId="9753" xr:uid="{5B6FA8E6-1EF0-4358-AFEC-61170B89A4A5}"/>
    <cellStyle name="Note 59 24" xfId="9936" xr:uid="{8C6A622F-CF38-4A69-AFF2-EFC42FC6EDD1}"/>
    <cellStyle name="Note 59 25" xfId="10058" xr:uid="{314A486D-DDCE-4A25-A346-D14CB33E10F8}"/>
    <cellStyle name="Note 59 26" xfId="15079" xr:uid="{DEDCC4E9-29A9-49B7-8238-91D131A270B7}"/>
    <cellStyle name="Note 59 27" xfId="15694" xr:uid="{6F6888BC-4121-4BEB-920F-F5F908C41F10}"/>
    <cellStyle name="Note 59 28" xfId="15509" xr:uid="{82FF4AA2-C908-47E5-80DC-F7F359F96398}"/>
    <cellStyle name="Note 59 29" xfId="15957" xr:uid="{C1579DDD-2816-448A-A465-4FFDE3DBD73C}"/>
    <cellStyle name="Note 59 3" xfId="2362" xr:uid="{00000000-0005-0000-0000-00003B090000}"/>
    <cellStyle name="Note 59 3 2" xfId="4991" xr:uid="{40A71E7F-2A40-4C4F-83E6-42B29519B395}"/>
    <cellStyle name="Note 59 3 2 2" xfId="11388" xr:uid="{A018317E-B4AD-429E-B240-9079CAC4BDA8}"/>
    <cellStyle name="Note 59 3 3" xfId="9470" xr:uid="{9B95E69A-735E-49CD-9F5F-487009C3FA71}"/>
    <cellStyle name="Note 59 3 4" xfId="10331" xr:uid="{686C61CE-508B-4DE5-9EC5-A10F8CADA7AF}"/>
    <cellStyle name="Note 59 3 5" xfId="4062" xr:uid="{80B5F2B6-6C45-4209-95A3-E7EF57557E2D}"/>
    <cellStyle name="Note 59 30" xfId="16134" xr:uid="{311924E8-FB80-408B-9D75-4CB6CE30B52B}"/>
    <cellStyle name="Note 59 31" xfId="16296" xr:uid="{8562C58F-44F5-4EE3-B396-D19547BBE765}"/>
    <cellStyle name="Note 59 4" xfId="3380" xr:uid="{C9C2DD32-01AB-468A-80A7-9F5D0BE68D9C}"/>
    <cellStyle name="Note 59 4 2" xfId="10794" xr:uid="{42B0A9CE-F97F-4109-B4AC-10FD9B2F4545}"/>
    <cellStyle name="Note 59 4 3" xfId="4528" xr:uid="{ED828E43-A22E-4430-8333-408EADE9EC2E}"/>
    <cellStyle name="Note 59 5" xfId="3547" xr:uid="{7BC21E08-4F58-4B5C-9F3B-336BBD04515B}"/>
    <cellStyle name="Note 59 5 2" xfId="11385" xr:uid="{13C13AC0-341F-4F0B-B0F4-055C8279C961}"/>
    <cellStyle name="Note 59 6" xfId="5490" xr:uid="{9FDEE6B8-B67E-4EC5-9C1A-D3296190AD29}"/>
    <cellStyle name="Note 59 6 2" xfId="11961" xr:uid="{BCD7C908-F4A1-4888-8A01-49F712CB1AAC}"/>
    <cellStyle name="Note 59 7" xfId="5317" xr:uid="{0E67254D-E8F7-4067-A87F-F04479D8B479}"/>
    <cellStyle name="Note 59 7 2" xfId="11788" xr:uid="{44861003-81A2-4740-A6EE-942796C9B69B}"/>
    <cellStyle name="Note 59 8" xfId="5726" xr:uid="{43D8CDF4-379A-4BE3-BBB0-A5689629EEE0}"/>
    <cellStyle name="Note 59 8 2" xfId="12197" xr:uid="{A4656177-4D3A-4AC1-80C5-F7B26BF197F4}"/>
    <cellStyle name="Note 59 9" xfId="5900" xr:uid="{8330CB84-B114-447C-9CEE-A07516DDF86A}"/>
    <cellStyle name="Note 59 9 2" xfId="12371" xr:uid="{DEBACF7B-F95E-4A29-AFC5-701EA7B62353}"/>
    <cellStyle name="Note 59_TRAFO" xfId="2363" xr:uid="{00000000-0005-0000-0000-00003C090000}"/>
    <cellStyle name="Note 6" xfId="2364" xr:uid="{00000000-0005-0000-0000-00003D090000}"/>
    <cellStyle name="Note 6 10" xfId="6204" xr:uid="{ED6C6810-F0D1-44E2-BDA1-A6BB768D910C}"/>
    <cellStyle name="Note 6 10 2" xfId="12675" xr:uid="{A89C12BF-1DF0-4F31-9147-593DC57DFD89}"/>
    <cellStyle name="Note 6 11" xfId="6916" xr:uid="{18B9C27B-CA9B-485E-8CC2-701EA9753366}"/>
    <cellStyle name="Note 6 11 2" xfId="13387" xr:uid="{6251BD32-ECDE-4D25-BCDA-6A1EADDC2B64}"/>
    <cellStyle name="Note 6 12" xfId="6747" xr:uid="{D720242A-E617-4387-AE29-11CBEB15B0AC}"/>
    <cellStyle name="Note 6 12 2" xfId="13218" xr:uid="{D0E04EAB-FA6E-4623-984E-112C2BCF7834}"/>
    <cellStyle name="Note 6 13" xfId="7150" xr:uid="{2BCBC449-5B0B-4ADF-AAA7-E665EFCEE2D3}"/>
    <cellStyle name="Note 6 13 2" xfId="13621" xr:uid="{3AF7173C-3126-4EF6-B260-8BAF35DE88DF}"/>
    <cellStyle name="Note 6 14" xfId="7324" xr:uid="{322D7564-6209-4681-9316-27F19BD61BBB}"/>
    <cellStyle name="Note 6 14 2" xfId="13795" xr:uid="{599F4327-BB76-4009-B689-F9F01F317E8B}"/>
    <cellStyle name="Note 6 15" xfId="7840" xr:uid="{81E71C83-DD22-4749-AD89-BDF2D4D187CF}"/>
    <cellStyle name="Note 6 15 2" xfId="14311" xr:uid="{0E96DDE1-6C98-45DE-AAB5-ECC0894DCCC1}"/>
    <cellStyle name="Note 6 16" xfId="8019" xr:uid="{8BD9E658-1206-4A7D-87FE-23DF4E5DB055}"/>
    <cellStyle name="Note 6 16 2" xfId="14490" xr:uid="{8A3E479E-60F0-40E8-A4C0-9A2A6F94F13E}"/>
    <cellStyle name="Note 6 17" xfId="8196" xr:uid="{C922BC88-E737-4CC8-AEC7-13B263ACB59E}"/>
    <cellStyle name="Note 6 17 2" xfId="14667" xr:uid="{86CCD7E2-A0AE-4248-BEB3-A17565D9AC78}"/>
    <cellStyle name="Note 6 18" xfId="8358" xr:uid="{96ECA875-2FDC-4A59-9B26-C1FB4F492120}"/>
    <cellStyle name="Note 6 18 2" xfId="14829" xr:uid="{9CB1040D-F566-48A5-B00D-2FB0C538D17E}"/>
    <cellStyle name="Note 6 19" xfId="8994" xr:uid="{88E63350-ABC7-4526-BF4C-2E7598A1BB6A}"/>
    <cellStyle name="Note 6 2" xfId="2365" xr:uid="{00000000-0005-0000-0000-00003E090000}"/>
    <cellStyle name="Note 6 2 10" xfId="6917" xr:uid="{7E99F8A0-2488-4C0D-8A77-BD2B633A4D97}"/>
    <cellStyle name="Note 6 2 10 2" xfId="13388" xr:uid="{EE384055-9938-49A4-B622-4D3D069DCF11}"/>
    <cellStyle name="Note 6 2 11" xfId="6748" xr:uid="{EB675700-2DA7-479E-846F-DA79C5AC38EE}"/>
    <cellStyle name="Note 6 2 11 2" xfId="13219" xr:uid="{0046F365-23C7-4BE0-A9A6-28A2A7164E97}"/>
    <cellStyle name="Note 6 2 12" xfId="7151" xr:uid="{199974BE-8FF0-47F4-9537-225319C5218B}"/>
    <cellStyle name="Note 6 2 12 2" xfId="13622" xr:uid="{63C8CBCF-B4EE-4789-B590-3F50D428BD14}"/>
    <cellStyle name="Note 6 2 13" xfId="7323" xr:uid="{7B2EBCEE-026B-4D65-8461-8D53F2FDC043}"/>
    <cellStyle name="Note 6 2 13 2" xfId="13794" xr:uid="{76FA30EA-3044-4A1B-865F-25360BA52D26}"/>
    <cellStyle name="Note 6 2 14" xfId="7841" xr:uid="{B28A7238-54AF-4DBD-B449-A88198BBFE64}"/>
    <cellStyle name="Note 6 2 14 2" xfId="14312" xr:uid="{7A363EAD-C35A-4216-A1A4-C3012F469203}"/>
    <cellStyle name="Note 6 2 15" xfId="8020" xr:uid="{2ED66BD8-C2DD-4284-895F-14099EE24B8B}"/>
    <cellStyle name="Note 6 2 15 2" xfId="14491" xr:uid="{55F666AC-0437-4C40-9076-F47ACC6F5F8A}"/>
    <cellStyle name="Note 6 2 16" xfId="8197" xr:uid="{BE71BC65-764C-45D2-B8F4-55AD95292DCF}"/>
    <cellStyle name="Note 6 2 16 2" xfId="14668" xr:uid="{A45EF552-3E38-4A60-86AC-AA37FB7A5D01}"/>
    <cellStyle name="Note 6 2 17" xfId="8359" xr:uid="{45624074-415C-4243-A7AA-CC0A0E69B6D6}"/>
    <cellStyle name="Note 6 2 17 2" xfId="14830" xr:uid="{E0467F95-6C28-40ED-92AE-FED409C0207E}"/>
    <cellStyle name="Note 6 2 18" xfId="8995" xr:uid="{9814BE3A-7E15-411F-A8D5-811858F8D482}"/>
    <cellStyle name="Note 6 2 19" xfId="9472" xr:uid="{D10E653D-A860-4A2C-AC3D-5330814E33AD}"/>
    <cellStyle name="Note 6 2 2" xfId="2366" xr:uid="{00000000-0005-0000-0000-00003F090000}"/>
    <cellStyle name="Note 6 2 2 2" xfId="4992" xr:uid="{E4BF5CA7-C09A-4B63-9F4D-EA3D07E8001F}"/>
    <cellStyle name="Note 6 2 2 2 2" xfId="11391" xr:uid="{07B56CC6-886B-4CF5-BFE8-AA36FABE1831}"/>
    <cellStyle name="Note 6 2 2 3" xfId="9473" xr:uid="{AFEE2C28-676A-4822-8222-6F558CC2F3CD}"/>
    <cellStyle name="Note 6 2 2 4" xfId="10332" xr:uid="{C5638C3A-3492-42E2-B35F-DD1ED0D9FEBA}"/>
    <cellStyle name="Note 6 2 2 5" xfId="4063" xr:uid="{01EFC273-8A71-48D7-8F8F-EAD8CDB73ADE}"/>
    <cellStyle name="Note 6 2 20" xfId="8506" xr:uid="{51F5578C-C572-4FC0-B6EC-6BC103AF8A2C}"/>
    <cellStyle name="Note 6 2 21" xfId="9756" xr:uid="{C9D9D233-2BDE-40CB-BC44-4454701610E8}"/>
    <cellStyle name="Note 6 2 22" xfId="9939" xr:uid="{F7A64D2F-9393-43AC-B762-955BA5FE8A68}"/>
    <cellStyle name="Note 6 2 23" xfId="10144" xr:uid="{7705C3C0-91CF-477E-A8A0-73B279F88A0F}"/>
    <cellStyle name="Note 6 2 24" xfId="15082" xr:uid="{38F175A8-A8F7-4881-9793-31E40ACD027F}"/>
    <cellStyle name="Note 6 2 25" xfId="15697" xr:uid="{B6D32526-7921-478B-BB6A-7CE2FCD4A2FD}"/>
    <cellStyle name="Note 6 2 26" xfId="15512" xr:uid="{4AC09062-146D-4C58-8E8E-D2D3A83C47CB}"/>
    <cellStyle name="Note 6 2 27" xfId="15960" xr:uid="{5957590B-C859-45E3-9929-0DB5E4DB78EC}"/>
    <cellStyle name="Note 6 2 28" xfId="16137" xr:uid="{2513848A-88AD-47BB-84CA-8B8941D47360}"/>
    <cellStyle name="Note 6 2 29" xfId="16299" xr:uid="{29FE5C10-1594-4290-BEAA-3FD235821FF2}"/>
    <cellStyle name="Note 6 2 3" xfId="3550" xr:uid="{EC49408C-B537-4E14-A79A-5ED442B2ABB3}"/>
    <cellStyle name="Note 6 2 3 2" xfId="11390" xr:uid="{8F9599FB-8028-4404-8616-7A5DF42D7E12}"/>
    <cellStyle name="Note 6 2 4" xfId="5493" xr:uid="{6CDFBF70-13DD-4B13-85E9-339B37610F55}"/>
    <cellStyle name="Note 6 2 4 2" xfId="11964" xr:uid="{0F3E8297-6990-4004-A397-80EE51BCF25F}"/>
    <cellStyle name="Note 6 2 5" xfId="5320" xr:uid="{D9A3B56E-CBC4-4111-BD21-BC9D82253D25}"/>
    <cellStyle name="Note 6 2 5 2" xfId="11791" xr:uid="{F9F25AB8-BC2D-48AD-8F6D-B2A27B8BB8CE}"/>
    <cellStyle name="Note 6 2 6" xfId="5729" xr:uid="{8251066F-50E0-4882-85E3-F4F5E91B1891}"/>
    <cellStyle name="Note 6 2 6 2" xfId="12200" xr:uid="{0945A5C3-473D-4A92-972D-62244DD69FD1}"/>
    <cellStyle name="Note 6 2 7" xfId="5897" xr:uid="{5FF76D66-4823-4451-8AC9-666AB2414908}"/>
    <cellStyle name="Note 6 2 7 2" xfId="12368" xr:uid="{188783A4-C15C-4D02-8452-3B52BD7A05CA}"/>
    <cellStyle name="Note 6 2 8" xfId="6436" xr:uid="{2B32F4AD-4B5C-42C7-9869-1CED57FD89C3}"/>
    <cellStyle name="Note 6 2 8 2" xfId="12907" xr:uid="{B29BD742-7B6E-46B7-902A-5EA5EDFA87DB}"/>
    <cellStyle name="Note 6 2 9" xfId="6205" xr:uid="{D7707CB0-1442-45E8-8855-3B1357CE1908}"/>
    <cellStyle name="Note 6 2 9 2" xfId="12676" xr:uid="{13EB88E6-2322-4FB0-BC91-6A690422113F}"/>
    <cellStyle name="Note 6 20" xfId="9471" xr:uid="{D1992C20-2B78-425E-9B42-28EC5FA178F6}"/>
    <cellStyle name="Note 6 21" xfId="8507" xr:uid="{BCBA2ECD-63D6-450B-8320-BE9E74E9B93C}"/>
    <cellStyle name="Note 6 22" xfId="9755" xr:uid="{A920F43D-525A-40B4-A86B-93A2AD9A2008}"/>
    <cellStyle name="Note 6 23" xfId="9938" xr:uid="{28B0561F-B05C-4345-9483-68B6DC66D8A7}"/>
    <cellStyle name="Note 6 24" xfId="10060" xr:uid="{67899030-7ECF-42F8-9E4B-88A6548CE963}"/>
    <cellStyle name="Note 6 25" xfId="15081" xr:uid="{1FEED89B-6C7F-4600-B133-C67CF6908724}"/>
    <cellStyle name="Note 6 26" xfId="15696" xr:uid="{A1EDAB07-E211-46D2-BF3B-7E3BAB0C0D9E}"/>
    <cellStyle name="Note 6 27" xfId="15511" xr:uid="{5769EF9C-22EE-43D8-BD97-47705F25421D}"/>
    <cellStyle name="Note 6 28" xfId="15959" xr:uid="{9EFCCC63-4043-4FAB-B734-044ACA4EA883}"/>
    <cellStyle name="Note 6 29" xfId="16136" xr:uid="{48810375-0A0B-4CF4-ADC9-F2E3088CB728}"/>
    <cellStyle name="Note 6 3" xfId="2367" xr:uid="{00000000-0005-0000-0000-000040090000}"/>
    <cellStyle name="Note 6 3 2" xfId="4993" xr:uid="{9B294E48-80D8-4DBD-85E0-A2E927950AEF}"/>
    <cellStyle name="Note 6 3 2 2" xfId="11392" xr:uid="{5724E80D-9ED4-4FAD-8DC0-A90CFFF6B9B3}"/>
    <cellStyle name="Note 6 3 3" xfId="9474" xr:uid="{9588658D-E25A-495C-A1F6-9B98E862B03C}"/>
    <cellStyle name="Note 6 3 4" xfId="10333" xr:uid="{EEA6E874-3C80-4A59-8874-141253E32A46}"/>
    <cellStyle name="Note 6 3 5" xfId="4064" xr:uid="{F246DE36-55F2-47A3-913E-E4D530CFEE68}"/>
    <cellStyle name="Note 6 30" xfId="16298" xr:uid="{E2BF3689-1F6A-4999-BDB1-E80DA63D750F}"/>
    <cellStyle name="Note 6 4" xfId="3549" xr:uid="{9E57CE7A-69B6-4D21-96E7-97775A3710D0}"/>
    <cellStyle name="Note 6 4 2" xfId="11389" xr:uid="{D324A7FB-BC3E-43A0-B496-28377EFB7B39}"/>
    <cellStyle name="Note 6 5" xfId="5492" xr:uid="{06C068FE-EB23-4A89-9712-51BB06617498}"/>
    <cellStyle name="Note 6 5 2" xfId="11963" xr:uid="{88829B37-AB2E-4023-8B70-5528F5CC91FC}"/>
    <cellStyle name="Note 6 6" xfId="5319" xr:uid="{02A90CF2-22D0-4FC7-997C-752197E58EBC}"/>
    <cellStyle name="Note 6 6 2" xfId="11790" xr:uid="{BBB79659-F4CA-4DEB-A1AC-FB5112FC7FF7}"/>
    <cellStyle name="Note 6 7" xfId="5728" xr:uid="{D452C557-7726-46A2-B2A1-B6820969A3E2}"/>
    <cellStyle name="Note 6 7 2" xfId="12199" xr:uid="{1578843A-F340-4CDB-B67C-4A3C3EB349A6}"/>
    <cellStyle name="Note 6 8" xfId="5898" xr:uid="{A190AB77-7E74-4876-9C6A-564FB09995CC}"/>
    <cellStyle name="Note 6 8 2" xfId="12369" xr:uid="{87A3986A-6216-4AE8-8FD1-1ADD48D640D2}"/>
    <cellStyle name="Note 6 9" xfId="6435" xr:uid="{74214A6C-414F-483C-8126-E676315521F0}"/>
    <cellStyle name="Note 6 9 2" xfId="12906" xr:uid="{42CC3FD1-791C-43E8-98B9-B116C2552D5F}"/>
    <cellStyle name="Note 6_TRAFO" xfId="2368" xr:uid="{00000000-0005-0000-0000-000041090000}"/>
    <cellStyle name="Note 60" xfId="2369" xr:uid="{00000000-0005-0000-0000-000042090000}"/>
    <cellStyle name="Note 60 10" xfId="6437" xr:uid="{98762B85-BCCD-40C0-B928-F3C1CE0985C9}"/>
    <cellStyle name="Note 60 10 2" xfId="12908" xr:uid="{D9BFFE73-B614-4A4D-AAFD-44A17A2A303B}"/>
    <cellStyle name="Note 60 11" xfId="6206" xr:uid="{1880CF7F-24E5-4255-87CF-DE029A665F6D}"/>
    <cellStyle name="Note 60 11 2" xfId="12677" xr:uid="{72083981-B02F-4DDF-8926-3360193D55BF}"/>
    <cellStyle name="Note 60 12" xfId="6918" xr:uid="{425A76B6-CECA-48F5-9847-7B1F27ECD412}"/>
    <cellStyle name="Note 60 12 2" xfId="13389" xr:uid="{696F3B2B-6FA4-4C7A-9B51-B59EB6238A52}"/>
    <cellStyle name="Note 60 13" xfId="6749" xr:uid="{087BE260-A34D-4664-A559-DFFE2160802B}"/>
    <cellStyle name="Note 60 13 2" xfId="13220" xr:uid="{D09A11AE-7088-457A-8326-BF6BF421FA13}"/>
    <cellStyle name="Note 60 14" xfId="7152" xr:uid="{A0DCDD13-2953-4BF5-AF75-14119ABB395D}"/>
    <cellStyle name="Note 60 14 2" xfId="13623" xr:uid="{E9B1F760-4780-4A7A-BA4F-96505D21DB22}"/>
    <cellStyle name="Note 60 15" xfId="7322" xr:uid="{C55FAAAC-D154-4E1F-8965-E9C7A2EEF38A}"/>
    <cellStyle name="Note 60 15 2" xfId="13793" xr:uid="{03084B3B-F407-4266-BF39-2025E2C6B0DB}"/>
    <cellStyle name="Note 60 16" xfId="7842" xr:uid="{76DD83D1-3078-4CC4-8BCE-5F78ACCEEDCF}"/>
    <cellStyle name="Note 60 16 2" xfId="14313" xr:uid="{8F530B51-277F-45DD-A753-FDC14BD0902D}"/>
    <cellStyle name="Note 60 17" xfId="8021" xr:uid="{2200584F-EE8B-4C9E-82D9-FFAF90A473EA}"/>
    <cellStyle name="Note 60 17 2" xfId="14492" xr:uid="{ED2D0EDD-13F0-4E50-89F3-00C42681B41D}"/>
    <cellStyle name="Note 60 18" xfId="8198" xr:uid="{A27605E2-E741-4015-8233-1E8B7E116A74}"/>
    <cellStyle name="Note 60 18 2" xfId="14669" xr:uid="{27AABDDC-421E-4C36-9C95-F77CC49DC97A}"/>
    <cellStyle name="Note 60 19" xfId="8360" xr:uid="{3EBE46E0-6701-4A24-9771-D876903C9D20}"/>
    <cellStyle name="Note 60 19 2" xfId="14831" xr:uid="{461CA332-EB1E-4DD5-AEFC-1D8CC7F34493}"/>
    <cellStyle name="Note 60 2" xfId="2370" xr:uid="{00000000-0005-0000-0000-000043090000}"/>
    <cellStyle name="Note 60 2 10" xfId="6919" xr:uid="{D6D1549D-49DB-462A-B300-E0936977F02A}"/>
    <cellStyle name="Note 60 2 10 2" xfId="13390" xr:uid="{68374C85-8736-43D9-89B0-82ADC66F4168}"/>
    <cellStyle name="Note 60 2 11" xfId="6750" xr:uid="{33C7C07E-59F4-4D6E-8C95-1C12DBBB078F}"/>
    <cellStyle name="Note 60 2 11 2" xfId="13221" xr:uid="{B52972A5-37E9-4782-BBD5-8B9CD276D82F}"/>
    <cellStyle name="Note 60 2 12" xfId="7153" xr:uid="{8956FF7A-75A6-44B7-A8CA-FB430E9D5297}"/>
    <cellStyle name="Note 60 2 12 2" xfId="13624" xr:uid="{40530A98-9F53-4932-86A3-3FF441C75C59}"/>
    <cellStyle name="Note 60 2 13" xfId="7321" xr:uid="{EC13DD93-8A24-44FF-8FB3-46F8664FE159}"/>
    <cellStyle name="Note 60 2 13 2" xfId="13792" xr:uid="{0B5D7F9D-7792-4C9C-A4C5-15E371456DBE}"/>
    <cellStyle name="Note 60 2 14" xfId="7843" xr:uid="{CDA830F4-054C-4532-821F-8433E33FE1D1}"/>
    <cellStyle name="Note 60 2 14 2" xfId="14314" xr:uid="{5064139C-EE47-496A-AEA0-99C87F89866F}"/>
    <cellStyle name="Note 60 2 15" xfId="8022" xr:uid="{AF5B8AB6-1229-4CB0-B6B7-8A6007BE26C5}"/>
    <cellStyle name="Note 60 2 15 2" xfId="14493" xr:uid="{9C868FDF-4804-4016-8E6C-3655591518F4}"/>
    <cellStyle name="Note 60 2 16" xfId="8199" xr:uid="{461DC6B4-23A2-423A-B962-BF1952E42CCF}"/>
    <cellStyle name="Note 60 2 16 2" xfId="14670" xr:uid="{2CE4A45B-306D-4AF1-BD85-011CB63C5A95}"/>
    <cellStyle name="Note 60 2 17" xfId="8361" xr:uid="{3978C4B3-56E6-40E8-AF93-92CE11D700C2}"/>
    <cellStyle name="Note 60 2 17 2" xfId="14832" xr:uid="{AB525A8D-A6E1-421E-B5A0-F593C77983C5}"/>
    <cellStyle name="Note 60 2 18" xfId="8997" xr:uid="{3732BF43-D2BE-432B-B20D-44B398268511}"/>
    <cellStyle name="Note 60 2 19" xfId="9476" xr:uid="{0B3EF7BE-7F2D-4A8D-9E00-68A26BF53F20}"/>
    <cellStyle name="Note 60 2 2" xfId="2371" xr:uid="{00000000-0005-0000-0000-000044090000}"/>
    <cellStyle name="Note 60 2 2 2" xfId="4994" xr:uid="{DECFDE76-1DE5-4279-95E4-2024992FD16D}"/>
    <cellStyle name="Note 60 2 2 2 2" xfId="11395" xr:uid="{A276053F-FD68-4A28-B5A9-787C20963161}"/>
    <cellStyle name="Note 60 2 2 3" xfId="9477" xr:uid="{A8CD4DB3-E42B-49F5-AFFF-E6856DE54845}"/>
    <cellStyle name="Note 60 2 2 4" xfId="10334" xr:uid="{6455A5CF-4B76-458B-87A8-E019A5483702}"/>
    <cellStyle name="Note 60 2 2 5" xfId="4065" xr:uid="{28D46FFC-88C7-43E5-AB08-2CAC097DC3E3}"/>
    <cellStyle name="Note 60 2 20" xfId="8504" xr:uid="{8A6734EE-BD24-4E1F-8D24-E3DD02B4D158}"/>
    <cellStyle name="Note 60 2 21" xfId="9758" xr:uid="{6CF8FD69-1BDA-46A1-827C-1102484A9C67}"/>
    <cellStyle name="Note 60 2 22" xfId="9941" xr:uid="{5B0A19E4-5715-40D0-AEE4-71CC4BD302E5}"/>
    <cellStyle name="Note 60 2 23" xfId="10062" xr:uid="{01EEBB3B-E66C-4D8F-9591-978692C4699C}"/>
    <cellStyle name="Note 60 2 24" xfId="15084" xr:uid="{03FFC9F1-C5F5-4FD1-A627-B9D7201F18E4}"/>
    <cellStyle name="Note 60 2 25" xfId="15698" xr:uid="{655DB3C2-39DA-431C-AFE6-CDB740244BDF}"/>
    <cellStyle name="Note 60 2 26" xfId="15514" xr:uid="{B389D623-260F-45E6-92DC-83CF442A5236}"/>
    <cellStyle name="Note 60 2 27" xfId="15962" xr:uid="{0801CFD5-AF5D-4723-A4F3-A40AA318CDB9}"/>
    <cellStyle name="Note 60 2 28" xfId="16139" xr:uid="{5C976E80-F69B-46F4-8296-E766F87EF760}"/>
    <cellStyle name="Note 60 2 29" xfId="16301" xr:uid="{691B49E0-26C4-4B75-9DEA-6FDD80483320}"/>
    <cellStyle name="Note 60 2 3" xfId="3552" xr:uid="{38E28D83-9337-4713-8EBD-DC8F5616C22C}"/>
    <cellStyle name="Note 60 2 3 2" xfId="11394" xr:uid="{FD575398-7FF5-4625-88AC-B26DE5705F0C}"/>
    <cellStyle name="Note 60 2 4" xfId="5495" xr:uid="{9D0468A0-F4FA-46BC-BD71-48B7943A4EE8}"/>
    <cellStyle name="Note 60 2 4 2" xfId="11966" xr:uid="{8C7643C8-0373-4225-8378-404ECF03B13C}"/>
    <cellStyle name="Note 60 2 5" xfId="5097" xr:uid="{457442C7-0857-45DE-86D7-718F31956249}"/>
    <cellStyle name="Note 60 2 5 2" xfId="11568" xr:uid="{495086D7-528B-4AF9-A690-3187F70A6970}"/>
    <cellStyle name="Note 60 2 6" xfId="5731" xr:uid="{39CE3BE8-8965-410C-AFAE-6DA91D68A937}"/>
    <cellStyle name="Note 60 2 6 2" xfId="12202" xr:uid="{4F4974A8-84A9-4B2B-9C7F-F2F364682660}"/>
    <cellStyle name="Note 60 2 7" xfId="5895" xr:uid="{F30DDCD8-5064-4EAA-9140-B29662169887}"/>
    <cellStyle name="Note 60 2 7 2" xfId="12366" xr:uid="{1BDF6C55-7948-4CA7-90F2-4CBF98C4415C}"/>
    <cellStyle name="Note 60 2 8" xfId="6438" xr:uid="{B2B2962C-C118-4FBA-9E15-AE88EBDA5736}"/>
    <cellStyle name="Note 60 2 8 2" xfId="12909" xr:uid="{DF8BF6F5-3526-4B6E-964C-238C8BB71E6B}"/>
    <cellStyle name="Note 60 2 9" xfId="6208" xr:uid="{8EF66776-A581-4B95-88D3-8CE0C86A5DE6}"/>
    <cellStyle name="Note 60 2 9 2" xfId="12679" xr:uid="{E73E9463-38C5-45C0-91F5-E691F5A13336}"/>
    <cellStyle name="Note 60 20" xfId="8996" xr:uid="{A2EBA7E2-BB29-4FE9-B7C5-0E1ED2B7E085}"/>
    <cellStyle name="Note 60 21" xfId="9475" xr:uid="{3CE3B9C6-519D-4B4B-AF9A-AD0C41116479}"/>
    <cellStyle name="Note 60 22" xfId="8505" xr:uid="{004D144E-9944-4A3D-9685-94765680076A}"/>
    <cellStyle name="Note 60 23" xfId="9757" xr:uid="{11E72553-6C4F-40F0-BDF4-CEDFB1DB0282}"/>
    <cellStyle name="Note 60 24" xfId="9940" xr:uid="{25892B32-85C6-40BB-93FB-C8F98F31EAEE}"/>
    <cellStyle name="Note 60 25" xfId="10061" xr:uid="{2CDC3D36-B9C1-42AA-8BC4-1D039274E5FA}"/>
    <cellStyle name="Note 60 26" xfId="15083" xr:uid="{EBB8AB8B-DC62-4860-ACFD-F5F2ED5464D0}"/>
    <cellStyle name="Note 60 27" xfId="15812" xr:uid="{B1EBD14F-867A-4D9F-BF1F-D6DFF403561C}"/>
    <cellStyle name="Note 60 28" xfId="15513" xr:uid="{F623C8B3-413C-408A-91F3-BE02B1450A7A}"/>
    <cellStyle name="Note 60 29" xfId="15961" xr:uid="{1EB8A69B-B47E-4E8E-B24B-183344917A97}"/>
    <cellStyle name="Note 60 3" xfId="2372" xr:uid="{00000000-0005-0000-0000-000045090000}"/>
    <cellStyle name="Note 60 3 2" xfId="4995" xr:uid="{2A1C7E30-F02C-4139-93A5-E690C863B52F}"/>
    <cellStyle name="Note 60 3 2 2" xfId="11396" xr:uid="{ACA0B31A-1CA6-49CC-BF92-0B3FE25C3FDF}"/>
    <cellStyle name="Note 60 3 3" xfId="9478" xr:uid="{0D6A59A0-0017-49D8-A7EC-6E9D41DE5F9C}"/>
    <cellStyle name="Note 60 3 4" xfId="10335" xr:uid="{FDF345B4-0391-4E83-A2B7-B1FC1431A9B4}"/>
    <cellStyle name="Note 60 3 5" xfId="4066" xr:uid="{83693B66-37B4-4982-9C35-24790F41E771}"/>
    <cellStyle name="Note 60 30" xfId="16138" xr:uid="{AE66D935-E924-4DCC-A325-951CA3A8B1AC}"/>
    <cellStyle name="Note 60 31" xfId="16300" xr:uid="{19AB81A3-90D0-4DD1-8DE5-4ABBF669F9AE}"/>
    <cellStyle name="Note 60 4" xfId="3381" xr:uid="{4CEE19C1-2EBB-4E5D-8392-F57C93C6ADD9}"/>
    <cellStyle name="Note 60 4 2" xfId="10795" xr:uid="{1EE6D335-7FCC-4FD6-8E85-C9BCAC844DC8}"/>
    <cellStyle name="Note 60 4 3" xfId="4529" xr:uid="{86A55C11-9A83-4159-B59B-2DC2FCB206A0}"/>
    <cellStyle name="Note 60 5" xfId="3551" xr:uid="{99ACF48A-3DA2-4CE0-B0BD-DBDFD07E36A4}"/>
    <cellStyle name="Note 60 5 2" xfId="11393" xr:uid="{DBA1B3FF-B65D-42A9-A34F-6E54EA7AD56F}"/>
    <cellStyle name="Note 60 6" xfId="5494" xr:uid="{5B79E3B4-623F-466D-AFF9-D065F41C58AE}"/>
    <cellStyle name="Note 60 6 2" xfId="11965" xr:uid="{EF9F0E95-48A9-4C34-BA19-207743EF24C9}"/>
    <cellStyle name="Note 60 7" xfId="5321" xr:uid="{282A7C1F-87D1-4A60-809B-A130E280988A}"/>
    <cellStyle name="Note 60 7 2" xfId="11792" xr:uid="{80C13145-50D3-4B45-961C-850E917FD6F9}"/>
    <cellStyle name="Note 60 8" xfId="5730" xr:uid="{C8C4EA3D-0C6E-4203-8781-E06C9D962A26}"/>
    <cellStyle name="Note 60 8 2" xfId="12201" xr:uid="{693F9A50-0DAE-48F7-A3E5-BAB0388DEBD8}"/>
    <cellStyle name="Note 60 9" xfId="5896" xr:uid="{E103D8AB-EE63-449D-BA62-A7AA78F3E331}"/>
    <cellStyle name="Note 60 9 2" xfId="12367" xr:uid="{E554FA31-2F9F-4E92-A608-15A71998735C}"/>
    <cellStyle name="Note 60_TRAFO" xfId="2373" xr:uid="{00000000-0005-0000-0000-000046090000}"/>
    <cellStyle name="Note 61" xfId="2374" xr:uid="{00000000-0005-0000-0000-000047090000}"/>
    <cellStyle name="Note 61 10" xfId="6439" xr:uid="{EE9BE798-4894-4B46-B172-6F78C06DD505}"/>
    <cellStyle name="Note 61 10 2" xfId="12910" xr:uid="{8C120657-F387-4C1D-8CCC-4F5767902759}"/>
    <cellStyle name="Note 61 11" xfId="6209" xr:uid="{C206D633-2F8D-4A4B-BF58-D8A02893FE87}"/>
    <cellStyle name="Note 61 11 2" xfId="12680" xr:uid="{F9E2EB64-AF69-40ED-8972-D57B5513CC06}"/>
    <cellStyle name="Note 61 12" xfId="6920" xr:uid="{78E61421-88A3-4B03-B57D-9C230C7720CC}"/>
    <cellStyle name="Note 61 12 2" xfId="13391" xr:uid="{87558E0C-2BA6-4F4A-909E-66C823DFAAFF}"/>
    <cellStyle name="Note 61 13" xfId="6562" xr:uid="{EA517EC5-2EEE-479C-ADF0-14595BF289A9}"/>
    <cellStyle name="Note 61 13 2" xfId="13033" xr:uid="{64D7853C-5DC9-4DB5-9EE3-EC6880F75AF2}"/>
    <cellStyle name="Note 61 14" xfId="7154" xr:uid="{66ECBE79-DBDB-4971-BA3F-F0573B365DF5}"/>
    <cellStyle name="Note 61 14 2" xfId="13625" xr:uid="{FABD0A02-1A3A-4552-A8F2-86FF7C0EA188}"/>
    <cellStyle name="Note 61 15" xfId="7320" xr:uid="{B7C354DF-AB1A-492E-B657-2822D29BD770}"/>
    <cellStyle name="Note 61 15 2" xfId="13791" xr:uid="{3A28DF65-FD9A-4821-A59E-BB5F09D97A4A}"/>
    <cellStyle name="Note 61 16" xfId="7844" xr:uid="{02DE7583-CA4D-42D0-84A6-CFF551CB1A67}"/>
    <cellStyle name="Note 61 16 2" xfId="14315" xr:uid="{C43DACAF-33FB-4D38-81D2-4265ABF6061A}"/>
    <cellStyle name="Note 61 17" xfId="8023" xr:uid="{31F9D01B-BC73-482D-A46B-DEBDE482DEF9}"/>
    <cellStyle name="Note 61 17 2" xfId="14494" xr:uid="{3EC3E7FF-1793-4F47-A199-E3C8157AB397}"/>
    <cellStyle name="Note 61 18" xfId="8200" xr:uid="{C808965A-0812-4838-9089-548A55383D32}"/>
    <cellStyle name="Note 61 18 2" xfId="14671" xr:uid="{FF8358B9-13E5-4574-BAC9-20DD5C88AD4F}"/>
    <cellStyle name="Note 61 19" xfId="8362" xr:uid="{55401B81-99CD-4F53-958A-07C23D5B771F}"/>
    <cellStyle name="Note 61 19 2" xfId="14833" xr:uid="{87615571-245F-42D8-A439-F530A17D8DA9}"/>
    <cellStyle name="Note 61 2" xfId="2375" xr:uid="{00000000-0005-0000-0000-000048090000}"/>
    <cellStyle name="Note 61 2 10" xfId="6921" xr:uid="{2E9441AD-8D9B-4AAA-9AB9-E11A99699748}"/>
    <cellStyle name="Note 61 2 10 2" xfId="13392" xr:uid="{0787D9DC-988A-43F9-8D97-412816E5FA00}"/>
    <cellStyle name="Note 61 2 11" xfId="6563" xr:uid="{CD7CA095-39A2-4677-8010-08BC6DE2EF2D}"/>
    <cellStyle name="Note 61 2 11 2" xfId="13034" xr:uid="{BAC8745F-4C71-4C75-96D0-7B4EEDDFB76A}"/>
    <cellStyle name="Note 61 2 12" xfId="7155" xr:uid="{4482CD60-FA57-46C6-9CFC-5985926FB0F6}"/>
    <cellStyle name="Note 61 2 12 2" xfId="13626" xr:uid="{AABD3D56-8868-43A8-A31F-7AF80F9F2BC9}"/>
    <cellStyle name="Note 61 2 13" xfId="7319" xr:uid="{2A016F8B-FD72-4075-8FBB-321A689BAE1C}"/>
    <cellStyle name="Note 61 2 13 2" xfId="13790" xr:uid="{4CE03A75-8529-4149-B090-A2A98E993B79}"/>
    <cellStyle name="Note 61 2 14" xfId="7845" xr:uid="{04420730-6236-4CB6-A77C-BF9266FB7E1A}"/>
    <cellStyle name="Note 61 2 14 2" xfId="14316" xr:uid="{1E5E3D31-5FB5-4BBA-ADB4-03A118EA0D96}"/>
    <cellStyle name="Note 61 2 15" xfId="8024" xr:uid="{C5B52205-857D-48A4-BBBD-FDA57C5C8F55}"/>
    <cellStyle name="Note 61 2 15 2" xfId="14495" xr:uid="{AF2DFC11-1C4B-4ED1-9389-4929655597C8}"/>
    <cellStyle name="Note 61 2 16" xfId="8201" xr:uid="{654B4A71-8617-457E-A521-8377918D9213}"/>
    <cellStyle name="Note 61 2 16 2" xfId="14672" xr:uid="{4AD92AD3-7B32-4B9C-8EF4-69A307A06858}"/>
    <cellStyle name="Note 61 2 17" xfId="8363" xr:uid="{C320A6C8-DE53-4382-8DA1-3F0C31357D52}"/>
    <cellStyle name="Note 61 2 17 2" xfId="14834" xr:uid="{B787CCC6-CBB0-41F8-86CA-BBCB89B66EC3}"/>
    <cellStyle name="Note 61 2 18" xfId="8999" xr:uid="{67521C64-D0B5-4E95-9BB8-FFB18ACB4CC0}"/>
    <cellStyle name="Note 61 2 19" xfId="9480" xr:uid="{D4CD390E-B2F9-4682-AACC-AE4D7E43757E}"/>
    <cellStyle name="Note 61 2 2" xfId="2376" xr:uid="{00000000-0005-0000-0000-000049090000}"/>
    <cellStyle name="Note 61 2 2 2" xfId="4996" xr:uid="{47D8C94A-D270-4C0E-9952-3ACF7D70FA60}"/>
    <cellStyle name="Note 61 2 2 2 2" xfId="11399" xr:uid="{403BD753-EB30-446C-9564-E29CBDEC27A0}"/>
    <cellStyle name="Note 61 2 2 3" xfId="9481" xr:uid="{0027F066-BF6B-4274-919B-18C17BA388B6}"/>
    <cellStyle name="Note 61 2 2 4" xfId="10336" xr:uid="{1BC47FEB-30E7-4FCC-9420-AB1068A25476}"/>
    <cellStyle name="Note 61 2 2 5" xfId="4067" xr:uid="{2EC0DBC6-AD74-476B-AC19-3F141B3A3652}"/>
    <cellStyle name="Note 61 2 20" xfId="8502" xr:uid="{D9BD375B-07E9-44CB-8F56-806A8C54C99D}"/>
    <cellStyle name="Note 61 2 21" xfId="9760" xr:uid="{99856DA3-4E0B-4070-AD61-D7A204E84A6D}"/>
    <cellStyle name="Note 61 2 22" xfId="9943" xr:uid="{0577E16D-752D-4567-9BED-0BCB8A6339EA}"/>
    <cellStyle name="Note 61 2 23" xfId="10064" xr:uid="{766EACD5-8337-41F6-9E4F-AAF2F2FE0C82}"/>
    <cellStyle name="Note 61 2 24" xfId="15086" xr:uid="{93642D5D-130B-4994-BD9A-FD67F8D08821}"/>
    <cellStyle name="Note 61 2 25" xfId="15700" xr:uid="{AEE6C3C3-4E6B-4999-B967-AD7ACD5DD6A3}"/>
    <cellStyle name="Note 61 2 26" xfId="15515" xr:uid="{774E3C04-EB0F-42D4-B247-50BE47488045}"/>
    <cellStyle name="Note 61 2 27" xfId="15964" xr:uid="{34893700-BA9B-46D5-9442-48246017ED2D}"/>
    <cellStyle name="Note 61 2 28" xfId="16141" xr:uid="{ADEC57F5-3259-43F6-88A7-D8A72E23FCA4}"/>
    <cellStyle name="Note 61 2 29" xfId="16303" xr:uid="{8D2F7682-1F7D-407D-9384-FF448C8A73B8}"/>
    <cellStyle name="Note 61 2 3" xfId="3554" xr:uid="{23AD3872-9E44-4A4D-B81E-D45172781475}"/>
    <cellStyle name="Note 61 2 3 2" xfId="11398" xr:uid="{A5F085D1-BBE6-4CDA-A4D0-CF677A9F9417}"/>
    <cellStyle name="Note 61 2 4" xfId="5497" xr:uid="{D2774983-ED7D-47BB-B7EF-D3CDF8500345}"/>
    <cellStyle name="Note 61 2 4 2" xfId="11968" xr:uid="{976F2107-4919-4172-BB5F-65FEAA104C5D}"/>
    <cellStyle name="Note 61 2 5" xfId="5322" xr:uid="{EE60F9C8-AAC1-4169-BFD6-7648163C3675}"/>
    <cellStyle name="Note 61 2 5 2" xfId="11793" xr:uid="{EE319EA2-9CB0-4DC3-AA8A-82BC1158B520}"/>
    <cellStyle name="Note 61 2 6" xfId="5733" xr:uid="{8A5D66FD-F46F-480E-A8F9-2373489F3C09}"/>
    <cellStyle name="Note 61 2 6 2" xfId="12204" xr:uid="{03B7DE35-DE8F-4367-98D3-7ED05DF15D0F}"/>
    <cellStyle name="Note 61 2 7" xfId="5893" xr:uid="{9A0367F3-C235-4C22-A643-1B375F14BB5A}"/>
    <cellStyle name="Note 61 2 7 2" xfId="12364" xr:uid="{F0EFF9C5-3E77-4822-BEC3-10353F8D0923}"/>
    <cellStyle name="Note 61 2 8" xfId="6440" xr:uid="{50E6051A-D8A9-454B-9578-F14B38F2D720}"/>
    <cellStyle name="Note 61 2 8 2" xfId="12911" xr:uid="{4FCB6C94-C19B-44BD-A77C-133F14B7BDC7}"/>
    <cellStyle name="Note 61 2 9" xfId="6210" xr:uid="{E71F2952-28DD-4529-837A-1DC9B4F43717}"/>
    <cellStyle name="Note 61 2 9 2" xfId="12681" xr:uid="{24E637A8-FC1D-4587-989E-86BCC01DA8AC}"/>
    <cellStyle name="Note 61 20" xfId="8998" xr:uid="{9BFE06FE-6EAF-4546-80CF-D412E6771C09}"/>
    <cellStyle name="Note 61 21" xfId="9479" xr:uid="{DA19FBFD-C2B5-46EA-9B43-C488ADF7CB60}"/>
    <cellStyle name="Note 61 22" xfId="8503" xr:uid="{9BCCAAE4-8173-4D56-8DDE-1A8B643EAAC6}"/>
    <cellStyle name="Note 61 23" xfId="9759" xr:uid="{63262C8A-66C0-4F0F-B07F-3018B2C646FC}"/>
    <cellStyle name="Note 61 24" xfId="9942" xr:uid="{586F3752-63DC-4948-BC58-3561CD4D6774}"/>
    <cellStyle name="Note 61 25" xfId="10063" xr:uid="{9E7BAEDA-AC59-4D5C-9D6F-70427DCF587F}"/>
    <cellStyle name="Note 61 26" xfId="15085" xr:uid="{62F5C0A6-1542-4824-A4AF-DA944F01C6ED}"/>
    <cellStyle name="Note 61 27" xfId="15699" xr:uid="{6E0A0C3B-25BD-4EBB-825A-56DA0910642A}"/>
    <cellStyle name="Note 61 28" xfId="15799" xr:uid="{C079A469-A4AD-4E41-968D-60FA8093EBF3}"/>
    <cellStyle name="Note 61 29" xfId="15963" xr:uid="{2C6ED2C3-E3ED-438D-AAF5-9BF95D533D16}"/>
    <cellStyle name="Note 61 3" xfId="2377" xr:uid="{00000000-0005-0000-0000-00004A090000}"/>
    <cellStyle name="Note 61 3 2" xfId="4997" xr:uid="{1D67A8FA-4CE5-4B54-9DAD-DFB15075CB9F}"/>
    <cellStyle name="Note 61 3 2 2" xfId="11400" xr:uid="{C62B6EB4-69B8-4186-BA4D-27CCA0C3E2B4}"/>
    <cellStyle name="Note 61 3 3" xfId="9482" xr:uid="{4127FAD6-7255-4FCE-B0E3-4F1936C64D52}"/>
    <cellStyle name="Note 61 3 4" xfId="10337" xr:uid="{94BADDC1-B5D4-4AE0-9D3A-55512D929F2A}"/>
    <cellStyle name="Note 61 3 5" xfId="4068" xr:uid="{E1F2E13D-14A7-4218-9511-55C8BE5DDCAC}"/>
    <cellStyle name="Note 61 30" xfId="16140" xr:uid="{B680573D-997F-4B2D-B28F-0A5E7E96527D}"/>
    <cellStyle name="Note 61 31" xfId="16302" xr:uid="{13098AD1-DA85-4E22-8CFD-642720CD8ECF}"/>
    <cellStyle name="Note 61 4" xfId="3382" xr:uid="{BAE77FAE-8983-46EB-ADAD-4FDA7D5DC2AC}"/>
    <cellStyle name="Note 61 4 2" xfId="10796" xr:uid="{77E351E0-8430-4B0A-A8CE-AB4BBAB9AA81}"/>
    <cellStyle name="Note 61 4 3" xfId="4530" xr:uid="{496E0E0C-E484-4F3C-8E72-6FEFCF9241DC}"/>
    <cellStyle name="Note 61 5" xfId="3553" xr:uid="{92E87BC2-7168-4328-8413-FB43B4773132}"/>
    <cellStyle name="Note 61 5 2" xfId="11397" xr:uid="{575B54E1-C38A-40CA-B796-E861B57FE166}"/>
    <cellStyle name="Note 61 6" xfId="5496" xr:uid="{6BFC097F-5C84-4A73-9D24-7FEEB98E006D}"/>
    <cellStyle name="Note 61 6 2" xfId="11967" xr:uid="{6B1EDFDC-27B5-4C0A-B778-C09C4B038CBB}"/>
    <cellStyle name="Note 61 7" xfId="5098" xr:uid="{685647B8-397C-4FC8-8DC1-B71602AA1865}"/>
    <cellStyle name="Note 61 7 2" xfId="11569" xr:uid="{06B72BD2-BA94-468C-B22C-19C91513BD51}"/>
    <cellStyle name="Note 61 8" xfId="5732" xr:uid="{A4C0D129-04EC-42A1-9BB8-6B72A6A3AC31}"/>
    <cellStyle name="Note 61 8 2" xfId="12203" xr:uid="{9472CD6D-1007-430B-B06D-A0B821284FDE}"/>
    <cellStyle name="Note 61 9" xfId="5894" xr:uid="{AC75652C-42C8-49A2-8341-5C4ED825D798}"/>
    <cellStyle name="Note 61 9 2" xfId="12365" xr:uid="{814A772B-66C1-4BF8-93B3-1A943A96A7E1}"/>
    <cellStyle name="Note 61_TRAFO" xfId="2378" xr:uid="{00000000-0005-0000-0000-00004B090000}"/>
    <cellStyle name="Note 62" xfId="2379" xr:uid="{00000000-0005-0000-0000-00004C090000}"/>
    <cellStyle name="Note 62 10" xfId="6441" xr:uid="{F86A8880-81A8-4208-B13F-21A1140777B3}"/>
    <cellStyle name="Note 62 10 2" xfId="12912" xr:uid="{FBE8E55D-ACCE-4183-9CE6-36A85A6F097C}"/>
    <cellStyle name="Note 62 11" xfId="6211" xr:uid="{18B83FE5-1480-4566-8A0C-D45606D59CAA}"/>
    <cellStyle name="Note 62 11 2" xfId="12682" xr:uid="{DEF49F3D-DBD5-4FE3-A53C-445511A0BC16}"/>
    <cellStyle name="Note 62 12" xfId="6922" xr:uid="{17436315-ECFC-4F8B-892F-ABB93BECA207}"/>
    <cellStyle name="Note 62 12 2" xfId="13393" xr:uid="{303891D6-5E52-43D5-88E9-7A35223F4301}"/>
    <cellStyle name="Note 62 13" xfId="6751" xr:uid="{E292D2A0-4180-4753-95DB-129189A47B77}"/>
    <cellStyle name="Note 62 13 2" xfId="13222" xr:uid="{49F15E99-66AB-4B39-98C8-5788DC1C7781}"/>
    <cellStyle name="Note 62 14" xfId="7156" xr:uid="{9081490A-F744-49BF-86EF-C1FA391AC539}"/>
    <cellStyle name="Note 62 14 2" xfId="13627" xr:uid="{CD119F1D-2B8D-4375-B0F5-5C775FF64F23}"/>
    <cellStyle name="Note 62 15" xfId="7318" xr:uid="{26D5D989-6EE0-4FF6-BFFE-2EBDC0756DB4}"/>
    <cellStyle name="Note 62 15 2" xfId="13789" xr:uid="{A313BA45-241A-4898-8489-B0101B297EC1}"/>
    <cellStyle name="Note 62 16" xfId="7846" xr:uid="{25DA278B-4026-476A-B7CA-4D2DEA0A59D6}"/>
    <cellStyle name="Note 62 16 2" xfId="14317" xr:uid="{B29E7AE9-698F-4D34-9666-35A953EFCA37}"/>
    <cellStyle name="Note 62 17" xfId="8025" xr:uid="{ABFEFBDE-C5D9-4075-81EC-72B9B3FBE47E}"/>
    <cellStyle name="Note 62 17 2" xfId="14496" xr:uid="{E10FC08D-7A32-4CB8-8D90-DE8181660ED4}"/>
    <cellStyle name="Note 62 18" xfId="8202" xr:uid="{A8E7784F-80A9-4AD9-ADC4-C68D21A5D435}"/>
    <cellStyle name="Note 62 18 2" xfId="14673" xr:uid="{307A290C-F315-43BA-85A2-00DE0B970E0D}"/>
    <cellStyle name="Note 62 19" xfId="8364" xr:uid="{A1C0BCAA-8480-4AE0-AE27-E263ED7F0BEC}"/>
    <cellStyle name="Note 62 19 2" xfId="14835" xr:uid="{F4C394E2-BF83-4FEA-B01E-CDA925F4CB56}"/>
    <cellStyle name="Note 62 2" xfId="2380" xr:uid="{00000000-0005-0000-0000-00004D090000}"/>
    <cellStyle name="Note 62 2 10" xfId="6923" xr:uid="{0BB04CCD-C2A9-41C8-96C9-F5540B09EF86}"/>
    <cellStyle name="Note 62 2 10 2" xfId="13394" xr:uid="{DDD9499F-76AD-498D-9410-64AC1CC83DBA}"/>
    <cellStyle name="Note 62 2 11" xfId="6752" xr:uid="{2C3B0B40-7F1F-4482-AF51-C1F65747B791}"/>
    <cellStyle name="Note 62 2 11 2" xfId="13223" xr:uid="{72803380-7832-45E2-A425-A2943D5E9901}"/>
    <cellStyle name="Note 62 2 12" xfId="7157" xr:uid="{BC035679-3FB3-41E9-BA5B-47227D8FAC7E}"/>
    <cellStyle name="Note 62 2 12 2" xfId="13628" xr:uid="{0699F8D4-E235-44E8-B70C-973201B7E6DA}"/>
    <cellStyle name="Note 62 2 13" xfId="7317" xr:uid="{C1696E15-5C91-485E-9767-47D68DF2923C}"/>
    <cellStyle name="Note 62 2 13 2" xfId="13788" xr:uid="{70FAAD9B-6D24-475F-A981-8F9B16EA710E}"/>
    <cellStyle name="Note 62 2 14" xfId="7847" xr:uid="{63549AE1-AD2B-4875-8FAE-C0D7F8B20557}"/>
    <cellStyle name="Note 62 2 14 2" xfId="14318" xr:uid="{FE0110A0-72CB-4EAA-8FCF-0984F0EBD147}"/>
    <cellStyle name="Note 62 2 15" xfId="8026" xr:uid="{4F85B21C-BC32-4440-ABBF-52EE6530AEA8}"/>
    <cellStyle name="Note 62 2 15 2" xfId="14497" xr:uid="{5B18D980-C2D8-4CDB-A732-EB24C82B42A9}"/>
    <cellStyle name="Note 62 2 16" xfId="8203" xr:uid="{DDFD7CB2-365F-4AE2-A9B2-0862CB72716C}"/>
    <cellStyle name="Note 62 2 16 2" xfId="14674" xr:uid="{BF3A1178-EC1D-467A-BE2A-57D859DE3455}"/>
    <cellStyle name="Note 62 2 17" xfId="8365" xr:uid="{0EAFDCF2-4EC8-430C-936F-00E34858D727}"/>
    <cellStyle name="Note 62 2 17 2" xfId="14836" xr:uid="{F79E30A4-5FBB-4E7B-8BBC-2BF3E7122E3C}"/>
    <cellStyle name="Note 62 2 18" xfId="9001" xr:uid="{7E7A0286-D658-49FB-9AEB-0DD68BD9B65E}"/>
    <cellStyle name="Note 62 2 19" xfId="9484" xr:uid="{8EE97C0D-0CD9-4B05-9759-6123CE19EB2B}"/>
    <cellStyle name="Note 62 2 2" xfId="2381" xr:uid="{00000000-0005-0000-0000-00004E090000}"/>
    <cellStyle name="Note 62 2 2 2" xfId="4998" xr:uid="{274662EA-FC92-4964-8EC2-EA8081F93A63}"/>
    <cellStyle name="Note 62 2 2 2 2" xfId="11403" xr:uid="{7A00B809-908D-44CD-998F-6F277D9CBD02}"/>
    <cellStyle name="Note 62 2 2 3" xfId="9485" xr:uid="{BE3E8C96-74E3-4649-9932-734B0B318385}"/>
    <cellStyle name="Note 62 2 2 4" xfId="10338" xr:uid="{172840D3-0FE4-44BB-AC85-D7AF86B61F51}"/>
    <cellStyle name="Note 62 2 2 5" xfId="4069" xr:uid="{50A31CED-0C7E-4CE1-BC93-2A683B057273}"/>
    <cellStyle name="Note 62 2 20" xfId="9162" xr:uid="{AD5A66C4-AC1F-473D-B05B-D530D918176A}"/>
    <cellStyle name="Note 62 2 21" xfId="9762" xr:uid="{7B38C2CE-BF19-4850-8C16-6E1C1D91D01C}"/>
    <cellStyle name="Note 62 2 22" xfId="9945" xr:uid="{ED953B14-3B04-4442-9E66-C2B8BA61FF12}"/>
    <cellStyle name="Note 62 2 23" xfId="10066" xr:uid="{5D5C0ED9-209D-4A67-A797-E06A2A9D85C0}"/>
    <cellStyle name="Note 62 2 24" xfId="15088" xr:uid="{BE6852D0-BF19-418F-9B9D-6960B23FED6A}"/>
    <cellStyle name="Note 62 2 25" xfId="15702" xr:uid="{62A4982D-ED72-4B00-B4E5-34E2720FBCC7}"/>
    <cellStyle name="Note 62 2 26" xfId="15517" xr:uid="{41B79112-A187-4F21-B8B8-046ACD797C51}"/>
    <cellStyle name="Note 62 2 27" xfId="15966" xr:uid="{A7580C10-3FF0-4729-B03D-236D5B069A5E}"/>
    <cellStyle name="Note 62 2 28" xfId="16143" xr:uid="{1F6A2FC0-1FFD-423E-8327-87E8C3AEC043}"/>
    <cellStyle name="Note 62 2 29" xfId="16305" xr:uid="{43F8E134-5E88-4B9F-8CD5-041A68946EF4}"/>
    <cellStyle name="Note 62 2 3" xfId="3556" xr:uid="{BB4A2253-3BA2-4124-A445-B48CDF5068EA}"/>
    <cellStyle name="Note 62 2 3 2" xfId="11402" xr:uid="{4EAFC57B-5D0D-4018-95C3-E30442C989B1}"/>
    <cellStyle name="Note 62 2 4" xfId="5499" xr:uid="{252C9848-E0D9-40AD-AFEE-40CFA28E6850}"/>
    <cellStyle name="Note 62 2 4 2" xfId="11970" xr:uid="{75447809-55A0-4DC9-86FC-384C9A899428}"/>
    <cellStyle name="Note 62 2 5" xfId="5106" xr:uid="{F3D5CD99-1AF1-4DA6-903D-69756BD98DDA}"/>
    <cellStyle name="Note 62 2 5 2" xfId="11577" xr:uid="{7F6FE6FA-131E-4A79-8500-65D19A9E1322}"/>
    <cellStyle name="Note 62 2 6" xfId="5735" xr:uid="{3297E3E3-74BE-4508-AC05-72805013CF97}"/>
    <cellStyle name="Note 62 2 6 2" xfId="12206" xr:uid="{CE2C8E1D-F7EA-459C-8937-6339EA6639FD}"/>
    <cellStyle name="Note 62 2 7" xfId="5891" xr:uid="{51CCFEBA-1428-46F8-8518-872EDF7C80E1}"/>
    <cellStyle name="Note 62 2 7 2" xfId="12362" xr:uid="{10DE3996-126D-44DB-BE17-C712C94CD070}"/>
    <cellStyle name="Note 62 2 8" xfId="6442" xr:uid="{E82872FD-518C-40FC-BAE7-7FBCDD4CE307}"/>
    <cellStyle name="Note 62 2 8 2" xfId="12913" xr:uid="{E0CA2ACC-32CC-42ED-A012-ECDA4DC49FB8}"/>
    <cellStyle name="Note 62 2 9" xfId="6212" xr:uid="{ECB5C9E3-8A93-4D32-870C-28633563ED74}"/>
    <cellStyle name="Note 62 2 9 2" xfId="12683" xr:uid="{F9EC07F1-6A36-4E1B-A83B-478E29F1E0AF}"/>
    <cellStyle name="Note 62 20" xfId="9000" xr:uid="{309B5D49-EE1D-4929-898D-1622A2939710}"/>
    <cellStyle name="Note 62 21" xfId="9483" xr:uid="{C43770DD-A0C5-4B3A-ACB9-FB62DE37B6C1}"/>
    <cellStyle name="Note 62 22" xfId="8501" xr:uid="{A7424371-219C-4252-B930-B224016C46D1}"/>
    <cellStyle name="Note 62 23" xfId="9761" xr:uid="{43A6D052-E1DA-409E-8E85-86733416CA6D}"/>
    <cellStyle name="Note 62 24" xfId="9944" xr:uid="{613A9E87-C7E6-40AA-A726-9A94AAF4CFEA}"/>
    <cellStyle name="Note 62 25" xfId="10065" xr:uid="{CBC3955E-9629-457C-B721-C167EF8CCE2A}"/>
    <cellStyle name="Note 62 26" xfId="15087" xr:uid="{C874A8E5-CF1F-45FD-9DCD-939571BA2813}"/>
    <cellStyle name="Note 62 27" xfId="15701" xr:uid="{E0150F19-4A50-4F8E-8A31-55D28DC19545}"/>
    <cellStyle name="Note 62 28" xfId="15516" xr:uid="{02220A5B-4445-425F-8A5B-BC930E24ABB9}"/>
    <cellStyle name="Note 62 29" xfId="15965" xr:uid="{9AD2FFB6-5705-4C58-800B-A437DF1700A4}"/>
    <cellStyle name="Note 62 3" xfId="2382" xr:uid="{00000000-0005-0000-0000-00004F090000}"/>
    <cellStyle name="Note 62 3 2" xfId="4999" xr:uid="{A69E1889-59D6-492D-B5BA-B12774166F73}"/>
    <cellStyle name="Note 62 3 2 2" xfId="11404" xr:uid="{514DA0E0-6AFB-43E1-B310-BA529F33FE3F}"/>
    <cellStyle name="Note 62 3 3" xfId="9486" xr:uid="{A04E5E45-CCCC-4C44-B637-4C41638E8AB8}"/>
    <cellStyle name="Note 62 3 4" xfId="10339" xr:uid="{04D1D902-5B62-4A9C-B4D4-823520E38058}"/>
    <cellStyle name="Note 62 3 5" xfId="4070" xr:uid="{FC2D6341-8E10-49DD-A30E-2B6A0C52CB7D}"/>
    <cellStyle name="Note 62 30" xfId="16142" xr:uid="{32845ABD-6BB6-41E9-A4CF-2225CD8EB105}"/>
    <cellStyle name="Note 62 31" xfId="16304" xr:uid="{9FCAD156-2AC6-47B3-B2BE-0B0E2919E9CC}"/>
    <cellStyle name="Note 62 4" xfId="3383" xr:uid="{DBB52AD7-F12A-4F0B-8EFD-874E7685BBF5}"/>
    <cellStyle name="Note 62 4 2" xfId="10797" xr:uid="{FB1CFAA1-67EF-41E0-B43F-3763FCA64790}"/>
    <cellStyle name="Note 62 4 3" xfId="4531" xr:uid="{B5ED9ED6-B62F-407E-844D-D6930581BC57}"/>
    <cellStyle name="Note 62 5" xfId="3555" xr:uid="{4C6B68B0-1B44-428D-BE5A-C35275AEA707}"/>
    <cellStyle name="Note 62 5 2" xfId="11401" xr:uid="{51370092-0504-4F64-9228-9AFA9B1421F6}"/>
    <cellStyle name="Note 62 6" xfId="5498" xr:uid="{E180BF05-3B61-4308-A460-B817A74F0BFA}"/>
    <cellStyle name="Note 62 6 2" xfId="11969" xr:uid="{62C4AEB5-F05F-4348-B195-8F7A9D29CD4D}"/>
    <cellStyle name="Note 62 7" xfId="5323" xr:uid="{1665A290-A6D9-4D8E-A8AA-5DB166122FA1}"/>
    <cellStyle name="Note 62 7 2" xfId="11794" xr:uid="{B5D1D492-2B30-4036-8051-90C0B1270E49}"/>
    <cellStyle name="Note 62 8" xfId="5734" xr:uid="{1157F6FF-4F68-4676-B63D-DC7306DD2598}"/>
    <cellStyle name="Note 62 8 2" xfId="12205" xr:uid="{2E345F91-2A14-4414-AB68-024450B37B05}"/>
    <cellStyle name="Note 62 9" xfId="5892" xr:uid="{D2FE0C49-B6B2-490E-811E-71E6287567D9}"/>
    <cellStyle name="Note 62 9 2" xfId="12363" xr:uid="{26B5396C-6DBE-4A70-A93E-D5F110CD5946}"/>
    <cellStyle name="Note 62_TRAFO" xfId="2383" xr:uid="{00000000-0005-0000-0000-000050090000}"/>
    <cellStyle name="Note 63" xfId="2384" xr:uid="{00000000-0005-0000-0000-000051090000}"/>
    <cellStyle name="Note 63 10" xfId="6443" xr:uid="{66D64017-16AC-44E2-BE3D-41D0BAE8664D}"/>
    <cellStyle name="Note 63 10 2" xfId="12914" xr:uid="{22FC5736-7052-4B12-B6FF-D26927EFBD54}"/>
    <cellStyle name="Note 63 11" xfId="6213" xr:uid="{54C6971A-054B-4E92-BFCA-37B7F9AADCEB}"/>
    <cellStyle name="Note 63 11 2" xfId="12684" xr:uid="{66F3DFD2-DB93-496E-B6B5-1AF6E4BB219C}"/>
    <cellStyle name="Note 63 12" xfId="6924" xr:uid="{B762ACEF-C263-4A77-BC06-1A641ACD4763}"/>
    <cellStyle name="Note 63 12 2" xfId="13395" xr:uid="{1CF7DF38-5E11-40E1-B133-440320482B64}"/>
    <cellStyle name="Note 63 13" xfId="6753" xr:uid="{6B7C6B24-80FA-4550-B5ED-3838B7D5CB3F}"/>
    <cellStyle name="Note 63 13 2" xfId="13224" xr:uid="{A62D28E5-4A76-470A-90D7-76EE8B663BFC}"/>
    <cellStyle name="Note 63 14" xfId="7158" xr:uid="{1ABCD815-204D-4F33-BEF4-1220DFEDE7C4}"/>
    <cellStyle name="Note 63 14 2" xfId="13629" xr:uid="{B5E34DB3-5B50-4B81-A2FC-193E01B62D55}"/>
    <cellStyle name="Note 63 15" xfId="7316" xr:uid="{6D02F74A-23BE-4265-8CAD-FA4B49E6BE56}"/>
    <cellStyle name="Note 63 15 2" xfId="13787" xr:uid="{7E9469CC-9CC6-4D2A-BBD7-CDF6A00530DB}"/>
    <cellStyle name="Note 63 16" xfId="7848" xr:uid="{9ACE3CF4-2A48-488D-85AF-333B7F61E9D4}"/>
    <cellStyle name="Note 63 16 2" xfId="14319" xr:uid="{E40B0249-47A2-416E-BBE5-943F88211F3E}"/>
    <cellStyle name="Note 63 17" xfId="8027" xr:uid="{5065243D-0BC6-49D7-872C-6EB31A660C95}"/>
    <cellStyle name="Note 63 17 2" xfId="14498" xr:uid="{B840A6AD-FECC-4A49-9E6F-CD0344FA15A5}"/>
    <cellStyle name="Note 63 18" xfId="8204" xr:uid="{C8E12366-9C22-438B-A25C-39957FA4A63D}"/>
    <cellStyle name="Note 63 18 2" xfId="14675" xr:uid="{B24BFDAC-BE7E-411B-B04A-5F359A076B72}"/>
    <cellStyle name="Note 63 19" xfId="8366" xr:uid="{8222BF83-B837-4E2B-9217-54A63C763A77}"/>
    <cellStyle name="Note 63 19 2" xfId="14837" xr:uid="{4B7BA045-2192-4CDA-9DF4-6BC3602A80C0}"/>
    <cellStyle name="Note 63 2" xfId="2385" xr:uid="{00000000-0005-0000-0000-000052090000}"/>
    <cellStyle name="Note 63 2 10" xfId="6925" xr:uid="{83107B9C-EA42-4D92-89B2-EE1E1617491A}"/>
    <cellStyle name="Note 63 2 10 2" xfId="13396" xr:uid="{0B439100-1280-48D4-A2CF-A2AE29D86E0E}"/>
    <cellStyle name="Note 63 2 11" xfId="6754" xr:uid="{1FF7135A-59CA-457B-B877-B4CF231EBB26}"/>
    <cellStyle name="Note 63 2 11 2" xfId="13225" xr:uid="{22A72456-2843-4681-8C1D-4968E6E0FD31}"/>
    <cellStyle name="Note 63 2 12" xfId="7159" xr:uid="{7AFDDA5D-2201-4879-AC1A-E0FF8E8EC882}"/>
    <cellStyle name="Note 63 2 12 2" xfId="13630" xr:uid="{08DF7077-D6CA-49EC-B307-27509E343BF8}"/>
    <cellStyle name="Note 63 2 13" xfId="7236" xr:uid="{61E8A71D-EE84-494C-B737-16F4AF249848}"/>
    <cellStyle name="Note 63 2 13 2" xfId="13707" xr:uid="{4AFFCD2B-CD79-4076-AB26-653E1A7663E5}"/>
    <cellStyle name="Note 63 2 14" xfId="7849" xr:uid="{62F029A7-DCBB-40B8-9676-9D5D75DF5151}"/>
    <cellStyle name="Note 63 2 14 2" xfId="14320" xr:uid="{27769EFA-EE5F-4AB9-A182-F6FB614558FA}"/>
    <cellStyle name="Note 63 2 15" xfId="8028" xr:uid="{BB9EF4EF-F05E-4126-98A4-123E20976777}"/>
    <cellStyle name="Note 63 2 15 2" xfId="14499" xr:uid="{A7AE36FB-2944-43B8-A8C9-1AF99526FC56}"/>
    <cellStyle name="Note 63 2 16" xfId="8205" xr:uid="{A9C2E2F5-6C97-48F0-968A-C1A8E1D25D62}"/>
    <cellStyle name="Note 63 2 16 2" xfId="14676" xr:uid="{9B14295C-A5A7-42B2-AC32-261539F72494}"/>
    <cellStyle name="Note 63 2 17" xfId="8367" xr:uid="{14EBDA28-EED7-4B7F-BAB2-6B48E5EDBA2E}"/>
    <cellStyle name="Note 63 2 17 2" xfId="14838" xr:uid="{15A5B791-67FA-4A99-A9CC-7A9E7DF3EB0A}"/>
    <cellStyle name="Note 63 2 18" xfId="9003" xr:uid="{76256D80-4D84-4031-9ADF-F0A332650D0A}"/>
    <cellStyle name="Note 63 2 19" xfId="9488" xr:uid="{05677EDB-7BB5-4346-9AF1-E3754B52FD1B}"/>
    <cellStyle name="Note 63 2 2" xfId="2386" xr:uid="{00000000-0005-0000-0000-000053090000}"/>
    <cellStyle name="Note 63 2 2 2" xfId="5000" xr:uid="{1611FDC6-913D-453B-8812-23EDA852F526}"/>
    <cellStyle name="Note 63 2 2 2 2" xfId="11407" xr:uid="{B12E6914-AB6E-41D8-9466-76A595D3B423}"/>
    <cellStyle name="Note 63 2 2 3" xfId="9489" xr:uid="{10C92483-C5AB-428B-9B85-17821B682052}"/>
    <cellStyle name="Note 63 2 2 4" xfId="10340" xr:uid="{4C54927C-A342-4828-AC59-799367A477FA}"/>
    <cellStyle name="Note 63 2 2 5" xfId="4071" xr:uid="{376EF18C-FA22-4A0B-9EED-AC3B7E476B3C}"/>
    <cellStyle name="Note 63 2 20" xfId="8499" xr:uid="{67877227-8C9E-42F4-91E4-0DF9E8866D03}"/>
    <cellStyle name="Note 63 2 21" xfId="9764" xr:uid="{5F7AECD2-F775-4C65-86C3-A4206B84379C}"/>
    <cellStyle name="Note 63 2 22" xfId="9947" xr:uid="{740E639D-E588-459B-AFE2-3619A24FD915}"/>
    <cellStyle name="Note 63 2 23" xfId="10068" xr:uid="{3368E96F-BADB-4ED6-AE56-EC30EEE204D6}"/>
    <cellStyle name="Note 63 2 24" xfId="15090" xr:uid="{03F8B336-0DC2-4A63-9BA0-3F25FACA0F7D}"/>
    <cellStyle name="Note 63 2 25" xfId="15704" xr:uid="{0361D883-EC06-4F65-B4CF-720491FCCA25}"/>
    <cellStyle name="Note 63 2 26" xfId="15519" xr:uid="{0AAC76A2-8B8F-41E8-A792-48C87C5EDC4B}"/>
    <cellStyle name="Note 63 2 27" xfId="15968" xr:uid="{AD5CAA29-FAD2-4EA0-8A49-79802433792C}"/>
    <cellStyle name="Note 63 2 28" xfId="16145" xr:uid="{C4CD7E21-57BF-4879-A38A-97BE36B0FED8}"/>
    <cellStyle name="Note 63 2 29" xfId="16307" xr:uid="{F0167EB8-A6B0-4BFD-A96C-9C5669C43938}"/>
    <cellStyle name="Note 63 2 3" xfId="3558" xr:uid="{FF761CB7-4E78-4DD6-B89E-B41CD645DD8D}"/>
    <cellStyle name="Note 63 2 3 2" xfId="11406" xr:uid="{C7190197-125F-47D4-A6F0-10AB805D6F15}"/>
    <cellStyle name="Note 63 2 4" xfId="5501" xr:uid="{3BB836F9-DAD1-4494-B6A9-9EC493134DC8}"/>
    <cellStyle name="Note 63 2 4 2" xfId="11972" xr:uid="{6158734C-81F3-49E0-9289-0D687569C86A}"/>
    <cellStyle name="Note 63 2 5" xfId="5325" xr:uid="{9A4EC79F-296C-4277-8B7D-F8FD3494FBAF}"/>
    <cellStyle name="Note 63 2 5 2" xfId="11796" xr:uid="{F9281A06-8CE3-4566-AE20-6525A7B71189}"/>
    <cellStyle name="Note 63 2 6" xfId="5737" xr:uid="{9B11071C-85D6-42E4-9509-58547991FE28}"/>
    <cellStyle name="Note 63 2 6 2" xfId="12208" xr:uid="{A826CFB7-2FB2-4C2A-95FF-E5313631834B}"/>
    <cellStyle name="Note 63 2 7" xfId="5889" xr:uid="{2D148DEB-1A25-4B8B-BBF3-7091BF81015C}"/>
    <cellStyle name="Note 63 2 7 2" xfId="12360" xr:uid="{6376D251-A9C5-4032-AB73-1A88F3E34244}"/>
    <cellStyle name="Note 63 2 8" xfId="6444" xr:uid="{0127BFFF-C868-496C-99DA-D835156C991A}"/>
    <cellStyle name="Note 63 2 8 2" xfId="12915" xr:uid="{432E7C10-D32A-4741-A3B6-F76BEB269174}"/>
    <cellStyle name="Note 63 2 9" xfId="6214" xr:uid="{AED446D3-3082-4917-B7F2-40303790A0EC}"/>
    <cellStyle name="Note 63 2 9 2" xfId="12685" xr:uid="{45258B01-C75D-4261-8812-8C34FDC7FF58}"/>
    <cellStyle name="Note 63 20" xfId="9002" xr:uid="{0F06A916-D972-4CD2-8DBB-E25C0D5739ED}"/>
    <cellStyle name="Note 63 21" xfId="9487" xr:uid="{B3253ABF-ECC8-4565-8E31-DA17FB9B8B62}"/>
    <cellStyle name="Note 63 22" xfId="8500" xr:uid="{6C5CC70B-2982-4C47-A5B2-CDDBF93DEBE3}"/>
    <cellStyle name="Note 63 23" xfId="9763" xr:uid="{193A1F60-5E41-4652-826C-10FA5C421A9A}"/>
    <cellStyle name="Note 63 24" xfId="9946" xr:uid="{D370CDD0-4D7A-47B5-9695-9ECB2C51EE2B}"/>
    <cellStyle name="Note 63 25" xfId="10067" xr:uid="{799037FC-6E29-410E-82AC-606F00D0A9DE}"/>
    <cellStyle name="Note 63 26" xfId="15089" xr:uid="{A13536A7-0E7F-4252-B1A2-8AA5FE3314CD}"/>
    <cellStyle name="Note 63 27" xfId="15703" xr:uid="{28224185-79CD-4157-9AEC-50F6999CD0BE}"/>
    <cellStyle name="Note 63 28" xfId="15518" xr:uid="{698A6D99-9470-4A31-AD3E-61611F282E5F}"/>
    <cellStyle name="Note 63 29" xfId="15967" xr:uid="{15E6BB2B-5488-41B3-BB4A-3B6F730556E3}"/>
    <cellStyle name="Note 63 3" xfId="2387" xr:uid="{00000000-0005-0000-0000-000054090000}"/>
    <cellStyle name="Note 63 3 2" xfId="5001" xr:uid="{77CBB2B5-E499-49C5-8303-CFD4F3BEB45C}"/>
    <cellStyle name="Note 63 3 2 2" xfId="11408" xr:uid="{46032256-F900-4672-B549-6A2403437CF6}"/>
    <cellStyle name="Note 63 3 3" xfId="9490" xr:uid="{7A3240A3-52B0-458C-9877-9AFD57CCBCF5}"/>
    <cellStyle name="Note 63 3 4" xfId="10341" xr:uid="{98B7B7B9-17FD-4400-B5F3-7905EA148A55}"/>
    <cellStyle name="Note 63 3 5" xfId="4072" xr:uid="{3F29524E-1507-4AA9-A7BD-3ED26AD9BC50}"/>
    <cellStyle name="Note 63 30" xfId="16144" xr:uid="{A78EAD18-224E-451F-A80E-F4D6BD0D1740}"/>
    <cellStyle name="Note 63 31" xfId="16306" xr:uid="{E012B02C-3AF6-4B79-8CC3-85DE4FBC61E7}"/>
    <cellStyle name="Note 63 4" xfId="3384" xr:uid="{D337EBE7-A565-4843-8344-F2AF69C1B8F5}"/>
    <cellStyle name="Note 63 4 2" xfId="10798" xr:uid="{C494ADED-6F99-43B6-9DB1-678C758977B7}"/>
    <cellStyle name="Note 63 4 3" xfId="4532" xr:uid="{4F061D6F-25A9-4FB5-985B-9D31AAD42116}"/>
    <cellStyle name="Note 63 5" xfId="3557" xr:uid="{64147958-9F33-4AEE-AE1F-2002CE0DCE8D}"/>
    <cellStyle name="Note 63 5 2" xfId="11405" xr:uid="{29595D5E-C84A-4651-9A31-B6D65FC16499}"/>
    <cellStyle name="Note 63 6" xfId="5500" xr:uid="{5AFBA48B-9194-4B96-82F3-F1F2BBEB111B}"/>
    <cellStyle name="Note 63 6 2" xfId="11971" xr:uid="{3FD791E4-AC74-4EEE-87C5-A91707A84F7B}"/>
    <cellStyle name="Note 63 7" xfId="5324" xr:uid="{EEEF38FC-D440-40C6-856E-186253613A77}"/>
    <cellStyle name="Note 63 7 2" xfId="11795" xr:uid="{01502451-3F47-4C1E-B2BE-7865B0655F9D}"/>
    <cellStyle name="Note 63 8" xfId="5736" xr:uid="{36EA0467-CC83-4201-A322-CC8BB8EA9D04}"/>
    <cellStyle name="Note 63 8 2" xfId="12207" xr:uid="{2294D670-22E7-407F-8617-C68C445B56F8}"/>
    <cellStyle name="Note 63 9" xfId="5890" xr:uid="{5B67B2A5-37A7-4658-9FD9-DF5F21C50862}"/>
    <cellStyle name="Note 63 9 2" xfId="12361" xr:uid="{F0DED5CC-143C-49B4-BA2F-25D8B4C8A3ED}"/>
    <cellStyle name="Note 63_TRAFO" xfId="2388" xr:uid="{00000000-0005-0000-0000-000055090000}"/>
    <cellStyle name="Note 64" xfId="2389" xr:uid="{00000000-0005-0000-0000-000056090000}"/>
    <cellStyle name="Note 64 10" xfId="6445" xr:uid="{FD38641F-C619-4F1A-8EC4-FFF99A2FB187}"/>
    <cellStyle name="Note 64 10 2" xfId="12916" xr:uid="{300EB828-9310-4D18-95A9-A66951C56D86}"/>
    <cellStyle name="Note 64 11" xfId="6215" xr:uid="{D9F91EC2-E8CE-49F4-9072-2E5B3295EE8E}"/>
    <cellStyle name="Note 64 11 2" xfId="12686" xr:uid="{CCFD6C49-C892-4BFC-9C29-FEC1A5E5DD47}"/>
    <cellStyle name="Note 64 12" xfId="6926" xr:uid="{5793B737-A02A-4E2C-A696-3D4E2AC6C52F}"/>
    <cellStyle name="Note 64 12 2" xfId="13397" xr:uid="{695A5DFF-8009-4BAC-9D09-7F69D8DA1A9D}"/>
    <cellStyle name="Note 64 13" xfId="6755" xr:uid="{C2F9EB3B-6B3A-459F-A01D-4A1E16E89DDA}"/>
    <cellStyle name="Note 64 13 2" xfId="13226" xr:uid="{EBCD04A5-C4D6-4692-83BE-AE9792D705FE}"/>
    <cellStyle name="Note 64 14" xfId="7160" xr:uid="{C76B0A0A-576C-4E7B-BCE7-8FA819B9B2FB}"/>
    <cellStyle name="Note 64 14 2" xfId="13631" xr:uid="{4BAC9805-99F5-4226-96EB-3097F42160D0}"/>
    <cellStyle name="Note 64 15" xfId="7315" xr:uid="{9F7085A0-CF27-48FC-B5FA-08B39D003BBA}"/>
    <cellStyle name="Note 64 15 2" xfId="13786" xr:uid="{511C1868-151A-45A4-BCE7-7BF0CC8EFA53}"/>
    <cellStyle name="Note 64 16" xfId="7850" xr:uid="{2EDD02FC-FF75-4496-9C06-CC89EBFD1775}"/>
    <cellStyle name="Note 64 16 2" xfId="14321" xr:uid="{B2265CD0-025F-4D67-BC8E-8B0533154592}"/>
    <cellStyle name="Note 64 17" xfId="8029" xr:uid="{C42AAB89-FA3A-4418-89A5-63348D3F95ED}"/>
    <cellStyle name="Note 64 17 2" xfId="14500" xr:uid="{1EBFDE81-9A58-4880-92E1-5E14AAA5BC27}"/>
    <cellStyle name="Note 64 18" xfId="8206" xr:uid="{856E7558-B667-4702-83AA-77FF87E04BEA}"/>
    <cellStyle name="Note 64 18 2" xfId="14677" xr:uid="{2150D29A-404C-4D9F-9A55-5386AB79C259}"/>
    <cellStyle name="Note 64 19" xfId="8368" xr:uid="{4BCDDAAB-1907-424D-952A-A0346A54AF03}"/>
    <cellStyle name="Note 64 19 2" xfId="14839" xr:uid="{3C41B8A2-3A23-4CEE-B435-F5B3880CFB60}"/>
    <cellStyle name="Note 64 2" xfId="2390" xr:uid="{00000000-0005-0000-0000-000057090000}"/>
    <cellStyle name="Note 64 2 10" xfId="6927" xr:uid="{A267FE4E-D6B7-4B75-8BAF-855E2ACC4AFD}"/>
    <cellStyle name="Note 64 2 10 2" xfId="13398" xr:uid="{C8E1D9FC-C43F-4DE4-98F8-E7F0074DE46E}"/>
    <cellStyle name="Note 64 2 11" xfId="6756" xr:uid="{F770C20A-0D15-4D20-85C8-D31CE54365AA}"/>
    <cellStyle name="Note 64 2 11 2" xfId="13227" xr:uid="{F13917EE-198A-43AD-9E59-12A7E208F915}"/>
    <cellStyle name="Note 64 2 12" xfId="7161" xr:uid="{BF99FC13-946E-42FA-A6A6-EBBB753E6CF0}"/>
    <cellStyle name="Note 64 2 12 2" xfId="13632" xr:uid="{429258ED-5EEA-421E-AEBF-80F58CF5AE08}"/>
    <cellStyle name="Note 64 2 13" xfId="7314" xr:uid="{39A3E74C-EF7D-41A8-ABC8-E3EC73950254}"/>
    <cellStyle name="Note 64 2 13 2" xfId="13785" xr:uid="{00F6A73A-4CD5-4118-8CC7-D91376FEBC77}"/>
    <cellStyle name="Note 64 2 14" xfId="7851" xr:uid="{7AEBA46B-4671-4C55-8D5A-FE4C8FD5F389}"/>
    <cellStyle name="Note 64 2 14 2" xfId="14322" xr:uid="{FBEE49EC-3F7C-4ACF-85DA-5DE5B680A03E}"/>
    <cellStyle name="Note 64 2 15" xfId="8030" xr:uid="{F1C9628E-CF2E-43E1-ACCA-CD93C3F2427E}"/>
    <cellStyle name="Note 64 2 15 2" xfId="14501" xr:uid="{F09FA9E4-0DAA-4CED-8ED0-3A0ABC455341}"/>
    <cellStyle name="Note 64 2 16" xfId="8207" xr:uid="{B1BA0C1B-0959-4493-9D31-5A500EF5E6E7}"/>
    <cellStyle name="Note 64 2 16 2" xfId="14678" xr:uid="{B3CE70A3-4819-46EA-9959-DD141CA7D331}"/>
    <cellStyle name="Note 64 2 17" xfId="8369" xr:uid="{446A9FD1-7CCA-4397-BF44-33A69E6DF822}"/>
    <cellStyle name="Note 64 2 17 2" xfId="14840" xr:uid="{5408B5A0-856C-45CE-9A9A-E09D89DA510F}"/>
    <cellStyle name="Note 64 2 18" xfId="9005" xr:uid="{8A51FC3D-2F4D-4AC9-92D1-51CD8E9D4443}"/>
    <cellStyle name="Note 64 2 19" xfId="9492" xr:uid="{F274F243-26E8-4654-91A0-B24880E7D408}"/>
    <cellStyle name="Note 64 2 2" xfId="2391" xr:uid="{00000000-0005-0000-0000-000058090000}"/>
    <cellStyle name="Note 64 2 2 2" xfId="5002" xr:uid="{3FACAC6D-E467-4E2A-8DBF-E183A09AB91B}"/>
    <cellStyle name="Note 64 2 2 2 2" xfId="11411" xr:uid="{9BEB403D-3F67-49C0-82BD-8186E6A3E2F4}"/>
    <cellStyle name="Note 64 2 2 3" xfId="9493" xr:uid="{A904336D-9194-4A04-80F2-7E2C5E00CDA5}"/>
    <cellStyle name="Note 64 2 2 4" xfId="10342" xr:uid="{C8070C1E-2B2D-49C5-9EF0-13D25753C992}"/>
    <cellStyle name="Note 64 2 2 5" xfId="4073" xr:uid="{C7DE8972-1DD4-47AD-974A-987599B8D8B7}"/>
    <cellStyle name="Note 64 2 20" xfId="8497" xr:uid="{5B4A74CC-C86E-41BB-A121-A6EC67761E03}"/>
    <cellStyle name="Note 64 2 21" xfId="9766" xr:uid="{B4F2BF5F-7874-43A0-A9CE-5D62D7126030}"/>
    <cellStyle name="Note 64 2 22" xfId="9949" xr:uid="{56E9E927-C0D2-44E6-97A8-393A19B81FA3}"/>
    <cellStyle name="Note 64 2 23" xfId="10070" xr:uid="{2E1C5F63-EC86-4AC6-A154-415EBF773FA5}"/>
    <cellStyle name="Note 64 2 24" xfId="15092" xr:uid="{9A24D5A8-33AA-42B2-AF25-8E4E2C19DB1A}"/>
    <cellStyle name="Note 64 2 25" xfId="15706" xr:uid="{FF69EA00-CE95-4C5B-B1EB-AA9A519C6987}"/>
    <cellStyle name="Note 64 2 26" xfId="15521" xr:uid="{B310816C-0926-4C9F-8BB8-F69F5E68B18C}"/>
    <cellStyle name="Note 64 2 27" xfId="15970" xr:uid="{6FDA104F-1D18-49B7-923E-04AC6E40CE68}"/>
    <cellStyle name="Note 64 2 28" xfId="16147" xr:uid="{276B4103-DAC4-4454-9F2C-25656F2FF5B2}"/>
    <cellStyle name="Note 64 2 29" xfId="16309" xr:uid="{1FFDFEA8-C61A-4316-8E3F-AA13FA3AEF45}"/>
    <cellStyle name="Note 64 2 3" xfId="3560" xr:uid="{71376C38-2959-4311-86C2-399679B942CB}"/>
    <cellStyle name="Note 64 2 3 2" xfId="11410" xr:uid="{791340EE-FA14-46DA-9214-9D62A5898EC8}"/>
    <cellStyle name="Note 64 2 4" xfId="5503" xr:uid="{E14A8CE0-5BDB-4BBE-8CB4-30571B60278A}"/>
    <cellStyle name="Note 64 2 4 2" xfId="11974" xr:uid="{ECFD4B0E-1411-4F2D-AF14-C81C78C568CD}"/>
    <cellStyle name="Note 64 2 5" xfId="5327" xr:uid="{2C2AC330-2598-4130-A54A-E181319483A3}"/>
    <cellStyle name="Note 64 2 5 2" xfId="11798" xr:uid="{763E97B1-8EF6-4BF5-AD90-BE030AC1085F}"/>
    <cellStyle name="Note 64 2 6" xfId="5739" xr:uid="{5C221FB2-475D-4CEF-8AAC-ACF51C1837BC}"/>
    <cellStyle name="Note 64 2 6 2" xfId="12210" xr:uid="{5226C01B-8C6F-4A59-B35C-A5D67EFF484C}"/>
    <cellStyle name="Note 64 2 7" xfId="5887" xr:uid="{A281AE35-25FE-4794-AA05-A1E5D4805BA6}"/>
    <cellStyle name="Note 64 2 7 2" xfId="12358" xr:uid="{E9373EBC-8604-4D80-8A9F-BD782ED6CACC}"/>
    <cellStyle name="Note 64 2 8" xfId="6446" xr:uid="{27CF0C2C-2194-48F0-AFAA-BE27EA1C40C6}"/>
    <cellStyle name="Note 64 2 8 2" xfId="12917" xr:uid="{0B4BE5DA-F43C-4949-976D-55844A728767}"/>
    <cellStyle name="Note 64 2 9" xfId="6216" xr:uid="{EBA4C508-C156-4A10-8872-030789FA7DA7}"/>
    <cellStyle name="Note 64 2 9 2" xfId="12687" xr:uid="{3B6DE0E6-4CFF-454F-A6D6-175639A8978C}"/>
    <cellStyle name="Note 64 20" xfId="9004" xr:uid="{EE131CAE-A3BD-40BB-B364-561ED96134E7}"/>
    <cellStyle name="Note 64 21" xfId="9491" xr:uid="{49919D83-C373-4571-92E8-110DEF0CE52D}"/>
    <cellStyle name="Note 64 22" xfId="8498" xr:uid="{E5A26275-4DF1-455D-B8D8-64266633BE31}"/>
    <cellStyle name="Note 64 23" xfId="9765" xr:uid="{231B9AEB-0E66-455F-90E2-AB8C549D4D34}"/>
    <cellStyle name="Note 64 24" xfId="9948" xr:uid="{C0DA094C-1C45-4552-BBAD-69A55E409F4A}"/>
    <cellStyle name="Note 64 25" xfId="10069" xr:uid="{AB4FD5CD-0BD0-4D85-9B33-84A9C44027C6}"/>
    <cellStyle name="Note 64 26" xfId="15091" xr:uid="{5849E77F-A2D5-40DD-995A-14F478076CF8}"/>
    <cellStyle name="Note 64 27" xfId="15705" xr:uid="{B0CA1361-7470-46F9-A74B-40118C94ED8D}"/>
    <cellStyle name="Note 64 28" xfId="15520" xr:uid="{D82F73FF-801F-4659-B9B7-402A07D53D15}"/>
    <cellStyle name="Note 64 29" xfId="15969" xr:uid="{B2F1D741-76B4-41DC-824D-765C852D7FAC}"/>
    <cellStyle name="Note 64 3" xfId="2392" xr:uid="{00000000-0005-0000-0000-000059090000}"/>
    <cellStyle name="Note 64 3 2" xfId="5003" xr:uid="{88120457-525C-43EC-A941-87A42C71D294}"/>
    <cellStyle name="Note 64 3 2 2" xfId="11412" xr:uid="{D32F04DA-60A1-4E27-8016-1FE0CDBA128A}"/>
    <cellStyle name="Note 64 3 3" xfId="9494" xr:uid="{549CAAAC-6CD0-4026-8DAF-5C98F3AC8C46}"/>
    <cellStyle name="Note 64 3 4" xfId="10343" xr:uid="{E4D55BE9-8DE4-41C4-9425-8D5B3D0F5591}"/>
    <cellStyle name="Note 64 3 5" xfId="4074" xr:uid="{DCADF8C2-91EC-48C7-AB68-790D2463763C}"/>
    <cellStyle name="Note 64 30" xfId="16146" xr:uid="{022CD6AD-86E6-402D-9C3F-2055F533E193}"/>
    <cellStyle name="Note 64 31" xfId="16308" xr:uid="{FFBAE8F8-B39B-416B-97AC-E85658C75C6B}"/>
    <cellStyle name="Note 64 4" xfId="3385" xr:uid="{B04F94C3-EAE5-4FEF-B276-B795B1BF9E35}"/>
    <cellStyle name="Note 64 4 2" xfId="10799" xr:uid="{1EF400FE-D32A-4F5C-9B9C-17EE19CB8D2E}"/>
    <cellStyle name="Note 64 4 3" xfId="4533" xr:uid="{AEC959B3-AA41-47E5-AE9B-7E84703F6534}"/>
    <cellStyle name="Note 64 5" xfId="3559" xr:uid="{D6099A85-9ACD-4B0D-B119-C92FDCDCA2F3}"/>
    <cellStyle name="Note 64 5 2" xfId="11409" xr:uid="{931B66AA-E854-4E02-98B9-8C0E536270EA}"/>
    <cellStyle name="Note 64 6" xfId="5502" xr:uid="{028EBACF-15C2-4087-A741-E2BB77785D5A}"/>
    <cellStyle name="Note 64 6 2" xfId="11973" xr:uid="{96D4360F-C833-4014-BF70-F316FABAA475}"/>
    <cellStyle name="Note 64 7" xfId="5326" xr:uid="{48EEEC99-ECEA-41BE-B36A-EED0BA7812C5}"/>
    <cellStyle name="Note 64 7 2" xfId="11797" xr:uid="{4D2A9C64-ABF9-4890-8D01-F030AF8426F1}"/>
    <cellStyle name="Note 64 8" xfId="5738" xr:uid="{F79942B6-8093-41C5-BDA5-A45F57776803}"/>
    <cellStyle name="Note 64 8 2" xfId="12209" xr:uid="{87F9A401-4927-4DAF-8A33-2DBDAE499F8A}"/>
    <cellStyle name="Note 64 9" xfId="5888" xr:uid="{5FDA86F8-3097-4B18-B3C0-F1AA5E054CE7}"/>
    <cellStyle name="Note 64 9 2" xfId="12359" xr:uid="{2631B432-966C-4F3B-B74E-96A76325C5BA}"/>
    <cellStyle name="Note 64_TRAFO" xfId="2393" xr:uid="{00000000-0005-0000-0000-00005A090000}"/>
    <cellStyle name="Note 65" xfId="2394" xr:uid="{00000000-0005-0000-0000-00005B090000}"/>
    <cellStyle name="Note 65 10" xfId="6447" xr:uid="{F9B1B170-1FE9-4D10-98B8-0281D37F3827}"/>
    <cellStyle name="Note 65 10 2" xfId="12918" xr:uid="{DC19901B-328A-47BC-95DF-3C79D3819C61}"/>
    <cellStyle name="Note 65 11" xfId="6217" xr:uid="{86D38571-319F-4EC4-BBF0-C3E38AA66552}"/>
    <cellStyle name="Note 65 11 2" xfId="12688" xr:uid="{6DCCEE14-748E-48BF-A402-05A9ED33DD0C}"/>
    <cellStyle name="Note 65 12" xfId="6928" xr:uid="{0D7B3CE9-06D8-4E22-86BB-B7AAE65C38B7}"/>
    <cellStyle name="Note 65 12 2" xfId="13399" xr:uid="{DC588363-142F-497D-9742-B69BFC0F838B}"/>
    <cellStyle name="Note 65 13" xfId="6757" xr:uid="{6D237453-8017-4EE0-965B-1D9D882B69BA}"/>
    <cellStyle name="Note 65 13 2" xfId="13228" xr:uid="{FB459EE3-CF3C-478A-8F05-69342745FC31}"/>
    <cellStyle name="Note 65 14" xfId="7162" xr:uid="{16043BCF-17FB-4033-8D7F-C8F4FA4B185B}"/>
    <cellStyle name="Note 65 14 2" xfId="13633" xr:uid="{24A774DE-A367-4B13-A103-5E0A67926684}"/>
    <cellStyle name="Note 65 15" xfId="7313" xr:uid="{A7C735FC-3AEA-4B75-A7C2-0922B855C571}"/>
    <cellStyle name="Note 65 15 2" xfId="13784" xr:uid="{9A8CFA18-135D-48C5-8950-7EC5CC40F10B}"/>
    <cellStyle name="Note 65 16" xfId="7852" xr:uid="{087EEB4C-AE0A-4D68-9FC3-7C630AE97954}"/>
    <cellStyle name="Note 65 16 2" xfId="14323" xr:uid="{34DB9774-2271-4E11-A535-7136F9F5479A}"/>
    <cellStyle name="Note 65 17" xfId="8031" xr:uid="{03FF3909-956C-4EF8-BB6F-A5148E494EE1}"/>
    <cellStyle name="Note 65 17 2" xfId="14502" xr:uid="{A8AB70FD-1B56-4EA0-A965-95DAF7446D6E}"/>
    <cellStyle name="Note 65 18" xfId="8208" xr:uid="{121D60C7-C705-43AF-B397-4163EBD9B6A8}"/>
    <cellStyle name="Note 65 18 2" xfId="14679" xr:uid="{894B343B-317D-4785-B731-8B337111CE49}"/>
    <cellStyle name="Note 65 19" xfId="8370" xr:uid="{D571A1E1-1537-4D71-8565-A29B0A210BCC}"/>
    <cellStyle name="Note 65 19 2" xfId="14841" xr:uid="{F662EC54-7D48-42F6-B832-4404DC66A583}"/>
    <cellStyle name="Note 65 2" xfId="2395" xr:uid="{00000000-0005-0000-0000-00005C090000}"/>
    <cellStyle name="Note 65 2 10" xfId="6929" xr:uid="{BEF2DC6E-35B1-4A65-BB5E-D4E612ED1BB1}"/>
    <cellStyle name="Note 65 2 10 2" xfId="13400" xr:uid="{43E1A712-68E5-4CBA-9B8C-002C87029E01}"/>
    <cellStyle name="Note 65 2 11" xfId="6758" xr:uid="{1FEEE498-3E0E-42A3-9CBA-016312BC1E9C}"/>
    <cellStyle name="Note 65 2 11 2" xfId="13229" xr:uid="{89A5BFD8-FFC9-47C9-A369-5E54B5F1F615}"/>
    <cellStyle name="Note 65 2 12" xfId="7163" xr:uid="{30EB03C7-6B5F-45C5-9A38-094313B91EE4}"/>
    <cellStyle name="Note 65 2 12 2" xfId="13634" xr:uid="{494FDFBA-1A80-4492-A9C6-A99B6E7FE408}"/>
    <cellStyle name="Note 65 2 13" xfId="7312" xr:uid="{9B5D9E40-3F6E-4C63-869B-6E98C3BC74DF}"/>
    <cellStyle name="Note 65 2 13 2" xfId="13783" xr:uid="{62532F9A-68A3-4C0F-B47F-2CA5745EB014}"/>
    <cellStyle name="Note 65 2 14" xfId="7853" xr:uid="{57844137-3E87-4DCA-816D-EEA48B5B55F6}"/>
    <cellStyle name="Note 65 2 14 2" xfId="14324" xr:uid="{A552A462-EA9E-4049-A280-67D5F10B820F}"/>
    <cellStyle name="Note 65 2 15" xfId="8032" xr:uid="{6C64C43B-5FB7-45F6-81D9-7D4CD3FE1675}"/>
    <cellStyle name="Note 65 2 15 2" xfId="14503" xr:uid="{1BBA9A24-6FF6-403E-B42C-0BAFAF1D4795}"/>
    <cellStyle name="Note 65 2 16" xfId="8209" xr:uid="{1F445D0B-81F2-41BA-BB1A-3C86D6F64D28}"/>
    <cellStyle name="Note 65 2 16 2" xfId="14680" xr:uid="{3A7129A6-4145-4F18-B434-CA7DF054956E}"/>
    <cellStyle name="Note 65 2 17" xfId="8371" xr:uid="{6244D827-A1CF-448F-BADB-058C2E30DFF3}"/>
    <cellStyle name="Note 65 2 17 2" xfId="14842" xr:uid="{C667A897-0D7A-47D3-B0CE-D560306AB4C1}"/>
    <cellStyle name="Note 65 2 18" xfId="9007" xr:uid="{49BFB123-ADC2-40E2-9046-4B3EC0BD89E1}"/>
    <cellStyle name="Note 65 2 19" xfId="9496" xr:uid="{2C7DE2A6-E272-4651-9A5C-AA1AAEEEB6D8}"/>
    <cellStyle name="Note 65 2 2" xfId="2396" xr:uid="{00000000-0005-0000-0000-00005D090000}"/>
    <cellStyle name="Note 65 2 2 2" xfId="5004" xr:uid="{7FB38F72-7929-4ECC-95DE-18BC59301C6F}"/>
    <cellStyle name="Note 65 2 2 2 2" xfId="11415" xr:uid="{C8D027FF-29CD-4DE9-B503-1074308C60B4}"/>
    <cellStyle name="Note 65 2 2 3" xfId="9497" xr:uid="{E3A42C8A-9BFE-4597-90C3-EDE3687B72B6}"/>
    <cellStyle name="Note 65 2 2 4" xfId="10344" xr:uid="{F4FAD0CE-F79B-4340-893E-70083E279292}"/>
    <cellStyle name="Note 65 2 2 5" xfId="4075" xr:uid="{FE3B6CA6-E2AA-43BC-A0A4-8F112872A10A}"/>
    <cellStyle name="Note 65 2 20" xfId="8495" xr:uid="{0F9AEBCF-06C2-425D-ACE5-9B83426D5DB9}"/>
    <cellStyle name="Note 65 2 21" xfId="9768" xr:uid="{6D74F8A6-E50D-4460-92EB-8415C6FA76F4}"/>
    <cellStyle name="Note 65 2 22" xfId="9951" xr:uid="{01154775-6F0D-4B7A-9A90-28073419F1CE}"/>
    <cellStyle name="Note 65 2 23" xfId="10145" xr:uid="{87257D04-B087-4A56-8895-1E720E2DB530}"/>
    <cellStyle name="Note 65 2 24" xfId="15094" xr:uid="{7CF6744E-909B-4350-84DD-743FF6094C1E}"/>
    <cellStyle name="Note 65 2 25" xfId="15708" xr:uid="{17AFDE5E-AEE0-414A-AA72-C45DB90A34D6}"/>
    <cellStyle name="Note 65 2 26" xfId="15523" xr:uid="{CE3001E7-E7F4-4EDD-8B3C-760CAC4C13F9}"/>
    <cellStyle name="Note 65 2 27" xfId="15972" xr:uid="{AB0147CF-DBC3-458D-A225-55F1B28493F1}"/>
    <cellStyle name="Note 65 2 28" xfId="16149" xr:uid="{2DC9EFBE-5E78-468C-A881-CB46EDCC56A2}"/>
    <cellStyle name="Note 65 2 29" xfId="16311" xr:uid="{6F1F0F50-E4FE-4A14-92F4-E7D516D8231B}"/>
    <cellStyle name="Note 65 2 3" xfId="3562" xr:uid="{AAA7332C-2FE4-4C31-B1E0-48F2506B6732}"/>
    <cellStyle name="Note 65 2 3 2" xfId="11414" xr:uid="{0C957C5A-7C62-4292-82B4-12D57D5C0F19}"/>
    <cellStyle name="Note 65 2 4" xfId="5505" xr:uid="{1AB73BC2-376F-423C-A44C-ECC432D225E6}"/>
    <cellStyle name="Note 65 2 4 2" xfId="11976" xr:uid="{0C7CBABF-E3BB-4700-83D9-DA4AC1974EE4}"/>
    <cellStyle name="Note 65 2 5" xfId="5329" xr:uid="{135DC897-58DC-4EEA-8F2B-DD3E87C3C997}"/>
    <cellStyle name="Note 65 2 5 2" xfId="11800" xr:uid="{7990F2A4-9D8D-45AE-9C3E-4DCC63CA0A68}"/>
    <cellStyle name="Note 65 2 6" xfId="5741" xr:uid="{E9C47C6F-3290-4F31-93B6-4FC5DE4B9879}"/>
    <cellStyle name="Note 65 2 6 2" xfId="12212" xr:uid="{E4BB0C10-8C60-4335-90E7-3CC2FA3262C6}"/>
    <cellStyle name="Note 65 2 7" xfId="5885" xr:uid="{CB001A30-D625-4F52-82F0-75B21BDDFFE1}"/>
    <cellStyle name="Note 65 2 7 2" xfId="12356" xr:uid="{618E4C00-B5A9-428F-B919-2F404B81D724}"/>
    <cellStyle name="Note 65 2 8" xfId="6448" xr:uid="{B000BF39-632F-4E00-9F4B-F0C7F6AAE0E6}"/>
    <cellStyle name="Note 65 2 8 2" xfId="12919" xr:uid="{2C5D0CC6-C7C5-4AB7-A13E-4C018CAF46C3}"/>
    <cellStyle name="Note 65 2 9" xfId="6218" xr:uid="{CF6944AE-6719-48FC-83EB-EAF706C3E892}"/>
    <cellStyle name="Note 65 2 9 2" xfId="12689" xr:uid="{6C78A5D2-2AF4-4775-A572-139FD48CC200}"/>
    <cellStyle name="Note 65 20" xfId="9006" xr:uid="{5F65E405-AE2C-4B34-A575-15744D16EE2E}"/>
    <cellStyle name="Note 65 21" xfId="9495" xr:uid="{A573DDC4-70B2-4669-83BE-501D101FEBF9}"/>
    <cellStyle name="Note 65 22" xfId="8496" xr:uid="{4B11ED9F-4233-4C02-8300-34B68C99BE41}"/>
    <cellStyle name="Note 65 23" xfId="9767" xr:uid="{C2EBE683-23F0-4CA9-8654-4AD47DB383AB}"/>
    <cellStyle name="Note 65 24" xfId="9950" xr:uid="{B2FC85A5-6FB4-4083-A5A3-652BAC338B97}"/>
    <cellStyle name="Note 65 25" xfId="10071" xr:uid="{8B07DE4E-B5CA-4884-AEBB-193DC8284971}"/>
    <cellStyle name="Note 65 26" xfId="15093" xr:uid="{5E20BE84-69DD-4C2F-8E7A-CC44EA351C90}"/>
    <cellStyle name="Note 65 27" xfId="15707" xr:uid="{E690948A-79C2-4069-B284-AC064B78A0DF}"/>
    <cellStyle name="Note 65 28" xfId="15522" xr:uid="{B407CE52-A30C-4542-95BE-6990BD22C0B6}"/>
    <cellStyle name="Note 65 29" xfId="15971" xr:uid="{944337A9-C56B-41DC-93A2-763B3D3BCC1E}"/>
    <cellStyle name="Note 65 3" xfId="2397" xr:uid="{00000000-0005-0000-0000-00005E090000}"/>
    <cellStyle name="Note 65 3 2" xfId="5005" xr:uid="{E4530DB2-06A0-47D6-B85C-2AAC4CC8D106}"/>
    <cellStyle name="Note 65 3 2 2" xfId="11416" xr:uid="{B33A6922-4B91-4093-AEC6-07CD39EBEB7F}"/>
    <cellStyle name="Note 65 3 3" xfId="9498" xr:uid="{125AF722-A9BC-430C-9F40-51418DA7B4A7}"/>
    <cellStyle name="Note 65 3 4" xfId="10345" xr:uid="{3ACC452F-45D0-4CDE-9CDB-AB60622DEE5C}"/>
    <cellStyle name="Note 65 3 5" xfId="4076" xr:uid="{DC8BE1CB-520E-40F4-8DB1-86620EE81534}"/>
    <cellStyle name="Note 65 30" xfId="16148" xr:uid="{71F53BEC-0089-458F-B5F2-6C351DF4D456}"/>
    <cellStyle name="Note 65 31" xfId="16310" xr:uid="{46C33CC6-A343-4FC7-9256-2DA5867F9009}"/>
    <cellStyle name="Note 65 4" xfId="3386" xr:uid="{4F886094-5210-4795-9D18-E19487662B91}"/>
    <cellStyle name="Note 65 4 2" xfId="10800" xr:uid="{936DFA61-E487-4878-AAA2-9B1FD95D9533}"/>
    <cellStyle name="Note 65 4 3" xfId="4534" xr:uid="{69318D2B-6500-410B-AE73-553D2D8AAEC8}"/>
    <cellStyle name="Note 65 5" xfId="3561" xr:uid="{01B1A1C6-8EF9-45D3-B7D4-FC08058DF59A}"/>
    <cellStyle name="Note 65 5 2" xfId="11413" xr:uid="{C57336C6-5504-45D1-9D37-2B5FBA08706A}"/>
    <cellStyle name="Note 65 6" xfId="5504" xr:uid="{58F331C5-7535-4733-B00D-7581E668D173}"/>
    <cellStyle name="Note 65 6 2" xfId="11975" xr:uid="{7D745335-5FB5-4907-AA8D-7B56F21F6EB7}"/>
    <cellStyle name="Note 65 7" xfId="5328" xr:uid="{E33B3D5B-49C4-4887-B9B4-ED4B9D102EF1}"/>
    <cellStyle name="Note 65 7 2" xfId="11799" xr:uid="{915F21CB-3F43-4E90-B2A2-5D78CECD1CAB}"/>
    <cellStyle name="Note 65 8" xfId="5740" xr:uid="{FBA59F21-F924-45B5-951A-F54ADFDACEF9}"/>
    <cellStyle name="Note 65 8 2" xfId="12211" xr:uid="{0C5114EE-95E1-43E9-8C47-590077FCFC1D}"/>
    <cellStyle name="Note 65 9" xfId="5886" xr:uid="{E461E280-8AD2-4B1D-8C84-9E0060511418}"/>
    <cellStyle name="Note 65 9 2" xfId="12357" xr:uid="{F27BA32D-FB31-4095-8F6A-33F58A428533}"/>
    <cellStyle name="Note 65_TRAFO" xfId="2398" xr:uid="{00000000-0005-0000-0000-00005F090000}"/>
    <cellStyle name="Note 66" xfId="2399" xr:uid="{00000000-0005-0000-0000-000060090000}"/>
    <cellStyle name="Note 66 10" xfId="6449" xr:uid="{16F23749-42D3-4BAB-B4CE-4BCD9E490B64}"/>
    <cellStyle name="Note 66 10 2" xfId="12920" xr:uid="{91EFED16-2C06-4C91-B2BE-BD1A602A009B}"/>
    <cellStyle name="Note 66 11" xfId="6220" xr:uid="{9DB5519C-BA2E-4FA0-8ABD-32911A24BA14}"/>
    <cellStyle name="Note 66 11 2" xfId="12691" xr:uid="{CAD2E567-7498-4A13-A2E6-37A6271AA339}"/>
    <cellStyle name="Note 66 12" xfId="6930" xr:uid="{980B0FFE-6641-4819-B9C8-1A28FA0B3860}"/>
    <cellStyle name="Note 66 12 2" xfId="13401" xr:uid="{2783290F-7BEF-4234-B501-48CCE1FB6178}"/>
    <cellStyle name="Note 66 13" xfId="6759" xr:uid="{2F4190D2-60E7-4F6E-8340-6DCDFB88CC3C}"/>
    <cellStyle name="Note 66 13 2" xfId="13230" xr:uid="{D9CE8D4A-F3C0-4DF1-B963-C1A65DD11552}"/>
    <cellStyle name="Note 66 14" xfId="7164" xr:uid="{C28291FF-ECA4-446F-97A3-5B2351D0DC86}"/>
    <cellStyle name="Note 66 14 2" xfId="13635" xr:uid="{960CBD79-8EDF-4BE8-82D8-64B9B2DC0C2B}"/>
    <cellStyle name="Note 66 15" xfId="7311" xr:uid="{D0F32068-B688-4343-99DD-D5B16A0FCCD3}"/>
    <cellStyle name="Note 66 15 2" xfId="13782" xr:uid="{127834D6-EFD0-4996-8EC1-C510D8DA16E9}"/>
    <cellStyle name="Note 66 16" xfId="7854" xr:uid="{2FFF3173-E273-489D-8013-FCECF33AFF74}"/>
    <cellStyle name="Note 66 16 2" xfId="14325" xr:uid="{B9548B75-CF52-4F99-B9AE-4AEAEBA1F73A}"/>
    <cellStyle name="Note 66 17" xfId="8033" xr:uid="{C5FA5D91-FC57-4E56-B31D-736C742C0049}"/>
    <cellStyle name="Note 66 17 2" xfId="14504" xr:uid="{96CE0BA7-23E9-4775-AE34-C48DC39DC02E}"/>
    <cellStyle name="Note 66 18" xfId="8210" xr:uid="{E4435F56-35B8-462E-8E4A-B697D51C9332}"/>
    <cellStyle name="Note 66 18 2" xfId="14681" xr:uid="{2306532A-3094-4DB2-BB1F-1892330B419E}"/>
    <cellStyle name="Note 66 19" xfId="8372" xr:uid="{5DE76357-24C7-4BC5-ADC6-50FAC8CE869A}"/>
    <cellStyle name="Note 66 19 2" xfId="14843" xr:uid="{5B52C81A-8F6C-49EE-B0C7-099DBF157A61}"/>
    <cellStyle name="Note 66 2" xfId="2400" xr:uid="{00000000-0005-0000-0000-000061090000}"/>
    <cellStyle name="Note 66 2 10" xfId="6931" xr:uid="{4F7A89D4-E5DB-4802-B959-F7273EDFF417}"/>
    <cellStyle name="Note 66 2 10 2" xfId="13402" xr:uid="{A8BD89AA-2F72-4A43-B342-E51E1939EBF8}"/>
    <cellStyle name="Note 66 2 11" xfId="6760" xr:uid="{956916FD-16A6-4811-ABB9-1114F2EE9F94}"/>
    <cellStyle name="Note 66 2 11 2" xfId="13231" xr:uid="{5A7367AE-6B3B-4334-8361-4C447AB3F6F6}"/>
    <cellStyle name="Note 66 2 12" xfId="7165" xr:uid="{BE563B1C-D9B2-4F3A-B5DA-BAD1BCA015EA}"/>
    <cellStyle name="Note 66 2 12 2" xfId="13636" xr:uid="{E79A01B4-AD1D-48C6-80C7-E6848F9012C0}"/>
    <cellStyle name="Note 66 2 13" xfId="7310" xr:uid="{9B387069-6CFE-4503-9ACF-FA554EF7C97C}"/>
    <cellStyle name="Note 66 2 13 2" xfId="13781" xr:uid="{F413EB9B-496D-439E-BAB9-BA128B7C9EAA}"/>
    <cellStyle name="Note 66 2 14" xfId="7855" xr:uid="{E6545F8E-8982-4452-87E8-A6C5DDAB2701}"/>
    <cellStyle name="Note 66 2 14 2" xfId="14326" xr:uid="{A74944CC-21B8-4ECD-B256-75BCDD9C9FC7}"/>
    <cellStyle name="Note 66 2 15" xfId="8034" xr:uid="{40C2AF86-B72A-43F1-8D21-4CF595B3AC07}"/>
    <cellStyle name="Note 66 2 15 2" xfId="14505" xr:uid="{FCB4C734-ADD7-4B39-9FBB-46B001F716A8}"/>
    <cellStyle name="Note 66 2 16" xfId="8211" xr:uid="{7451CD14-68ED-4F5C-A505-99937AF4F6FE}"/>
    <cellStyle name="Note 66 2 16 2" xfId="14682" xr:uid="{27DF85FE-9FF8-498D-A762-1744585487F1}"/>
    <cellStyle name="Note 66 2 17" xfId="8373" xr:uid="{EDB18388-3DFA-4CCC-BB65-B5BD3364C3BA}"/>
    <cellStyle name="Note 66 2 17 2" xfId="14844" xr:uid="{13446919-156F-4DF2-BEBB-131AA5B3D5D8}"/>
    <cellStyle name="Note 66 2 18" xfId="9009" xr:uid="{445D4753-5752-4AE7-8336-938090132ED5}"/>
    <cellStyle name="Note 66 2 19" xfId="9500" xr:uid="{7273385D-55C3-43D3-845C-1632E9C5ADBC}"/>
    <cellStyle name="Note 66 2 2" xfId="2401" xr:uid="{00000000-0005-0000-0000-000062090000}"/>
    <cellStyle name="Note 66 2 2 2" xfId="5006" xr:uid="{66828742-305F-4731-9123-BD5729590C19}"/>
    <cellStyle name="Note 66 2 2 2 2" xfId="11419" xr:uid="{44D58E32-B19F-4267-99BE-B631C124597A}"/>
    <cellStyle name="Note 66 2 2 3" xfId="9501" xr:uid="{3279405A-A6A0-4623-9273-6CD17E6C55D3}"/>
    <cellStyle name="Note 66 2 2 4" xfId="10346" xr:uid="{2ED94F5E-A783-4BC7-86C6-9829A299E409}"/>
    <cellStyle name="Note 66 2 2 5" xfId="4077" xr:uid="{2952454F-DF4A-49D3-8740-A4C922C74509}"/>
    <cellStyle name="Note 66 2 20" xfId="8494" xr:uid="{92849F2B-736C-4B0E-95E2-1AA9269B9441}"/>
    <cellStyle name="Note 66 2 21" xfId="9770" xr:uid="{54A85EEE-214B-4D49-968F-81F42D7FFBA0}"/>
    <cellStyle name="Note 66 2 22" xfId="9953" xr:uid="{AF5036AE-7CCA-4ABC-973F-FF21D7A02E9E}"/>
    <cellStyle name="Note 66 2 23" xfId="10073" xr:uid="{F4563A83-754B-48FA-814F-3F61A544A570}"/>
    <cellStyle name="Note 66 2 24" xfId="15096" xr:uid="{43F73773-94A2-4727-8569-308D6C6F8AA6}"/>
    <cellStyle name="Note 66 2 25" xfId="15709" xr:uid="{98E614AC-15C7-4941-94A2-76B8627229A4}"/>
    <cellStyle name="Note 66 2 26" xfId="15525" xr:uid="{DBD730D0-41C1-48FC-8792-3E739375613F}"/>
    <cellStyle name="Note 66 2 27" xfId="15974" xr:uid="{B9577F4B-D1BA-4D48-95F6-895DF1B136D3}"/>
    <cellStyle name="Note 66 2 28" xfId="16151" xr:uid="{CF9BF67F-F613-4A28-9028-CED5FAE49466}"/>
    <cellStyle name="Note 66 2 29" xfId="16313" xr:uid="{15EAE1C4-93B0-4384-A9D8-BBDF390842AC}"/>
    <cellStyle name="Note 66 2 3" xfId="3564" xr:uid="{582AA20E-4EB9-4E85-A976-213358C559BE}"/>
    <cellStyle name="Note 66 2 3 2" xfId="11418" xr:uid="{D247FA97-7E0F-44EF-BBAA-24CC48EE11D4}"/>
    <cellStyle name="Note 66 2 4" xfId="5507" xr:uid="{63B7C4FB-1D22-4D4C-B55E-528EE58EC267}"/>
    <cellStyle name="Note 66 2 4 2" xfId="11978" xr:uid="{E813ED3E-EE98-4262-9708-798F0C32F5FD}"/>
    <cellStyle name="Note 66 2 5" xfId="5331" xr:uid="{34E21194-8107-4DDD-8CE2-027725E65B5A}"/>
    <cellStyle name="Note 66 2 5 2" xfId="11802" xr:uid="{E4E13920-F1A3-42A6-B8FB-94662C0E09B6}"/>
    <cellStyle name="Note 66 2 6" xfId="5743" xr:uid="{4558DFF9-07C0-4D7A-AF30-88C2902F5E14}"/>
    <cellStyle name="Note 66 2 6 2" xfId="12214" xr:uid="{99E5C677-6D4E-40DD-8D65-092BC1EDCE65}"/>
    <cellStyle name="Note 66 2 7" xfId="5883" xr:uid="{FE53E09B-D405-4267-B72B-38B1D67C6DCA}"/>
    <cellStyle name="Note 66 2 7 2" xfId="12354" xr:uid="{AB7B2E22-D4B5-4214-A88D-D92CD62EE1C5}"/>
    <cellStyle name="Note 66 2 8" xfId="6450" xr:uid="{88E6F83B-FB15-4DB8-BB24-8BFD6F5667C0}"/>
    <cellStyle name="Note 66 2 8 2" xfId="12921" xr:uid="{B572DAAA-8C35-4BB5-AFF7-901768ADADDE}"/>
    <cellStyle name="Note 66 2 9" xfId="6221" xr:uid="{45C85C45-35C9-4912-A25B-FF29EDA3C945}"/>
    <cellStyle name="Note 66 2 9 2" xfId="12692" xr:uid="{A065A9BB-7E61-490C-A285-003D9AE6719F}"/>
    <cellStyle name="Note 66 20" xfId="9008" xr:uid="{DABA2BFB-543C-4007-BD0A-5D434D5B067D}"/>
    <cellStyle name="Note 66 21" xfId="9499" xr:uid="{2698DB2D-E56E-4678-AF9F-AF6E74020736}"/>
    <cellStyle name="Note 66 22" xfId="8442" xr:uid="{21FED1B8-96C1-4A48-9878-D6D380A142FE}"/>
    <cellStyle name="Note 66 23" xfId="9769" xr:uid="{BCE3B3A7-65AC-47F7-8E8C-76E14B2B4BBE}"/>
    <cellStyle name="Note 66 24" xfId="9952" xr:uid="{DF9D444B-81CA-4FBC-955C-F4212749E9D9}"/>
    <cellStyle name="Note 66 25" xfId="10072" xr:uid="{1233D0F5-96B4-4BB4-A419-A6EDB9F7621F}"/>
    <cellStyle name="Note 66 26" xfId="15095" xr:uid="{20B36C56-CEF4-49D4-BCA9-783241D711EC}"/>
    <cellStyle name="Note 66 27" xfId="15813" xr:uid="{3AE26947-78D6-4D40-A95A-7B45E7A6E727}"/>
    <cellStyle name="Note 66 28" xfId="15524" xr:uid="{BCF7D75B-556F-4ABE-8A10-363C08175EB2}"/>
    <cellStyle name="Note 66 29" xfId="15973" xr:uid="{98F0E5A1-D0AF-4A78-B7BC-C932C69E6A37}"/>
    <cellStyle name="Note 66 3" xfId="2402" xr:uid="{00000000-0005-0000-0000-000063090000}"/>
    <cellStyle name="Note 66 3 2" xfId="5007" xr:uid="{E9FCB52D-31D4-4BFB-97FE-65D409B0062D}"/>
    <cellStyle name="Note 66 3 2 2" xfId="11420" xr:uid="{9F1ED69D-3F42-4812-9B55-B8476FFBB693}"/>
    <cellStyle name="Note 66 3 3" xfId="9502" xr:uid="{4E36C49E-2482-413F-9120-50881A22E6BC}"/>
    <cellStyle name="Note 66 3 4" xfId="10347" xr:uid="{4D53FAEB-27BB-4923-9C73-CE33F1410AD3}"/>
    <cellStyle name="Note 66 3 5" xfId="4078" xr:uid="{79DE4D6A-D267-4F07-B58C-77197F44BCAB}"/>
    <cellStyle name="Note 66 30" xfId="16150" xr:uid="{0614A208-0233-4120-91DE-D55D147240EB}"/>
    <cellStyle name="Note 66 31" xfId="16312" xr:uid="{7253DC71-90EB-4F6A-907A-8AA178BE4888}"/>
    <cellStyle name="Note 66 4" xfId="3387" xr:uid="{8F0F4E5D-9B8D-4F4A-B5E8-C85643C56B53}"/>
    <cellStyle name="Note 66 4 2" xfId="10801" xr:uid="{6CC721EB-8E39-45A1-93F1-AD11DE70E63A}"/>
    <cellStyle name="Note 66 4 3" xfId="4535" xr:uid="{48C1F17B-9C4D-4F29-80F7-1EB4D6C4E7B4}"/>
    <cellStyle name="Note 66 5" xfId="3563" xr:uid="{239A7F01-2FE1-45C3-9576-0B6E7AF3846E}"/>
    <cellStyle name="Note 66 5 2" xfId="11417" xr:uid="{2FC5E261-C481-444E-8D1A-92686263EE87}"/>
    <cellStyle name="Note 66 6" xfId="5506" xr:uid="{97CE3AB4-D9F8-4A04-B6D5-88572B1F0CEF}"/>
    <cellStyle name="Note 66 6 2" xfId="11977" xr:uid="{240ACFC4-8614-417F-8EDD-673F6D172B38}"/>
    <cellStyle name="Note 66 7" xfId="5330" xr:uid="{1F7419C7-C04F-4E90-A8B3-4B9457FDBB7B}"/>
    <cellStyle name="Note 66 7 2" xfId="11801" xr:uid="{87834492-FDE8-4BA4-B7DC-ED4D2002DA9D}"/>
    <cellStyle name="Note 66 8" xfId="5742" xr:uid="{F7349686-1AF3-48C4-8899-E6A6E8470079}"/>
    <cellStyle name="Note 66 8 2" xfId="12213" xr:uid="{6D1CA7DD-F43A-4414-B890-4F9905EFE96A}"/>
    <cellStyle name="Note 66 9" xfId="5884" xr:uid="{E44D0C4E-0599-4956-85FC-059C9C72C5CC}"/>
    <cellStyle name="Note 66 9 2" xfId="12355" xr:uid="{ABC9457D-15A9-421E-9CC4-42E3F076721C}"/>
    <cellStyle name="Note 66_TRAFO" xfId="2403" xr:uid="{00000000-0005-0000-0000-000064090000}"/>
    <cellStyle name="Note 67" xfId="2404" xr:uid="{00000000-0005-0000-0000-000065090000}"/>
    <cellStyle name="Note 67 10" xfId="6451" xr:uid="{6DD34EE5-FAB6-4B63-838C-9AB4FD703D15}"/>
    <cellStyle name="Note 67 10 2" xfId="12922" xr:uid="{03F27A95-421C-4AF3-934D-B0D44965B19B}"/>
    <cellStyle name="Note 67 11" xfId="6222" xr:uid="{29596BC7-A9B4-49BE-8EF1-484A93351DD6}"/>
    <cellStyle name="Note 67 11 2" xfId="12693" xr:uid="{982BE8A6-8AC9-4C75-9578-BBFE29E344DB}"/>
    <cellStyle name="Note 67 12" xfId="6932" xr:uid="{4D8BBB77-0317-487B-B334-06AD4A264A61}"/>
    <cellStyle name="Note 67 12 2" xfId="13403" xr:uid="{06DA4B8B-0335-4CF4-86AE-8BA6CB7F45C9}"/>
    <cellStyle name="Note 67 13" xfId="6761" xr:uid="{BA011513-1567-454F-8168-A609AE1270B7}"/>
    <cellStyle name="Note 67 13 2" xfId="13232" xr:uid="{E0BEED6E-51B6-4EC3-B022-1406AFD8B36D}"/>
    <cellStyle name="Note 67 14" xfId="7166" xr:uid="{CA1BC30D-2111-4262-BEB5-18B60093FCD8}"/>
    <cellStyle name="Note 67 14 2" xfId="13637" xr:uid="{B24226E9-396D-4B0A-95D4-58D9BEE78307}"/>
    <cellStyle name="Note 67 15" xfId="7309" xr:uid="{934400F7-B82A-40CD-899D-CC829CAA1C1B}"/>
    <cellStyle name="Note 67 15 2" xfId="13780" xr:uid="{2A0795D4-5FCB-4959-B824-5F812542EEAF}"/>
    <cellStyle name="Note 67 16" xfId="7856" xr:uid="{7C32ADE9-4098-4A20-8B23-CEFA2F8AEBBC}"/>
    <cellStyle name="Note 67 16 2" xfId="14327" xr:uid="{E716D35E-BE23-4C43-86EF-75C9EA9FAF3B}"/>
    <cellStyle name="Note 67 17" xfId="8035" xr:uid="{45E27AD7-7B1B-4219-BE94-16019AEA38C2}"/>
    <cellStyle name="Note 67 17 2" xfId="14506" xr:uid="{0C108A47-D5A4-434F-A781-B92FFEEC0448}"/>
    <cellStyle name="Note 67 18" xfId="8212" xr:uid="{F8CA365F-F171-472E-BF90-6AA7FD53498B}"/>
    <cellStyle name="Note 67 18 2" xfId="14683" xr:uid="{860AB27E-17F8-46F4-90A5-ACF716FE80F4}"/>
    <cellStyle name="Note 67 19" xfId="8374" xr:uid="{11FA6FC5-3A89-48C1-992A-9CAE7B1C0ECE}"/>
    <cellStyle name="Note 67 19 2" xfId="14845" xr:uid="{DEB91780-96B1-4AE8-93FB-C90A68BF2F4A}"/>
    <cellStyle name="Note 67 2" xfId="2405" xr:uid="{00000000-0005-0000-0000-000066090000}"/>
    <cellStyle name="Note 67 2 10" xfId="6933" xr:uid="{48784E7D-F0E7-4603-8AC8-50F1ED6BC043}"/>
    <cellStyle name="Note 67 2 10 2" xfId="13404" xr:uid="{3CF3522D-31B7-4A38-8B18-ED14EF76C9F2}"/>
    <cellStyle name="Note 67 2 11" xfId="7003" xr:uid="{8161308B-D8E8-4BA2-85A1-9587FAD9B412}"/>
    <cellStyle name="Note 67 2 11 2" xfId="13474" xr:uid="{C1B6FF00-9AB1-4105-8ED5-AA17C38C61F5}"/>
    <cellStyle name="Note 67 2 12" xfId="7167" xr:uid="{78CFA97E-7CAA-4816-A9E0-D38FCA9DDC4F}"/>
    <cellStyle name="Note 67 2 12 2" xfId="13638" xr:uid="{93D6417E-34B6-4E26-8792-FA32F17FF050}"/>
    <cellStyle name="Note 67 2 13" xfId="7308" xr:uid="{9205112C-7524-4E99-AC02-9AA67FA7BA47}"/>
    <cellStyle name="Note 67 2 13 2" xfId="13779" xr:uid="{F937D362-6C9A-4A7C-85FB-A508098D37C4}"/>
    <cellStyle name="Note 67 2 14" xfId="7857" xr:uid="{9FCA2AD3-D771-401D-AF59-DEBB2723C890}"/>
    <cellStyle name="Note 67 2 14 2" xfId="14328" xr:uid="{85953E88-C60C-4139-9368-584CFC69689F}"/>
    <cellStyle name="Note 67 2 15" xfId="8036" xr:uid="{2957CCFA-D313-4FF9-9D3D-5D445C481B23}"/>
    <cellStyle name="Note 67 2 15 2" xfId="14507" xr:uid="{BD93C334-0BB5-4339-B743-EC657C273AE0}"/>
    <cellStyle name="Note 67 2 16" xfId="8213" xr:uid="{F4B7095C-7DAD-4ADC-A85F-37A1BAD447AA}"/>
    <cellStyle name="Note 67 2 16 2" xfId="14684" xr:uid="{CCEA6549-4121-4DF2-9EAE-9FEE04A64B31}"/>
    <cellStyle name="Note 67 2 17" xfId="8375" xr:uid="{B621F0A7-E556-42F1-A9C9-2643A4D46C93}"/>
    <cellStyle name="Note 67 2 17 2" xfId="14846" xr:uid="{03FCB56D-ED3E-4A76-AFD9-35A6725AB509}"/>
    <cellStyle name="Note 67 2 18" xfId="9011" xr:uid="{C33FFAFF-FFE7-4702-B3D7-971D52ADA444}"/>
    <cellStyle name="Note 67 2 19" xfId="9504" xr:uid="{B41519E2-B581-4BBD-A3AE-1D01B040B3A2}"/>
    <cellStyle name="Note 67 2 2" xfId="2406" xr:uid="{00000000-0005-0000-0000-000067090000}"/>
    <cellStyle name="Note 67 2 2 2" xfId="5008" xr:uid="{278D4A6C-9C95-4BED-88B8-024D880DA320}"/>
    <cellStyle name="Note 67 2 2 2 2" xfId="11423" xr:uid="{884948D6-4BB9-4178-BDD5-0C904C458B78}"/>
    <cellStyle name="Note 67 2 2 3" xfId="9505" xr:uid="{23FA4FBA-CDBA-48F1-B26F-94F1EA5EAB9F}"/>
    <cellStyle name="Note 67 2 2 4" xfId="10348" xr:uid="{BC7DAA52-9CD7-42A0-B57F-873EC54FF18B}"/>
    <cellStyle name="Note 67 2 2 5" xfId="4079" xr:uid="{77832C6B-C278-4B9F-B7E0-A96AD6A3C36B}"/>
    <cellStyle name="Note 67 2 20" xfId="8492" xr:uid="{CBD81E19-8EE5-489F-B2E4-57F0768500EB}"/>
    <cellStyle name="Note 67 2 21" xfId="9772" xr:uid="{98D1CF45-5F35-4FEC-B131-957DD6449408}"/>
    <cellStyle name="Note 67 2 22" xfId="9955" xr:uid="{D5417503-97FF-4826-A817-368FD74F4856}"/>
    <cellStyle name="Note 67 2 23" xfId="10075" xr:uid="{9294F93A-8047-4A63-8F3F-FF5C6A4F3606}"/>
    <cellStyle name="Note 67 2 24" xfId="15098" xr:uid="{8624E088-533D-4664-88A0-A627305AFE92}"/>
    <cellStyle name="Note 67 2 25" xfId="15711" xr:uid="{2C1A5182-D358-42C7-90F4-BEA2AD1793B0}"/>
    <cellStyle name="Note 67 2 26" xfId="15527" xr:uid="{4ACD5003-144C-45F2-995A-B451E3C76BBB}"/>
    <cellStyle name="Note 67 2 27" xfId="15976" xr:uid="{4DF08C01-3695-414A-9098-B8EAFAB6B49E}"/>
    <cellStyle name="Note 67 2 28" xfId="16153" xr:uid="{F38A8387-B54B-4953-8143-C3A552792C0F}"/>
    <cellStyle name="Note 67 2 29" xfId="16315" xr:uid="{16450FCE-1AEB-4D9E-9BC0-FCC93E65B140}"/>
    <cellStyle name="Note 67 2 3" xfId="3566" xr:uid="{20F12579-ADF0-40E9-BEA6-D6AED3D38B41}"/>
    <cellStyle name="Note 67 2 3 2" xfId="11422" xr:uid="{4091A946-93A1-4161-A2AC-02BA8A58D9E4}"/>
    <cellStyle name="Note 67 2 4" xfId="5509" xr:uid="{173CDCFE-2A0F-46BB-AB5B-58FF4916FA9D}"/>
    <cellStyle name="Note 67 2 4 2" xfId="11980" xr:uid="{FDDF9314-635E-4BA7-9CE7-9730EA8563AC}"/>
    <cellStyle name="Note 67 2 5" xfId="5580" xr:uid="{72AE7A8E-1392-426E-BA68-5DAED6B3EA9C}"/>
    <cellStyle name="Note 67 2 5 2" xfId="12051" xr:uid="{DE7B9FF1-755A-49E3-BB9E-DDC44631866F}"/>
    <cellStyle name="Note 67 2 6" xfId="5745" xr:uid="{77360882-6E0C-4100-B3DA-7D750EAEC122}"/>
    <cellStyle name="Note 67 2 6 2" xfId="12216" xr:uid="{32B831A5-B9B3-44EC-9BB6-9C4BBB90B144}"/>
    <cellStyle name="Note 67 2 7" xfId="5881" xr:uid="{C4A92E57-2CB1-41EF-A5BB-05E9A79D6CCD}"/>
    <cellStyle name="Note 67 2 7 2" xfId="12352" xr:uid="{AF2DE296-ED26-44DD-AF0C-AAE66AE4B68A}"/>
    <cellStyle name="Note 67 2 8" xfId="6452" xr:uid="{7049B619-C741-4F24-B940-CF08696EF834}"/>
    <cellStyle name="Note 67 2 8 2" xfId="12923" xr:uid="{132805A0-DEB1-44B4-9B0C-B0BEBD3A91C5}"/>
    <cellStyle name="Note 67 2 9" xfId="6521" xr:uid="{24FD9094-38DB-4851-835D-24D15D57588D}"/>
    <cellStyle name="Note 67 2 9 2" xfId="12992" xr:uid="{6F6F30B0-A109-45F5-9CA4-0B6F9BD43110}"/>
    <cellStyle name="Note 67 20" xfId="9010" xr:uid="{56C35D3C-A561-4D34-A486-A1E3511C14FC}"/>
    <cellStyle name="Note 67 21" xfId="9503" xr:uid="{AE870403-719B-4878-A7C0-86D98E785445}"/>
    <cellStyle name="Note 67 22" xfId="8493" xr:uid="{2FFCE081-CF75-4F33-A518-BDE4C69FEE1D}"/>
    <cellStyle name="Note 67 23" xfId="9771" xr:uid="{77C73C92-B569-4393-95B7-1DB0FD5F9358}"/>
    <cellStyle name="Note 67 24" xfId="9954" xr:uid="{74CE85B9-85F9-4E70-911A-5625DDFA46F0}"/>
    <cellStyle name="Note 67 25" xfId="10074" xr:uid="{857E7100-E150-437D-BEDA-624DF4C5120D}"/>
    <cellStyle name="Note 67 26" xfId="15097" xr:uid="{D278FC89-92FB-4226-BC78-39633C4B2AB3}"/>
    <cellStyle name="Note 67 27" xfId="15710" xr:uid="{B529E594-7AA7-4920-B327-DA634BB3ED6D}"/>
    <cellStyle name="Note 67 28" xfId="15526" xr:uid="{1C303498-FD9B-422C-89B4-6AD4960B39E7}"/>
    <cellStyle name="Note 67 29" xfId="15975" xr:uid="{9DB9D855-16D2-4708-918F-F9E9D70A9AA1}"/>
    <cellStyle name="Note 67 3" xfId="2407" xr:uid="{00000000-0005-0000-0000-000068090000}"/>
    <cellStyle name="Note 67 3 2" xfId="5009" xr:uid="{9B76390E-2279-47C1-B107-0A4192602B3C}"/>
    <cellStyle name="Note 67 3 2 2" xfId="11424" xr:uid="{F1417D26-4DA4-4119-B9C3-D644A2B9DF29}"/>
    <cellStyle name="Note 67 3 3" xfId="9506" xr:uid="{32892076-E2AD-4E78-855A-9CADFB08E57F}"/>
    <cellStyle name="Note 67 3 4" xfId="10349" xr:uid="{FE67A462-0D4B-4BF3-BB91-BCDAA90D5E1B}"/>
    <cellStyle name="Note 67 3 5" xfId="4080" xr:uid="{8E852770-BE76-4C73-A436-698998152FB9}"/>
    <cellStyle name="Note 67 30" xfId="16152" xr:uid="{8118DA67-6DEA-4B0A-AA06-072C575122A5}"/>
    <cellStyle name="Note 67 31" xfId="16314" xr:uid="{FCCF859C-3279-4851-8449-5932E856EE47}"/>
    <cellStyle name="Note 67 4" xfId="3388" xr:uid="{2F29EA32-3D53-4495-B209-9417592FB996}"/>
    <cellStyle name="Note 67 4 2" xfId="10802" xr:uid="{BFFBBA53-2BE7-41CB-8B5B-03BBC94E10F6}"/>
    <cellStyle name="Note 67 4 3" xfId="4536" xr:uid="{7AAB37B7-E98B-43DB-849C-C062EF7C02E6}"/>
    <cellStyle name="Note 67 5" xfId="3565" xr:uid="{B878A7B8-4955-4290-A8E7-B0226F0F70EB}"/>
    <cellStyle name="Note 67 5 2" xfId="11421" xr:uid="{06ACFC6F-41D1-4CCF-AFC5-F7801DBD3212}"/>
    <cellStyle name="Note 67 6" xfId="5508" xr:uid="{8C1AA54F-3513-4DFD-8AD4-61750252F67B}"/>
    <cellStyle name="Note 67 6 2" xfId="11979" xr:uid="{078224F1-BAA6-436A-BD7D-128AA111D102}"/>
    <cellStyle name="Note 67 7" xfId="5332" xr:uid="{1A1AC281-3889-4690-B17A-20AD967EF74A}"/>
    <cellStyle name="Note 67 7 2" xfId="11803" xr:uid="{429B71E1-8439-41F6-A986-B69CAF24974D}"/>
    <cellStyle name="Note 67 8" xfId="5744" xr:uid="{8587265C-2BD6-4E72-A771-BC54DC035872}"/>
    <cellStyle name="Note 67 8 2" xfId="12215" xr:uid="{7326D095-334B-4CF6-B440-C70E92D635BE}"/>
    <cellStyle name="Note 67 9" xfId="5882" xr:uid="{0C71FBA7-4D98-429A-8A74-B7622F9D0DD7}"/>
    <cellStyle name="Note 67 9 2" xfId="12353" xr:uid="{970AAF52-5490-4A34-ABD7-29821821E541}"/>
    <cellStyle name="Note 67_TRAFO" xfId="2408" xr:uid="{00000000-0005-0000-0000-000069090000}"/>
    <cellStyle name="Note 68" xfId="2409" xr:uid="{00000000-0005-0000-0000-00006A090000}"/>
    <cellStyle name="Note 68 10" xfId="6453" xr:uid="{829881C1-27FB-4C90-96B8-93E0A538DC26}"/>
    <cellStyle name="Note 68 10 2" xfId="12924" xr:uid="{8F3C89F3-F9F7-449F-9700-166180A1510A}"/>
    <cellStyle name="Note 68 11" xfId="6223" xr:uid="{74DE2938-687F-4C28-991F-EC4222F11BDA}"/>
    <cellStyle name="Note 68 11 2" xfId="12694" xr:uid="{7FE69374-3E85-4039-A58F-02D199E550BE}"/>
    <cellStyle name="Note 68 12" xfId="6934" xr:uid="{3800F80D-44B5-4C71-A27A-079FD98074CD}"/>
    <cellStyle name="Note 68 12 2" xfId="13405" xr:uid="{30659571-5510-4C8D-9663-D30521C72EC8}"/>
    <cellStyle name="Note 68 13" xfId="6762" xr:uid="{60B7E22B-A570-4FC1-91B8-C6A62471C7CE}"/>
    <cellStyle name="Note 68 13 2" xfId="13233" xr:uid="{DD5C41E0-5589-43F8-9E7D-66C1C072D05D}"/>
    <cellStyle name="Note 68 14" xfId="7168" xr:uid="{6D862299-ADAC-456F-990E-6B33EBF7D0C3}"/>
    <cellStyle name="Note 68 14 2" xfId="13639" xr:uid="{1DF881C7-F6F7-41BA-B690-2787A1A4D191}"/>
    <cellStyle name="Note 68 15" xfId="7307" xr:uid="{A4F74161-BF70-467B-AB23-8E54AE483FA2}"/>
    <cellStyle name="Note 68 15 2" xfId="13778" xr:uid="{073248F9-DCED-4558-8612-9B913F3913FF}"/>
    <cellStyle name="Note 68 16" xfId="7858" xr:uid="{B6350BE5-03B6-4E65-A53A-1A65111C3B41}"/>
    <cellStyle name="Note 68 16 2" xfId="14329" xr:uid="{3FE20455-8CC6-453C-9ABE-029D786A4032}"/>
    <cellStyle name="Note 68 17" xfId="8037" xr:uid="{D6A91940-B2CC-4688-A465-A6882CB57396}"/>
    <cellStyle name="Note 68 17 2" xfId="14508" xr:uid="{6C42F788-2D7E-4523-9D66-E9F1FC1364ED}"/>
    <cellStyle name="Note 68 18" xfId="8214" xr:uid="{831E760A-BC7C-43A9-B94A-FF66E0409945}"/>
    <cellStyle name="Note 68 18 2" xfId="14685" xr:uid="{F97974B1-689D-442C-978E-940080A40DD9}"/>
    <cellStyle name="Note 68 19" xfId="8376" xr:uid="{F7CF71D9-226E-44E7-A9CB-E4EC166E2C7B}"/>
    <cellStyle name="Note 68 19 2" xfId="14847" xr:uid="{9F053787-0AD7-4994-B55F-2B7A452E2103}"/>
    <cellStyle name="Note 68 2" xfId="2410" xr:uid="{00000000-0005-0000-0000-00006B090000}"/>
    <cellStyle name="Note 68 2 10" xfId="6935" xr:uid="{20D42B62-A4F7-484E-BC96-4BEAB0224BEC}"/>
    <cellStyle name="Note 68 2 10 2" xfId="13406" xr:uid="{2016C295-C4C1-4FDB-95EE-BB334CB71340}"/>
    <cellStyle name="Note 68 2 11" xfId="6763" xr:uid="{8ED6B5D6-E78D-466F-B318-30A01FF593BE}"/>
    <cellStyle name="Note 68 2 11 2" xfId="13234" xr:uid="{41BD8E77-DB44-4D3D-826A-242225578A62}"/>
    <cellStyle name="Note 68 2 12" xfId="7169" xr:uid="{84DD8A13-0695-43DC-89A5-342D7D2F0EEA}"/>
    <cellStyle name="Note 68 2 12 2" xfId="13640" xr:uid="{05DCDC37-1918-4B64-8F47-1B5061D9F3DA}"/>
    <cellStyle name="Note 68 2 13" xfId="7306" xr:uid="{0E1A6AA1-9E58-45DF-878B-FC19734BFA95}"/>
    <cellStyle name="Note 68 2 13 2" xfId="13777" xr:uid="{75D759A5-DE5A-4111-8DA6-14CF615D59CC}"/>
    <cellStyle name="Note 68 2 14" xfId="7859" xr:uid="{7892D469-766C-4DE9-9D98-A29B520AEF54}"/>
    <cellStyle name="Note 68 2 14 2" xfId="14330" xr:uid="{823BAC71-8E9E-4A53-89E5-D17BC6B08FCF}"/>
    <cellStyle name="Note 68 2 15" xfId="8038" xr:uid="{B438EF70-8FCC-4EFE-8CDD-F7C15903CFCC}"/>
    <cellStyle name="Note 68 2 15 2" xfId="14509" xr:uid="{00F3AD30-4337-42AB-83B0-3565AD33D232}"/>
    <cellStyle name="Note 68 2 16" xfId="8215" xr:uid="{441BEC78-510A-4D77-93B0-D887A34C37BF}"/>
    <cellStyle name="Note 68 2 16 2" xfId="14686" xr:uid="{AB4E3F8F-241C-4F31-A19A-E839921057A8}"/>
    <cellStyle name="Note 68 2 17" xfId="8377" xr:uid="{80E3F1EF-ACB1-4D1A-AB63-CD9D855A1BB5}"/>
    <cellStyle name="Note 68 2 17 2" xfId="14848" xr:uid="{2D46C31E-6964-4C08-B904-4B9F386FB5EA}"/>
    <cellStyle name="Note 68 2 18" xfId="9013" xr:uid="{D36C3E6A-DB1E-4C0E-B795-891C557A3629}"/>
    <cellStyle name="Note 68 2 19" xfId="9508" xr:uid="{767C3858-A812-443A-94E2-1B0F3E7B9390}"/>
    <cellStyle name="Note 68 2 2" xfId="2411" xr:uid="{00000000-0005-0000-0000-00006C090000}"/>
    <cellStyle name="Note 68 2 2 2" xfId="5010" xr:uid="{A81D5B93-09C1-45AE-91D8-E031685591D5}"/>
    <cellStyle name="Note 68 2 2 2 2" xfId="11427" xr:uid="{335EAC90-6676-4A82-930B-F6D55D4DF371}"/>
    <cellStyle name="Note 68 2 2 3" xfId="9509" xr:uid="{AFEF013F-A143-414C-8B60-D593743A0BAF}"/>
    <cellStyle name="Note 68 2 2 4" xfId="10350" xr:uid="{592F12FE-DBE5-420B-B9B6-6B701C00D776}"/>
    <cellStyle name="Note 68 2 2 5" xfId="4081" xr:uid="{EA3099B3-574F-436F-80B8-635C7C4225FA}"/>
    <cellStyle name="Note 68 2 20" xfId="9163" xr:uid="{748ABA20-6615-4C0D-8FF8-DB6E645DF7AF}"/>
    <cellStyle name="Note 68 2 21" xfId="9774" xr:uid="{92F10298-8774-40F9-A927-1651471E884D}"/>
    <cellStyle name="Note 68 2 22" xfId="9957" xr:uid="{811B649A-5ECC-4651-8EA7-91C0621F8A7F}"/>
    <cellStyle name="Note 68 2 23" xfId="10077" xr:uid="{6142C45B-F218-46A1-8982-B4F68C21EFDE}"/>
    <cellStyle name="Note 68 2 24" xfId="15100" xr:uid="{F9F796ED-D644-41DA-A1BB-F47A471014B3}"/>
    <cellStyle name="Note 68 2 25" xfId="15713" xr:uid="{8634BC3E-8A61-49EA-ADB0-048027842E30}"/>
    <cellStyle name="Note 68 2 26" xfId="15529" xr:uid="{48DA9327-05E5-4FB4-8A05-4C0181D9DA2B}"/>
    <cellStyle name="Note 68 2 27" xfId="15978" xr:uid="{50AE1A49-339F-44A5-9CF5-F075F7565ADD}"/>
    <cellStyle name="Note 68 2 28" xfId="16155" xr:uid="{96D48F48-7A6A-4F98-BEB6-95C9A662A48F}"/>
    <cellStyle name="Note 68 2 29" xfId="16317" xr:uid="{68E580D8-FE6D-4C11-88D2-22C7E1CD1EA7}"/>
    <cellStyle name="Note 68 2 3" xfId="3568" xr:uid="{B1FB0AD0-773C-4631-9512-19A95BA92794}"/>
    <cellStyle name="Note 68 2 3 2" xfId="11426" xr:uid="{D08F2A2E-15AE-4D09-83C6-B9B2A89EC407}"/>
    <cellStyle name="Note 68 2 4" xfId="5511" xr:uid="{EC9F434A-525C-4206-959F-587F3DEE58DF}"/>
    <cellStyle name="Note 68 2 4 2" xfId="11982" xr:uid="{5314B74C-F13E-4154-8434-E748D8AA64FE}"/>
    <cellStyle name="Note 68 2 5" xfId="5334" xr:uid="{8938CD5E-A651-40E8-A921-27B037E1567C}"/>
    <cellStyle name="Note 68 2 5 2" xfId="11805" xr:uid="{76460DF2-1967-4308-8819-ACDF1FC7289E}"/>
    <cellStyle name="Note 68 2 6" xfId="5747" xr:uid="{3081EEB2-7E77-4C77-8D1A-FA69BDA6C28E}"/>
    <cellStyle name="Note 68 2 6 2" xfId="12218" xr:uid="{71B5A7B7-ED3D-46B9-A998-7C8A2E21664C}"/>
    <cellStyle name="Note 68 2 7" xfId="5879" xr:uid="{DD81A030-4C40-4554-B3CF-51322B8A86A5}"/>
    <cellStyle name="Note 68 2 7 2" xfId="12350" xr:uid="{5344219C-7FE4-4F5B-8F0B-01ADEB47B074}"/>
    <cellStyle name="Note 68 2 8" xfId="6454" xr:uid="{A067F4D9-EE30-441B-9B4A-3FF31E85E626}"/>
    <cellStyle name="Note 68 2 8 2" xfId="12925" xr:uid="{7513729C-B8D7-4641-9DCF-B62CFFCDC95A}"/>
    <cellStyle name="Note 68 2 9" xfId="6224" xr:uid="{6412BCF5-F4B1-4E20-8865-A09A770C6557}"/>
    <cellStyle name="Note 68 2 9 2" xfId="12695" xr:uid="{AE527248-1FBD-40CE-A76C-16496E2068CE}"/>
    <cellStyle name="Note 68 20" xfId="9012" xr:uid="{B83A8DF2-6C50-4B7E-AD67-447FA4B50B86}"/>
    <cellStyle name="Note 68 21" xfId="9507" xr:uid="{727091BB-9056-46BC-B828-08DA95A9953F}"/>
    <cellStyle name="Note 68 22" xfId="8491" xr:uid="{503919CF-B1D5-4FDF-8F6C-7CD9CC0FC93F}"/>
    <cellStyle name="Note 68 23" xfId="9773" xr:uid="{60AF5BC5-2423-4087-80F2-6B83C7D239B8}"/>
    <cellStyle name="Note 68 24" xfId="9956" xr:uid="{16FAC4C6-8904-40B7-8022-6550F9E9A5EC}"/>
    <cellStyle name="Note 68 25" xfId="10076" xr:uid="{FCC061FF-C3F6-44F9-A6C6-1AB41199B0AA}"/>
    <cellStyle name="Note 68 26" xfId="15099" xr:uid="{B4EDB52B-FAEC-4E33-98B0-ACE380C3106B}"/>
    <cellStyle name="Note 68 27" xfId="15712" xr:uid="{FD9E3561-05A0-4098-9B18-BA7CE52F824E}"/>
    <cellStyle name="Note 68 28" xfId="15528" xr:uid="{DFDAF637-9F36-4CB1-AD34-1CD1486E8C42}"/>
    <cellStyle name="Note 68 29" xfId="15977" xr:uid="{E1CC7AE8-456E-4201-AB75-FB7061C42D14}"/>
    <cellStyle name="Note 68 3" xfId="2412" xr:uid="{00000000-0005-0000-0000-00006D090000}"/>
    <cellStyle name="Note 68 3 2" xfId="5011" xr:uid="{9ED021E9-1BC4-4B73-9F9F-D256D338AACA}"/>
    <cellStyle name="Note 68 3 2 2" xfId="11428" xr:uid="{04B03A8C-B015-474C-B46E-0AB2469839F3}"/>
    <cellStyle name="Note 68 3 3" xfId="9510" xr:uid="{5EE9336B-D307-4D54-9EA6-F67946A8D54F}"/>
    <cellStyle name="Note 68 3 4" xfId="10351" xr:uid="{541B2E39-BA71-4A6D-A6A7-277E4AC6DC86}"/>
    <cellStyle name="Note 68 3 5" xfId="4082" xr:uid="{FC8B0ED2-6653-441A-9B48-92F54C5070C9}"/>
    <cellStyle name="Note 68 30" xfId="16154" xr:uid="{38CF7DA7-60CC-4AF0-BEF4-9118AA9DD3E8}"/>
    <cellStyle name="Note 68 31" xfId="16316" xr:uid="{BEE717E5-F9C8-44ED-95A1-CAB6C707C4CF}"/>
    <cellStyle name="Note 68 4" xfId="3389" xr:uid="{7B9655CB-F815-40E4-B70C-12D287052E3A}"/>
    <cellStyle name="Note 68 4 2" xfId="10803" xr:uid="{1016DC02-23F7-4703-A140-77621E2852E6}"/>
    <cellStyle name="Note 68 4 3" xfId="4537" xr:uid="{37B9BC3C-D82C-4D24-B1B4-2643A5D7D428}"/>
    <cellStyle name="Note 68 5" xfId="3567" xr:uid="{9F4081DB-D80A-42B8-B42F-7BB3312D9D09}"/>
    <cellStyle name="Note 68 5 2" xfId="11425" xr:uid="{B25CD45D-B21D-450D-8591-A6069D36D997}"/>
    <cellStyle name="Note 68 6" xfId="5510" xr:uid="{248AF4B1-AD29-4A1A-A47E-FBE55FD4A472}"/>
    <cellStyle name="Note 68 6 2" xfId="11981" xr:uid="{FA4D5B9D-193A-4EE3-9AF1-99B9449A7224}"/>
    <cellStyle name="Note 68 7" xfId="5333" xr:uid="{04200B64-FAA9-4E58-857A-642FA5AFAD0F}"/>
    <cellStyle name="Note 68 7 2" xfId="11804" xr:uid="{433F1558-E8C6-4728-A507-0775A53CD8A8}"/>
    <cellStyle name="Note 68 8" xfId="5746" xr:uid="{21447041-B339-49D6-A54E-A5DEFBE44178}"/>
    <cellStyle name="Note 68 8 2" xfId="12217" xr:uid="{5163C251-B7C9-49A6-8EC8-31FCC014773E}"/>
    <cellStyle name="Note 68 9" xfId="5880" xr:uid="{7C141EF3-B914-4204-9ACD-6EE0FCF75806}"/>
    <cellStyle name="Note 68 9 2" xfId="12351" xr:uid="{CDDA7FE7-FA5E-40CB-B4C2-BD7B8BD138E0}"/>
    <cellStyle name="Note 68_TRAFO" xfId="2413" xr:uid="{00000000-0005-0000-0000-00006E090000}"/>
    <cellStyle name="Note 69" xfId="2414" xr:uid="{00000000-0005-0000-0000-00006F090000}"/>
    <cellStyle name="Note 69 10" xfId="6455" xr:uid="{6CF455BA-3E9F-4675-9BA3-5F8010395294}"/>
    <cellStyle name="Note 69 10 2" xfId="12926" xr:uid="{52068D5A-0FEC-4651-B645-556B610FABF8}"/>
    <cellStyle name="Note 69 11" xfId="6225" xr:uid="{34B02AF7-DFAF-49D8-810E-51502505AA3F}"/>
    <cellStyle name="Note 69 11 2" xfId="12696" xr:uid="{55A16AFD-9174-41BA-AAEC-AAE1CFB3BA2A}"/>
    <cellStyle name="Note 69 12" xfId="6936" xr:uid="{DA9C336E-3F14-4326-A19E-2A4502F06BE5}"/>
    <cellStyle name="Note 69 12 2" xfId="13407" xr:uid="{E18B6503-BAFE-441A-9ACC-894924534D1F}"/>
    <cellStyle name="Note 69 13" xfId="6764" xr:uid="{32BB49B3-66C8-4157-B27A-27EA9878D572}"/>
    <cellStyle name="Note 69 13 2" xfId="13235" xr:uid="{D94E0B03-FC06-4A84-A24C-DA2ABB395AAB}"/>
    <cellStyle name="Note 69 14" xfId="7170" xr:uid="{6F032916-D7E1-403F-B998-A2DB03D2CE91}"/>
    <cellStyle name="Note 69 14 2" xfId="13641" xr:uid="{44B14C79-8F0C-4D6E-9CCE-F790BE957E45}"/>
    <cellStyle name="Note 69 15" xfId="7305" xr:uid="{ED173474-3E25-4849-938E-D1DE212B2FE6}"/>
    <cellStyle name="Note 69 15 2" xfId="13776" xr:uid="{95D14F96-2946-4A8F-9874-328A92F1F27F}"/>
    <cellStyle name="Note 69 16" xfId="7860" xr:uid="{D5680D21-B9D1-41E0-920F-904FF475EA6E}"/>
    <cellStyle name="Note 69 16 2" xfId="14331" xr:uid="{CC327387-B7D3-48BA-ACF1-9D6189A39366}"/>
    <cellStyle name="Note 69 17" xfId="8039" xr:uid="{F82ECCD1-7472-487F-822A-6491699C3D9F}"/>
    <cellStyle name="Note 69 17 2" xfId="14510" xr:uid="{9268BDA1-8C90-4C56-93D2-AE7A3A032FD9}"/>
    <cellStyle name="Note 69 18" xfId="8216" xr:uid="{925438A8-AE16-460D-A5B6-8F1CEA1573B3}"/>
    <cellStyle name="Note 69 18 2" xfId="14687" xr:uid="{0801B061-A178-4672-A49C-92BE9DABFDB1}"/>
    <cellStyle name="Note 69 19" xfId="8378" xr:uid="{63AF24D6-F3A3-4EA1-9BA8-6BB5175E5863}"/>
    <cellStyle name="Note 69 19 2" xfId="14849" xr:uid="{3958E3D6-44B4-4913-9429-01E52B9B4425}"/>
    <cellStyle name="Note 69 2" xfId="2415" xr:uid="{00000000-0005-0000-0000-000070090000}"/>
    <cellStyle name="Note 69 2 10" xfId="6937" xr:uid="{F9B6B15E-4670-4D18-A715-1E57300829B3}"/>
    <cellStyle name="Note 69 2 10 2" xfId="13408" xr:uid="{ACF983D7-38B1-401A-BA6C-E085AF0FAD92}"/>
    <cellStyle name="Note 69 2 11" xfId="6765" xr:uid="{C5C913AF-C403-42CC-AEC3-78E5939F7755}"/>
    <cellStyle name="Note 69 2 11 2" xfId="13236" xr:uid="{8C1A6BD8-9312-4BF8-8217-32AB0CA3BB6C}"/>
    <cellStyle name="Note 69 2 12" xfId="7171" xr:uid="{65FDC044-174F-4256-9189-2E86F19465C5}"/>
    <cellStyle name="Note 69 2 12 2" xfId="13642" xr:uid="{99718B7C-9792-438D-A844-46D83C070DA5}"/>
    <cellStyle name="Note 69 2 13" xfId="7235" xr:uid="{0B1D5E53-D63C-436A-B76D-2FF722C77D00}"/>
    <cellStyle name="Note 69 2 13 2" xfId="13706" xr:uid="{3B182432-C4B8-47EA-A06A-7A002EB83B50}"/>
    <cellStyle name="Note 69 2 14" xfId="7861" xr:uid="{A7FACB56-1B37-4E7F-AF95-992984547A56}"/>
    <cellStyle name="Note 69 2 14 2" xfId="14332" xr:uid="{13DDE5CD-089A-4152-88E0-8280568C959D}"/>
    <cellStyle name="Note 69 2 15" xfId="8040" xr:uid="{AB891260-DA72-43EA-92A9-7F4FD295F62E}"/>
    <cellStyle name="Note 69 2 15 2" xfId="14511" xr:uid="{ECECF733-7CCA-46A4-87BF-28F4B5DE6FBE}"/>
    <cellStyle name="Note 69 2 16" xfId="8217" xr:uid="{AA6949C1-71D6-4D67-8A03-706A7DA2753E}"/>
    <cellStyle name="Note 69 2 16 2" xfId="14688" xr:uid="{2CC08DD6-11F5-4981-B1DB-656D326085DF}"/>
    <cellStyle name="Note 69 2 17" xfId="8379" xr:uid="{9B346099-5B84-4EC8-85F8-8EBD86622945}"/>
    <cellStyle name="Note 69 2 17 2" xfId="14850" xr:uid="{FBBEA091-0FEB-4B2F-8BDC-E8B49C56B1B4}"/>
    <cellStyle name="Note 69 2 18" xfId="9015" xr:uid="{1A954CC2-EDC3-45CD-94BE-1924FE0995EE}"/>
    <cellStyle name="Note 69 2 19" xfId="9512" xr:uid="{1DF3A905-C977-4D40-BF78-DC1BBA75591D}"/>
    <cellStyle name="Note 69 2 2" xfId="2416" xr:uid="{00000000-0005-0000-0000-000071090000}"/>
    <cellStyle name="Note 69 2 2 2" xfId="5012" xr:uid="{5292AB59-D49D-4594-94E3-063C3570A105}"/>
    <cellStyle name="Note 69 2 2 2 2" xfId="11431" xr:uid="{3B8FD9C9-84FB-4726-B61B-C612F4BBDD77}"/>
    <cellStyle name="Note 69 2 2 3" xfId="9513" xr:uid="{B59EB205-C88C-42DD-A364-A66A62415217}"/>
    <cellStyle name="Note 69 2 2 4" xfId="10352" xr:uid="{AD78291B-207E-4D87-AFCA-7D3C7E620306}"/>
    <cellStyle name="Note 69 2 2 5" xfId="4083" xr:uid="{367C23F8-5308-4975-B703-B6C91118381B}"/>
    <cellStyle name="Note 69 2 20" xfId="8489" xr:uid="{6FBFF7AD-F610-457E-8E44-598E1785A113}"/>
    <cellStyle name="Note 69 2 21" xfId="9776" xr:uid="{307C1E1D-C07C-44C8-A517-314C58DD7B22}"/>
    <cellStyle name="Note 69 2 22" xfId="9959" xr:uid="{3449650E-6480-4711-92BA-1F48BE27855C}"/>
    <cellStyle name="Note 69 2 23" xfId="10079" xr:uid="{65F1FEE8-5FBF-48AE-8E5E-03FAE40A03B6}"/>
    <cellStyle name="Note 69 2 24" xfId="15102" xr:uid="{CA412D90-3E8F-4074-9DCB-980A69C4357A}"/>
    <cellStyle name="Note 69 2 25" xfId="15715" xr:uid="{1D43415A-E4E9-470F-9865-8A6229DA8573}"/>
    <cellStyle name="Note 69 2 26" xfId="15531" xr:uid="{16EA4EAB-86EA-4380-9EC5-EE0754464D36}"/>
    <cellStyle name="Note 69 2 27" xfId="15980" xr:uid="{5569EFC2-9E29-4419-9CF4-4548F022AC11}"/>
    <cellStyle name="Note 69 2 28" xfId="16157" xr:uid="{D0859670-2E67-4453-978B-25C040B1F26A}"/>
    <cellStyle name="Note 69 2 29" xfId="16319" xr:uid="{585B0A9F-608A-486D-98A6-F4E8F9C4B179}"/>
    <cellStyle name="Note 69 2 3" xfId="3570" xr:uid="{D5848261-3096-4E77-8ABA-B3D435FD8994}"/>
    <cellStyle name="Note 69 2 3 2" xfId="11430" xr:uid="{0DD1D554-0558-457A-B697-F40D3B4FCC52}"/>
    <cellStyle name="Note 69 2 4" xfId="5513" xr:uid="{C5FE2C34-5213-4601-910B-776CF241DAEF}"/>
    <cellStyle name="Note 69 2 4 2" xfId="11984" xr:uid="{F587D145-D29F-4E28-844B-B1BAE02256E3}"/>
    <cellStyle name="Note 69 2 5" xfId="5336" xr:uid="{812BF47D-3930-4B60-98A6-49B69A57632E}"/>
    <cellStyle name="Note 69 2 5 2" xfId="11807" xr:uid="{45C91BC9-4389-4209-87C2-FD73425B5C86}"/>
    <cellStyle name="Note 69 2 6" xfId="5749" xr:uid="{D16FCB54-0F14-4FA2-9580-AD7F06F1E198}"/>
    <cellStyle name="Note 69 2 6 2" xfId="12220" xr:uid="{13FCC17E-E0D2-47C4-A56E-56AA249F63DE}"/>
    <cellStyle name="Note 69 2 7" xfId="5877" xr:uid="{A358D122-2F2A-463D-92C2-A2F717EA013D}"/>
    <cellStyle name="Note 69 2 7 2" xfId="12348" xr:uid="{2761CE29-74CD-4135-B301-A16E766E63CD}"/>
    <cellStyle name="Note 69 2 8" xfId="6456" xr:uid="{5DABF810-9BB5-4763-96EB-E2D79E9BBE8E}"/>
    <cellStyle name="Note 69 2 8 2" xfId="12927" xr:uid="{48AD16DB-C358-49C5-BB83-5D357BAE5DA5}"/>
    <cellStyle name="Note 69 2 9" xfId="6226" xr:uid="{692AB659-2C3F-46DC-9BAC-9B1EB12D5B5E}"/>
    <cellStyle name="Note 69 2 9 2" xfId="12697" xr:uid="{6C26B402-0855-4DCA-A455-AD544D964150}"/>
    <cellStyle name="Note 69 20" xfId="9014" xr:uid="{CA5F738F-CD33-4D63-A096-F20B4040B3BE}"/>
    <cellStyle name="Note 69 21" xfId="9511" xr:uid="{2C96360A-7FD7-4969-BCC8-29D4D34D20BD}"/>
    <cellStyle name="Note 69 22" xfId="8490" xr:uid="{BE112254-4227-4FD9-8D6C-C3E680A0B20E}"/>
    <cellStyle name="Note 69 23" xfId="9775" xr:uid="{E97916DC-96C9-4370-A575-F8F71ACAA2E1}"/>
    <cellStyle name="Note 69 24" xfId="9958" xr:uid="{0C28CC3A-BB53-4CC5-B4B4-BC8434686E66}"/>
    <cellStyle name="Note 69 25" xfId="10078" xr:uid="{179E2B9F-6402-4A79-B2A9-73F8AB6C5710}"/>
    <cellStyle name="Note 69 26" xfId="15101" xr:uid="{4F5740BA-C504-4607-96B0-20878CFC9FC6}"/>
    <cellStyle name="Note 69 27" xfId="15714" xr:uid="{5715D842-7D00-470D-B381-02F5EB23C005}"/>
    <cellStyle name="Note 69 28" xfId="15530" xr:uid="{D3396DA9-D685-4B65-BF8E-9210AEE581B8}"/>
    <cellStyle name="Note 69 29" xfId="15979" xr:uid="{69CB4393-CF74-4478-BB24-0E952B1EFCEB}"/>
    <cellStyle name="Note 69 3" xfId="2417" xr:uid="{00000000-0005-0000-0000-000072090000}"/>
    <cellStyle name="Note 69 3 2" xfId="5013" xr:uid="{D9496973-D9B5-459B-B871-6B102EA4DD4A}"/>
    <cellStyle name="Note 69 3 2 2" xfId="11432" xr:uid="{9C5EA9F5-E4FB-4F26-9A51-8B1E38828D38}"/>
    <cellStyle name="Note 69 3 3" xfId="9514" xr:uid="{679549EF-DDEA-4972-93E4-2049557C7B58}"/>
    <cellStyle name="Note 69 3 4" xfId="10353" xr:uid="{2E223B85-6F95-4D73-8763-E6EAE17EBBE2}"/>
    <cellStyle name="Note 69 3 5" xfId="4084" xr:uid="{5F64E101-A662-469E-9683-7677D3B86EB1}"/>
    <cellStyle name="Note 69 30" xfId="16156" xr:uid="{232F7CC5-4EF2-4530-B905-626FEEB6E2E0}"/>
    <cellStyle name="Note 69 31" xfId="16318" xr:uid="{F8036EBB-1A9C-4AFC-B4B3-F0327FCD102A}"/>
    <cellStyle name="Note 69 4" xfId="3390" xr:uid="{48E0ACC9-C590-4A17-9A04-F5E59BBF94CE}"/>
    <cellStyle name="Note 69 4 2" xfId="10804" xr:uid="{F765F448-DE05-4ABC-8AA6-83E69CF601A1}"/>
    <cellStyle name="Note 69 4 3" xfId="4538" xr:uid="{1D79203D-C8F7-4D54-A8E7-44BE775FC3C7}"/>
    <cellStyle name="Note 69 5" xfId="3569" xr:uid="{7301F36D-410B-448C-A995-D0EA39176092}"/>
    <cellStyle name="Note 69 5 2" xfId="11429" xr:uid="{10C4E50F-1CE2-4C8F-BADC-B6A52FB86683}"/>
    <cellStyle name="Note 69 6" xfId="5512" xr:uid="{AA8D1A4E-A8F7-4DFA-989A-2AE37F225F6E}"/>
    <cellStyle name="Note 69 6 2" xfId="11983" xr:uid="{6DD316AD-AC8A-432A-8FAD-53B128E1880B}"/>
    <cellStyle name="Note 69 7" xfId="5335" xr:uid="{B0D29A01-6FBB-4DDE-8594-83708A3557A9}"/>
    <cellStyle name="Note 69 7 2" xfId="11806" xr:uid="{A4F20963-AF22-4CC8-8087-4923798B47E2}"/>
    <cellStyle name="Note 69 8" xfId="5748" xr:uid="{DA9BD85B-2DF4-4A1F-8CC2-DDCB0DAD35B4}"/>
    <cellStyle name="Note 69 8 2" xfId="12219" xr:uid="{4065B9E8-7578-436A-A665-436E606677EE}"/>
    <cellStyle name="Note 69 9" xfId="5878" xr:uid="{C20DA1CE-2779-4440-9637-067A617EA60A}"/>
    <cellStyle name="Note 69 9 2" xfId="12349" xr:uid="{C33E6AAB-AACF-43D8-9365-A96901570B1E}"/>
    <cellStyle name="Note 69_TRAFO" xfId="2418" xr:uid="{00000000-0005-0000-0000-000073090000}"/>
    <cellStyle name="Note 7" xfId="2419" xr:uid="{00000000-0005-0000-0000-000074090000}"/>
    <cellStyle name="Note 7 10" xfId="6387" xr:uid="{872D0D12-3DF7-4D42-889E-A3D6AB74B895}"/>
    <cellStyle name="Note 7 10 2" xfId="12858" xr:uid="{82421D8E-69C7-495A-9AA4-C7447B444BD5}"/>
    <cellStyle name="Note 7 11" xfId="6938" xr:uid="{4CECE7E1-1986-456B-A7C8-B7D6807E2E4A}"/>
    <cellStyle name="Note 7 11 2" xfId="13409" xr:uid="{16FC6A8F-F208-46E0-AE8C-C57DFF70AB09}"/>
    <cellStyle name="Note 7 12" xfId="7029" xr:uid="{60E49BF8-CD40-43A5-9CB7-AC616A715A55}"/>
    <cellStyle name="Note 7 12 2" xfId="13500" xr:uid="{A446DA46-0D52-483C-94D7-0B2329DBBBCF}"/>
    <cellStyle name="Note 7 13" xfId="7172" xr:uid="{29EEF4D5-BF6F-4C28-BCFD-4EEEBC3E499F}"/>
    <cellStyle name="Note 7 13 2" xfId="13643" xr:uid="{560FC939-D497-41CC-AC4F-906D0B006BD5}"/>
    <cellStyle name="Note 7 14" xfId="7304" xr:uid="{2E9DCC20-72C1-4DE2-8B17-0458BC4620EC}"/>
    <cellStyle name="Note 7 14 2" xfId="13775" xr:uid="{B63C8010-2FC8-45AF-A6A7-A158B265F0B5}"/>
    <cellStyle name="Note 7 15" xfId="7862" xr:uid="{754993EF-4C71-4864-AED4-BD2001276A5A}"/>
    <cellStyle name="Note 7 15 2" xfId="14333" xr:uid="{41E1E024-9481-4D90-A02F-1B8F66A12B0B}"/>
    <cellStyle name="Note 7 16" xfId="8041" xr:uid="{C3D857BC-7C9D-4875-9922-166012982726}"/>
    <cellStyle name="Note 7 16 2" xfId="14512" xr:uid="{1FD635A7-8E5E-4E32-8C4B-1688EF03D1B3}"/>
    <cellStyle name="Note 7 17" xfId="8218" xr:uid="{1965D22B-2F8F-4B22-8400-2B4D82AE6A71}"/>
    <cellStyle name="Note 7 17 2" xfId="14689" xr:uid="{E2B8F184-1FD7-400F-973C-FE00FAFE9BB4}"/>
    <cellStyle name="Note 7 18" xfId="8380" xr:uid="{DC613ED2-92F8-4715-B1EF-65D7D39D67EF}"/>
    <cellStyle name="Note 7 18 2" xfId="14851" xr:uid="{CB0B8773-1DA1-4A44-B571-220DFC29537E}"/>
    <cellStyle name="Note 7 19" xfId="9016" xr:uid="{7E5D088D-5641-41F1-B858-D02F7BCF81E1}"/>
    <cellStyle name="Note 7 2" xfId="2420" xr:uid="{00000000-0005-0000-0000-000075090000}"/>
    <cellStyle name="Note 7 2 10" xfId="6939" xr:uid="{44E8A41A-FAAF-479D-966F-EE32A6B50D46}"/>
    <cellStyle name="Note 7 2 10 2" xfId="13410" xr:uid="{12956D96-6B1A-4372-AD07-2FA2F452CA23}"/>
    <cellStyle name="Note 7 2 11" xfId="6766" xr:uid="{B7A15DDB-EBAD-48CD-93FC-D8E10A8F32FD}"/>
    <cellStyle name="Note 7 2 11 2" xfId="13237" xr:uid="{6F86378D-9A19-46F1-8AED-20A3B99E47A9}"/>
    <cellStyle name="Note 7 2 12" xfId="7173" xr:uid="{C8047689-D885-4FAA-8A7C-55FCFD9BC4AC}"/>
    <cellStyle name="Note 7 2 12 2" xfId="13644" xr:uid="{7DBC4001-F919-4667-96D9-2CF478473351}"/>
    <cellStyle name="Note 7 2 13" xfId="7303" xr:uid="{3F89AF93-E8F3-4864-A05F-AEA5D374E1BA}"/>
    <cellStyle name="Note 7 2 13 2" xfId="13774" xr:uid="{970094C1-D0D4-4221-8FCE-05D861309A88}"/>
    <cellStyle name="Note 7 2 14" xfId="7863" xr:uid="{AF8FE888-B4B2-43F5-AC54-F5E4C9741A91}"/>
    <cellStyle name="Note 7 2 14 2" xfId="14334" xr:uid="{585BA5C3-2EC9-490F-A33E-D4090F5E7AB6}"/>
    <cellStyle name="Note 7 2 15" xfId="8042" xr:uid="{EBBA7892-7750-43A6-B4A0-56A57C43DECE}"/>
    <cellStyle name="Note 7 2 15 2" xfId="14513" xr:uid="{19BC913F-707F-4F67-8578-337483B975F7}"/>
    <cellStyle name="Note 7 2 16" xfId="8219" xr:uid="{13980DCF-BCF3-4ECE-AFD1-94027F224493}"/>
    <cellStyle name="Note 7 2 16 2" xfId="14690" xr:uid="{71FF9BFC-3D26-457F-8225-33DF3155CD8A}"/>
    <cellStyle name="Note 7 2 17" xfId="8381" xr:uid="{1B5DC8BC-D011-43B7-9B08-09C06268F868}"/>
    <cellStyle name="Note 7 2 17 2" xfId="14852" xr:uid="{A5BD4497-94BA-4145-9749-347B17609AE9}"/>
    <cellStyle name="Note 7 2 18" xfId="9017" xr:uid="{A946E370-4FA0-4574-A342-ED063C119061}"/>
    <cellStyle name="Note 7 2 19" xfId="9516" xr:uid="{EA403492-B6FE-4FCF-9BC8-431C01424FA6}"/>
    <cellStyle name="Note 7 2 2" xfId="2421" xr:uid="{00000000-0005-0000-0000-000076090000}"/>
    <cellStyle name="Note 7 2 2 2" xfId="5014" xr:uid="{1679B713-AE13-4F78-AACF-80DA56E4AC64}"/>
    <cellStyle name="Note 7 2 2 2 2" xfId="11435" xr:uid="{6A6A287D-6E79-47F7-8D97-6F6703B24BC8}"/>
    <cellStyle name="Note 7 2 2 3" xfId="9517" xr:uid="{53BE622A-DD00-48CD-93E6-021E86CC6837}"/>
    <cellStyle name="Note 7 2 2 4" xfId="10354" xr:uid="{69E204F2-0691-435D-93F8-968E23DA303A}"/>
    <cellStyle name="Note 7 2 2 5" xfId="4085" xr:uid="{EF58FD3D-6925-46BD-B4A3-BFF899E8B4EE}"/>
    <cellStyle name="Note 7 2 20" xfId="8487" xr:uid="{B741B31F-AE58-4CFD-A7E8-798D6878825B}"/>
    <cellStyle name="Note 7 2 21" xfId="9778" xr:uid="{2BFB943F-1EF2-4AE3-82CF-0A9CE7EAB4DF}"/>
    <cellStyle name="Note 7 2 22" xfId="9961" xr:uid="{6F5BC200-A55F-4B09-95BB-C0A43C5D02A8}"/>
    <cellStyle name="Note 7 2 23" xfId="10081" xr:uid="{3306185B-0002-4E03-B4D6-6D541EFAB13C}"/>
    <cellStyle name="Note 7 2 24" xfId="15104" xr:uid="{4DFB188E-76DD-4134-8256-D174E2795897}"/>
    <cellStyle name="Note 7 2 25" xfId="15717" xr:uid="{2C7884AB-F9C3-4AD4-8C86-01C29E274CE2}"/>
    <cellStyle name="Note 7 2 26" xfId="15532" xr:uid="{FC41DD63-5942-4A6F-B747-FBCDDDC4ECCD}"/>
    <cellStyle name="Note 7 2 27" xfId="15982" xr:uid="{4E033779-4C29-4DC0-8F09-EA16881BE6E7}"/>
    <cellStyle name="Note 7 2 28" xfId="16159" xr:uid="{6CEBB37D-8B5C-42AD-9451-30B7897257DC}"/>
    <cellStyle name="Note 7 2 29" xfId="16321" xr:uid="{E5A57BBA-EA49-4B9D-8932-D09A39976F63}"/>
    <cellStyle name="Note 7 2 3" xfId="3572" xr:uid="{074D2A40-7606-48AE-80E6-5CCB245AA3B7}"/>
    <cellStyle name="Note 7 2 3 2" xfId="11434" xr:uid="{FBFEEA47-F66E-4351-899A-0FEAE837517B}"/>
    <cellStyle name="Note 7 2 4" xfId="5515" xr:uid="{D1CED81F-90BE-4C7F-A9BC-124415B2661E}"/>
    <cellStyle name="Note 7 2 4 2" xfId="11986" xr:uid="{D2BE7AB7-CABF-4010-9A37-5DB68737975D}"/>
    <cellStyle name="Note 7 2 5" xfId="5337" xr:uid="{D481FE08-2678-4F3D-85C0-D513BFCCC411}"/>
    <cellStyle name="Note 7 2 5 2" xfId="11808" xr:uid="{461E96AA-BDEC-4E46-B99B-6003941729CF}"/>
    <cellStyle name="Note 7 2 6" xfId="5751" xr:uid="{19641001-0B0B-46BD-93A2-9AB23FA66C06}"/>
    <cellStyle name="Note 7 2 6 2" xfId="12222" xr:uid="{62087521-2C35-48E8-8003-18BD3444A108}"/>
    <cellStyle name="Note 7 2 7" xfId="5875" xr:uid="{0BFC2289-291D-49FC-8723-21E73AA23DF7}"/>
    <cellStyle name="Note 7 2 7 2" xfId="12346" xr:uid="{86353124-E2FA-4460-A4C0-BBC1D6D500AD}"/>
    <cellStyle name="Note 7 2 8" xfId="6458" xr:uid="{9BA62B6D-987D-4AC9-BE7D-30910E0E40C4}"/>
    <cellStyle name="Note 7 2 8 2" xfId="12929" xr:uid="{EACD02B5-DF52-4FC5-B2DD-DA5B78D8C039}"/>
    <cellStyle name="Note 7 2 9" xfId="6227" xr:uid="{04E9C59D-F8F4-4E3B-898A-9AC8D0D624B5}"/>
    <cellStyle name="Note 7 2 9 2" xfId="12698" xr:uid="{4FF8AE04-8CC6-40AE-8FAF-C58B6B4F8270}"/>
    <cellStyle name="Note 7 20" xfId="9515" xr:uid="{3370B133-DFDD-44A9-BEAC-AA3928AF6686}"/>
    <cellStyle name="Note 7 21" xfId="8488" xr:uid="{E2ED1B49-9A4C-49B6-8933-85ECDD62F0E4}"/>
    <cellStyle name="Note 7 22" xfId="9777" xr:uid="{BE4BE8F7-D423-443F-A330-A9B6AD58B864}"/>
    <cellStyle name="Note 7 23" xfId="9960" xr:uid="{CEA30E60-B9A0-47AE-9B1A-238201CD1554}"/>
    <cellStyle name="Note 7 24" xfId="10080" xr:uid="{FF8FD3F1-5553-4BCE-AFC3-48F9EC8B0757}"/>
    <cellStyle name="Note 7 25" xfId="15103" xr:uid="{7784CE59-2D21-49F9-889D-6A3C10B800BD}"/>
    <cellStyle name="Note 7 26" xfId="15716" xr:uid="{25B669AF-5C05-4978-965D-1406260291B4}"/>
    <cellStyle name="Note 7 27" xfId="15203" xr:uid="{4A4B4F79-B06E-4B91-BCC8-367E84D8ACA3}"/>
    <cellStyle name="Note 7 28" xfId="15981" xr:uid="{68457FBE-1A3E-40D4-BA8E-FFB464101C89}"/>
    <cellStyle name="Note 7 29" xfId="16158" xr:uid="{A1C593D3-FFA1-4879-8DA3-DEDB2C08ACE6}"/>
    <cellStyle name="Note 7 3" xfId="2422" xr:uid="{00000000-0005-0000-0000-000077090000}"/>
    <cellStyle name="Note 7 3 2" xfId="5015" xr:uid="{6B7FB7D4-4A11-4C71-B1B0-D7EF28542511}"/>
    <cellStyle name="Note 7 3 2 2" xfId="11436" xr:uid="{B95830FD-92A4-4F50-8127-85AAE029C88E}"/>
    <cellStyle name="Note 7 3 3" xfId="9518" xr:uid="{FB23E15D-D847-4364-AD34-101B35FC0611}"/>
    <cellStyle name="Note 7 3 4" xfId="10355" xr:uid="{98DAB4A4-EE94-4856-B404-B728F482D146}"/>
    <cellStyle name="Note 7 3 5" xfId="4086" xr:uid="{669F7F1D-437B-49A1-A3E5-4D72F86B3AA6}"/>
    <cellStyle name="Note 7 30" xfId="16320" xr:uid="{853D48B5-5458-44CA-8885-343F9844BD40}"/>
    <cellStyle name="Note 7 4" xfId="3571" xr:uid="{2457DF96-2B5F-4C70-B530-88264CDA6FF3}"/>
    <cellStyle name="Note 7 4 2" xfId="11433" xr:uid="{4A87BB5D-BB98-4C24-AF46-164B1A3BC77B}"/>
    <cellStyle name="Note 7 5" xfId="5514" xr:uid="{7E4192FA-1744-4867-B099-F2B615B89D17}"/>
    <cellStyle name="Note 7 5 2" xfId="11985" xr:uid="{4173D870-D880-46ED-BCBE-0A993C852F16}"/>
    <cellStyle name="Note 7 6" xfId="5606" xr:uid="{F8B76B26-2C74-476D-A6F1-37078328A88D}"/>
    <cellStyle name="Note 7 6 2" xfId="12077" xr:uid="{75DEA8B2-A972-4BA4-B7ED-34A5AEB95C48}"/>
    <cellStyle name="Note 7 7" xfId="5750" xr:uid="{B18CE0C4-D7FD-4975-A464-743DDDE8C70D}"/>
    <cellStyle name="Note 7 7 2" xfId="12221" xr:uid="{22696505-4C7A-49B2-855B-FC2BCBD52B76}"/>
    <cellStyle name="Note 7 8" xfId="5876" xr:uid="{BE5BF96F-97B3-4D73-BB21-0C554DD106F9}"/>
    <cellStyle name="Note 7 8 2" xfId="12347" xr:uid="{D0396440-EFB5-4367-BB9B-DF601E5515C4}"/>
    <cellStyle name="Note 7 9" xfId="6457" xr:uid="{3D743A12-067A-40B1-9BFD-5BB8E3EC8766}"/>
    <cellStyle name="Note 7 9 2" xfId="12928" xr:uid="{6FCD76B1-850D-45F4-8BCE-8493534B78CA}"/>
    <cellStyle name="Note 7_TRAFO" xfId="2423" xr:uid="{00000000-0005-0000-0000-000078090000}"/>
    <cellStyle name="Note 70" xfId="2424" xr:uid="{00000000-0005-0000-0000-000079090000}"/>
    <cellStyle name="Note 70 10" xfId="6459" xr:uid="{5BE15C45-CA1B-4AEB-BBA2-C0B04BD7D826}"/>
    <cellStyle name="Note 70 10 2" xfId="12930" xr:uid="{FD1BA4F8-6F1B-43A4-8633-A9F3372930DE}"/>
    <cellStyle name="Note 70 11" xfId="6228" xr:uid="{7C4DCD82-3889-4535-8B9F-0419C0FBC21F}"/>
    <cellStyle name="Note 70 11 2" xfId="12699" xr:uid="{A8AE88BD-8D6E-4E55-8B3C-F507A11AA09F}"/>
    <cellStyle name="Note 70 12" xfId="6940" xr:uid="{17B3BCFC-F62B-4788-A196-9B8DEAFA29A6}"/>
    <cellStyle name="Note 70 12 2" xfId="13411" xr:uid="{FF81D3BE-BDDD-471E-ACB0-4D2D0AFB14F7}"/>
    <cellStyle name="Note 70 13" xfId="6767" xr:uid="{B711347E-096A-487D-A08B-43B09501989A}"/>
    <cellStyle name="Note 70 13 2" xfId="13238" xr:uid="{750B2DA6-462C-4208-99F6-C26F72B09DA9}"/>
    <cellStyle name="Note 70 14" xfId="7174" xr:uid="{2609A2E6-EFF2-4655-847C-95647C99C0B2}"/>
    <cellStyle name="Note 70 14 2" xfId="13645" xr:uid="{1448CBE8-6469-483E-9CB4-3DBAB77A8E80}"/>
    <cellStyle name="Note 70 15" xfId="7302" xr:uid="{836E57BD-6F5C-4B5C-B001-4798933D11AB}"/>
    <cellStyle name="Note 70 15 2" xfId="13773" xr:uid="{9C47EAA3-8A63-4BDD-8E28-347AC9E3226D}"/>
    <cellStyle name="Note 70 16" xfId="7864" xr:uid="{AA09C759-DE98-4165-B105-56B1B0873E89}"/>
    <cellStyle name="Note 70 16 2" xfId="14335" xr:uid="{99918EE0-FDB5-404D-8102-5779C0900E32}"/>
    <cellStyle name="Note 70 17" xfId="8043" xr:uid="{FD631BA5-F66B-495B-B971-30101D4DF7D8}"/>
    <cellStyle name="Note 70 17 2" xfId="14514" xr:uid="{A9235F02-BE09-4845-BFAB-30D74CDD353D}"/>
    <cellStyle name="Note 70 18" xfId="8220" xr:uid="{D0FC70F5-A801-45A1-BFD1-BC0C07741F13}"/>
    <cellStyle name="Note 70 18 2" xfId="14691" xr:uid="{B38D48B1-A039-4E02-9581-CA99B9AB07E6}"/>
    <cellStyle name="Note 70 19" xfId="8382" xr:uid="{4960BCEA-C8E2-440D-A931-0791DCBEB28B}"/>
    <cellStyle name="Note 70 19 2" xfId="14853" xr:uid="{9994ADD2-537B-4790-A2AD-12789841784B}"/>
    <cellStyle name="Note 70 2" xfId="2425" xr:uid="{00000000-0005-0000-0000-00007A090000}"/>
    <cellStyle name="Note 70 2 10" xfId="6941" xr:uid="{2880749A-651F-4B35-94C5-8A56A346646B}"/>
    <cellStyle name="Note 70 2 10 2" xfId="13412" xr:uid="{D43183E4-C072-4027-B9C7-95A86BAEBEB1}"/>
    <cellStyle name="Note 70 2 11" xfId="6768" xr:uid="{2590D08D-08F6-4F06-91AE-FAC2138668F8}"/>
    <cellStyle name="Note 70 2 11 2" xfId="13239" xr:uid="{1241CCE0-A990-4A69-876D-0F6E73FBC593}"/>
    <cellStyle name="Note 70 2 12" xfId="7175" xr:uid="{AA817373-31C5-458F-BB20-08F18391D13E}"/>
    <cellStyle name="Note 70 2 12 2" xfId="13646" xr:uid="{5F3A51ED-6BEC-4CCD-9252-334FE95155FE}"/>
    <cellStyle name="Note 70 2 13" xfId="7301" xr:uid="{4E6704FA-4252-41AE-967F-E5F26B3AC885}"/>
    <cellStyle name="Note 70 2 13 2" xfId="13772" xr:uid="{D42DA0A3-F11F-4C82-A50B-ED482A5F0CB5}"/>
    <cellStyle name="Note 70 2 14" xfId="7865" xr:uid="{1A37BDCD-6A3D-4E7A-BC14-EB4EF16DB939}"/>
    <cellStyle name="Note 70 2 14 2" xfId="14336" xr:uid="{B188B672-92C4-4482-A6E1-9ED823739168}"/>
    <cellStyle name="Note 70 2 15" xfId="8044" xr:uid="{84D3FAC6-3567-4CBD-83F6-21A43136AC56}"/>
    <cellStyle name="Note 70 2 15 2" xfId="14515" xr:uid="{C15C8034-28A7-4AFB-A1F1-D36DDCC95120}"/>
    <cellStyle name="Note 70 2 16" xfId="8221" xr:uid="{FDF19013-C89D-4C17-886B-F6B07AD5F64A}"/>
    <cellStyle name="Note 70 2 16 2" xfId="14692" xr:uid="{610CE7B3-8C84-412B-8FB4-98AB7043FCF0}"/>
    <cellStyle name="Note 70 2 17" xfId="8383" xr:uid="{C3B57D96-24ED-4E32-9791-EA2CBB3C786A}"/>
    <cellStyle name="Note 70 2 17 2" xfId="14854" xr:uid="{4547F838-576C-41F3-A5B4-AC3DC31DAD49}"/>
    <cellStyle name="Note 70 2 18" xfId="9019" xr:uid="{354E35B0-0DAC-44A0-A7D7-3B430F965F25}"/>
    <cellStyle name="Note 70 2 19" xfId="9520" xr:uid="{D1BE4A28-CA55-484E-970D-21E3ACCD2472}"/>
    <cellStyle name="Note 70 2 2" xfId="2426" xr:uid="{00000000-0005-0000-0000-00007B090000}"/>
    <cellStyle name="Note 70 2 2 2" xfId="5016" xr:uid="{C09216BA-21FC-4AD2-9E79-B4A7AB05BB57}"/>
    <cellStyle name="Note 70 2 2 2 2" xfId="11439" xr:uid="{F807D81F-C6B7-4DD0-867F-7AB6DA79588B}"/>
    <cellStyle name="Note 70 2 2 3" xfId="9521" xr:uid="{8CCCAA85-C318-4507-B926-2A6ABBD1BC90}"/>
    <cellStyle name="Note 70 2 2 4" xfId="10356" xr:uid="{30F65C57-F2FD-4313-9E26-9C22991B138D}"/>
    <cellStyle name="Note 70 2 2 5" xfId="4087" xr:uid="{EB8B37C0-5CFD-4ED1-B274-A058F0F2620A}"/>
    <cellStyle name="Note 70 2 20" xfId="8485" xr:uid="{594CC7D6-1560-4B2A-92D7-1991310AC6CE}"/>
    <cellStyle name="Note 70 2 21" xfId="9780" xr:uid="{D683A813-FAF6-4338-BCE3-C078C3F4DDBF}"/>
    <cellStyle name="Note 70 2 22" xfId="9963" xr:uid="{A55EE7AA-7F02-43FE-B531-171A3FCE9FBC}"/>
    <cellStyle name="Note 70 2 23" xfId="10146" xr:uid="{87759F15-7417-4EEB-9C0A-FF7E3DF99096}"/>
    <cellStyle name="Note 70 2 24" xfId="15106" xr:uid="{0409B9D6-D132-404B-98D6-4E297DD6FDA6}"/>
    <cellStyle name="Note 70 2 25" xfId="15719" xr:uid="{8454AC4F-9B95-43FB-9A19-B00371782F0E}"/>
    <cellStyle name="Note 70 2 26" xfId="15534" xr:uid="{4D421005-430C-416C-AF91-1E39E915EC54}"/>
    <cellStyle name="Note 70 2 27" xfId="15984" xr:uid="{A88AA17A-4BE5-4799-87AC-F84A0209B89F}"/>
    <cellStyle name="Note 70 2 28" xfId="16161" xr:uid="{C1BEE72F-4F72-4C60-82F6-FFBC9F28CB85}"/>
    <cellStyle name="Note 70 2 29" xfId="16323" xr:uid="{B05D1D93-BC90-45F9-B50A-6F7CA2DD437C}"/>
    <cellStyle name="Note 70 2 3" xfId="3574" xr:uid="{32349004-9626-438D-AA57-2289DD7C2D08}"/>
    <cellStyle name="Note 70 2 3 2" xfId="11438" xr:uid="{2143659A-49A0-41A2-98C7-E530DA56A709}"/>
    <cellStyle name="Note 70 2 4" xfId="5517" xr:uid="{6A6DB79B-D87F-4283-BDF9-C723105AAC30}"/>
    <cellStyle name="Note 70 2 4 2" xfId="11988" xr:uid="{29EAB90C-4523-4847-8D3E-CF390F0FE45B}"/>
    <cellStyle name="Note 70 2 5" xfId="5339" xr:uid="{16E0015C-4C5D-499D-9FD5-79BF4DA64EBB}"/>
    <cellStyle name="Note 70 2 5 2" xfId="11810" xr:uid="{84D5C837-CDF9-4530-AA8B-4CD4E512D5EB}"/>
    <cellStyle name="Note 70 2 6" xfId="5753" xr:uid="{F8F4F69C-39FE-4AC4-A11C-AB074CE93153}"/>
    <cellStyle name="Note 70 2 6 2" xfId="12224" xr:uid="{901E705B-F3A8-47BD-B59F-3069EC5EC66D}"/>
    <cellStyle name="Note 70 2 7" xfId="5873" xr:uid="{8BC97A36-45FC-4BF6-A716-314F5C4E8A9D}"/>
    <cellStyle name="Note 70 2 7 2" xfId="12344" xr:uid="{25E9B36B-9A96-42C9-B985-FC60C50A28E1}"/>
    <cellStyle name="Note 70 2 8" xfId="6460" xr:uid="{D21834C7-AD26-4D39-8C41-82066D4D1F7D}"/>
    <cellStyle name="Note 70 2 8 2" xfId="12931" xr:uid="{36DD2A4A-5276-43EB-9F34-04ACBA444BF9}"/>
    <cellStyle name="Note 70 2 9" xfId="6229" xr:uid="{9D99113C-7E31-4CAB-8CE7-6806DBE05419}"/>
    <cellStyle name="Note 70 2 9 2" xfId="12700" xr:uid="{B4FFDB24-F41B-486F-AC3F-31987F318963}"/>
    <cellStyle name="Note 70 20" xfId="9018" xr:uid="{EFC498BD-727D-428E-BADF-EEAD8BE635DF}"/>
    <cellStyle name="Note 70 21" xfId="9519" xr:uid="{2FBF41BF-9454-4A85-B519-C0ED0D78699C}"/>
    <cellStyle name="Note 70 22" xfId="8486" xr:uid="{1DC45544-D257-472B-B010-BA744EE62CB7}"/>
    <cellStyle name="Note 70 23" xfId="9779" xr:uid="{699DB038-473C-4CB8-B18B-55171A0BB4D8}"/>
    <cellStyle name="Note 70 24" xfId="9962" xr:uid="{71782049-CE9D-4C58-8BF8-35BE2DBF4C0D}"/>
    <cellStyle name="Note 70 25" xfId="10082" xr:uid="{F7D2EED5-D221-48A5-85EF-4509942EB03E}"/>
    <cellStyle name="Note 70 26" xfId="15105" xr:uid="{13ED32E2-00C2-4CC0-AE67-A69074CE66D0}"/>
    <cellStyle name="Note 70 27" xfId="15718" xr:uid="{29A4D2AF-5182-453C-A491-C39140EAA342}"/>
    <cellStyle name="Note 70 28" xfId="15533" xr:uid="{FA39DB95-C831-4C38-BBAE-1CCCC4D0E391}"/>
    <cellStyle name="Note 70 29" xfId="15983" xr:uid="{F4A63105-547C-4C95-B044-C698C47456DB}"/>
    <cellStyle name="Note 70 3" xfId="2427" xr:uid="{00000000-0005-0000-0000-00007C090000}"/>
    <cellStyle name="Note 70 3 2" xfId="5017" xr:uid="{2006AA3E-EF26-49AA-9961-670F52C87247}"/>
    <cellStyle name="Note 70 3 2 2" xfId="11440" xr:uid="{3A4BAB07-DB39-49DB-93BD-97E236AC72B8}"/>
    <cellStyle name="Note 70 3 3" xfId="9522" xr:uid="{7CED9B72-105F-4396-9949-0A46BCBD4CF3}"/>
    <cellStyle name="Note 70 3 4" xfId="10357" xr:uid="{35091A44-9E29-4C4F-8ADE-DDFB0066D3BC}"/>
    <cellStyle name="Note 70 3 5" xfId="4088" xr:uid="{0523FC89-9607-4AB9-92D4-858B837735D1}"/>
    <cellStyle name="Note 70 30" xfId="16160" xr:uid="{26A031AA-3480-413C-8605-58351423B20C}"/>
    <cellStyle name="Note 70 31" xfId="16322" xr:uid="{13115089-6B03-4995-ACBA-D7F9B146737F}"/>
    <cellStyle name="Note 70 4" xfId="3391" xr:uid="{9B1FB5BE-65E6-4B28-BC68-746E8D8789BF}"/>
    <cellStyle name="Note 70 4 2" xfId="10805" xr:uid="{AC02DEF1-8F6A-4582-9456-084023BFF834}"/>
    <cellStyle name="Note 70 4 3" xfId="4539" xr:uid="{1522C552-1ABD-4318-85B4-3BA00BB4CF98}"/>
    <cellStyle name="Note 70 5" xfId="3573" xr:uid="{DC9BD0A8-1B75-4A2B-A06F-162EF4BAFFE4}"/>
    <cellStyle name="Note 70 5 2" xfId="11437" xr:uid="{668C0B18-189E-4DBC-9A9C-5B5B5EEDE655}"/>
    <cellStyle name="Note 70 6" xfId="5516" xr:uid="{6154AC1D-10BE-4CDE-A7EF-131D7711113E}"/>
    <cellStyle name="Note 70 6 2" xfId="11987" xr:uid="{A3FA7743-E5BA-4E17-8140-2A1804FEFC24}"/>
    <cellStyle name="Note 70 7" xfId="5338" xr:uid="{5586676F-4910-4EAD-9412-103A879322A6}"/>
    <cellStyle name="Note 70 7 2" xfId="11809" xr:uid="{5B09FA1F-BFEE-42EC-91DB-C89B955C6CDD}"/>
    <cellStyle name="Note 70 8" xfId="5752" xr:uid="{0BAD01CE-FF98-4E02-B788-2C248D395098}"/>
    <cellStyle name="Note 70 8 2" xfId="12223" xr:uid="{57CE5912-965A-446B-8AD2-4A4AD547C00A}"/>
    <cellStyle name="Note 70 9" xfId="5874" xr:uid="{82C24B1E-6025-4996-8421-361AC71D41C9}"/>
    <cellStyle name="Note 70 9 2" xfId="12345" xr:uid="{68062751-869A-424A-BC57-B2992C750481}"/>
    <cellStyle name="Note 70_TRAFO" xfId="2428" xr:uid="{00000000-0005-0000-0000-00007D090000}"/>
    <cellStyle name="Note 71" xfId="2429" xr:uid="{00000000-0005-0000-0000-00007E090000}"/>
    <cellStyle name="Note 71 10" xfId="6461" xr:uid="{0FD03FBA-C9E1-45F0-AF60-0B9B708A4DE1}"/>
    <cellStyle name="Note 71 10 2" xfId="12932" xr:uid="{7DC71C1B-7A3E-4016-BFE6-3B75076F460B}"/>
    <cellStyle name="Note 71 11" xfId="6371" xr:uid="{CCB9D427-8D51-4390-AF6B-4EBD7DFFBD44}"/>
    <cellStyle name="Note 71 11 2" xfId="12842" xr:uid="{FDBAFC1C-813A-4957-8A70-0A35394DF7A1}"/>
    <cellStyle name="Note 71 12" xfId="6942" xr:uid="{8932B0E4-8255-40B6-9733-0EB25700A139}"/>
    <cellStyle name="Note 71 12 2" xfId="13413" xr:uid="{D86F5289-6282-43FA-8AA8-B2830D94DF53}"/>
    <cellStyle name="Note 71 13" xfId="6769" xr:uid="{02BA5635-4F41-43EA-A2C1-04810E0DB1B0}"/>
    <cellStyle name="Note 71 13 2" xfId="13240" xr:uid="{9793DE21-66ED-4C75-B812-8196AD1CDAF4}"/>
    <cellStyle name="Note 71 14" xfId="7176" xr:uid="{72027B27-7EB9-4F35-8DF2-37AB9B174895}"/>
    <cellStyle name="Note 71 14 2" xfId="13647" xr:uid="{F8BCAF3B-2A07-4CA6-A66F-1681D102DA31}"/>
    <cellStyle name="Note 71 15" xfId="7300" xr:uid="{8E184913-B4F8-4700-8ED0-A48878FD3A2D}"/>
    <cellStyle name="Note 71 15 2" xfId="13771" xr:uid="{5A578039-690A-4FB5-9E86-901C3FCCEFFF}"/>
    <cellStyle name="Note 71 16" xfId="7866" xr:uid="{C2E80C5D-9823-465C-B79C-B3296D80A02E}"/>
    <cellStyle name="Note 71 16 2" xfId="14337" xr:uid="{09534BB8-1454-4EBB-93DB-F80223EA7272}"/>
    <cellStyle name="Note 71 17" xfId="8045" xr:uid="{CD04BAD1-8F66-4088-903A-95D86D54151F}"/>
    <cellStyle name="Note 71 17 2" xfId="14516" xr:uid="{38C4F7A5-EDB8-4373-A04D-64197313595E}"/>
    <cellStyle name="Note 71 18" xfId="8222" xr:uid="{9062A43C-0F34-4C5A-848D-40DC9E28888B}"/>
    <cellStyle name="Note 71 18 2" xfId="14693" xr:uid="{5D666EC1-C014-4ACA-93E7-D6062F51FA36}"/>
    <cellStyle name="Note 71 19" xfId="8384" xr:uid="{968CF0E9-8492-4BAE-88EC-2CC211A81043}"/>
    <cellStyle name="Note 71 19 2" xfId="14855" xr:uid="{21C73C25-2FF1-4FEA-9B04-073A342053EA}"/>
    <cellStyle name="Note 71 2" xfId="2430" xr:uid="{00000000-0005-0000-0000-00007F090000}"/>
    <cellStyle name="Note 71 2 10" xfId="6943" xr:uid="{1BCF89A5-9812-4A81-A0BC-9F8C4283CB8B}"/>
    <cellStyle name="Note 71 2 10 2" xfId="13414" xr:uid="{7F2051C2-7950-4DE3-AF94-0A88D2676387}"/>
    <cellStyle name="Note 71 2 11" xfId="6770" xr:uid="{1DA14172-3BF3-457C-A52B-83A36C001434}"/>
    <cellStyle name="Note 71 2 11 2" xfId="13241" xr:uid="{91ED632C-486A-44C5-A163-7C3A8A8F740C}"/>
    <cellStyle name="Note 71 2 12" xfId="7177" xr:uid="{2EDC61C1-B408-4FCB-AF3F-E03887B4EF65}"/>
    <cellStyle name="Note 71 2 12 2" xfId="13648" xr:uid="{673E4361-5D2E-4A7F-87B0-2BFB76D5C672}"/>
    <cellStyle name="Note 71 2 13" xfId="7299" xr:uid="{4050369D-C16A-44A9-9DF6-47CF1D06AADC}"/>
    <cellStyle name="Note 71 2 13 2" xfId="13770" xr:uid="{9214226B-4A9D-41B3-B7D0-4836F483B695}"/>
    <cellStyle name="Note 71 2 14" xfId="7867" xr:uid="{BC5790F2-B612-40F3-AEAE-A8C428BC53D1}"/>
    <cellStyle name="Note 71 2 14 2" xfId="14338" xr:uid="{76AA7E7C-1E96-44BE-B9B9-AC743069B074}"/>
    <cellStyle name="Note 71 2 15" xfId="8046" xr:uid="{C19DE608-C3D4-4295-A0E0-34F0C57BCF2B}"/>
    <cellStyle name="Note 71 2 15 2" xfId="14517" xr:uid="{FF831A3D-08ED-40D4-960B-9B70DAF34CCA}"/>
    <cellStyle name="Note 71 2 16" xfId="8223" xr:uid="{22654D16-26CC-45D5-86D7-66BB23F2431B}"/>
    <cellStyle name="Note 71 2 16 2" xfId="14694" xr:uid="{5BD71D10-7B77-4A5A-81C8-87A7B5ECBEB2}"/>
    <cellStyle name="Note 71 2 17" xfId="8385" xr:uid="{859087FD-2095-4298-8EBA-EC7C5F878F5A}"/>
    <cellStyle name="Note 71 2 17 2" xfId="14856" xr:uid="{2E3CD32D-FCF7-4F86-9C0C-0A5D647C17A2}"/>
    <cellStyle name="Note 71 2 18" xfId="9021" xr:uid="{0E3B5783-19A4-4357-A8E8-6225B17F5971}"/>
    <cellStyle name="Note 71 2 19" xfId="9524" xr:uid="{02C028F0-D229-4B05-825C-FC944FAAC6A9}"/>
    <cellStyle name="Note 71 2 2" xfId="2431" xr:uid="{00000000-0005-0000-0000-000080090000}"/>
    <cellStyle name="Note 71 2 2 2" xfId="5018" xr:uid="{6448CD86-DFC7-417C-9E0F-19D693F09496}"/>
    <cellStyle name="Note 71 2 2 2 2" xfId="11443" xr:uid="{100858A4-F2C8-43EC-B880-528001B507A3}"/>
    <cellStyle name="Note 71 2 2 3" xfId="9525" xr:uid="{B0CA6470-C853-4E80-9BBF-5044CD37C8C5}"/>
    <cellStyle name="Note 71 2 2 4" xfId="10358" xr:uid="{DCC47C87-6A9F-4B8F-B5E6-3B64F1B1D244}"/>
    <cellStyle name="Note 71 2 2 5" xfId="4089" xr:uid="{DDC1E9AD-DD56-4D09-8D14-3ECACC50AE52}"/>
    <cellStyle name="Note 71 2 20" xfId="8441" xr:uid="{7F88D722-03E3-4572-B106-82F7B99C6CE3}"/>
    <cellStyle name="Note 71 2 21" xfId="9782" xr:uid="{BD902C41-0B5F-4958-8D1E-BD247DA37D6F}"/>
    <cellStyle name="Note 71 2 22" xfId="9965" xr:uid="{F078D6A9-9188-4BA4-959F-4A9C0579A07E}"/>
    <cellStyle name="Note 71 2 23" xfId="10084" xr:uid="{5EF4BC55-9160-40C9-B36A-5FF60561B7EB}"/>
    <cellStyle name="Note 71 2 24" xfId="15108" xr:uid="{B6641D28-5CED-40A1-8815-6C6DA990B740}"/>
    <cellStyle name="Note 71 2 25" xfId="15720" xr:uid="{641B50D4-8F97-4EAA-8A7C-576ACB1027A9}"/>
    <cellStyle name="Note 71 2 26" xfId="15536" xr:uid="{ACA53538-5603-4913-954B-3C8FA7B3FAD7}"/>
    <cellStyle name="Note 71 2 27" xfId="15986" xr:uid="{7B4607BB-47B9-442D-862B-C57F44B42D1D}"/>
    <cellStyle name="Note 71 2 28" xfId="16163" xr:uid="{0A481CE0-60E1-400F-A23E-CC223D8F0C0D}"/>
    <cellStyle name="Note 71 2 29" xfId="16325" xr:uid="{23928264-AE47-41FB-91AB-63505F12EECF}"/>
    <cellStyle name="Note 71 2 3" xfId="3576" xr:uid="{6DDD8167-5366-4C15-A252-EDB4B0BFC5C0}"/>
    <cellStyle name="Note 71 2 3 2" xfId="11442" xr:uid="{6272F15B-BF73-4C0F-B27E-39EBB812BB79}"/>
    <cellStyle name="Note 71 2 4" xfId="5519" xr:uid="{C973750E-670D-4D2C-B58B-135AABC1EC23}"/>
    <cellStyle name="Note 71 2 4 2" xfId="11990" xr:uid="{0B6756AA-CA78-4968-BCA0-500B2BB139F8}"/>
    <cellStyle name="Note 71 2 5" xfId="5341" xr:uid="{000A5ED3-E49C-49D0-823A-0C34C759E1F7}"/>
    <cellStyle name="Note 71 2 5 2" xfId="11812" xr:uid="{13CDAE8C-AC55-4B50-870E-D426D99CE6BC}"/>
    <cellStyle name="Note 71 2 6" xfId="5755" xr:uid="{AFAE35F2-685C-4684-9D97-5890CCDE7600}"/>
    <cellStyle name="Note 71 2 6 2" xfId="12226" xr:uid="{83ACD139-C8D2-4739-96ED-227F245DE881}"/>
    <cellStyle name="Note 71 2 7" xfId="5871" xr:uid="{33FC387E-A1FF-4529-B6BF-AFD13E7E412A}"/>
    <cellStyle name="Note 71 2 7 2" xfId="12342" xr:uid="{C74CBD07-88E3-4EB6-86FE-2A58794DE2DC}"/>
    <cellStyle name="Note 71 2 8" xfId="6462" xr:uid="{3552F001-54F4-4E2E-8367-4F8384119EFF}"/>
    <cellStyle name="Note 71 2 8 2" xfId="12933" xr:uid="{E70800CF-CED7-454A-BF53-669E86346D5D}"/>
    <cellStyle name="Note 71 2 9" xfId="6230" xr:uid="{79E8D23F-17BA-4F31-AE02-1B8BE5C29DE0}"/>
    <cellStyle name="Note 71 2 9 2" xfId="12701" xr:uid="{FE4B701A-E105-4D1C-B598-DB792F6FEC24}"/>
    <cellStyle name="Note 71 20" xfId="9020" xr:uid="{9928D569-9447-460C-A87B-3CEE6764CEF7}"/>
    <cellStyle name="Note 71 21" xfId="9523" xr:uid="{5A1F8C32-59AB-4302-AC3C-EB83E1B0DF4B}"/>
    <cellStyle name="Note 71 22" xfId="8484" xr:uid="{CB07D54D-7C03-48AA-B30E-023E12CDDCF9}"/>
    <cellStyle name="Note 71 23" xfId="9781" xr:uid="{6F90A9BC-4681-43E4-9552-0A2588DB73DF}"/>
    <cellStyle name="Note 71 24" xfId="9964" xr:uid="{611B6ADB-6916-47AA-9149-9C5254E9B448}"/>
    <cellStyle name="Note 71 25" xfId="10083" xr:uid="{D1CB255E-64B1-49ED-AEFF-13A41D78133A}"/>
    <cellStyle name="Note 71 26" xfId="15107" xr:uid="{99C102B8-A57F-46E7-BB20-DBFCD088E9F6}"/>
    <cellStyle name="Note 71 27" xfId="15814" xr:uid="{239815DC-7E93-49F9-8704-1CAA0F7FF68A}"/>
    <cellStyle name="Note 71 28" xfId="15535" xr:uid="{D75AD2DB-A224-44B4-856C-86B07E010024}"/>
    <cellStyle name="Note 71 29" xfId="15985" xr:uid="{54D88D70-D5E2-48FE-B8B2-8BF999B95D06}"/>
    <cellStyle name="Note 71 3" xfId="2432" xr:uid="{00000000-0005-0000-0000-000081090000}"/>
    <cellStyle name="Note 71 3 2" xfId="5019" xr:uid="{A5BEDABE-2AE8-47FF-AAFD-5840DD2BAD3B}"/>
    <cellStyle name="Note 71 3 2 2" xfId="11444" xr:uid="{1BB1323B-E6B1-4169-95BB-C25513AC5E66}"/>
    <cellStyle name="Note 71 3 3" xfId="9526" xr:uid="{D466501D-E4C7-44C4-97A5-E198731069C7}"/>
    <cellStyle name="Note 71 3 4" xfId="10359" xr:uid="{D329CCF2-9908-40C2-A61D-F609C5DBE725}"/>
    <cellStyle name="Note 71 3 5" xfId="4090" xr:uid="{9E0C6F79-FA5E-45FB-8261-6A199A304D2E}"/>
    <cellStyle name="Note 71 30" xfId="16162" xr:uid="{AE13D059-EF7D-4D9A-A6B2-252A63D74D16}"/>
    <cellStyle name="Note 71 31" xfId="16324" xr:uid="{72170460-1420-45B5-BEC2-73FD4A87E443}"/>
    <cellStyle name="Note 71 4" xfId="3392" xr:uid="{6BB05B82-C720-49C3-982F-A9072DB48CF3}"/>
    <cellStyle name="Note 71 4 2" xfId="10806" xr:uid="{765FEE22-B5E4-429D-A82C-698D293B46CB}"/>
    <cellStyle name="Note 71 4 3" xfId="4540" xr:uid="{8A7C3FE2-A6FC-4F5E-96EA-ECB2C4EC7C1C}"/>
    <cellStyle name="Note 71 5" xfId="3575" xr:uid="{454EDF4C-096D-4E4E-B475-545E7EB5FE8D}"/>
    <cellStyle name="Note 71 5 2" xfId="11441" xr:uid="{2219E987-1EB3-45C5-9F03-2A3FE34471E3}"/>
    <cellStyle name="Note 71 6" xfId="5518" xr:uid="{E8508B27-8170-46B8-B9E1-D008DB89F7A2}"/>
    <cellStyle name="Note 71 6 2" xfId="11989" xr:uid="{A7CF74F6-B8F0-40FC-B20E-D9BABE789A75}"/>
    <cellStyle name="Note 71 7" xfId="5340" xr:uid="{23003F02-03AF-4BCA-AE0A-253418E90C41}"/>
    <cellStyle name="Note 71 7 2" xfId="11811" xr:uid="{19BCB27E-12F4-4FEB-BAC5-2CFB45FAC75F}"/>
    <cellStyle name="Note 71 8" xfId="5754" xr:uid="{69BF96CE-13C7-40A1-A449-A1735590A5F6}"/>
    <cellStyle name="Note 71 8 2" xfId="12225" xr:uid="{DBAECC8E-04DE-44A1-906A-B64260E69121}"/>
    <cellStyle name="Note 71 9" xfId="5872" xr:uid="{4E41837E-2B89-4A46-862E-8AB2F5F87066}"/>
    <cellStyle name="Note 71 9 2" xfId="12343" xr:uid="{5B780F6D-748D-459B-A5E7-57F6C0682544}"/>
    <cellStyle name="Note 71_TRAFO" xfId="2433" xr:uid="{00000000-0005-0000-0000-000082090000}"/>
    <cellStyle name="Note 72" xfId="2434" xr:uid="{00000000-0005-0000-0000-000083090000}"/>
    <cellStyle name="Note 72 10" xfId="6463" xr:uid="{BDF85E86-5E28-450D-B44B-59EBFE37806D}"/>
    <cellStyle name="Note 72 10 2" xfId="12934" xr:uid="{30093A0F-9203-4BF6-90CB-0C757395B42F}"/>
    <cellStyle name="Note 72 11" xfId="6231" xr:uid="{E548AA46-6AED-4728-BCB5-D308FC520C03}"/>
    <cellStyle name="Note 72 11 2" xfId="12702" xr:uid="{CB7650AA-0672-4F6C-8502-BD8B958CDD0E}"/>
    <cellStyle name="Note 72 12" xfId="6944" xr:uid="{81EA7112-8282-4F8D-8A3E-62FBD5801A47}"/>
    <cellStyle name="Note 72 12 2" xfId="13415" xr:uid="{37C9E092-425D-440C-A309-603D8DCBDB85}"/>
    <cellStyle name="Note 72 13" xfId="6551" xr:uid="{A288B422-234E-42A4-9766-C1F9F8619AC4}"/>
    <cellStyle name="Note 72 13 2" xfId="13022" xr:uid="{BC131355-D1EC-4113-8D2A-14CDD74C61EF}"/>
    <cellStyle name="Note 72 14" xfId="7178" xr:uid="{B7BE0950-CADD-42F4-BE96-D8AFB9147D9D}"/>
    <cellStyle name="Note 72 14 2" xfId="13649" xr:uid="{F11C60B0-90D9-479B-B6BF-C48986C63907}"/>
    <cellStyle name="Note 72 15" xfId="7298" xr:uid="{3090808E-3AC8-460A-8ADB-A5E7523D2DBB}"/>
    <cellStyle name="Note 72 15 2" xfId="13769" xr:uid="{0E017A00-74A1-42CA-8C3E-C013D7DF5884}"/>
    <cellStyle name="Note 72 16" xfId="7868" xr:uid="{811A668A-CCB0-421D-B7F8-F76615437552}"/>
    <cellStyle name="Note 72 16 2" xfId="14339" xr:uid="{283519EF-5F29-440A-8F97-BA79B2024BC7}"/>
    <cellStyle name="Note 72 17" xfId="8047" xr:uid="{ABCDCD1C-A112-4D96-9C29-DE48E9CC454C}"/>
    <cellStyle name="Note 72 17 2" xfId="14518" xr:uid="{3AFAE424-9509-4E12-BABC-9966C0766B58}"/>
    <cellStyle name="Note 72 18" xfId="8224" xr:uid="{B1BE0E3D-14F4-4D8F-8E84-1C5C6975370F}"/>
    <cellStyle name="Note 72 18 2" xfId="14695" xr:uid="{C53A9609-9307-4455-AFA4-899A25215F21}"/>
    <cellStyle name="Note 72 19" xfId="8386" xr:uid="{54FEED55-C842-4A83-BAC3-DD1492D634AE}"/>
    <cellStyle name="Note 72 19 2" xfId="14857" xr:uid="{CD9480BF-17E8-4F54-BEFE-A34B70B7B39E}"/>
    <cellStyle name="Note 72 2" xfId="2435" xr:uid="{00000000-0005-0000-0000-000084090000}"/>
    <cellStyle name="Note 72 2 10" xfId="6945" xr:uid="{D847C130-5CDA-4956-A63F-152CD4DE83B7}"/>
    <cellStyle name="Note 72 2 10 2" xfId="13416" xr:uid="{0F3161A7-F8BB-4381-A0CC-86396AAD1BF2}"/>
    <cellStyle name="Note 72 2 11" xfId="6771" xr:uid="{713599C2-81B3-4A2D-B086-DD1CF77EBD22}"/>
    <cellStyle name="Note 72 2 11 2" xfId="13242" xr:uid="{BFF1AA97-7592-41EC-8BA6-769A1B794518}"/>
    <cellStyle name="Note 72 2 12" xfId="7179" xr:uid="{B37E7168-485D-474E-9144-14B3D178884A}"/>
    <cellStyle name="Note 72 2 12 2" xfId="13650" xr:uid="{71CE1F0D-18E3-4EC9-B3FF-7EA5BD04BE83}"/>
    <cellStyle name="Note 72 2 13" xfId="7297" xr:uid="{D5B98887-2C41-4B74-BD63-2D64DB1775A4}"/>
    <cellStyle name="Note 72 2 13 2" xfId="13768" xr:uid="{AE4D7AA2-687E-4BE9-8E9C-E7FA77AC8D55}"/>
    <cellStyle name="Note 72 2 14" xfId="7869" xr:uid="{383F1169-DAA6-4FCC-BF4A-47807DFECD1D}"/>
    <cellStyle name="Note 72 2 14 2" xfId="14340" xr:uid="{A33C0E25-DA10-41B7-941F-9392E2337FCE}"/>
    <cellStyle name="Note 72 2 15" xfId="8048" xr:uid="{DC8775FB-D6F0-48E4-ADE3-16734E12CDD8}"/>
    <cellStyle name="Note 72 2 15 2" xfId="14519" xr:uid="{0C5BEFBF-5A42-49B6-A447-02A6169966E3}"/>
    <cellStyle name="Note 72 2 16" xfId="8225" xr:uid="{A07D5F75-8A44-405E-B72B-607595282CD4}"/>
    <cellStyle name="Note 72 2 16 2" xfId="14696" xr:uid="{69D66175-7259-4005-A63D-ACC695E01798}"/>
    <cellStyle name="Note 72 2 17" xfId="8387" xr:uid="{9FAC77D9-4DB7-4177-A2AD-EE68FDDCA917}"/>
    <cellStyle name="Note 72 2 17 2" xfId="14858" xr:uid="{6B43FE80-968A-4143-B4F4-CCD5F30A1C68}"/>
    <cellStyle name="Note 72 2 18" xfId="9023" xr:uid="{5BD3BEDC-762F-46EB-956A-F1E49C755E24}"/>
    <cellStyle name="Note 72 2 19" xfId="9528" xr:uid="{0AF109DC-7519-4C6D-9ECA-D980D8BB6EFC}"/>
    <cellStyle name="Note 72 2 2" xfId="2436" xr:uid="{00000000-0005-0000-0000-000085090000}"/>
    <cellStyle name="Note 72 2 2 2" xfId="5020" xr:uid="{48CBEA2C-0CF8-45C0-AB36-CA341C455DC2}"/>
    <cellStyle name="Note 72 2 2 2 2" xfId="11447" xr:uid="{B4DD0CEE-A0CE-43BF-9734-08C59813A425}"/>
    <cellStyle name="Note 72 2 2 3" xfId="9529" xr:uid="{C33C1DCB-1BF4-44CC-AED9-014942376341}"/>
    <cellStyle name="Note 72 2 2 4" xfId="10360" xr:uid="{21E01128-99C3-4FE7-A77F-EDCF8F927C98}"/>
    <cellStyle name="Note 72 2 2 5" xfId="4091" xr:uid="{F7649EAA-39E0-4EEC-BB21-DD655AF0392D}"/>
    <cellStyle name="Note 72 2 20" xfId="8482" xr:uid="{A4A551D5-F440-4066-A9D7-76B0E30117B3}"/>
    <cellStyle name="Note 72 2 21" xfId="9784" xr:uid="{D04C925C-9220-4EDD-9E4B-3A3BBE9B1255}"/>
    <cellStyle name="Note 72 2 22" xfId="9967" xr:uid="{CCE274DC-9EB2-4480-80CE-BEBC4FE52BF1}"/>
    <cellStyle name="Note 72 2 23" xfId="10086" xr:uid="{54E3C674-DD88-496E-9937-3F190ABF07D9}"/>
    <cellStyle name="Note 72 2 24" xfId="15110" xr:uid="{F711C39D-A2F1-4855-B970-635A57831A51}"/>
    <cellStyle name="Note 72 2 25" xfId="15722" xr:uid="{2B798370-879E-47D2-8B91-057F20F6F84C}"/>
    <cellStyle name="Note 72 2 26" xfId="15538" xr:uid="{14148D76-BE39-445C-B99E-27E72AB5020E}"/>
    <cellStyle name="Note 72 2 27" xfId="15988" xr:uid="{6BCA5924-1D01-4E67-8A50-F0EB4FB87768}"/>
    <cellStyle name="Note 72 2 28" xfId="16165" xr:uid="{0FF01821-2017-4CE3-B90B-79FAD9EB771D}"/>
    <cellStyle name="Note 72 2 29" xfId="16327" xr:uid="{E53BDF22-969A-4B8D-922F-E2A6F69B472E}"/>
    <cellStyle name="Note 72 2 3" xfId="3578" xr:uid="{756463E5-729C-4F6D-819E-9B90C105527C}"/>
    <cellStyle name="Note 72 2 3 2" xfId="11446" xr:uid="{38C4041C-ECF6-4A52-960F-3963C5E198E9}"/>
    <cellStyle name="Note 72 2 4" xfId="5521" xr:uid="{7BA6D220-C0B3-4126-AC0D-6001ACA921A0}"/>
    <cellStyle name="Note 72 2 4 2" xfId="11992" xr:uid="{21515056-B9D2-4A46-A282-3524FD220BFC}"/>
    <cellStyle name="Note 72 2 5" xfId="5343" xr:uid="{7A662D6C-70B6-4ABA-A946-705B472D0113}"/>
    <cellStyle name="Note 72 2 5 2" xfId="11814" xr:uid="{7FE833B3-166F-4586-98B1-13A08C648A58}"/>
    <cellStyle name="Note 72 2 6" xfId="5757" xr:uid="{C9FB896E-DE64-43CE-ACDE-1D90CA76D663}"/>
    <cellStyle name="Note 72 2 6 2" xfId="12228" xr:uid="{93E85C85-030E-400D-AD5C-13750C1A139C}"/>
    <cellStyle name="Note 72 2 7" xfId="5869" xr:uid="{E77E3BB7-3689-4CBF-B420-BC17C835BE6C}"/>
    <cellStyle name="Note 72 2 7 2" xfId="12340" xr:uid="{0EB665F2-8714-42FF-B489-29EB3517F24D}"/>
    <cellStyle name="Note 72 2 8" xfId="6464" xr:uid="{687B3E8B-BCAC-4CC8-A62F-DC31B8E157B8}"/>
    <cellStyle name="Note 72 2 8 2" xfId="12935" xr:uid="{43CBC8AC-4370-4DC5-B7C0-C863D76682DE}"/>
    <cellStyle name="Note 72 2 9" xfId="6232" xr:uid="{55A16AD0-E85D-4B4B-8531-48866E5196B2}"/>
    <cellStyle name="Note 72 2 9 2" xfId="12703" xr:uid="{F3CBE910-2FD3-4BEE-8363-5FFF814A63E5}"/>
    <cellStyle name="Note 72 20" xfId="9022" xr:uid="{137D295F-BD08-4C64-9618-35167F1C95D4}"/>
    <cellStyle name="Note 72 21" xfId="9527" xr:uid="{1984E757-DEB1-45AC-89FA-DD9EC82E9A0F}"/>
    <cellStyle name="Note 72 22" xfId="8483" xr:uid="{A6FD9930-4145-424A-9F6B-3371AFFCFB87}"/>
    <cellStyle name="Note 72 23" xfId="9783" xr:uid="{15CBEB5F-0063-4C7E-9399-A0202E1E5A1A}"/>
    <cellStyle name="Note 72 24" xfId="9966" xr:uid="{EA736BDB-3D28-4D77-A334-2696992FC605}"/>
    <cellStyle name="Note 72 25" xfId="10085" xr:uid="{4A7F6DAE-EE54-4865-8B0E-2921FB4DB5D9}"/>
    <cellStyle name="Note 72 26" xfId="15109" xr:uid="{C2B2002F-8963-42A4-AC96-F3D53BEB4FBA}"/>
    <cellStyle name="Note 72 27" xfId="15721" xr:uid="{94D77977-8A68-4D0F-9C9C-26BC06DF5709}"/>
    <cellStyle name="Note 72 28" xfId="15537" xr:uid="{A69AD964-73E1-4DED-BFCF-FD185917541B}"/>
    <cellStyle name="Note 72 29" xfId="15987" xr:uid="{74581ECC-319E-4EE2-AE83-D2649DACBF8E}"/>
    <cellStyle name="Note 72 3" xfId="2437" xr:uid="{00000000-0005-0000-0000-000086090000}"/>
    <cellStyle name="Note 72 3 2" xfId="5021" xr:uid="{8E9459B1-69A1-4A63-AC95-143C4D16DAB4}"/>
    <cellStyle name="Note 72 3 2 2" xfId="11448" xr:uid="{C5D070F1-4E28-4D64-90A3-956E0CD97EA4}"/>
    <cellStyle name="Note 72 3 3" xfId="9530" xr:uid="{18A262CF-B7E0-4E0A-857F-D6487B3FE4E3}"/>
    <cellStyle name="Note 72 3 4" xfId="10361" xr:uid="{1DA5063A-2CD9-48F6-86FA-89DD18782E6B}"/>
    <cellStyle name="Note 72 3 5" xfId="4092" xr:uid="{4445D6BF-10FA-49DD-A020-EC9A4297C6C7}"/>
    <cellStyle name="Note 72 30" xfId="16164" xr:uid="{2310A8C0-6C10-4CD0-B504-0E110B0505DA}"/>
    <cellStyle name="Note 72 31" xfId="16326" xr:uid="{99F0200E-9AE0-489B-A243-E58EFAAED8FB}"/>
    <cellStyle name="Note 72 4" xfId="3393" xr:uid="{639EE20C-FD00-48E4-AAB1-D0F17E0CAC8F}"/>
    <cellStyle name="Note 72 4 2" xfId="10807" xr:uid="{C849B9B6-4E12-4F42-A027-C8E90EE5E107}"/>
    <cellStyle name="Note 72 4 3" xfId="4541" xr:uid="{75DB5BDA-BACB-4279-B9D0-5A063954A5FF}"/>
    <cellStyle name="Note 72 5" xfId="3577" xr:uid="{FD4640F3-2425-4570-80E8-D6B716AA4AF4}"/>
    <cellStyle name="Note 72 5 2" xfId="11445" xr:uid="{A1CBCAEE-32C3-4978-9947-B446914C912E}"/>
    <cellStyle name="Note 72 6" xfId="5520" xr:uid="{A5DDC54D-3BAD-442F-AAD2-4E5BA19D8532}"/>
    <cellStyle name="Note 72 6 2" xfId="11991" xr:uid="{94690098-70DD-4EC7-8720-D3626027C04E}"/>
    <cellStyle name="Note 72 7" xfId="5342" xr:uid="{2087D223-3DE6-4C1F-98F5-A57BDA341A6B}"/>
    <cellStyle name="Note 72 7 2" xfId="11813" xr:uid="{33469D7F-6EB9-462E-88CE-D7BD17B7C5D2}"/>
    <cellStyle name="Note 72 8" xfId="5756" xr:uid="{3420D10D-A195-4AF2-ABBB-2C9DA798979C}"/>
    <cellStyle name="Note 72 8 2" xfId="12227" xr:uid="{58DC7F2B-83DA-4BCD-9C78-8A6FAFA64DD9}"/>
    <cellStyle name="Note 72 9" xfId="5870" xr:uid="{25287C5F-9E4C-489E-B47F-9D317E6DE78C}"/>
    <cellStyle name="Note 72 9 2" xfId="12341" xr:uid="{12800F72-D04A-4560-BB51-D4766BF6180F}"/>
    <cellStyle name="Note 72_TRAFO" xfId="2438" xr:uid="{00000000-0005-0000-0000-000087090000}"/>
    <cellStyle name="Note 73" xfId="2439" xr:uid="{00000000-0005-0000-0000-000088090000}"/>
    <cellStyle name="Note 73 10" xfId="6465" xr:uid="{F4949805-EFC8-49B7-B877-A609C29AB6DB}"/>
    <cellStyle name="Note 73 10 2" xfId="12936" xr:uid="{6B3518F6-E494-4B88-8101-D8902BC08337}"/>
    <cellStyle name="Note 73 11" xfId="6233" xr:uid="{577CB270-50F6-48F5-9867-900451826354}"/>
    <cellStyle name="Note 73 11 2" xfId="12704" xr:uid="{2B2AA179-517C-4A07-B3B8-29C29979EFD6}"/>
    <cellStyle name="Note 73 12" xfId="6946" xr:uid="{D38577B1-A106-402F-B391-A0DF58661C82}"/>
    <cellStyle name="Note 73 12 2" xfId="13417" xr:uid="{9D5EDC8D-A12C-4F3F-8623-851D7787A91A}"/>
    <cellStyle name="Note 73 13" xfId="6772" xr:uid="{D4EF4CE9-5D9A-4767-A3B9-B2652274EF0D}"/>
    <cellStyle name="Note 73 13 2" xfId="13243" xr:uid="{83545663-60D9-48AC-BF7D-B4723EDC14E4}"/>
    <cellStyle name="Note 73 14" xfId="7180" xr:uid="{1A572A37-6087-40E1-B527-FF5AC780E157}"/>
    <cellStyle name="Note 73 14 2" xfId="13651" xr:uid="{318192F5-52F3-48AF-99F4-FC1D4CD34681}"/>
    <cellStyle name="Note 73 15" xfId="7296" xr:uid="{3C7256A5-770A-4A38-B012-21C542F49F9F}"/>
    <cellStyle name="Note 73 15 2" xfId="13767" xr:uid="{2449C18C-9B52-45F9-A8E6-A92870C80A6A}"/>
    <cellStyle name="Note 73 16" xfId="7870" xr:uid="{49680CA0-CC14-48BD-8A26-B1D37527B3DB}"/>
    <cellStyle name="Note 73 16 2" xfId="14341" xr:uid="{A2404D9B-8DC2-49B5-A8DC-B125F197CCB5}"/>
    <cellStyle name="Note 73 17" xfId="8049" xr:uid="{A42507BA-194D-426E-A758-1C00FC91B293}"/>
    <cellStyle name="Note 73 17 2" xfId="14520" xr:uid="{294A6245-4C04-4279-A156-6EB2449352B5}"/>
    <cellStyle name="Note 73 18" xfId="8226" xr:uid="{604E0293-89C1-41FA-8553-B82EE582E18E}"/>
    <cellStyle name="Note 73 18 2" xfId="14697" xr:uid="{ED43C8E1-EC3D-46CA-BC6E-7857E2B78A07}"/>
    <cellStyle name="Note 73 19" xfId="8388" xr:uid="{164B64D8-183F-4005-AAEA-950373845577}"/>
    <cellStyle name="Note 73 19 2" xfId="14859" xr:uid="{4E78086B-E0A1-44BA-BE99-10AE2DC38234}"/>
    <cellStyle name="Note 73 2" xfId="2440" xr:uid="{00000000-0005-0000-0000-000089090000}"/>
    <cellStyle name="Note 73 2 10" xfId="6947" xr:uid="{4C6325A3-1D89-41FA-BB30-E86875965434}"/>
    <cellStyle name="Note 73 2 10 2" xfId="13418" xr:uid="{25B9EBF4-867B-4B5A-A783-17B381BDC80B}"/>
    <cellStyle name="Note 73 2 11" xfId="6773" xr:uid="{0B6B683C-969C-4FB7-99BE-3C295C288D82}"/>
    <cellStyle name="Note 73 2 11 2" xfId="13244" xr:uid="{C06216B5-2329-4391-914F-8BA9E52AAB22}"/>
    <cellStyle name="Note 73 2 12" xfId="7181" xr:uid="{CBF312FF-FE5B-47D7-A1A5-4B1659BBC84F}"/>
    <cellStyle name="Note 73 2 12 2" xfId="13652" xr:uid="{CC8C2D1D-15BC-402A-99B7-DC5EA48705F2}"/>
    <cellStyle name="Note 73 2 13" xfId="7295" xr:uid="{F1A01EA4-E24D-4843-BD3D-E80ED9B4AD1F}"/>
    <cellStyle name="Note 73 2 13 2" xfId="13766" xr:uid="{F8FEA684-D3C0-4271-A52B-AF84C904ACBB}"/>
    <cellStyle name="Note 73 2 14" xfId="7871" xr:uid="{14BD6DB6-9A5B-47CC-8B60-2E1CEEF2A8E9}"/>
    <cellStyle name="Note 73 2 14 2" xfId="14342" xr:uid="{D7A267B1-C9AC-41FD-BFE5-31F4DE00A398}"/>
    <cellStyle name="Note 73 2 15" xfId="8050" xr:uid="{8D850E75-3488-431E-AC67-A80A6A517E35}"/>
    <cellStyle name="Note 73 2 15 2" xfId="14521" xr:uid="{2BB5367D-863E-4077-8353-16628B05D0D5}"/>
    <cellStyle name="Note 73 2 16" xfId="8227" xr:uid="{B615A945-D68C-4567-8FF1-67AC3E1DC37F}"/>
    <cellStyle name="Note 73 2 16 2" xfId="14698" xr:uid="{2958725C-D629-4075-992A-B328E795F9BC}"/>
    <cellStyle name="Note 73 2 17" xfId="8389" xr:uid="{91FA2D83-CA08-4F3D-9C11-49F20C2597B5}"/>
    <cellStyle name="Note 73 2 17 2" xfId="14860" xr:uid="{32722801-07C9-4AA3-B184-41BE07A5AE92}"/>
    <cellStyle name="Note 73 2 18" xfId="9025" xr:uid="{52ACA1A1-A2D1-4F88-A6FF-57A90871DB8B}"/>
    <cellStyle name="Note 73 2 19" xfId="9532" xr:uid="{51533364-7C26-45E2-968F-E5A0BAACA4F3}"/>
    <cellStyle name="Note 73 2 2" xfId="2441" xr:uid="{00000000-0005-0000-0000-00008A090000}"/>
    <cellStyle name="Note 73 2 2 2" xfId="5022" xr:uid="{91BF6F12-2D70-4FA5-842E-C86D8AA13144}"/>
    <cellStyle name="Note 73 2 2 2 2" xfId="11451" xr:uid="{F84C1A3A-D69C-405D-A981-2AC51C598AEE}"/>
    <cellStyle name="Note 73 2 2 3" xfId="9533" xr:uid="{7E7FFE12-2EA3-4E0D-9A22-DF415AD0854C}"/>
    <cellStyle name="Note 73 2 2 4" xfId="10362" xr:uid="{FFED3D11-B45F-410B-81B2-C81868096126}"/>
    <cellStyle name="Note 73 2 2 5" xfId="4093" xr:uid="{EFABA396-143E-4D61-8DA5-8581D27B80A5}"/>
    <cellStyle name="Note 73 2 20" xfId="9164" xr:uid="{93E36A4E-A3BE-4854-98BF-C535CE6B2EFC}"/>
    <cellStyle name="Note 73 2 21" xfId="9786" xr:uid="{CD8E0E4D-CAEA-48F2-9F26-FF78EF47C4E9}"/>
    <cellStyle name="Note 73 2 22" xfId="9969" xr:uid="{24D8C131-6F93-4127-ABC6-00E2C3A38DCF}"/>
    <cellStyle name="Note 73 2 23" xfId="10088" xr:uid="{85CF3E16-21D7-41E8-ABEC-D50E27EDD339}"/>
    <cellStyle name="Note 73 2 24" xfId="15112" xr:uid="{51C8C956-4669-4ACB-9A24-6C1A83D80B3B}"/>
    <cellStyle name="Note 73 2 25" xfId="15724" xr:uid="{9B97FAEB-B394-4AFE-AA10-7DFA949BE296}"/>
    <cellStyle name="Note 73 2 26" xfId="15540" xr:uid="{677BB53B-B1CF-4D7B-BBA3-CB51C25F3184}"/>
    <cellStyle name="Note 73 2 27" xfId="15990" xr:uid="{03E215D7-D7F0-450C-B8AC-B7491F622CDC}"/>
    <cellStyle name="Note 73 2 28" xfId="16167" xr:uid="{7884FF74-12C0-47BE-9F37-7F1891F0C34C}"/>
    <cellStyle name="Note 73 2 29" xfId="16329" xr:uid="{28D1AAB6-9163-4FFD-A5B2-ED3308788AD3}"/>
    <cellStyle name="Note 73 2 3" xfId="3580" xr:uid="{7AF2E439-EF4C-4C97-952B-24624AB41A00}"/>
    <cellStyle name="Note 73 2 3 2" xfId="11450" xr:uid="{79F320E5-1A1C-4188-8D54-8263AEB7E5C0}"/>
    <cellStyle name="Note 73 2 4" xfId="5523" xr:uid="{F0E66288-2773-446B-B916-74E084E9DE89}"/>
    <cellStyle name="Note 73 2 4 2" xfId="11994" xr:uid="{FB46CBCF-C5AB-48AB-9AEC-AABD2091328C}"/>
    <cellStyle name="Note 73 2 5" xfId="5345" xr:uid="{D4CEC7DB-8ECD-4735-A5E6-D1B8C44C7DFE}"/>
    <cellStyle name="Note 73 2 5 2" xfId="11816" xr:uid="{A2BE0AC8-9667-4F2E-89A8-FA51594A05A9}"/>
    <cellStyle name="Note 73 2 6" xfId="5759" xr:uid="{24BD359B-2B33-4386-8DD7-7B10AE734C92}"/>
    <cellStyle name="Note 73 2 6 2" xfId="12230" xr:uid="{7730444D-9E0B-40EB-BF74-76E1439DF946}"/>
    <cellStyle name="Note 73 2 7" xfId="5867" xr:uid="{99B3708B-DDF6-4840-A7B1-7277D3621F91}"/>
    <cellStyle name="Note 73 2 7 2" xfId="12338" xr:uid="{546F2C14-ED03-4888-BF72-193004144AA7}"/>
    <cellStyle name="Note 73 2 8" xfId="6466" xr:uid="{A06246C4-5EF4-4EDE-8D46-0E81C0FC6699}"/>
    <cellStyle name="Note 73 2 8 2" xfId="12937" xr:uid="{BA1BDDDD-A664-4B54-908F-E5590B52E383}"/>
    <cellStyle name="Note 73 2 9" xfId="6234" xr:uid="{4BF5C59B-9B87-4EA9-B1E7-FFF53C9D1CC4}"/>
    <cellStyle name="Note 73 2 9 2" xfId="12705" xr:uid="{AAEE68B7-8B47-4CE4-BA30-CB2D49BB2D4E}"/>
    <cellStyle name="Note 73 20" xfId="9024" xr:uid="{AC5020C5-49EF-4246-96B7-8EEBBCE61B07}"/>
    <cellStyle name="Note 73 21" xfId="9531" xr:uid="{22684DF1-94DF-421A-8505-939D7430CF6D}"/>
    <cellStyle name="Note 73 22" xfId="8481" xr:uid="{113ED2A0-02FF-41F6-9325-CE3ACF0B69D7}"/>
    <cellStyle name="Note 73 23" xfId="9785" xr:uid="{543B9428-CEFA-4351-A44D-E0DCFB702130}"/>
    <cellStyle name="Note 73 24" xfId="9968" xr:uid="{BC5121BC-CE22-4D96-95EA-71F9E12D6A7E}"/>
    <cellStyle name="Note 73 25" xfId="10087" xr:uid="{83BEB995-D0EE-4CEF-ABB2-A36B915E7BF2}"/>
    <cellStyle name="Note 73 26" xfId="15111" xr:uid="{FB4A9563-0D8D-4059-967A-11952033BC09}"/>
    <cellStyle name="Note 73 27" xfId="15723" xr:uid="{C6A65B48-5FCA-4E06-97E4-E57F61715CDB}"/>
    <cellStyle name="Note 73 28" xfId="15539" xr:uid="{EDEF6156-A845-4C5E-A01F-049BC8A5BDD8}"/>
    <cellStyle name="Note 73 29" xfId="15989" xr:uid="{CAD2010A-9F03-4CAB-8D19-F63092DA8766}"/>
    <cellStyle name="Note 73 3" xfId="2442" xr:uid="{00000000-0005-0000-0000-00008B090000}"/>
    <cellStyle name="Note 73 3 2" xfId="5023" xr:uid="{5BD2AB74-1E0D-49FE-B1BF-C0137EE97803}"/>
    <cellStyle name="Note 73 3 2 2" xfId="11452" xr:uid="{09D4AE91-F0D6-497C-856C-F7AB6EC3ACEA}"/>
    <cellStyle name="Note 73 3 3" xfId="9534" xr:uid="{2F2EAD64-BFA6-4F92-835D-6F33FAF2F5C6}"/>
    <cellStyle name="Note 73 3 4" xfId="10363" xr:uid="{FA9E8CE8-209A-4A44-8296-D7F41344286D}"/>
    <cellStyle name="Note 73 3 5" xfId="4094" xr:uid="{28ADA6B3-DE18-42CB-90F3-FE08BF3A5538}"/>
    <cellStyle name="Note 73 30" xfId="16166" xr:uid="{62577780-D677-491D-93C0-DE20C8701833}"/>
    <cellStyle name="Note 73 31" xfId="16328" xr:uid="{4B4B94B2-1B67-436D-A586-A06F25298A20}"/>
    <cellStyle name="Note 73 4" xfId="3394" xr:uid="{7AD1BB8A-4663-4734-977D-159FA3956BFF}"/>
    <cellStyle name="Note 73 4 2" xfId="10808" xr:uid="{C06A7108-9594-4D84-887D-3F3DA3329C1D}"/>
    <cellStyle name="Note 73 4 3" xfId="4542" xr:uid="{E21C3E78-8B66-4477-A026-5CB5EE2F1528}"/>
    <cellStyle name="Note 73 5" xfId="3579" xr:uid="{DB91958C-8AE1-4371-9421-3BCACB81C2B6}"/>
    <cellStyle name="Note 73 5 2" xfId="11449" xr:uid="{C7015E97-705B-4C85-B17C-A5A49444ABE6}"/>
    <cellStyle name="Note 73 6" xfId="5522" xr:uid="{25748C28-6A34-40A8-9EF1-9FA649DDA94B}"/>
    <cellStyle name="Note 73 6 2" xfId="11993" xr:uid="{4F64F1D0-1633-4C15-A4A9-1CF2161FDE33}"/>
    <cellStyle name="Note 73 7" xfId="5344" xr:uid="{D194E225-9FF5-443E-B683-DD6C9CEFFBDC}"/>
    <cellStyle name="Note 73 7 2" xfId="11815" xr:uid="{6A15C09D-31F7-4055-82B0-090D91E2DEB7}"/>
    <cellStyle name="Note 73 8" xfId="5758" xr:uid="{202BDAB9-4571-41EB-8004-52E4C2BDDC30}"/>
    <cellStyle name="Note 73 8 2" xfId="12229" xr:uid="{232A0894-E78E-49F5-9164-4CA32BEB420C}"/>
    <cellStyle name="Note 73 9" xfId="5868" xr:uid="{07C10F3B-21ED-43CC-95B8-0B48D4D156F0}"/>
    <cellStyle name="Note 73 9 2" xfId="12339" xr:uid="{6300F183-EE8E-4DE4-8447-2E828AA77ED4}"/>
    <cellStyle name="Note 73_TRAFO" xfId="2443" xr:uid="{00000000-0005-0000-0000-00008C090000}"/>
    <cellStyle name="Note 74" xfId="2444" xr:uid="{00000000-0005-0000-0000-00008D090000}"/>
    <cellStyle name="Note 74 10" xfId="6467" xr:uid="{500C0492-DCA1-4375-ADD3-719525391E3E}"/>
    <cellStyle name="Note 74 10 2" xfId="12938" xr:uid="{3C82FC2B-A6A0-4688-A00A-79936F4ED67A}"/>
    <cellStyle name="Note 74 11" xfId="6235" xr:uid="{3B8EEBEB-CE25-45B3-9A4D-68B221D62C45}"/>
    <cellStyle name="Note 74 11 2" xfId="12706" xr:uid="{D0C59C89-F950-4894-A8BA-C5CAA87574CA}"/>
    <cellStyle name="Note 74 12" xfId="6948" xr:uid="{59A2F893-145D-4F8E-AB32-23CE90608C6F}"/>
    <cellStyle name="Note 74 12 2" xfId="13419" xr:uid="{B820D705-AD20-4F1A-A15C-D495CB382992}"/>
    <cellStyle name="Note 74 13" xfId="6564" xr:uid="{CE64417A-378C-49BF-8D96-F6C8AB8CF04F}"/>
    <cellStyle name="Note 74 13 2" xfId="13035" xr:uid="{1E8BCE8D-4971-4B30-BEA5-6B1538ABB399}"/>
    <cellStyle name="Note 74 14" xfId="7182" xr:uid="{493F810A-AD7B-4DD0-B1A1-2AF45557CFCD}"/>
    <cellStyle name="Note 74 14 2" xfId="13653" xr:uid="{814F043C-0D95-4963-B173-E26975310F3F}"/>
    <cellStyle name="Note 74 15" xfId="7294" xr:uid="{465D0D77-2964-4E33-B7F7-CF157A362A5F}"/>
    <cellStyle name="Note 74 15 2" xfId="13765" xr:uid="{9EFD1FF3-8243-494F-9EE8-226EA3CCF26A}"/>
    <cellStyle name="Note 74 16" xfId="7872" xr:uid="{041FD422-7092-483B-B1A5-819AD0A575F8}"/>
    <cellStyle name="Note 74 16 2" xfId="14343" xr:uid="{1B5377BA-41CE-4B01-AB17-F092DDF24732}"/>
    <cellStyle name="Note 74 17" xfId="8051" xr:uid="{D16C377A-CBBC-4C41-B064-760CAA67F414}"/>
    <cellStyle name="Note 74 17 2" xfId="14522" xr:uid="{0F21D197-297B-4CF1-A367-5BA45239DCA7}"/>
    <cellStyle name="Note 74 18" xfId="8228" xr:uid="{D591690C-A3D3-4AE5-9CCB-B6435352B64E}"/>
    <cellStyle name="Note 74 18 2" xfId="14699" xr:uid="{C31D6C6E-0D31-4191-BF81-C7EF93436669}"/>
    <cellStyle name="Note 74 19" xfId="8390" xr:uid="{39FF2354-466F-42CB-A675-C48B18B86386}"/>
    <cellStyle name="Note 74 19 2" xfId="14861" xr:uid="{898CFE93-C2B6-45F5-9F53-1F167E7AE545}"/>
    <cellStyle name="Note 74 2" xfId="2445" xr:uid="{00000000-0005-0000-0000-00008E090000}"/>
    <cellStyle name="Note 74 2 10" xfId="6949" xr:uid="{29E1C56C-C621-4F13-A35A-62A743F0AF10}"/>
    <cellStyle name="Note 74 2 10 2" xfId="13420" xr:uid="{FC4A3C99-5F39-4516-A234-3836FD5ABBBF}"/>
    <cellStyle name="Note 74 2 11" xfId="6774" xr:uid="{39AA6C2F-785B-49EF-A7BD-55D7587FABA9}"/>
    <cellStyle name="Note 74 2 11 2" xfId="13245" xr:uid="{83470B11-8EAE-496B-9AD7-E89ECF3303D9}"/>
    <cellStyle name="Note 74 2 12" xfId="7183" xr:uid="{BFF794A3-4CDE-4BD1-8A30-E978D0120A21}"/>
    <cellStyle name="Note 74 2 12 2" xfId="13654" xr:uid="{0C5D47B6-D76D-443D-A55A-4AE6AF93F1FD}"/>
    <cellStyle name="Note 74 2 13" xfId="7234" xr:uid="{9C2CC28C-0A31-4F8F-8C0B-BACA12D69D71}"/>
    <cellStyle name="Note 74 2 13 2" xfId="13705" xr:uid="{3840CE44-099F-40AE-9A84-A527B410B289}"/>
    <cellStyle name="Note 74 2 14" xfId="7873" xr:uid="{4E646F36-1B61-47E0-92E0-4001AE7650F5}"/>
    <cellStyle name="Note 74 2 14 2" xfId="14344" xr:uid="{6716A2C4-E60A-486D-8149-AFB61137BDFA}"/>
    <cellStyle name="Note 74 2 15" xfId="8052" xr:uid="{7678F763-1403-4D4B-AE52-948A2A786336}"/>
    <cellStyle name="Note 74 2 15 2" xfId="14523" xr:uid="{4EBAC998-8465-4763-9929-8D3F68BC14ED}"/>
    <cellStyle name="Note 74 2 16" xfId="8229" xr:uid="{392522D8-9536-4D77-9BC6-59E0C776A21B}"/>
    <cellStyle name="Note 74 2 16 2" xfId="14700" xr:uid="{70E2F7FD-DDB6-4062-BCF8-FBF0B5514013}"/>
    <cellStyle name="Note 74 2 17" xfId="8391" xr:uid="{2CB08C77-1342-412A-8291-16F117ACDD4F}"/>
    <cellStyle name="Note 74 2 17 2" xfId="14862" xr:uid="{DEB4119C-27E5-4F5A-9E62-0B2BF208A0D1}"/>
    <cellStyle name="Note 74 2 18" xfId="9027" xr:uid="{B3BA857A-9468-4C2A-BFE4-FF522AE0F3EE}"/>
    <cellStyle name="Note 74 2 19" xfId="9536" xr:uid="{8E4D9027-9BDA-4677-A017-0C5BF6D7D2AA}"/>
    <cellStyle name="Note 74 2 2" xfId="2446" xr:uid="{00000000-0005-0000-0000-00008F090000}"/>
    <cellStyle name="Note 74 2 2 2" xfId="5024" xr:uid="{F8811C96-F3D4-4D71-A400-CB483D326D0C}"/>
    <cellStyle name="Note 74 2 2 2 2" xfId="11455" xr:uid="{CC8A79EA-6165-4157-BE77-712770C65D12}"/>
    <cellStyle name="Note 74 2 2 3" xfId="9537" xr:uid="{B955C0C1-16EB-4EBE-BA6D-B77DFDD54489}"/>
    <cellStyle name="Note 74 2 2 4" xfId="10364" xr:uid="{E79E8032-B9E5-489C-B225-B93164D47A6A}"/>
    <cellStyle name="Note 74 2 2 5" xfId="4095" xr:uid="{A2CD23FA-7EC1-42C9-BCCA-0EDC46EF17CE}"/>
    <cellStyle name="Note 74 2 20" xfId="8479" xr:uid="{7692F470-1E97-4ED4-B329-32700A43E221}"/>
    <cellStyle name="Note 74 2 21" xfId="9788" xr:uid="{51B070AC-3E07-4C6B-A6B9-6CA47238A734}"/>
    <cellStyle name="Note 74 2 22" xfId="9971" xr:uid="{74E2799F-096B-48D2-A349-2DC8BAA9393F}"/>
    <cellStyle name="Note 74 2 23" xfId="10090" xr:uid="{70A5AB1C-948F-4028-ACB0-8D558F451374}"/>
    <cellStyle name="Note 74 2 24" xfId="15114" xr:uid="{B903A216-5ADC-4C39-A67B-6706984483B6}"/>
    <cellStyle name="Note 74 2 25" xfId="15726" xr:uid="{0C0B4B7A-EAA0-4DD0-8721-DC6BFC161A98}"/>
    <cellStyle name="Note 74 2 26" xfId="15542" xr:uid="{A131D889-6325-4683-97C1-8F4F9DCC557A}"/>
    <cellStyle name="Note 74 2 27" xfId="15992" xr:uid="{FBA8F0C7-B368-454D-AF9B-689BD7C59962}"/>
    <cellStyle name="Note 74 2 28" xfId="16169" xr:uid="{C43D4EBB-1EB5-4A02-9828-48B2809F48BE}"/>
    <cellStyle name="Note 74 2 29" xfId="16331" xr:uid="{5E6CC2D4-D85E-4E3A-8704-C94FF207A43C}"/>
    <cellStyle name="Note 74 2 3" xfId="3582" xr:uid="{74ED81B4-835B-440E-BB5A-B93307E8409E}"/>
    <cellStyle name="Note 74 2 3 2" xfId="11454" xr:uid="{D657B81E-112C-4DB4-87AF-FC0D9B30AD72}"/>
    <cellStyle name="Note 74 2 4" xfId="5525" xr:uid="{26E0CC88-8E11-4351-AF59-79B46A7A7C01}"/>
    <cellStyle name="Note 74 2 4 2" xfId="11996" xr:uid="{C258A8E3-EDBC-48D2-9162-9600A65A22EC}"/>
    <cellStyle name="Note 74 2 5" xfId="5347" xr:uid="{92856264-4F09-4F5A-97BF-C0BB98DEDA17}"/>
    <cellStyle name="Note 74 2 5 2" xfId="11818" xr:uid="{525134FA-A228-4CCC-8879-F23878A806AE}"/>
    <cellStyle name="Note 74 2 6" xfId="5761" xr:uid="{9E587D76-D23A-4FE7-89C5-84C73B5E6A71}"/>
    <cellStyle name="Note 74 2 6 2" xfId="12232" xr:uid="{1776B9C2-7E1A-46FA-A5E8-0491F9F7D5B7}"/>
    <cellStyle name="Note 74 2 7" xfId="5865" xr:uid="{868BDBAF-FE3C-4ADB-83CA-6C406BAADE6E}"/>
    <cellStyle name="Note 74 2 7 2" xfId="12336" xr:uid="{D6891010-EFA5-4CD5-A020-C5CF2C8033DE}"/>
    <cellStyle name="Note 74 2 8" xfId="6468" xr:uid="{DFD24E77-A323-4134-8F55-C328C410E8CD}"/>
    <cellStyle name="Note 74 2 8 2" xfId="12939" xr:uid="{592AD1F3-3CD6-4446-9666-549A7256EDE5}"/>
    <cellStyle name="Note 74 2 9" xfId="6236" xr:uid="{56D1D6DD-914C-46F2-9E4E-93F429AF5C47}"/>
    <cellStyle name="Note 74 2 9 2" xfId="12707" xr:uid="{DC7E6A74-594A-4817-973C-834B1322C6CD}"/>
    <cellStyle name="Note 74 20" xfId="9026" xr:uid="{D3E9F654-E647-46BC-94AD-786B992F3BCF}"/>
    <cellStyle name="Note 74 21" xfId="9535" xr:uid="{0A8B4F10-EEBE-4784-A779-2D765C6CEC7D}"/>
    <cellStyle name="Note 74 22" xfId="8480" xr:uid="{86E8698F-D437-4D76-AD3D-ECDEFF89B254}"/>
    <cellStyle name="Note 74 23" xfId="9787" xr:uid="{BD17D7BE-B501-4723-85FF-8D970531F370}"/>
    <cellStyle name="Note 74 24" xfId="9970" xr:uid="{883BE61C-3758-426A-9BFD-FE297D1243B7}"/>
    <cellStyle name="Note 74 25" xfId="10089" xr:uid="{66263A45-3F20-4B59-8BEB-DD0C6E974C3D}"/>
    <cellStyle name="Note 74 26" xfId="15113" xr:uid="{86FA2A0D-E06B-4AF2-9D25-EDC0E7D2B233}"/>
    <cellStyle name="Note 74 27" xfId="15725" xr:uid="{7E69A8D3-2022-4BE6-A890-6AE826EEAC1C}"/>
    <cellStyle name="Note 74 28" xfId="15541" xr:uid="{403794F0-3F2F-42B4-8012-1C7333D8602B}"/>
    <cellStyle name="Note 74 29" xfId="15991" xr:uid="{6CB6B843-EC08-49BE-9A34-FD4BF5219FAC}"/>
    <cellStyle name="Note 74 3" xfId="2447" xr:uid="{00000000-0005-0000-0000-000090090000}"/>
    <cellStyle name="Note 74 3 2" xfId="5025" xr:uid="{B3F67F17-09BA-4CEB-B2FB-63AF1FAE3B7D}"/>
    <cellStyle name="Note 74 3 2 2" xfId="11456" xr:uid="{88925B19-F927-4BA3-944D-181BBD2558DF}"/>
    <cellStyle name="Note 74 3 3" xfId="9538" xr:uid="{BE988C39-035A-41BE-991F-F2D6C4679159}"/>
    <cellStyle name="Note 74 3 4" xfId="10365" xr:uid="{191926A9-E5BF-486D-83A8-32511FA47597}"/>
    <cellStyle name="Note 74 3 5" xfId="4096" xr:uid="{7A463279-C989-4294-A8E5-C0B3636CB08B}"/>
    <cellStyle name="Note 74 30" xfId="16168" xr:uid="{C6CF002F-C04D-4C1E-81F9-49E386A0E1F5}"/>
    <cellStyle name="Note 74 31" xfId="16330" xr:uid="{08A06C0D-42CA-43F9-9917-8290B87347E9}"/>
    <cellStyle name="Note 74 4" xfId="3395" xr:uid="{D86C25A3-B550-42EF-A29F-A768A56431BF}"/>
    <cellStyle name="Note 74 4 2" xfId="10809" xr:uid="{8A694B4D-A4B1-46DF-9CF4-44F566C2E0F4}"/>
    <cellStyle name="Note 74 4 3" xfId="4543" xr:uid="{C53EDE0D-1FEB-4576-B00F-E52AE612EBC6}"/>
    <cellStyle name="Note 74 5" xfId="3581" xr:uid="{3736E16D-8444-4442-92A6-BAB04DDAFEF2}"/>
    <cellStyle name="Note 74 5 2" xfId="11453" xr:uid="{9883DC88-1C1B-42DA-8879-05403768AA28}"/>
    <cellStyle name="Note 74 6" xfId="5524" xr:uid="{496D9BB5-B0AE-44FC-BA32-EF4574D3464C}"/>
    <cellStyle name="Note 74 6 2" xfId="11995" xr:uid="{7584BB77-9ACE-4D3E-B9EF-9888C030DABD}"/>
    <cellStyle name="Note 74 7" xfId="5346" xr:uid="{AD4AC6CC-03E9-4A42-A34B-2FD5F58BCBE7}"/>
    <cellStyle name="Note 74 7 2" xfId="11817" xr:uid="{DF7476FA-C448-48F7-B5AD-829B99F6BBB2}"/>
    <cellStyle name="Note 74 8" xfId="5760" xr:uid="{900F70D9-AEFC-4AFE-A0C6-FEB9A9B52E42}"/>
    <cellStyle name="Note 74 8 2" xfId="12231" xr:uid="{B2333A90-1005-4D74-B9F6-913AAF96891B}"/>
    <cellStyle name="Note 74 9" xfId="5866" xr:uid="{808E37E8-B580-4839-A0A2-C853CAE667AF}"/>
    <cellStyle name="Note 74 9 2" xfId="12337" xr:uid="{A10AF691-C205-49EF-B673-94815392A2D7}"/>
    <cellStyle name="Note 74_TRAFO" xfId="2448" xr:uid="{00000000-0005-0000-0000-000091090000}"/>
    <cellStyle name="Note 75" xfId="2449" xr:uid="{00000000-0005-0000-0000-000092090000}"/>
    <cellStyle name="Note 75 10" xfId="6469" xr:uid="{327A9D75-AA7E-4D36-BAB3-09522612B324}"/>
    <cellStyle name="Note 75 10 2" xfId="12940" xr:uid="{F6357632-95FA-47AA-87B1-21A879500DEB}"/>
    <cellStyle name="Note 75 11" xfId="6237" xr:uid="{0F654030-C0E1-43F1-8CC1-302749D0E9A0}"/>
    <cellStyle name="Note 75 11 2" xfId="12708" xr:uid="{714B68F6-203A-45EF-9B33-456607126443}"/>
    <cellStyle name="Note 75 12" xfId="6950" xr:uid="{2DD64281-0BF7-4501-BD75-47CAD8D55C12}"/>
    <cellStyle name="Note 75 12 2" xfId="13421" xr:uid="{49859E38-D45F-42FA-BF53-86234071913D}"/>
    <cellStyle name="Note 75 13" xfId="6775" xr:uid="{BA6991D8-6219-44B4-B5AC-255E8731129F}"/>
    <cellStyle name="Note 75 13 2" xfId="13246" xr:uid="{7F4E5DCA-82C0-4C47-896C-B9E2151E5B1C}"/>
    <cellStyle name="Note 75 14" xfId="7184" xr:uid="{2B9B1EE5-BAD6-4E56-ABD5-AF8D2A7A3928}"/>
    <cellStyle name="Note 75 14 2" xfId="13655" xr:uid="{CCDF01EF-F48D-4356-A6CB-C0E8965C5F78}"/>
    <cellStyle name="Note 75 15" xfId="7293" xr:uid="{FD09FE04-5995-486B-9EAF-373E7D0194D5}"/>
    <cellStyle name="Note 75 15 2" xfId="13764" xr:uid="{F5949D44-67E4-4072-856E-CF953F334F9F}"/>
    <cellStyle name="Note 75 16" xfId="7874" xr:uid="{8809398D-93C2-4807-9BFC-A9E1AD816EDD}"/>
    <cellStyle name="Note 75 16 2" xfId="14345" xr:uid="{00E5CC23-23FB-4310-9A28-058620CE68BB}"/>
    <cellStyle name="Note 75 17" xfId="8053" xr:uid="{63A45881-F6C4-4305-977F-4B23CE2009D0}"/>
    <cellStyle name="Note 75 17 2" xfId="14524" xr:uid="{F02A312F-C697-4720-B615-754626ED32FE}"/>
    <cellStyle name="Note 75 18" xfId="8230" xr:uid="{6C9BAB7B-22C1-4719-B51A-F74A28508C20}"/>
    <cellStyle name="Note 75 18 2" xfId="14701" xr:uid="{00032A0F-61AF-492F-B0D2-ED7AA62EE7E8}"/>
    <cellStyle name="Note 75 19" xfId="8392" xr:uid="{A0F2E749-65D1-4F95-B0F3-75E5E9C16EDB}"/>
    <cellStyle name="Note 75 19 2" xfId="14863" xr:uid="{F633AEFE-4AB8-4643-A46D-B251D33A4F08}"/>
    <cellStyle name="Note 75 2" xfId="2450" xr:uid="{00000000-0005-0000-0000-000093090000}"/>
    <cellStyle name="Note 75 2 10" xfId="6951" xr:uid="{118F1254-C554-4E13-A62D-68F26BE6DC40}"/>
    <cellStyle name="Note 75 2 10 2" xfId="13422" xr:uid="{DB00FB43-CB35-4A8E-84B1-525704B3F4BF}"/>
    <cellStyle name="Note 75 2 11" xfId="7025" xr:uid="{0A86A0EE-54C6-4C4D-B39A-6343BA59EB59}"/>
    <cellStyle name="Note 75 2 11 2" xfId="13496" xr:uid="{AE290D7F-92BE-485A-B985-D06C68F7E78A}"/>
    <cellStyle name="Note 75 2 12" xfId="7185" xr:uid="{0F32A5E2-14E4-416C-BA90-AC7FA5135F7C}"/>
    <cellStyle name="Note 75 2 12 2" xfId="13656" xr:uid="{57927750-DAA8-41D4-8B0F-4EAF2E4332B0}"/>
    <cellStyle name="Note 75 2 13" xfId="7292" xr:uid="{8E9B00FE-A4A9-4C6E-A02F-C2517E94EF80}"/>
    <cellStyle name="Note 75 2 13 2" xfId="13763" xr:uid="{3408B84E-06CA-4331-8CF8-2BCB0FA15A5A}"/>
    <cellStyle name="Note 75 2 14" xfId="7875" xr:uid="{157F2784-CCDD-4386-AD84-F2E9A1012873}"/>
    <cellStyle name="Note 75 2 14 2" xfId="14346" xr:uid="{99EDD429-B583-4AA1-A5F4-EAF10B277777}"/>
    <cellStyle name="Note 75 2 15" xfId="8054" xr:uid="{AA34473B-D02F-4BB9-A0E7-8363A00F2D64}"/>
    <cellStyle name="Note 75 2 15 2" xfId="14525" xr:uid="{E12DA421-A931-4179-9AD6-5F32709DE31C}"/>
    <cellStyle name="Note 75 2 16" xfId="8231" xr:uid="{FC267AB0-E94E-4942-BACF-8A0036D7C52A}"/>
    <cellStyle name="Note 75 2 16 2" xfId="14702" xr:uid="{1CFB31A8-6261-4993-9D0B-2AE2C428C4EF}"/>
    <cellStyle name="Note 75 2 17" xfId="8393" xr:uid="{A4658C40-4D51-4CCC-8129-6BA5119E3211}"/>
    <cellStyle name="Note 75 2 17 2" xfId="14864" xr:uid="{65FDF99D-7F4B-479F-96D7-F0060E477F6D}"/>
    <cellStyle name="Note 75 2 18" xfId="9029" xr:uid="{ACEE733E-ED44-4B74-95A9-5534E8DAB1DD}"/>
    <cellStyle name="Note 75 2 19" xfId="9540" xr:uid="{B166D00A-1E09-4F0B-9CBF-81C3B44674F6}"/>
    <cellStyle name="Note 75 2 2" xfId="2451" xr:uid="{00000000-0005-0000-0000-000094090000}"/>
    <cellStyle name="Note 75 2 2 2" xfId="5026" xr:uid="{8392CB89-6929-4C61-A42F-4E4522F58805}"/>
    <cellStyle name="Note 75 2 2 2 2" xfId="11459" xr:uid="{55DF2EF1-68B9-442B-AC09-514227BF46B5}"/>
    <cellStyle name="Note 75 2 2 3" xfId="9541" xr:uid="{C5C4F732-68F0-40E2-BE55-20BA8532F2FC}"/>
    <cellStyle name="Note 75 2 2 4" xfId="10366" xr:uid="{25EB29C5-B478-4CC5-80CE-661A7F684802}"/>
    <cellStyle name="Note 75 2 2 5" xfId="4097" xr:uid="{F198A679-790E-4D47-9634-7F352EF271C1}"/>
    <cellStyle name="Note 75 2 20" xfId="8477" xr:uid="{0932A1CD-660C-4C21-AE0B-7FDC494D72A3}"/>
    <cellStyle name="Note 75 2 21" xfId="9790" xr:uid="{1FD413A2-2D28-4D20-A9F8-E8E01522EFE9}"/>
    <cellStyle name="Note 75 2 22" xfId="9973" xr:uid="{28209188-9C0B-4C04-89E9-D87B708E079C}"/>
    <cellStyle name="Note 75 2 23" xfId="10092" xr:uid="{59761CF7-BD2E-41D6-A538-64B9083BE22E}"/>
    <cellStyle name="Note 75 2 24" xfId="15116" xr:uid="{7E77DE15-F0BE-4477-82E3-A9D072B48D82}"/>
    <cellStyle name="Note 75 2 25" xfId="15728" xr:uid="{45D25DCA-0D04-42F7-9DE4-8CA6A9DF0E45}"/>
    <cellStyle name="Note 75 2 26" xfId="15207" xr:uid="{67423EFD-6CBC-4EF8-9B75-C9E00BF77F08}"/>
    <cellStyle name="Note 75 2 27" xfId="15994" xr:uid="{EF150D56-46E5-417E-8657-098ABDBDD2D5}"/>
    <cellStyle name="Note 75 2 28" xfId="16171" xr:uid="{EF469E79-2E06-4C60-9BF4-261CFC84CAB8}"/>
    <cellStyle name="Note 75 2 29" xfId="16333" xr:uid="{820CE500-4ABA-4335-A9B7-7063DCFB68BA}"/>
    <cellStyle name="Note 75 2 3" xfId="3584" xr:uid="{50485CD9-CAB6-48C3-96C5-951DCE94DEFD}"/>
    <cellStyle name="Note 75 2 3 2" xfId="11458" xr:uid="{1DE04ED9-6E88-4A42-9A7E-FEED50C2AB3A}"/>
    <cellStyle name="Note 75 2 4" xfId="5527" xr:uid="{5B7AED4B-FA37-45EF-9947-2DAB02B14A09}"/>
    <cellStyle name="Note 75 2 4 2" xfId="11998" xr:uid="{F73132A1-AE38-40E7-ACCC-2F091858D9AD}"/>
    <cellStyle name="Note 75 2 5" xfId="5602" xr:uid="{6FF29116-AD66-4E53-98B4-E1D50654D97D}"/>
    <cellStyle name="Note 75 2 5 2" xfId="12073" xr:uid="{8CEEA257-C9D8-4500-BC98-83884057F167}"/>
    <cellStyle name="Note 75 2 6" xfId="5763" xr:uid="{59939DFB-9A80-41E5-9962-168BA5F18C45}"/>
    <cellStyle name="Note 75 2 6 2" xfId="12234" xr:uid="{44C38221-D75F-4588-87A5-E11D53C60E21}"/>
    <cellStyle name="Note 75 2 7" xfId="5863" xr:uid="{E26B86BB-C43A-4FB2-A707-769C74F394D4}"/>
    <cellStyle name="Note 75 2 7 2" xfId="12334" xr:uid="{BB686ADB-D78E-47CF-BAE3-6BF2F3304338}"/>
    <cellStyle name="Note 75 2 8" xfId="6470" xr:uid="{5FB1AFCF-88FD-4025-BFEF-24E8ED766791}"/>
    <cellStyle name="Note 75 2 8 2" xfId="12941" xr:uid="{5AF17CB2-E179-417F-94AC-C8152AF33E03}"/>
    <cellStyle name="Note 75 2 9" xfId="6383" xr:uid="{16EDB278-01E5-4DA7-B3A4-C76F898F5FE4}"/>
    <cellStyle name="Note 75 2 9 2" xfId="12854" xr:uid="{E2A89D9C-1687-49F2-8776-223ABF8BF97A}"/>
    <cellStyle name="Note 75 20" xfId="9028" xr:uid="{7479BD0F-A1DC-4D21-99CF-0AEB4642CCE3}"/>
    <cellStyle name="Note 75 21" xfId="9539" xr:uid="{ADAE537B-3634-4004-BA98-0C4D2F77F8F6}"/>
    <cellStyle name="Note 75 22" xfId="8478" xr:uid="{07EB5153-7971-47D1-9826-1611B22C28B2}"/>
    <cellStyle name="Note 75 23" xfId="9789" xr:uid="{E1ADC25F-B09A-4903-A757-A437A32329A7}"/>
    <cellStyle name="Note 75 24" xfId="9972" xr:uid="{51D37B0D-6155-4588-844C-D27C4438C67F}"/>
    <cellStyle name="Note 75 25" xfId="10091" xr:uid="{84A924AA-D250-45A7-A350-215F4E830DF8}"/>
    <cellStyle name="Note 75 26" xfId="15115" xr:uid="{DD9A1979-4844-401F-9A1F-1DB0366A8311}"/>
    <cellStyle name="Note 75 27" xfId="15727" xr:uid="{05C052A2-3521-458D-99ED-12C3BCDC05BD}"/>
    <cellStyle name="Note 75 28" xfId="15543" xr:uid="{6939FE69-C843-4C6E-814A-F519C3B4B6E0}"/>
    <cellStyle name="Note 75 29" xfId="15993" xr:uid="{EEFC1B87-FD00-41F8-B10D-919F2D410F42}"/>
    <cellStyle name="Note 75 3" xfId="2452" xr:uid="{00000000-0005-0000-0000-000095090000}"/>
    <cellStyle name="Note 75 3 2" xfId="5027" xr:uid="{3E7EEF17-93E0-4578-8EA6-7743CD14D742}"/>
    <cellStyle name="Note 75 3 2 2" xfId="11460" xr:uid="{281C1806-BC4C-43FC-8100-C9581E1351CA}"/>
    <cellStyle name="Note 75 3 3" xfId="9542" xr:uid="{E9BA9EE6-A2A1-4675-B9E9-28A5DF4B5094}"/>
    <cellStyle name="Note 75 3 4" xfId="10367" xr:uid="{23945A5A-F7F3-4EE0-84D1-55082B84B521}"/>
    <cellStyle name="Note 75 3 5" xfId="4098" xr:uid="{FF278CB2-F97A-4C37-B98A-6EB4A9F6B3AF}"/>
    <cellStyle name="Note 75 30" xfId="16170" xr:uid="{3BEDF446-44F9-4B53-A204-08194CE204AD}"/>
    <cellStyle name="Note 75 31" xfId="16332" xr:uid="{D453F602-F6F7-4365-B646-126FA0115A01}"/>
    <cellStyle name="Note 75 4" xfId="3396" xr:uid="{5E5631FF-36FF-4F1A-92F7-5E71DB7F4496}"/>
    <cellStyle name="Note 75 4 2" xfId="10810" xr:uid="{870B40CB-DC26-46D9-815A-4A1470AA7EE7}"/>
    <cellStyle name="Note 75 4 3" xfId="4544" xr:uid="{D6286FCB-C28F-422E-9E06-9CAF86A22384}"/>
    <cellStyle name="Note 75 5" xfId="3583" xr:uid="{3C212060-A59B-4B05-B32B-12E2FBD1D230}"/>
    <cellStyle name="Note 75 5 2" xfId="11457" xr:uid="{0E43977D-82CA-48BF-B13C-F105E49618D7}"/>
    <cellStyle name="Note 75 6" xfId="5526" xr:uid="{1EE229F7-7A3B-46E3-9A41-F830638AE406}"/>
    <cellStyle name="Note 75 6 2" xfId="11997" xr:uid="{F36A363B-52C7-41E9-9406-EB391DE5E6DD}"/>
    <cellStyle name="Note 75 7" xfId="5348" xr:uid="{2B53B676-B214-419D-B724-45320AD72144}"/>
    <cellStyle name="Note 75 7 2" xfId="11819" xr:uid="{31DD8081-E1A9-4814-8114-7980CFD715D0}"/>
    <cellStyle name="Note 75 8" xfId="5762" xr:uid="{314DA1A8-4E6D-42EC-91FE-C00AD6F38944}"/>
    <cellStyle name="Note 75 8 2" xfId="12233" xr:uid="{E4B5FFCD-D38C-4F8C-B619-240DC7E0D212}"/>
    <cellStyle name="Note 75 9" xfId="5864" xr:uid="{A61D80FC-9929-4DC6-8840-C416418302EE}"/>
    <cellStyle name="Note 75 9 2" xfId="12335" xr:uid="{1FD01225-66FE-4FAD-AF4B-1C09795A6D8B}"/>
    <cellStyle name="Note 75_TRAFO" xfId="2453" xr:uid="{00000000-0005-0000-0000-000096090000}"/>
    <cellStyle name="Note 76" xfId="2454" xr:uid="{00000000-0005-0000-0000-000097090000}"/>
    <cellStyle name="Note 76 10" xfId="6471" xr:uid="{32F3233C-81E0-4D2D-A069-5331B8568D2C}"/>
    <cellStyle name="Note 76 10 2" xfId="12942" xr:uid="{EB13ACC3-E522-4746-B033-0245C2D74910}"/>
    <cellStyle name="Note 76 11" xfId="6238" xr:uid="{26D06341-D8AC-4820-A1D3-E5A226154CE9}"/>
    <cellStyle name="Note 76 11 2" xfId="12709" xr:uid="{F608B8D9-E919-43B8-8451-85CF7C1AD309}"/>
    <cellStyle name="Note 76 12" xfId="6952" xr:uid="{7300C5E5-4A80-4E05-B3F4-51561B9B6CD8}"/>
    <cellStyle name="Note 76 12 2" xfId="13423" xr:uid="{B94409E8-B158-4E3C-B255-9CBAE1018495}"/>
    <cellStyle name="Note 76 13" xfId="6776" xr:uid="{C51B0CD4-1BD7-42C0-830F-062C0D7FFD5D}"/>
    <cellStyle name="Note 76 13 2" xfId="13247" xr:uid="{E7DADFC0-FCB7-4204-9553-450F6C35D6E5}"/>
    <cellStyle name="Note 76 14" xfId="7186" xr:uid="{C208C135-B0A4-4DC1-A6E6-2B35951B5620}"/>
    <cellStyle name="Note 76 14 2" xfId="13657" xr:uid="{4728E584-F97E-491F-8A18-C46AA1CF953D}"/>
    <cellStyle name="Note 76 15" xfId="7291" xr:uid="{E76AF375-B232-439D-BE80-4B54835BB604}"/>
    <cellStyle name="Note 76 15 2" xfId="13762" xr:uid="{311E302B-7EB6-496B-8D96-B959879881FB}"/>
    <cellStyle name="Note 76 16" xfId="7876" xr:uid="{FD3D897C-A465-4C2D-92EE-5B5E7714375C}"/>
    <cellStyle name="Note 76 16 2" xfId="14347" xr:uid="{8F8A0013-F801-4040-84E5-AACECAF1A24E}"/>
    <cellStyle name="Note 76 17" xfId="8055" xr:uid="{84614866-77FC-4CC5-B219-2553E847581C}"/>
    <cellStyle name="Note 76 17 2" xfId="14526" xr:uid="{3C4F1961-EEE0-4CA1-ADAD-0D3DF76F8348}"/>
    <cellStyle name="Note 76 18" xfId="8232" xr:uid="{6AD3A3DC-DAF4-4C25-93EA-8F8D9595810B}"/>
    <cellStyle name="Note 76 18 2" xfId="14703" xr:uid="{499467DE-3B4B-4138-9433-EF0317816F7F}"/>
    <cellStyle name="Note 76 19" xfId="8394" xr:uid="{EA7AF97C-6E0F-46DA-9A31-098F57A9D682}"/>
    <cellStyle name="Note 76 19 2" xfId="14865" xr:uid="{586FEABD-1617-43AC-B990-B4BE83C1F1EA}"/>
    <cellStyle name="Note 76 2" xfId="2455" xr:uid="{00000000-0005-0000-0000-000098090000}"/>
    <cellStyle name="Note 76 2 10" xfId="6953" xr:uid="{F67847E3-BC17-48E9-846C-B98863947758}"/>
    <cellStyle name="Note 76 2 10 2" xfId="13424" xr:uid="{C744F694-AC68-4DF2-A2EE-0C56122131B4}"/>
    <cellStyle name="Note 76 2 11" xfId="6777" xr:uid="{C5E0CE13-2AAF-45A8-896F-26D06759B447}"/>
    <cellStyle name="Note 76 2 11 2" xfId="13248" xr:uid="{16B5F50B-A31E-4E73-A3DC-DD0C5B54BD13}"/>
    <cellStyle name="Note 76 2 12" xfId="7187" xr:uid="{4703D486-1E97-4AF7-B9DE-57609B7ECB43}"/>
    <cellStyle name="Note 76 2 12 2" xfId="13658" xr:uid="{1529D361-5077-46D5-9952-2CCCE0146885}"/>
    <cellStyle name="Note 76 2 13" xfId="7290" xr:uid="{24FCBE76-3AC3-45D0-9583-81E618939D29}"/>
    <cellStyle name="Note 76 2 13 2" xfId="13761" xr:uid="{E6963126-D2D8-461F-8765-3B6847834E0E}"/>
    <cellStyle name="Note 76 2 14" xfId="7877" xr:uid="{5FF41519-AD90-47E1-BDBF-4CD559DD2A4A}"/>
    <cellStyle name="Note 76 2 14 2" xfId="14348" xr:uid="{B4578A30-0759-450B-AF14-472F44411339}"/>
    <cellStyle name="Note 76 2 15" xfId="8056" xr:uid="{DD266D4A-1482-490B-B63D-5AF225FC0C1F}"/>
    <cellStyle name="Note 76 2 15 2" xfId="14527" xr:uid="{7845E485-48F3-4655-B168-E33C6ACDC69A}"/>
    <cellStyle name="Note 76 2 16" xfId="8233" xr:uid="{B68D75E6-0460-4072-8DF3-62D779ECC687}"/>
    <cellStyle name="Note 76 2 16 2" xfId="14704" xr:uid="{EB208233-F0C9-489A-A856-0D36EC40CE54}"/>
    <cellStyle name="Note 76 2 17" xfId="8395" xr:uid="{64294856-8BE9-4076-B5F0-279673C83CB3}"/>
    <cellStyle name="Note 76 2 17 2" xfId="14866" xr:uid="{E933BEFD-1073-4398-9E87-17704A4FF07B}"/>
    <cellStyle name="Note 76 2 18" xfId="9031" xr:uid="{12334603-9828-4A09-B479-16AC80D8BE89}"/>
    <cellStyle name="Note 76 2 19" xfId="9544" xr:uid="{FA591256-F3BA-4114-AAE5-B6548B94C81B}"/>
    <cellStyle name="Note 76 2 2" xfId="2456" xr:uid="{00000000-0005-0000-0000-000099090000}"/>
    <cellStyle name="Note 76 2 2 2" xfId="5028" xr:uid="{1CA660A0-DC35-4B80-A18F-64912D922582}"/>
    <cellStyle name="Note 76 2 2 2 2" xfId="11463" xr:uid="{D0E27DA6-C804-47A0-9A78-00954375BA5B}"/>
    <cellStyle name="Note 76 2 2 3" xfId="9545" xr:uid="{EFAF2D10-7F9D-47BB-9682-46ED418C6BDF}"/>
    <cellStyle name="Note 76 2 2 4" xfId="10368" xr:uid="{638A2FE0-C92C-40A2-9180-2388624E43BD}"/>
    <cellStyle name="Note 76 2 2 5" xfId="4099" xr:uid="{376C824F-E30E-45DE-8505-19A246F59FD9}"/>
    <cellStyle name="Note 76 2 20" xfId="8476" xr:uid="{D26F8A98-CEF2-495A-8608-8A85A20C28A0}"/>
    <cellStyle name="Note 76 2 21" xfId="9792" xr:uid="{0809D19A-98C8-4F61-80C3-69FE1DA4FF4B}"/>
    <cellStyle name="Note 76 2 22" xfId="9975" xr:uid="{28C94C4A-755E-44E5-A989-CFA0BB7934C4}"/>
    <cellStyle name="Note 76 2 23" xfId="10147" xr:uid="{D546761F-68EF-47A7-A556-6D76BF7271E4}"/>
    <cellStyle name="Note 76 2 24" xfId="15118" xr:uid="{2F6E7AF3-7412-41ED-9190-1194F2CF5626}"/>
    <cellStyle name="Note 76 2 25" xfId="15730" xr:uid="{92481D95-58D7-4811-B92D-2180B8765BAC}"/>
    <cellStyle name="Note 76 2 26" xfId="15544" xr:uid="{6B9B73F5-41BD-47E7-B02B-19EF0DD0966B}"/>
    <cellStyle name="Note 76 2 27" xfId="15996" xr:uid="{B3D7BDF2-5E73-47D5-AEE8-42DF3036D632}"/>
    <cellStyle name="Note 76 2 28" xfId="16173" xr:uid="{906050BB-4816-4AFB-964F-47D19F582DC6}"/>
    <cellStyle name="Note 76 2 29" xfId="16335" xr:uid="{F64A5E9D-3BD7-4095-92CD-815F5C0C50A4}"/>
    <cellStyle name="Note 76 2 3" xfId="3586" xr:uid="{25FA3D5D-C9C0-4669-B634-A3C2E9A47FE2}"/>
    <cellStyle name="Note 76 2 3 2" xfId="11462" xr:uid="{422558DD-17C3-4677-91CA-04818743EC33}"/>
    <cellStyle name="Note 76 2 4" xfId="5529" xr:uid="{9B3E4CAB-EED6-4312-ACE0-7504FC12E7A3}"/>
    <cellStyle name="Note 76 2 4 2" xfId="12000" xr:uid="{705A9EDF-CD1C-4214-BD41-441966FBB935}"/>
    <cellStyle name="Note 76 2 5" xfId="5350" xr:uid="{8C29D782-A60B-4FA9-9E61-A20E54EB8CC2}"/>
    <cellStyle name="Note 76 2 5 2" xfId="11821" xr:uid="{AFBC56E1-9448-4963-A4AC-D4091C5F9AE9}"/>
    <cellStyle name="Note 76 2 6" xfId="5765" xr:uid="{1DA0B610-7700-4172-B11D-D716A9C9591C}"/>
    <cellStyle name="Note 76 2 6 2" xfId="12236" xr:uid="{3404B465-A7EE-4CFF-8664-631FCDF5C4A3}"/>
    <cellStyle name="Note 76 2 7" xfId="5861" xr:uid="{C584CCE7-DFBB-4C4E-8180-E8CFCE2D9563}"/>
    <cellStyle name="Note 76 2 7 2" xfId="12332" xr:uid="{7DC58988-893B-4B4E-9915-ABD57B50068D}"/>
    <cellStyle name="Note 76 2 8" xfId="6472" xr:uid="{B3A6411D-7F42-4E00-A9C2-7EBEFA63FD82}"/>
    <cellStyle name="Note 76 2 8 2" xfId="12943" xr:uid="{77E87C47-56E1-4BF3-A2C2-AC6F8525A25A}"/>
    <cellStyle name="Note 76 2 9" xfId="6239" xr:uid="{3212EFF4-E4B0-45B8-80E8-E386C1D413DB}"/>
    <cellStyle name="Note 76 2 9 2" xfId="12710" xr:uid="{AD2977B9-F1A9-4548-B3DE-7A6EEBF140CB}"/>
    <cellStyle name="Note 76 20" xfId="9030" xr:uid="{CC35F6C7-0644-4AFA-996E-554071FD5E24}"/>
    <cellStyle name="Note 76 21" xfId="9543" xr:uid="{A7FD3DCD-CBFC-4EB0-87C1-4B53B225AA20}"/>
    <cellStyle name="Note 76 22" xfId="9062" xr:uid="{BB3EAE2F-C55C-469C-9D1C-87EE020A8331}"/>
    <cellStyle name="Note 76 23" xfId="9791" xr:uid="{B713D968-12E0-415E-9D18-8BE7AFD85BD3}"/>
    <cellStyle name="Note 76 24" xfId="9974" xr:uid="{47A7455D-9023-4DD1-9AFB-E75D412BE9F1}"/>
    <cellStyle name="Note 76 25" xfId="10093" xr:uid="{CC40A51F-06BD-45E8-A0D4-565CDF5F4260}"/>
    <cellStyle name="Note 76 26" xfId="15117" xr:uid="{331DF424-BF12-49E9-BD7A-2C43147BAD3D}"/>
    <cellStyle name="Note 76 27" xfId="15729" xr:uid="{D0443317-D582-4646-8483-40A78F86D846}"/>
    <cellStyle name="Note 76 28" xfId="15800" xr:uid="{1E182025-05EE-43D6-8480-8995BD217D49}"/>
    <cellStyle name="Note 76 29" xfId="15995" xr:uid="{3FBE928D-78D6-4B43-8161-02DD7C4A9D85}"/>
    <cellStyle name="Note 76 3" xfId="2457" xr:uid="{00000000-0005-0000-0000-00009A090000}"/>
    <cellStyle name="Note 76 3 2" xfId="5029" xr:uid="{30616DB2-DB6B-4BE3-A46E-B474C6850E3F}"/>
    <cellStyle name="Note 76 3 2 2" xfId="11464" xr:uid="{22226019-DC7D-48A3-BC30-5E8F57937D44}"/>
    <cellStyle name="Note 76 3 3" xfId="9546" xr:uid="{736CA5BE-727A-43CB-AE50-2E86F8ABE014}"/>
    <cellStyle name="Note 76 3 4" xfId="10369" xr:uid="{C062A06B-3014-4385-87F0-84232512499F}"/>
    <cellStyle name="Note 76 3 5" xfId="4100" xr:uid="{00FAD3ED-B6BA-40E9-B543-58CBDACB2EAA}"/>
    <cellStyle name="Note 76 30" xfId="16172" xr:uid="{1A460AB1-2FDD-4A86-AD1F-044B74E3E670}"/>
    <cellStyle name="Note 76 31" xfId="16334" xr:uid="{97FBE35B-372F-45A0-9ED6-0F9B37700886}"/>
    <cellStyle name="Note 76 4" xfId="3397" xr:uid="{490EA3C1-BD87-4457-A2BE-69104A2370E1}"/>
    <cellStyle name="Note 76 4 2" xfId="10811" xr:uid="{B8E6B16A-B630-41FD-89AB-CB5B3C716558}"/>
    <cellStyle name="Note 76 4 3" xfId="4545" xr:uid="{86FE3C71-43CE-4DEB-8646-71A72B0A4944}"/>
    <cellStyle name="Note 76 5" xfId="3585" xr:uid="{BFC371E6-8026-4630-A9AE-EF649DDB0947}"/>
    <cellStyle name="Note 76 5 2" xfId="11461" xr:uid="{A7624FCF-3B86-4E72-9236-90BEBBC47196}"/>
    <cellStyle name="Note 76 6" xfId="5528" xr:uid="{6FA0BDD8-AAC9-4E16-9D1C-B75527CD1CDC}"/>
    <cellStyle name="Note 76 6 2" xfId="11999" xr:uid="{51480527-3655-4B0B-A87A-93357777F0A7}"/>
    <cellStyle name="Note 76 7" xfId="5349" xr:uid="{4B6E0FCB-8580-4BCA-8604-26970D1A7C95}"/>
    <cellStyle name="Note 76 7 2" xfId="11820" xr:uid="{2AA462E3-495C-4F17-8251-30ADF7F621BE}"/>
    <cellStyle name="Note 76 8" xfId="5764" xr:uid="{8AA70854-7D5D-4FF0-9F90-8794F672A9EA}"/>
    <cellStyle name="Note 76 8 2" xfId="12235" xr:uid="{E766A6CB-9DB6-4B4B-8DF2-F9E14E20C9A8}"/>
    <cellStyle name="Note 76 9" xfId="5862" xr:uid="{89C5FC74-4CE2-42F9-9B98-3CEC37965B38}"/>
    <cellStyle name="Note 76 9 2" xfId="12333" xr:uid="{32D1F86C-FEE4-4938-9830-E655BB01990C}"/>
    <cellStyle name="Note 76_TRAFO" xfId="2458" xr:uid="{00000000-0005-0000-0000-00009B090000}"/>
    <cellStyle name="Note 77" xfId="2459" xr:uid="{00000000-0005-0000-0000-00009C090000}"/>
    <cellStyle name="Note 77 10" xfId="6473" xr:uid="{F2D1B519-8E7C-43E6-AC2A-06F21A373D25}"/>
    <cellStyle name="Note 77 10 2" xfId="12944" xr:uid="{CE9AC007-E3E2-4AAA-82A6-C03D85710565}"/>
    <cellStyle name="Note 77 11" xfId="6240" xr:uid="{96DA1079-1305-452D-8FCD-16A837B0D5C4}"/>
    <cellStyle name="Note 77 11 2" xfId="12711" xr:uid="{DF218783-0FD7-4221-87FA-2EC396C028D6}"/>
    <cellStyle name="Note 77 12" xfId="6954" xr:uid="{3D63FC79-9629-4C5F-98B2-07F1809F5B03}"/>
    <cellStyle name="Note 77 12 2" xfId="13425" xr:uid="{768AE560-F1DD-4FCF-9DA8-14537CA7C2D0}"/>
    <cellStyle name="Note 77 13" xfId="6778" xr:uid="{F6FD9368-723E-4355-865B-BAA92EA0C971}"/>
    <cellStyle name="Note 77 13 2" xfId="13249" xr:uid="{B4D43630-F4FE-43ED-AB6E-134295FCD929}"/>
    <cellStyle name="Note 77 14" xfId="7188" xr:uid="{8FD92E45-5FC4-4B31-BE89-BD436DC2F840}"/>
    <cellStyle name="Note 77 14 2" xfId="13659" xr:uid="{FD440978-B1FF-4EF6-9C4C-B6891DE48993}"/>
    <cellStyle name="Note 77 15" xfId="7289" xr:uid="{FB2A82B1-C7AE-40B7-BB21-0434DF308467}"/>
    <cellStyle name="Note 77 15 2" xfId="13760" xr:uid="{7EB99C3E-46FF-4452-B1E6-0A6FC0229789}"/>
    <cellStyle name="Note 77 16" xfId="7878" xr:uid="{DDC7D184-49D6-440B-BC9A-8090FF4A21CB}"/>
    <cellStyle name="Note 77 16 2" xfId="14349" xr:uid="{83A21428-87CD-46C0-B9E7-DF1FA1F9F733}"/>
    <cellStyle name="Note 77 17" xfId="8057" xr:uid="{040F7F71-A2BC-4D6E-A13E-2F38A4E69182}"/>
    <cellStyle name="Note 77 17 2" xfId="14528" xr:uid="{BBCD39E4-0790-40D3-B5FE-D9502775CC7A}"/>
    <cellStyle name="Note 77 18" xfId="8234" xr:uid="{7FD42EAC-78DB-409C-ACBC-D647754F3B6F}"/>
    <cellStyle name="Note 77 18 2" xfId="14705" xr:uid="{D5842561-0E83-41A4-96FB-2880DDCE7FD9}"/>
    <cellStyle name="Note 77 19" xfId="8396" xr:uid="{7BE2B344-C709-4F29-8BB6-E7552CB5F413}"/>
    <cellStyle name="Note 77 19 2" xfId="14867" xr:uid="{0959F718-1E13-471D-B288-04B80010DB74}"/>
    <cellStyle name="Note 77 2" xfId="2460" xr:uid="{00000000-0005-0000-0000-00009D090000}"/>
    <cellStyle name="Note 77 2 10" xfId="6955" xr:uid="{7C2CBD66-4D9F-4F4B-AA91-22AF455D765B}"/>
    <cellStyle name="Note 77 2 10 2" xfId="13426" xr:uid="{99C08181-773D-4635-B557-1477D2D8D487}"/>
    <cellStyle name="Note 77 2 11" xfId="6779" xr:uid="{CA3FD2A4-077F-4514-9A70-146A4D439B5C}"/>
    <cellStyle name="Note 77 2 11 2" xfId="13250" xr:uid="{6B8723D1-2FAF-41E7-B386-78796E94C83B}"/>
    <cellStyle name="Note 77 2 12" xfId="7189" xr:uid="{DDF7BB6B-05E9-4DA0-9330-2B8EA18652FC}"/>
    <cellStyle name="Note 77 2 12 2" xfId="13660" xr:uid="{3F774598-B5BE-4DB2-8551-8E66EBE2139C}"/>
    <cellStyle name="Note 77 2 13" xfId="7288" xr:uid="{37BC3242-4432-4408-A49D-2C6D68D1A3CD}"/>
    <cellStyle name="Note 77 2 13 2" xfId="13759" xr:uid="{D08B441C-3114-4A50-AD98-43129E05546F}"/>
    <cellStyle name="Note 77 2 14" xfId="7879" xr:uid="{C04E6C80-77AB-4597-8F6D-5151B488B567}"/>
    <cellStyle name="Note 77 2 14 2" xfId="14350" xr:uid="{46890A61-F088-408F-AD9D-5CCF8D9C7D6C}"/>
    <cellStyle name="Note 77 2 15" xfId="8058" xr:uid="{DA76863E-45B3-42E4-B3A6-A627E86FF979}"/>
    <cellStyle name="Note 77 2 15 2" xfId="14529" xr:uid="{A7782293-DB9B-4FF2-ABAA-17DDF202B90C}"/>
    <cellStyle name="Note 77 2 16" xfId="8235" xr:uid="{8C7889A2-A81D-414E-92CC-E2E7F76D921E}"/>
    <cellStyle name="Note 77 2 16 2" xfId="14706" xr:uid="{500F8ACD-3F0F-4AE3-B1F2-4810547B8A75}"/>
    <cellStyle name="Note 77 2 17" xfId="8397" xr:uid="{627A2450-E71D-41CF-B416-0092C53A5F9D}"/>
    <cellStyle name="Note 77 2 17 2" xfId="14868" xr:uid="{947F0AD0-7582-40EF-A53A-BEDB55ACDB0F}"/>
    <cellStyle name="Note 77 2 18" xfId="9033" xr:uid="{399040F0-B7FB-4064-8D78-8368FE9784E0}"/>
    <cellStyle name="Note 77 2 19" xfId="9548" xr:uid="{12E6CA0C-9B1F-453B-A0D8-61033967BDA5}"/>
    <cellStyle name="Note 77 2 2" xfId="2461" xr:uid="{00000000-0005-0000-0000-00009E090000}"/>
    <cellStyle name="Note 77 2 2 2" xfId="5030" xr:uid="{C0B8084A-C14B-4128-B069-948B23D13C1B}"/>
    <cellStyle name="Note 77 2 2 2 2" xfId="11467" xr:uid="{38855AC8-BE6E-42EB-BAAB-8C24B4D6C53C}"/>
    <cellStyle name="Note 77 2 2 3" xfId="9549" xr:uid="{DCD2B265-38AF-4BAB-BA40-91005E6B2BE7}"/>
    <cellStyle name="Note 77 2 2 4" xfId="10370" xr:uid="{8FDE3673-E4D0-46E4-98F8-E58866ED98A2}"/>
    <cellStyle name="Note 77 2 2 5" xfId="4101" xr:uid="{578B2A69-6664-4296-9DA0-8EF748F4FB06}"/>
    <cellStyle name="Note 77 2 20" xfId="8474" xr:uid="{B4B2E456-D815-484C-8173-B333A4DA8DC1}"/>
    <cellStyle name="Note 77 2 21" xfId="9794" xr:uid="{24C5E9C9-6B85-45D5-8A62-0F061FF0FDFB}"/>
    <cellStyle name="Note 77 2 22" xfId="9977" xr:uid="{333868F4-4AF5-4AE1-A302-20A39853BB86}"/>
    <cellStyle name="Note 77 2 23" xfId="10095" xr:uid="{953EABE3-BD1D-470D-8BB6-DF2459AC17B5}"/>
    <cellStyle name="Note 77 2 24" xfId="15120" xr:uid="{7CA3A852-6BE4-4EDC-8AFA-FCEB392EF328}"/>
    <cellStyle name="Note 77 2 25" xfId="15731" xr:uid="{F4A3CFB5-A2F5-40E6-95E2-5312D7853856}"/>
    <cellStyle name="Note 77 2 26" xfId="15546" xr:uid="{B36593BC-B460-4DA2-AA3D-589CD9845BA9}"/>
    <cellStyle name="Note 77 2 27" xfId="15998" xr:uid="{CEA19C14-3F84-418A-96C5-B9BEFF70F248}"/>
    <cellStyle name="Note 77 2 28" xfId="16175" xr:uid="{7A56FB5A-31A7-409F-9948-ED702F6E57E2}"/>
    <cellStyle name="Note 77 2 29" xfId="16337" xr:uid="{102B29FE-189A-4D9E-9F19-A395AA221770}"/>
    <cellStyle name="Note 77 2 3" xfId="3588" xr:uid="{338AD1C8-57E5-40CA-B58A-C95E0CA38E4C}"/>
    <cellStyle name="Note 77 2 3 2" xfId="11466" xr:uid="{775E4638-274C-4B82-8FF8-754054DE1680}"/>
    <cellStyle name="Note 77 2 4" xfId="5531" xr:uid="{F0996F5F-D540-4A01-BAD2-0A27B03E2C88}"/>
    <cellStyle name="Note 77 2 4 2" xfId="12002" xr:uid="{93A52BC8-1AEE-4EFC-9739-F0783AC146BD}"/>
    <cellStyle name="Note 77 2 5" xfId="5352" xr:uid="{17A6B31D-1D72-4133-BE75-805D5B965872}"/>
    <cellStyle name="Note 77 2 5 2" xfId="11823" xr:uid="{B05CF9E9-F12D-4960-9B4A-31B45378F11F}"/>
    <cellStyle name="Note 77 2 6" xfId="5767" xr:uid="{1BE798EC-97CE-4774-AA3F-9797FE049AAE}"/>
    <cellStyle name="Note 77 2 6 2" xfId="12238" xr:uid="{D0040E29-773D-4EB1-A72F-9A241A8BAEE6}"/>
    <cellStyle name="Note 77 2 7" xfId="5859" xr:uid="{EB96E0F8-E46E-4527-83E0-AE49A0B45092}"/>
    <cellStyle name="Note 77 2 7 2" xfId="12330" xr:uid="{7F823287-2FAD-4752-9D34-0B0298710C15}"/>
    <cellStyle name="Note 77 2 8" xfId="6474" xr:uid="{835BC486-31F9-4FA8-BCDB-27FCFF0849C3}"/>
    <cellStyle name="Note 77 2 8 2" xfId="12945" xr:uid="{5EE6B322-8D74-4FFF-9B03-5C54CF0E6BF2}"/>
    <cellStyle name="Note 77 2 9" xfId="6241" xr:uid="{DA8B8A6F-2FD3-4E0B-BCDC-C0C0EDF30D52}"/>
    <cellStyle name="Note 77 2 9 2" xfId="12712" xr:uid="{EC6C9345-66D2-41BE-95ED-AAC73B251BEA}"/>
    <cellStyle name="Note 77 20" xfId="9032" xr:uid="{56BAE969-29DB-4A62-84C9-9EF0DC9418F0}"/>
    <cellStyle name="Note 77 21" xfId="9547" xr:uid="{50E9BB60-F49A-4E26-BD47-F1D1CC090F1F}"/>
    <cellStyle name="Note 77 22" xfId="8475" xr:uid="{2A08D540-5485-4B06-8F12-601BFF909184}"/>
    <cellStyle name="Note 77 23" xfId="9793" xr:uid="{7897B353-CE31-4D22-B1AD-6F811C39E60D}"/>
    <cellStyle name="Note 77 24" xfId="9976" xr:uid="{548A8EFF-64A0-4DB0-9004-CE094379E147}"/>
    <cellStyle name="Note 77 25" xfId="10094" xr:uid="{83284D57-2B9A-4460-B0DA-54CCB155E8DD}"/>
    <cellStyle name="Note 77 26" xfId="15119" xr:uid="{7537310B-401E-47BD-918A-DA111627403A}"/>
    <cellStyle name="Note 77 27" xfId="15815" xr:uid="{BDF39D2D-8BE9-46BE-AFD6-33D1EE869895}"/>
    <cellStyle name="Note 77 28" xfId="15545" xr:uid="{216B7263-9D6F-4D2B-9FD0-BE39E36F6B7D}"/>
    <cellStyle name="Note 77 29" xfId="15997" xr:uid="{B3FD308A-B22F-44C4-87CA-B90A8D262AAF}"/>
    <cellStyle name="Note 77 3" xfId="2462" xr:uid="{00000000-0005-0000-0000-00009F090000}"/>
    <cellStyle name="Note 77 3 2" xfId="5031" xr:uid="{97B48265-61BE-4E32-88F8-0383440263BB}"/>
    <cellStyle name="Note 77 3 2 2" xfId="11468" xr:uid="{55A71818-E916-4C14-8F24-D34E369599ED}"/>
    <cellStyle name="Note 77 3 3" xfId="9550" xr:uid="{74014AE3-E2DE-4EC1-9E62-4FAD92C4748D}"/>
    <cellStyle name="Note 77 3 4" xfId="10371" xr:uid="{B489A232-EB0F-4EA0-9F5A-E66BE92D4269}"/>
    <cellStyle name="Note 77 3 5" xfId="4102" xr:uid="{2537D887-DAC5-4BCF-B4E6-7F2BE1F06EBB}"/>
    <cellStyle name="Note 77 30" xfId="16174" xr:uid="{C4FD05A6-AABA-4D3A-96B5-536C9B0BC1A3}"/>
    <cellStyle name="Note 77 31" xfId="16336" xr:uid="{71B59D0F-0384-432D-80FC-0298144AF73D}"/>
    <cellStyle name="Note 77 4" xfId="3398" xr:uid="{71520253-8D3B-4B18-A61F-01D5B5028D0B}"/>
    <cellStyle name="Note 77 4 2" xfId="10812" xr:uid="{34EDD5F2-CE3F-4556-9EF3-FCA71CC3234C}"/>
    <cellStyle name="Note 77 4 3" xfId="4546" xr:uid="{B5FDD0D0-6EEA-470B-A0CC-B5091EF83D31}"/>
    <cellStyle name="Note 77 5" xfId="3587" xr:uid="{4D529C39-3123-4645-BBA5-92E69947819F}"/>
    <cellStyle name="Note 77 5 2" xfId="11465" xr:uid="{3BA5F91D-E12B-47C5-84E8-AD76615D7FDA}"/>
    <cellStyle name="Note 77 6" xfId="5530" xr:uid="{6A7FC94F-1BA1-488F-9C44-888FB42C3322}"/>
    <cellStyle name="Note 77 6 2" xfId="12001" xr:uid="{4E6D5F59-E84F-4EE5-8559-548B866B7121}"/>
    <cellStyle name="Note 77 7" xfId="5351" xr:uid="{25D34E9A-B636-40CE-99C1-D1E6C090137B}"/>
    <cellStyle name="Note 77 7 2" xfId="11822" xr:uid="{E1CBD150-CA7C-4A4C-A516-C45F3FD0FF91}"/>
    <cellStyle name="Note 77 8" xfId="5766" xr:uid="{58AF1AB8-234B-4036-9EC8-30183491EAAB}"/>
    <cellStyle name="Note 77 8 2" xfId="12237" xr:uid="{E9D4B547-DE5B-457E-8A84-3A234E7886BB}"/>
    <cellStyle name="Note 77 9" xfId="5860" xr:uid="{7BA97409-DB1E-4BA2-90F4-16EF03A290A1}"/>
    <cellStyle name="Note 77 9 2" xfId="12331" xr:uid="{C65D2A07-00D3-465E-9743-BB7D16DC6F47}"/>
    <cellStyle name="Note 77_TRAFO" xfId="2463" xr:uid="{00000000-0005-0000-0000-0000A0090000}"/>
    <cellStyle name="Note 78" xfId="2464" xr:uid="{00000000-0005-0000-0000-0000A1090000}"/>
    <cellStyle name="Note 78 10" xfId="6475" xr:uid="{044AC7EF-C320-44A6-BF24-7B0508D1C97E}"/>
    <cellStyle name="Note 78 10 2" xfId="12946" xr:uid="{B09DC06D-BEE6-4E98-91B9-B7B55CF3D811}"/>
    <cellStyle name="Note 78 11" xfId="6242" xr:uid="{323F09F9-24FC-4365-820B-31F10EDFA0E6}"/>
    <cellStyle name="Note 78 11 2" xfId="12713" xr:uid="{21AD9B47-9CE0-4231-9CAB-1DD2B5802977}"/>
    <cellStyle name="Note 78 12" xfId="6956" xr:uid="{28A4617A-937B-4D43-B94D-92A952F227BD}"/>
    <cellStyle name="Note 78 12 2" xfId="13427" xr:uid="{1958EB99-4917-4FB2-A21B-162AE3064449}"/>
    <cellStyle name="Note 78 13" xfId="6780" xr:uid="{1B9759D3-357C-4E57-9E81-92B66BC63933}"/>
    <cellStyle name="Note 78 13 2" xfId="13251" xr:uid="{DF5F2B8F-2E2D-467D-952B-D2B208F98FB2}"/>
    <cellStyle name="Note 78 14" xfId="7190" xr:uid="{8CB6A20F-5F40-4C66-8207-45721A436439}"/>
    <cellStyle name="Note 78 14 2" xfId="13661" xr:uid="{8CA1C08B-906D-4912-8A81-8386C42341DD}"/>
    <cellStyle name="Note 78 15" xfId="7287" xr:uid="{FE510271-1DC7-46A3-A955-E68D92E9B957}"/>
    <cellStyle name="Note 78 15 2" xfId="13758" xr:uid="{6ED8FB01-9891-4BE5-9E09-7AB200C8B197}"/>
    <cellStyle name="Note 78 16" xfId="7880" xr:uid="{6F42EA2B-B139-4641-8C84-7FD1F3002054}"/>
    <cellStyle name="Note 78 16 2" xfId="14351" xr:uid="{FE6DE74A-372A-4A8A-8DA4-48EB8562FCED}"/>
    <cellStyle name="Note 78 17" xfId="8059" xr:uid="{7D1F9EBC-1195-4F13-944C-079440092D59}"/>
    <cellStyle name="Note 78 17 2" xfId="14530" xr:uid="{8756EE91-950B-4FBD-A886-9ACA799AA809}"/>
    <cellStyle name="Note 78 18" xfId="8236" xr:uid="{60179A1A-FA52-4E28-9F33-DCAB408F0D59}"/>
    <cellStyle name="Note 78 18 2" xfId="14707" xr:uid="{DB4F1034-F94D-4E93-BA56-7D5057DF0B15}"/>
    <cellStyle name="Note 78 19" xfId="8398" xr:uid="{3300C76E-2269-4F4B-A221-4E3669A2FC13}"/>
    <cellStyle name="Note 78 19 2" xfId="14869" xr:uid="{B72ED714-DAD2-403A-85E3-A81D492D7DD2}"/>
    <cellStyle name="Note 78 2" xfId="2465" xr:uid="{00000000-0005-0000-0000-0000A2090000}"/>
    <cellStyle name="Note 78 2 10" xfId="6957" xr:uid="{88665056-A30C-4BBF-84AA-028982851391}"/>
    <cellStyle name="Note 78 2 10 2" xfId="13428" xr:uid="{087B92E6-265B-47C6-ACAA-9421FD18E699}"/>
    <cellStyle name="Note 78 2 11" xfId="6781" xr:uid="{2AD5B1DA-05C7-400E-876E-68F0A07EBB82}"/>
    <cellStyle name="Note 78 2 11 2" xfId="13252" xr:uid="{69EA9F4D-C406-45D4-93D2-87644779D507}"/>
    <cellStyle name="Note 78 2 12" xfId="7191" xr:uid="{56758F0E-F5F4-48F3-A10A-84C0310426EE}"/>
    <cellStyle name="Note 78 2 12 2" xfId="13662" xr:uid="{77585174-53F1-431D-B074-8594D4F705DA}"/>
    <cellStyle name="Note 78 2 13" xfId="7286" xr:uid="{76181ED0-4197-4100-AF96-E6AF03E733A8}"/>
    <cellStyle name="Note 78 2 13 2" xfId="13757" xr:uid="{BEE0F6EA-35DB-4D48-8D5E-7014CC193441}"/>
    <cellStyle name="Note 78 2 14" xfId="7881" xr:uid="{06467C73-BBD6-4292-91C5-BE91BAD5ABDA}"/>
    <cellStyle name="Note 78 2 14 2" xfId="14352" xr:uid="{43A0BC4D-6C48-40D6-AEA8-7B0AE32C60A8}"/>
    <cellStyle name="Note 78 2 15" xfId="8060" xr:uid="{2F1BCB8E-F1AC-49AE-A347-260470B16F46}"/>
    <cellStyle name="Note 78 2 15 2" xfId="14531" xr:uid="{35C4B0C3-17F2-423B-8AC2-B0A4D4AFBBE3}"/>
    <cellStyle name="Note 78 2 16" xfId="8237" xr:uid="{5F88BD86-0F5E-477D-A585-B1FE1B1531C0}"/>
    <cellStyle name="Note 78 2 16 2" xfId="14708" xr:uid="{DED612A0-8069-4BB0-A669-DEBEE8E13E0C}"/>
    <cellStyle name="Note 78 2 17" xfId="8399" xr:uid="{11CD4979-EE06-4CA7-8219-ABA1411E93EE}"/>
    <cellStyle name="Note 78 2 17 2" xfId="14870" xr:uid="{C8513A35-E144-4659-802B-25AE784CAE1C}"/>
    <cellStyle name="Note 78 2 18" xfId="9035" xr:uid="{64C82EE5-B924-4C9C-A130-71B7B0398275}"/>
    <cellStyle name="Note 78 2 19" xfId="9552" xr:uid="{01D97E02-FC88-49AF-BF93-734D3F87D942}"/>
    <cellStyle name="Note 78 2 2" xfId="2466" xr:uid="{00000000-0005-0000-0000-0000A3090000}"/>
    <cellStyle name="Note 78 2 2 2" xfId="5032" xr:uid="{E9D785E2-2D34-4325-B159-03BC2C4FD209}"/>
    <cellStyle name="Note 78 2 2 2 2" xfId="11471" xr:uid="{4E15EC1E-1448-4E91-9653-041E3CF62FAA}"/>
    <cellStyle name="Note 78 2 2 3" xfId="9553" xr:uid="{072853EE-734F-4368-BC8C-25F8796411DF}"/>
    <cellStyle name="Note 78 2 2 4" xfId="10372" xr:uid="{0FF73311-D7CA-4187-8D5B-0C586AA27169}"/>
    <cellStyle name="Note 78 2 2 5" xfId="4103" xr:uid="{39DE19FA-67AF-42A0-917B-1350A71E2D1A}"/>
    <cellStyle name="Note 78 2 20" xfId="8472" xr:uid="{7ED6C798-9528-4230-8377-12BB0B3DBE97}"/>
    <cellStyle name="Note 78 2 21" xfId="9796" xr:uid="{CEE62C58-10C4-4A3C-BBA0-A72C857AA38D}"/>
    <cellStyle name="Note 78 2 22" xfId="9979" xr:uid="{97AE9E0B-B545-4388-B715-6535F35E993E}"/>
    <cellStyle name="Note 78 2 23" xfId="10097" xr:uid="{7C638077-89AD-41A2-B6FC-F4A695D5C0B1}"/>
    <cellStyle name="Note 78 2 24" xfId="15122" xr:uid="{5125C0C3-6755-4273-81BA-8C24925BF814}"/>
    <cellStyle name="Note 78 2 25" xfId="15733" xr:uid="{D9E1FCEB-DE45-4ED3-B6E3-10AC2CF9C407}"/>
    <cellStyle name="Note 78 2 26" xfId="15548" xr:uid="{C3321531-6439-4399-836D-3D8F405C9277}"/>
    <cellStyle name="Note 78 2 27" xfId="16000" xr:uid="{4BEFC116-DBDC-4C2F-9E97-CF688DC9D05D}"/>
    <cellStyle name="Note 78 2 28" xfId="16177" xr:uid="{3A57427B-6922-4AEC-8E57-C8A1F4905E50}"/>
    <cellStyle name="Note 78 2 29" xfId="16339" xr:uid="{FD9A79E6-8985-49F1-A8FD-89506B2C3DD9}"/>
    <cellStyle name="Note 78 2 3" xfId="3590" xr:uid="{A6235104-45F3-4957-81F3-AF848BF55276}"/>
    <cellStyle name="Note 78 2 3 2" xfId="11470" xr:uid="{E329149C-86D3-4F77-9418-C478E5DF3326}"/>
    <cellStyle name="Note 78 2 4" xfId="5533" xr:uid="{0FF50AFE-B238-4EFB-B3BE-9AAD83FF8C1A}"/>
    <cellStyle name="Note 78 2 4 2" xfId="12004" xr:uid="{4D864D05-46F2-4DE7-B823-B51D9FD11798}"/>
    <cellStyle name="Note 78 2 5" xfId="5354" xr:uid="{0BDD913F-2811-4845-9E0E-46C407DE7727}"/>
    <cellStyle name="Note 78 2 5 2" xfId="11825" xr:uid="{3D5AA148-5255-44FA-A0BB-40BC0DA37121}"/>
    <cellStyle name="Note 78 2 6" xfId="5769" xr:uid="{1CEF94F9-089B-425F-AAC8-0C4C02E293CE}"/>
    <cellStyle name="Note 78 2 6 2" xfId="12240" xr:uid="{78AECED6-E768-488C-8B38-345835E8450B}"/>
    <cellStyle name="Note 78 2 7" xfId="5857" xr:uid="{315C4763-26B1-461C-9039-D0133041BB3A}"/>
    <cellStyle name="Note 78 2 7 2" xfId="12328" xr:uid="{2BCCF1D2-0E10-44D6-B21F-B065520CD492}"/>
    <cellStyle name="Note 78 2 8" xfId="6476" xr:uid="{FA279B7F-051B-4256-B95A-A968472390DC}"/>
    <cellStyle name="Note 78 2 8 2" xfId="12947" xr:uid="{B0A143F9-A686-4756-A52F-EC0F46C312B1}"/>
    <cellStyle name="Note 78 2 9" xfId="6372" xr:uid="{59FCFBA2-C504-4AFB-9FD4-F089111BDAE2}"/>
    <cellStyle name="Note 78 2 9 2" xfId="12843" xr:uid="{9B1B01BE-DCAF-416E-9463-5DAF2D8EF19E}"/>
    <cellStyle name="Note 78 20" xfId="9034" xr:uid="{CFE49FC4-7226-4A91-AED9-49CFA6A08F0E}"/>
    <cellStyle name="Note 78 21" xfId="9551" xr:uid="{7E9F933F-857A-4B77-9841-A3CE2A04F431}"/>
    <cellStyle name="Note 78 22" xfId="8473" xr:uid="{CF1C9AED-DAF2-4389-883D-D521D0396B7A}"/>
    <cellStyle name="Note 78 23" xfId="9795" xr:uid="{428DB30A-7049-4E6C-AA3A-A02189B3E8C1}"/>
    <cellStyle name="Note 78 24" xfId="9978" xr:uid="{BA8BA191-49AB-4C89-8963-4614A2519EFB}"/>
    <cellStyle name="Note 78 25" xfId="10096" xr:uid="{389AC36A-87D8-423A-9A0E-B4ECC0276259}"/>
    <cellStyle name="Note 78 26" xfId="15121" xr:uid="{71DB7DA5-52D6-42D6-87C2-4134AB81324E}"/>
    <cellStyle name="Note 78 27" xfId="15732" xr:uid="{7CBE2C9D-58A2-4A8E-BFFE-02638309C52B}"/>
    <cellStyle name="Note 78 28" xfId="15547" xr:uid="{0AD89C5D-858E-4C65-9CD6-52F1D403B9D0}"/>
    <cellStyle name="Note 78 29" xfId="15999" xr:uid="{60413AE9-AF6C-4002-BE74-5082FB9EA74F}"/>
    <cellStyle name="Note 78 3" xfId="2467" xr:uid="{00000000-0005-0000-0000-0000A4090000}"/>
    <cellStyle name="Note 78 3 2" xfId="5033" xr:uid="{FDBC15EE-4083-4A08-B3CF-924DB7FEC383}"/>
    <cellStyle name="Note 78 3 2 2" xfId="11472" xr:uid="{58601F66-AD78-46FD-AD7D-5B6AF162B87B}"/>
    <cellStyle name="Note 78 3 3" xfId="9554" xr:uid="{F0982E1F-0B53-4589-A976-117CAF54BEB5}"/>
    <cellStyle name="Note 78 3 4" xfId="10373" xr:uid="{B522252B-6D87-48D6-A121-DEFCC3E52FC7}"/>
    <cellStyle name="Note 78 3 5" xfId="4104" xr:uid="{91785B92-FB66-467F-BD22-58EFAAADFC7C}"/>
    <cellStyle name="Note 78 30" xfId="16176" xr:uid="{E1D9C374-051F-4C91-AF3C-B6352079B81D}"/>
    <cellStyle name="Note 78 31" xfId="16338" xr:uid="{B926F4EB-2C93-4F12-8F6F-6EA2765BBCBC}"/>
    <cellStyle name="Note 78 4" xfId="3399" xr:uid="{3C45D3EF-28BC-4DF9-9F01-3C44C735A51D}"/>
    <cellStyle name="Note 78 4 2" xfId="10813" xr:uid="{BD71A2C9-D9AD-4840-A6A0-393C65DB7238}"/>
    <cellStyle name="Note 78 4 3" xfId="4547" xr:uid="{EB8AFC9B-FDFA-4C68-9AB1-CDFF5461D9DF}"/>
    <cellStyle name="Note 78 5" xfId="3589" xr:uid="{2912ED4E-F7E9-476C-80E8-F58A3DC6654C}"/>
    <cellStyle name="Note 78 5 2" xfId="11469" xr:uid="{C28448B0-37FD-4BBB-9B31-B24FFD36D921}"/>
    <cellStyle name="Note 78 6" xfId="5532" xr:uid="{7FD42F3E-EA0F-4925-BC20-3D9E099FF526}"/>
    <cellStyle name="Note 78 6 2" xfId="12003" xr:uid="{C4C4F3A7-FA16-4CB7-83E6-BA3A63A32CA5}"/>
    <cellStyle name="Note 78 7" xfId="5353" xr:uid="{FB2DE480-C7C6-4544-A627-EB3094B26FB0}"/>
    <cellStyle name="Note 78 7 2" xfId="11824" xr:uid="{BDDC02D0-F3A0-4B31-8096-3F1323A61E7B}"/>
    <cellStyle name="Note 78 8" xfId="5768" xr:uid="{B3C3F265-A0F0-4C58-AFEF-5C88826498DD}"/>
    <cellStyle name="Note 78 8 2" xfId="12239" xr:uid="{E377D9D6-3F43-4685-AB42-794CA4C130DA}"/>
    <cellStyle name="Note 78 9" xfId="5858" xr:uid="{68093CAB-F050-41D8-B054-2C31B3AC5171}"/>
    <cellStyle name="Note 78 9 2" xfId="12329" xr:uid="{23617690-3F87-41DE-AF04-3C0BE0BAF5F2}"/>
    <cellStyle name="Note 78_TRAFO" xfId="2468" xr:uid="{00000000-0005-0000-0000-0000A5090000}"/>
    <cellStyle name="Note 79" xfId="3435" xr:uid="{A060276C-C821-4828-AE54-D63D48D14DA2}"/>
    <cellStyle name="Note 79 2" xfId="11170" xr:uid="{D16AF1D5-EB64-4226-A10F-10AB38D1DD3A}"/>
    <cellStyle name="Note 8" xfId="2469" xr:uid="{00000000-0005-0000-0000-0000A6090000}"/>
    <cellStyle name="Note 8 10" xfId="6386" xr:uid="{ADAF58CE-03F7-40CF-B95D-120701879F67}"/>
    <cellStyle name="Note 8 10 2" xfId="12857" xr:uid="{DE50E59C-6E65-4E79-879A-3BC7C8D6F648}"/>
    <cellStyle name="Note 8 11" xfId="6958" xr:uid="{42176F45-3B6D-494B-A4B8-A95C5485F24A}"/>
    <cellStyle name="Note 8 11 2" xfId="13429" xr:uid="{75381850-57FF-438C-B6CB-6E3EE7703DF1}"/>
    <cellStyle name="Note 8 12" xfId="7028" xr:uid="{E4DA0879-F19D-48FF-80F3-6838969E5F15}"/>
    <cellStyle name="Note 8 12 2" xfId="13499" xr:uid="{E9DF2C0C-C824-4F61-8766-0B2EEA7566B5}"/>
    <cellStyle name="Note 8 13" xfId="7192" xr:uid="{36FA8551-4656-44B6-B655-43C4A546530A}"/>
    <cellStyle name="Note 8 13 2" xfId="13663" xr:uid="{29B979AF-4050-4E80-A9CC-65CCD5C691FE}"/>
    <cellStyle name="Note 8 14" xfId="7285" xr:uid="{E626863C-763A-4EAF-85D8-D662A516C888}"/>
    <cellStyle name="Note 8 14 2" xfId="13756" xr:uid="{11108B5A-4F62-4DB5-89B1-8075DA20C823}"/>
    <cellStyle name="Note 8 15" xfId="7882" xr:uid="{2829817E-BFB5-4D1C-8B9B-1C45D6861C34}"/>
    <cellStyle name="Note 8 15 2" xfId="14353" xr:uid="{61BA26E6-ADF7-4229-801F-325C78D60F1B}"/>
    <cellStyle name="Note 8 16" xfId="8061" xr:uid="{D9D860C7-F223-41AF-8917-FE6C3B1703AE}"/>
    <cellStyle name="Note 8 16 2" xfId="14532" xr:uid="{9ADFB77C-EC4A-4F43-B2F2-06386CCE7764}"/>
    <cellStyle name="Note 8 17" xfId="8238" xr:uid="{E338EA3F-D870-4944-9071-14C46F349E90}"/>
    <cellStyle name="Note 8 17 2" xfId="14709" xr:uid="{308FB7BA-CF36-41A4-AE4D-41FB9BF57DF6}"/>
    <cellStyle name="Note 8 18" xfId="8400" xr:uid="{744466E3-88E2-4D9B-AC5F-A5F5D3D4C445}"/>
    <cellStyle name="Note 8 18 2" xfId="14871" xr:uid="{F5248AC6-40FD-4027-BA74-04CF33E38EC5}"/>
    <cellStyle name="Note 8 19" xfId="9036" xr:uid="{8D77D185-35C1-418A-B8F8-51CF8C2C56ED}"/>
    <cellStyle name="Note 8 2" xfId="2470" xr:uid="{00000000-0005-0000-0000-0000A7090000}"/>
    <cellStyle name="Note 8 2 10" xfId="6959" xr:uid="{51C4063A-97E3-40D6-A3A0-9DB2BCC4FCE6}"/>
    <cellStyle name="Note 8 2 10 2" xfId="13430" xr:uid="{3D019DF0-56A0-43A6-8302-F2DDB885C2E9}"/>
    <cellStyle name="Note 8 2 11" xfId="6782" xr:uid="{B3C29FF0-D557-4B6C-8442-2998E6E39D26}"/>
    <cellStyle name="Note 8 2 11 2" xfId="13253" xr:uid="{EC3EEF87-CFEB-41E9-B8EC-E71C4B6D2634}"/>
    <cellStyle name="Note 8 2 12" xfId="7193" xr:uid="{2503F1D5-38C3-41F5-9950-F330986496B0}"/>
    <cellStyle name="Note 8 2 12 2" xfId="13664" xr:uid="{63142523-06D0-43F4-AC77-D7F30B47019A}"/>
    <cellStyle name="Note 8 2 13" xfId="7284" xr:uid="{B641AB25-4B24-42DD-8752-653AA386FCBB}"/>
    <cellStyle name="Note 8 2 13 2" xfId="13755" xr:uid="{57816D2F-C152-4B1C-90D9-3F481C0E761D}"/>
    <cellStyle name="Note 8 2 14" xfId="7883" xr:uid="{8B40D4FE-0E0E-4D61-A14E-C4B42BDBC2E0}"/>
    <cellStyle name="Note 8 2 14 2" xfId="14354" xr:uid="{DB38ECFA-BE01-4976-84BB-313F68BCD848}"/>
    <cellStyle name="Note 8 2 15" xfId="8062" xr:uid="{7F380EDE-C0AC-464A-90F0-B5A8B474C74B}"/>
    <cellStyle name="Note 8 2 15 2" xfId="14533" xr:uid="{8AF8805E-D232-43EB-91E5-DBD0C7587B41}"/>
    <cellStyle name="Note 8 2 16" xfId="8239" xr:uid="{B75EB4C7-A63C-4F00-89FA-166BFA6E8E65}"/>
    <cellStyle name="Note 8 2 16 2" xfId="14710" xr:uid="{AE153762-31EE-40F8-B95E-BF53E1267647}"/>
    <cellStyle name="Note 8 2 17" xfId="8401" xr:uid="{2DA1947C-1F57-43DA-8E35-0491AF5D0818}"/>
    <cellStyle name="Note 8 2 17 2" xfId="14872" xr:uid="{99CE82B0-B29D-4740-A214-32EE162F2CF4}"/>
    <cellStyle name="Note 8 2 18" xfId="9037" xr:uid="{933C64B0-BF15-4E0A-B726-347031B91895}"/>
    <cellStyle name="Note 8 2 19" xfId="9556" xr:uid="{37C264C8-C44B-4CD4-9762-66B9D3DEBB4F}"/>
    <cellStyle name="Note 8 2 2" xfId="2471" xr:uid="{00000000-0005-0000-0000-0000A8090000}"/>
    <cellStyle name="Note 8 2 2 2" xfId="5034" xr:uid="{9408B7BE-7095-4D1D-9E46-A171B09759AF}"/>
    <cellStyle name="Note 8 2 2 2 2" xfId="11475" xr:uid="{ABC1E061-174F-4B8F-84B1-FC73EC33F7DB}"/>
    <cellStyle name="Note 8 2 2 3" xfId="9557" xr:uid="{F2358807-A0CF-4A47-9CAA-8F9F2F6A0BA9}"/>
    <cellStyle name="Note 8 2 2 4" xfId="10374" xr:uid="{5F4E0476-C9BF-4552-8CC2-759AAA20EA7E}"/>
    <cellStyle name="Note 8 2 2 5" xfId="4105" xr:uid="{24E75ECD-5666-4076-98FB-D267E2E18949}"/>
    <cellStyle name="Note 8 2 20" xfId="9111" xr:uid="{FDAAA984-B015-4761-9768-86E07205295F}"/>
    <cellStyle name="Note 8 2 21" xfId="9798" xr:uid="{AAE92053-E3E7-448E-AAF7-DF175EC8237C}"/>
    <cellStyle name="Note 8 2 22" xfId="9981" xr:uid="{BFB58F0B-0FD7-46E4-926E-E1D8FD4277E7}"/>
    <cellStyle name="Note 8 2 23" xfId="10099" xr:uid="{C590AB7D-4953-4072-AA6F-458BD47978C1}"/>
    <cellStyle name="Note 8 2 24" xfId="15124" xr:uid="{11AFB6A7-8D0A-4DD2-9461-8C6034C23A48}"/>
    <cellStyle name="Note 8 2 25" xfId="15735" xr:uid="{00D502CE-46EF-4DEE-BDCF-2936C325FC16}"/>
    <cellStyle name="Note 8 2 26" xfId="15549" xr:uid="{86D59688-752D-47C1-91BC-04DA291941BA}"/>
    <cellStyle name="Note 8 2 27" xfId="16002" xr:uid="{F6BB59DB-7BA4-464D-82E1-8D080E803BD0}"/>
    <cellStyle name="Note 8 2 28" xfId="16179" xr:uid="{751F3042-8D60-4D50-86F4-25AFE6486270}"/>
    <cellStyle name="Note 8 2 29" xfId="16341" xr:uid="{73773C0C-96AD-4D39-920B-E229BBBC815A}"/>
    <cellStyle name="Note 8 2 3" xfId="3592" xr:uid="{0BDA4E0C-5CE5-4C64-B259-90106672C3D5}"/>
    <cellStyle name="Note 8 2 3 2" xfId="11474" xr:uid="{85BD0A9A-F2C8-4BC3-8A19-04A5FDABDD3B}"/>
    <cellStyle name="Note 8 2 4" xfId="5535" xr:uid="{A30EF246-EA86-4BFA-86F8-FD0BAB41E8D7}"/>
    <cellStyle name="Note 8 2 4 2" xfId="12006" xr:uid="{B01D8853-86DE-45FF-90FD-3C5359750620}"/>
    <cellStyle name="Note 8 2 5" xfId="5355" xr:uid="{497B28FB-55FC-4CB0-9893-01BBFB568E86}"/>
    <cellStyle name="Note 8 2 5 2" xfId="11826" xr:uid="{71047838-14A7-4D45-B1B5-A967C36967A6}"/>
    <cellStyle name="Note 8 2 6" xfId="5771" xr:uid="{7564A2C7-DD90-40E4-A4F5-A41E734D52A9}"/>
    <cellStyle name="Note 8 2 6 2" xfId="12242" xr:uid="{2DED8043-0FFD-46B2-A10D-01A68A937CDE}"/>
    <cellStyle name="Note 8 2 7" xfId="5855" xr:uid="{87A949EB-E595-4DD0-B475-D27A92D77902}"/>
    <cellStyle name="Note 8 2 7 2" xfId="12326" xr:uid="{77657E61-712F-485A-9AB3-05D72DA94A32}"/>
    <cellStyle name="Note 8 2 8" xfId="6478" xr:uid="{5E4D4BB3-A65A-465A-858C-F36313279AF6}"/>
    <cellStyle name="Note 8 2 8 2" xfId="12949" xr:uid="{C705E942-371F-4D2D-AD08-570ECB03DDEB}"/>
    <cellStyle name="Note 8 2 9" xfId="6243" xr:uid="{C469FB68-C0AE-491D-A7C2-DFA110D04EBB}"/>
    <cellStyle name="Note 8 2 9 2" xfId="12714" xr:uid="{4BC25FF3-C87B-463D-88F7-A3F0FB295BB9}"/>
    <cellStyle name="Note 8 20" xfId="9555" xr:uid="{44C8E19A-F9B7-4EE0-8728-20D99DFE9EB6}"/>
    <cellStyle name="Note 8 21" xfId="8471" xr:uid="{8D6687A8-60CC-4A07-8725-002B23AB3803}"/>
    <cellStyle name="Note 8 22" xfId="9797" xr:uid="{FB9FFAAF-8180-4C47-A3B9-F1F00A22A012}"/>
    <cellStyle name="Note 8 23" xfId="9980" xr:uid="{302078FF-5116-4B2C-B879-AFAE52D1882C}"/>
    <cellStyle name="Note 8 24" xfId="10098" xr:uid="{E6BBC247-7631-4B7A-B902-51AA9ED644B0}"/>
    <cellStyle name="Note 8 25" xfId="15123" xr:uid="{56F1D4D5-E687-447D-82B0-9AF955C93E4F}"/>
    <cellStyle name="Note 8 26" xfId="15734" xr:uid="{2EDBE8A3-B09B-42C3-8CFE-780F76B52FC3}"/>
    <cellStyle name="Note 8 27" xfId="15204" xr:uid="{E6D99191-77EC-4C81-A323-11C842D412DC}"/>
    <cellStyle name="Note 8 28" xfId="16001" xr:uid="{2DC1E190-A566-45C8-B042-88E7E3A1BECC}"/>
    <cellStyle name="Note 8 29" xfId="16178" xr:uid="{1D780788-E810-4705-9AAF-5310CFAEE605}"/>
    <cellStyle name="Note 8 3" xfId="2472" xr:uid="{00000000-0005-0000-0000-0000A9090000}"/>
    <cellStyle name="Note 8 3 2" xfId="5035" xr:uid="{B5D10852-E9ED-4CF4-B9B1-70A12F9B5210}"/>
    <cellStyle name="Note 8 3 2 2" xfId="11476" xr:uid="{9D81A8C4-8A5C-4B17-B47B-EBD3A2161A5A}"/>
    <cellStyle name="Note 8 3 3" xfId="9558" xr:uid="{CCB86E82-09F9-42F4-B06C-7E819F19501F}"/>
    <cellStyle name="Note 8 3 4" xfId="10375" xr:uid="{4E18BABE-18E9-4F3E-B44C-7DAF3339DC0E}"/>
    <cellStyle name="Note 8 3 5" xfId="4106" xr:uid="{D8CD6C5C-33E1-4243-B736-2AFD21205830}"/>
    <cellStyle name="Note 8 30" xfId="16340" xr:uid="{1C199146-42BA-4D89-BE10-9EC4D0BD9D4B}"/>
    <cellStyle name="Note 8 4" xfId="3591" xr:uid="{5CA395E7-50EF-4EA0-A94F-3CEB83756322}"/>
    <cellStyle name="Note 8 4 2" xfId="11473" xr:uid="{8CAE2398-4A37-4AF2-9C5A-637EC27DA7F1}"/>
    <cellStyle name="Note 8 5" xfId="5534" xr:uid="{3A34854C-6BE3-4E8F-8F2A-7AA2C118340F}"/>
    <cellStyle name="Note 8 5 2" xfId="12005" xr:uid="{6B5F8D19-6259-44F0-AF3E-73D588A1B80E}"/>
    <cellStyle name="Note 8 6" xfId="5605" xr:uid="{0ABE48F0-C6C2-4A7E-B12B-0FA031436ED2}"/>
    <cellStyle name="Note 8 6 2" xfId="12076" xr:uid="{63E697F8-70BD-4D4C-9769-1C1E00CA8086}"/>
    <cellStyle name="Note 8 7" xfId="5770" xr:uid="{95FF0E64-ABDC-44F2-BC5F-15A959A8BFC2}"/>
    <cellStyle name="Note 8 7 2" xfId="12241" xr:uid="{A4F6DAE1-659B-426A-BAC5-D2FFB8FD13B2}"/>
    <cellStyle name="Note 8 8" xfId="5856" xr:uid="{14227C0C-E26E-4971-93F9-EB15C22ED1F7}"/>
    <cellStyle name="Note 8 8 2" xfId="12327" xr:uid="{8CE67673-B270-4BA8-B495-6D0E519D2F3D}"/>
    <cellStyle name="Note 8 9" xfId="6477" xr:uid="{57A8AE4A-80D3-403D-9162-D944A0041AD3}"/>
    <cellStyle name="Note 8 9 2" xfId="12948" xr:uid="{9003E28E-A829-470E-8CC4-7233B96932B0}"/>
    <cellStyle name="Note 8_TRAFO" xfId="2473" xr:uid="{00000000-0005-0000-0000-0000AA090000}"/>
    <cellStyle name="Note 80" xfId="5604" xr:uid="{23316760-8E76-46C3-AA4F-AB24D1886E8F}"/>
    <cellStyle name="Note 80 2" xfId="12075" xr:uid="{3E71DC19-C812-44E0-ADCF-28A34B51BC6E}"/>
    <cellStyle name="Note 81" xfId="5648" xr:uid="{FD9A816E-D216-4272-8C5F-40824217A5B6}"/>
    <cellStyle name="Note 81 2" xfId="12119" xr:uid="{F222A54C-EE45-40AD-B123-25DFA98E2F12}"/>
    <cellStyle name="Note 82" xfId="5369" xr:uid="{EC2A84E0-3D31-43C2-8B8A-772F2CDDF6B5}"/>
    <cellStyle name="Note 82 2" xfId="11840" xr:uid="{852F8B0A-4E3F-4385-ABB5-404BBA6B9213}"/>
    <cellStyle name="Note 83" xfId="6366" xr:uid="{CB8F163A-6DEF-45FC-A788-BDC0D513A7B1}"/>
    <cellStyle name="Note 83 2" xfId="12837" xr:uid="{B0F5A72F-CA41-4348-A5B5-AF835601356F}"/>
    <cellStyle name="Note 84" xfId="6385" xr:uid="{3561CD33-FF5D-40F6-AA57-CAC342E5B6DB}"/>
    <cellStyle name="Note 84 2" xfId="12856" xr:uid="{C899B2EF-E61F-4EF2-9237-0F90EE9A816A}"/>
    <cellStyle name="Note 85" xfId="6541" xr:uid="{F1165551-EFFE-4794-AB87-8EA4E5896F12}"/>
    <cellStyle name="Note 85 2" xfId="13012" xr:uid="{E09D263C-7166-44BF-A9CB-4B7A7803ADA4}"/>
    <cellStyle name="Note 86" xfId="7027" xr:uid="{AC4F6B87-83A1-41C8-9DDB-B3F5507D470A}"/>
    <cellStyle name="Note 86 2" xfId="13498" xr:uid="{6F84860B-9D65-4099-8CC3-BE217A8CB48E}"/>
    <cellStyle name="Note 87" xfId="7070" xr:uid="{DBADC288-A3C1-4653-B459-7F3E8D43F456}"/>
    <cellStyle name="Note 87 2" xfId="13541" xr:uid="{D42F1281-4D51-4D09-891F-963C2A5FD041}"/>
    <cellStyle name="Note 88" xfId="6796" xr:uid="{3906A30A-A64F-4BF3-9791-7C6D8AB239AD}"/>
    <cellStyle name="Note 88 2" xfId="13267" xr:uid="{71FA7A38-FE9B-427D-95A6-2902705F76A1}"/>
    <cellStyle name="Note 89" xfId="7710" xr:uid="{DE050A32-C11D-4E5A-BB06-389086A01E24}"/>
    <cellStyle name="Note 89 2" xfId="14181" xr:uid="{E5B8FED8-266B-4614-BAC4-BBF4470C5B0B}"/>
    <cellStyle name="Note 9" xfId="2474" xr:uid="{00000000-0005-0000-0000-0000AB090000}"/>
    <cellStyle name="Note 9 10" xfId="6244" xr:uid="{64B94F5E-9EB5-46E3-9104-BBB6E0D6C877}"/>
    <cellStyle name="Note 9 10 2" xfId="12715" xr:uid="{0AAE8967-EC08-4450-BF21-F716682BDADC}"/>
    <cellStyle name="Note 9 11" xfId="6960" xr:uid="{65E31B9D-6BDC-47D7-8FE7-73FF4A573E24}"/>
    <cellStyle name="Note 9 11 2" xfId="13431" xr:uid="{61C86724-1266-4B5C-9AA9-6151E93C9FBE}"/>
    <cellStyle name="Note 9 12" xfId="6783" xr:uid="{E5E7D5F1-DF9B-4397-B933-82EE373A5E97}"/>
    <cellStyle name="Note 9 12 2" xfId="13254" xr:uid="{073CCC5D-FA8E-4E0A-B28A-7B27702436B6}"/>
    <cellStyle name="Note 9 13" xfId="7194" xr:uid="{F79BA6A2-3C82-48B2-BA7D-BF8BB0D4300E}"/>
    <cellStyle name="Note 9 13 2" xfId="13665" xr:uid="{6F61BC1C-43A2-4E83-A45F-3F654BDCCF99}"/>
    <cellStyle name="Note 9 14" xfId="7283" xr:uid="{B605A510-98AB-4A7C-B7FC-F583C37F5166}"/>
    <cellStyle name="Note 9 14 2" xfId="13754" xr:uid="{A9F3655A-4CEA-4FA2-AC27-7977A419F3F6}"/>
    <cellStyle name="Note 9 15" xfId="7884" xr:uid="{DC1E46CF-94E0-4FBC-9D53-0825A41CFE44}"/>
    <cellStyle name="Note 9 15 2" xfId="14355" xr:uid="{D7E7C5F2-5021-499D-9EA9-418F28144C68}"/>
    <cellStyle name="Note 9 16" xfId="8063" xr:uid="{27B71DF9-40F6-4981-8E3C-D388CB71CE35}"/>
    <cellStyle name="Note 9 16 2" xfId="14534" xr:uid="{EAB48200-408E-4358-80AD-3CC1968CEC40}"/>
    <cellStyle name="Note 9 17" xfId="8240" xr:uid="{35C214B1-0E76-4302-9897-9C5FB98DA75B}"/>
    <cellStyle name="Note 9 17 2" xfId="14711" xr:uid="{4A952A85-E250-4644-9EFC-5F3FA8C564F6}"/>
    <cellStyle name="Note 9 18" xfId="8402" xr:uid="{3E1293AB-E1B5-4A00-8D8C-F3F41E556EF9}"/>
    <cellStyle name="Note 9 18 2" xfId="14873" xr:uid="{ABB68254-219D-4B45-92FE-71F1B4D5E149}"/>
    <cellStyle name="Note 9 19" xfId="9038" xr:uid="{F13E631C-B45D-4886-8791-2FED726EA794}"/>
    <cellStyle name="Note 9 2" xfId="2475" xr:uid="{00000000-0005-0000-0000-0000AC090000}"/>
    <cellStyle name="Note 9 2 10" xfId="6961" xr:uid="{C5539440-7118-4870-B622-7BEA19993131}"/>
    <cellStyle name="Note 9 2 10 2" xfId="13432" xr:uid="{EBD9CA5E-338C-4F21-8CC5-4FBE0CD90C89}"/>
    <cellStyle name="Note 9 2 11" xfId="7020" xr:uid="{C80AB574-E89C-40A9-B935-60F69A0B80A6}"/>
    <cellStyle name="Note 9 2 11 2" xfId="13491" xr:uid="{3AEF98EA-2E02-492B-BE52-232D6AC692D2}"/>
    <cellStyle name="Note 9 2 12" xfId="7195" xr:uid="{F019F6E6-B8C3-4FCF-AF22-206409DAC375}"/>
    <cellStyle name="Note 9 2 12 2" xfId="13666" xr:uid="{5560B034-C478-42ED-A399-CCE8B6D27C86}"/>
    <cellStyle name="Note 9 2 13" xfId="7233" xr:uid="{F9E1F755-2851-4A8B-A1F1-C2E5E2E572E9}"/>
    <cellStyle name="Note 9 2 13 2" xfId="13704" xr:uid="{5B6D3714-217F-4A52-8919-69E9C72DD905}"/>
    <cellStyle name="Note 9 2 14" xfId="7885" xr:uid="{BD690E8D-95C9-4AB9-8776-5833531F097F}"/>
    <cellStyle name="Note 9 2 14 2" xfId="14356" xr:uid="{26B6CB2B-C032-4009-A668-F81D66757B28}"/>
    <cellStyle name="Note 9 2 15" xfId="8064" xr:uid="{7198744C-A6AF-4E8A-A162-8A3F42510B84}"/>
    <cellStyle name="Note 9 2 15 2" xfId="14535" xr:uid="{466F37F1-1420-44CE-883A-D40009520FB5}"/>
    <cellStyle name="Note 9 2 16" xfId="8241" xr:uid="{AC789A46-5B78-4103-83FE-25BC5FE877B9}"/>
    <cellStyle name="Note 9 2 16 2" xfId="14712" xr:uid="{6E694B77-B331-4CAF-8C20-ABEEC6C12E27}"/>
    <cellStyle name="Note 9 2 17" xfId="8403" xr:uid="{D6CFA458-B471-4B4E-A58B-B8245D71D647}"/>
    <cellStyle name="Note 9 2 17 2" xfId="14874" xr:uid="{7168F34D-7B10-478C-8135-401849D5F2A1}"/>
    <cellStyle name="Note 9 2 18" xfId="9039" xr:uid="{15F5DB7D-C56A-4A5E-BD96-748440FE4430}"/>
    <cellStyle name="Note 9 2 19" xfId="9560" xr:uid="{18A197A5-7A65-4CB6-8C14-A2E248850EBD}"/>
    <cellStyle name="Note 9 2 2" xfId="2476" xr:uid="{00000000-0005-0000-0000-0000AD090000}"/>
    <cellStyle name="Note 9 2 2 2" xfId="5036" xr:uid="{099DD0D6-3BA3-446E-86F4-2DD0A62B9E83}"/>
    <cellStyle name="Note 9 2 2 2 2" xfId="11479" xr:uid="{A6F0268F-878C-4811-9BBA-A68FDAC6D51C}"/>
    <cellStyle name="Note 9 2 2 3" xfId="9561" xr:uid="{3A48E77F-2663-4D10-9327-0A811A63E345}"/>
    <cellStyle name="Note 9 2 2 4" xfId="10376" xr:uid="{9F2A13EA-29D6-446B-BD49-471E0059C670}"/>
    <cellStyle name="Note 9 2 2 5" xfId="4107" xr:uid="{1CAE99B5-4708-47FD-BC9B-6548F1E59129}"/>
    <cellStyle name="Note 9 2 20" xfId="9112" xr:uid="{004BAA09-78A8-46E7-A99C-07CF6D116B00}"/>
    <cellStyle name="Note 9 2 21" xfId="9800" xr:uid="{A29F6A9E-6C0D-43D0-83C7-A1B82F5502F9}"/>
    <cellStyle name="Note 9 2 22" xfId="9983" xr:uid="{488FC00C-7B1B-499D-B1B4-76E16041642D}"/>
    <cellStyle name="Note 9 2 23" xfId="10101" xr:uid="{C4A2ADD2-91A6-4075-9C6A-38CFEDAA4A1E}"/>
    <cellStyle name="Note 9 2 24" xfId="15126" xr:uid="{A32ABAE9-50BC-4419-9289-A2AEF89841A9}"/>
    <cellStyle name="Note 9 2 25" xfId="15737" xr:uid="{4424A7D3-F173-4893-97F0-C5E2929D7991}"/>
    <cellStyle name="Note 9 2 26" xfId="15212" xr:uid="{093E43EF-DAFD-41A8-938F-BED5CC6FAF35}"/>
    <cellStyle name="Note 9 2 27" xfId="16004" xr:uid="{1084EA52-C0AC-4420-8719-100701D8422D}"/>
    <cellStyle name="Note 9 2 28" xfId="16181" xr:uid="{19385F80-681C-482E-A895-ED152B1E9FA1}"/>
    <cellStyle name="Note 9 2 29" xfId="16343" xr:uid="{397DB8A8-5C5E-4FBF-9E74-CFF44F0A5FB6}"/>
    <cellStyle name="Note 9 2 3" xfId="3594" xr:uid="{4F9270AB-BCF7-4C24-9D9C-DD158F55CD22}"/>
    <cellStyle name="Note 9 2 3 2" xfId="11478" xr:uid="{C0F2B894-5829-412B-840A-99B1C74D7593}"/>
    <cellStyle name="Note 9 2 4" xfId="5537" xr:uid="{CC5D188F-AE4A-4D2B-B99A-5E6ABD8CE54F}"/>
    <cellStyle name="Note 9 2 4 2" xfId="12008" xr:uid="{6ACF4DE6-E411-4918-B93E-FAFFC7E94183}"/>
    <cellStyle name="Note 9 2 5" xfId="5597" xr:uid="{512B33DF-AAE1-4BF9-99B4-DF28CED9C926}"/>
    <cellStyle name="Note 9 2 5 2" xfId="12068" xr:uid="{1497879F-4BEC-4996-90BB-40C5B0CCE241}"/>
    <cellStyle name="Note 9 2 6" xfId="5773" xr:uid="{C62F5C1A-EC3F-4451-81A9-A41A3A04506C}"/>
    <cellStyle name="Note 9 2 6 2" xfId="12244" xr:uid="{A81A801C-35ED-4C24-BC8C-07441AD5690F}"/>
    <cellStyle name="Note 9 2 7" xfId="5853" xr:uid="{1724EAFE-746F-4B0F-9CCE-727A122FABD5}"/>
    <cellStyle name="Note 9 2 7 2" xfId="12324" xr:uid="{694E45A9-28FB-42D3-B2C8-DB835DC9753A}"/>
    <cellStyle name="Note 9 2 8" xfId="6480" xr:uid="{0F9E9B6A-A099-4A96-8A3F-ABAF64BE35B3}"/>
    <cellStyle name="Note 9 2 8 2" xfId="12951" xr:uid="{BED491B0-45AC-44E2-8CEC-671EFD815581}"/>
    <cellStyle name="Note 9 2 9" xfId="6008" xr:uid="{4EEB7FB9-66A2-4689-BD0F-8FFB905C5AD4}"/>
    <cellStyle name="Note 9 2 9 2" xfId="12479" xr:uid="{55580DE4-C02C-45A3-A1B4-8304F34D5593}"/>
    <cellStyle name="Note 9 20" xfId="9559" xr:uid="{B0732313-25CA-4B7F-BE13-DB1997030C93}"/>
    <cellStyle name="Note 9 21" xfId="9165" xr:uid="{CAC09DCA-7065-4343-80D5-BC7F977BD5F4}"/>
    <cellStyle name="Note 9 22" xfId="9799" xr:uid="{634694E2-F67E-4C99-905A-F2D15A708BA4}"/>
    <cellStyle name="Note 9 23" xfId="9982" xr:uid="{6C86FCB3-5B4C-4BAC-97F8-00F46FBD0230}"/>
    <cellStyle name="Note 9 24" xfId="10100" xr:uid="{D28BF01C-11E4-423F-86FB-F2B5F6EEBA90}"/>
    <cellStyle name="Note 9 25" xfId="15125" xr:uid="{F67BB5BE-E80D-4BC1-8190-EE2B7AEC1935}"/>
    <cellStyle name="Note 9 26" xfId="15736" xr:uid="{1273FD88-4B8F-464C-AA6B-C52D377A846C}"/>
    <cellStyle name="Note 9 27" xfId="15550" xr:uid="{A106C52A-E4B1-4C64-AA7B-C6645C8CA930}"/>
    <cellStyle name="Note 9 28" xfId="16003" xr:uid="{039FF21A-9EDD-416C-BB45-E04E852C30D3}"/>
    <cellStyle name="Note 9 29" xfId="16180" xr:uid="{0F09851E-16D4-4755-BB4A-174572D7C2BC}"/>
    <cellStyle name="Note 9 3" xfId="2477" xr:uid="{00000000-0005-0000-0000-0000AE090000}"/>
    <cellStyle name="Note 9 3 2" xfId="5037" xr:uid="{87B43729-E534-4068-8CAB-0983E5A26DDE}"/>
    <cellStyle name="Note 9 3 2 2" xfId="11480" xr:uid="{62C5178B-FA34-44CF-A27D-6D0F32B42725}"/>
    <cellStyle name="Note 9 3 3" xfId="9562" xr:uid="{AC7B6F50-E64A-457D-9E0B-80F2060A0B51}"/>
    <cellStyle name="Note 9 3 4" xfId="10377" xr:uid="{77236A8B-6B6F-465B-B93E-5388A7E70A75}"/>
    <cellStyle name="Note 9 3 5" xfId="4108" xr:uid="{2E88849B-BC10-4ED9-A011-6C44A2D35083}"/>
    <cellStyle name="Note 9 30" xfId="16342" xr:uid="{270F16DE-AF75-45BE-B3BF-35A5B1AE4C62}"/>
    <cellStyle name="Note 9 4" xfId="3593" xr:uid="{E38BC7BC-A97A-4670-B6EF-2AD213873001}"/>
    <cellStyle name="Note 9 4 2" xfId="11477" xr:uid="{04C45BD0-7805-48F9-94E4-2C6F3862ECA7}"/>
    <cellStyle name="Note 9 5" xfId="5536" xr:uid="{D7EDDADF-FABD-4CEB-86F1-05CF7A13A361}"/>
    <cellStyle name="Note 9 5 2" xfId="12007" xr:uid="{0A1C73A4-4484-4086-8847-4CD45A735A71}"/>
    <cellStyle name="Note 9 6" xfId="5088" xr:uid="{D56D27AE-5868-4683-842F-8E888653FF19}"/>
    <cellStyle name="Note 9 6 2" xfId="11559" xr:uid="{D9AA6D2E-1605-4FF3-8030-DFD04BC499FD}"/>
    <cellStyle name="Note 9 7" xfId="5772" xr:uid="{BECCBE68-8D77-40C5-B005-34F09B90C44D}"/>
    <cellStyle name="Note 9 7 2" xfId="12243" xr:uid="{B3287AD2-4C0F-46FA-BE4A-B353A2382BD0}"/>
    <cellStyle name="Note 9 8" xfId="5854" xr:uid="{4112849C-6B50-4645-9AB8-555C1F813FEF}"/>
    <cellStyle name="Note 9 8 2" xfId="12325" xr:uid="{F8DAE100-0212-46F5-8200-2D26E0C8B51D}"/>
    <cellStyle name="Note 9 9" xfId="6479" xr:uid="{4431CFD9-F550-4CCF-92CD-69287443D13C}"/>
    <cellStyle name="Note 9 9 2" xfId="12950" xr:uid="{06D05313-1AF8-4D3B-AD19-307E8CE87458}"/>
    <cellStyle name="Note 9_TRAFO" xfId="2478" xr:uid="{00000000-0005-0000-0000-0000AF090000}"/>
    <cellStyle name="Note 90" xfId="7738" xr:uid="{7EC0E16E-33FF-48B3-B191-5395ACB7CF45}"/>
    <cellStyle name="Note 90 2" xfId="14209" xr:uid="{387BEDB6-18DA-4163-8540-4B864ADC1DB9}"/>
    <cellStyle name="Note 91" xfId="7919" xr:uid="{0069EE11-154A-48DF-89B7-DBC4BCEF887C}"/>
    <cellStyle name="Note 91 2" xfId="14390" xr:uid="{311DF7AF-6749-4C51-86EF-6D8E79AC00F4}"/>
    <cellStyle name="Note 92" xfId="8097" xr:uid="{8A73F857-F75B-4DFA-BA92-FB6E16B25CCA}"/>
    <cellStyle name="Note 92 2" xfId="14568" xr:uid="{3D3FF82C-C71F-4DD0-A2CD-A7538EE8E3A1}"/>
    <cellStyle name="Note 93" xfId="8261" xr:uid="{9AE86FA0-342F-45DF-BBB1-C7A63F207740}"/>
    <cellStyle name="Note 93 2" xfId="14732" xr:uid="{88F77884-050A-442B-8FCF-EF3B6D6F25EC}"/>
    <cellStyle name="Note 94" xfId="9146" xr:uid="{63B7CF84-BEA0-416D-B01E-D2C57EED4973}"/>
    <cellStyle name="Note 95" xfId="9252" xr:uid="{78500AA4-5508-43C1-BDF3-4AFF2D391F03}"/>
    <cellStyle name="Note 96" xfId="9628" xr:uid="{D783D974-BEF2-4BFE-A73A-E1097106E686}"/>
    <cellStyle name="Note 97" xfId="9175" xr:uid="{D109B299-CC8F-4739-9C31-CA2DEF07EBE7}"/>
    <cellStyle name="Note 98" xfId="9834" xr:uid="{FBEFDC50-30E2-4DA1-8146-1247973F5EB4}"/>
    <cellStyle name="Note 99" xfId="8642" xr:uid="{AEE8A57F-584C-4585-A515-5D601976E624}"/>
    <cellStyle name="Output" xfId="2479" builtinId="21" customBuiltin="1"/>
    <cellStyle name="Output 10" xfId="2480" xr:uid="{00000000-0005-0000-0000-0000B1090000}"/>
    <cellStyle name="Output 10 10" xfId="6962" xr:uid="{DFA9219E-8347-485B-B1A8-8CD8C6400440}"/>
    <cellStyle name="Output 10 10 2" xfId="13433" xr:uid="{9728E656-9507-414F-9BAF-EB6F3339C9A6}"/>
    <cellStyle name="Output 10 11" xfId="6552" xr:uid="{851B927A-7458-4FE9-A3D6-35356B0B08C5}"/>
    <cellStyle name="Output 10 11 2" xfId="13023" xr:uid="{18C92EAD-9CDF-416A-B577-82C3DC597C7B}"/>
    <cellStyle name="Output 10 12" xfId="7196" xr:uid="{BD8B950A-CC62-43F6-882C-891090975A67}"/>
    <cellStyle name="Output 10 12 2" xfId="13667" xr:uid="{7ECF96B3-0D6D-4FAF-AD8F-BA48B2D482D9}"/>
    <cellStyle name="Output 10 13" xfId="7282" xr:uid="{805D4FBF-1DE0-4047-B332-FD74D9FAD8D7}"/>
    <cellStyle name="Output 10 13 2" xfId="13753" xr:uid="{DB776C39-6345-4705-9B56-CAE06AAD9FC6}"/>
    <cellStyle name="Output 10 14" xfId="7886" xr:uid="{CF52FE12-1007-4577-A8EF-0DCEEE8974D2}"/>
    <cellStyle name="Output 10 14 2" xfId="14357" xr:uid="{C17AE7DA-D487-4AEC-AC5A-473ACA72FBF6}"/>
    <cellStyle name="Output 10 15" xfId="8065" xr:uid="{1F0F6D41-ADA8-46DC-8756-565D9AB5BA52}"/>
    <cellStyle name="Output 10 15 2" xfId="14536" xr:uid="{77AC1AC7-D958-48F0-82B3-6B07F73E09C2}"/>
    <cellStyle name="Output 10 16" xfId="8242" xr:uid="{CAB742B3-EA0C-4A37-9C45-B6DF8D4FE203}"/>
    <cellStyle name="Output 10 16 2" xfId="14713" xr:uid="{9C0702F1-7B74-4FF5-9CD8-A29ED1256DE8}"/>
    <cellStyle name="Output 10 17" xfId="8404" xr:uid="{69E2F016-A5D7-4FA8-A0E5-64A29F5340FE}"/>
    <cellStyle name="Output 10 17 2" xfId="14875" xr:uid="{D8E59C5D-5793-4814-BBE6-8DFB61E837C7}"/>
    <cellStyle name="Output 10 18" xfId="9040" xr:uid="{5721C067-722F-4FA0-94CA-E1778A5FC5AD}"/>
    <cellStyle name="Output 10 19" xfId="9564" xr:uid="{C7E72659-9C37-4101-863E-4FF5DD5D4CE1}"/>
    <cellStyle name="Output 10 2" xfId="2481" xr:uid="{00000000-0005-0000-0000-0000B2090000}"/>
    <cellStyle name="Output 10 2 2" xfId="5038" xr:uid="{0DAFE3C2-B1C4-4CC3-A0CF-BFF5F4556A3B}"/>
    <cellStyle name="Output 10 2 2 2" xfId="11483" xr:uid="{47A247F6-798D-4E6D-863C-D3A92EE42520}"/>
    <cellStyle name="Output 10 2 3" xfId="9565" xr:uid="{01D6165B-9E9C-4096-8D2D-B5689282D748}"/>
    <cellStyle name="Output 10 2 4" xfId="10378" xr:uid="{D6922226-AC36-4F07-B730-9A07843520D6}"/>
    <cellStyle name="Output 10 2 5" xfId="4109" xr:uid="{D76B5580-3280-4D86-8F8F-D347BBEEBCB2}"/>
    <cellStyle name="Output 10 20" xfId="9113" xr:uid="{14AD6B5C-C6C5-4F68-9366-6FCD9858460D}"/>
    <cellStyle name="Output 10 21" xfId="9801" xr:uid="{6378DF84-C3F7-4BD7-9400-440441E6BCEE}"/>
    <cellStyle name="Output 10 22" xfId="9984" xr:uid="{0B4FFDB5-E4C2-46B2-BEDA-A2F014EE9B43}"/>
    <cellStyle name="Output 10 23" xfId="10102" xr:uid="{F77316BE-8FB1-41E7-AF1D-87A78E7F6A4E}"/>
    <cellStyle name="Output 10 24" xfId="15127" xr:uid="{357CA74C-3648-44E2-8C40-FA0C688CE89F}"/>
    <cellStyle name="Output 10 25" xfId="15738" xr:uid="{A67CBBC0-842C-4B03-81C3-747D653A26A7}"/>
    <cellStyle name="Output 10 26" xfId="15551" xr:uid="{E0D49883-738B-48E0-B71A-10897CEA6151}"/>
    <cellStyle name="Output 10 27" xfId="16005" xr:uid="{9CCE2CB0-43A4-46E8-8A8F-848CC947F07E}"/>
    <cellStyle name="Output 10 28" xfId="16182" xr:uid="{31998CC2-6143-43FA-A270-49E571DC8A75}"/>
    <cellStyle name="Output 10 29" xfId="16344" xr:uid="{6B869B5A-CE1D-4230-A2FF-164970800528}"/>
    <cellStyle name="Output 10 3" xfId="3595" xr:uid="{5E66208C-E325-4766-ADE6-F0EF091480A5}"/>
    <cellStyle name="Output 10 3 2" xfId="11482" xr:uid="{87CF1652-5AA0-43F8-8A23-905558CD2E8B}"/>
    <cellStyle name="Output 10 4" xfId="5538" xr:uid="{A3E3845D-77EB-4868-B5DA-F1F226A04A73}"/>
    <cellStyle name="Output 10 4 2" xfId="12009" xr:uid="{E4D2B708-1AFF-43FB-9FB9-F186818FAA2A}"/>
    <cellStyle name="Output 10 5" xfId="5089" xr:uid="{C43385BD-96B1-4AB9-B3AA-D0A0F80C79EE}"/>
    <cellStyle name="Output 10 5 2" xfId="11560" xr:uid="{FAD047FE-B7F2-45C4-BCBC-72F075E6C95E}"/>
    <cellStyle name="Output 10 6" xfId="5774" xr:uid="{DB0FEFC7-8399-440F-9B06-674694E6C25A}"/>
    <cellStyle name="Output 10 6 2" xfId="12245" xr:uid="{E1974755-A28E-47D4-BA28-4849155A2C6F}"/>
    <cellStyle name="Output 10 7" xfId="5852" xr:uid="{CB9AF55F-B736-4F6A-94FF-F659D98BE052}"/>
    <cellStyle name="Output 10 7 2" xfId="12323" xr:uid="{94C2A077-AAFA-48B9-91CE-00480D1600F2}"/>
    <cellStyle name="Output 10 8" xfId="6481" xr:uid="{04B9D5BD-6154-46DF-9D74-71A4D1F5A020}"/>
    <cellStyle name="Output 10 8 2" xfId="12952" xr:uid="{E13E1DB1-C4BF-494B-9302-DD1AC7A7B288}"/>
    <cellStyle name="Output 10 9" xfId="6245" xr:uid="{A592669B-9A45-497F-9F80-47BC8FF3043B}"/>
    <cellStyle name="Output 10 9 2" xfId="12716" xr:uid="{C043DC64-F194-4A7C-85D1-C0C79C97CF40}"/>
    <cellStyle name="Output 11" xfId="2482" xr:uid="{00000000-0005-0000-0000-0000B3090000}"/>
    <cellStyle name="Output 11 10" xfId="6963" xr:uid="{D2E59221-14BC-4B41-B92B-981B001E77C4}"/>
    <cellStyle name="Output 11 10 2" xfId="13434" xr:uid="{AA43132F-5A0E-4A72-B076-3C48F89203E5}"/>
    <cellStyle name="Output 11 11" xfId="6553" xr:uid="{0EAB795B-F2BA-4FB2-9F0F-5678F3144316}"/>
    <cellStyle name="Output 11 11 2" xfId="13024" xr:uid="{48D99489-B397-4F3C-9351-4874860EE72E}"/>
    <cellStyle name="Output 11 12" xfId="7197" xr:uid="{3FDEC3A7-680A-42D4-91BC-3C2402CBB7F3}"/>
    <cellStyle name="Output 11 12 2" xfId="13668" xr:uid="{7CD22E82-FA60-4DC0-A315-95669A95E4D5}"/>
    <cellStyle name="Output 11 13" xfId="7281" xr:uid="{942E87AB-F06E-4F9B-ABD7-49962047A4F1}"/>
    <cellStyle name="Output 11 13 2" xfId="13752" xr:uid="{5850FFD2-8333-481B-B4C0-7D30C7E98EB9}"/>
    <cellStyle name="Output 11 14" xfId="7887" xr:uid="{24E85A5F-472D-4515-9E69-B8A3BC1B252C}"/>
    <cellStyle name="Output 11 14 2" xfId="14358" xr:uid="{4EC6CA7B-9E26-4BDD-AA84-1C32CDA99867}"/>
    <cellStyle name="Output 11 15" xfId="8066" xr:uid="{F51AB5EE-637B-4DB6-95D2-3891807EC7BB}"/>
    <cellStyle name="Output 11 15 2" xfId="14537" xr:uid="{DCDB4332-6AE9-4289-9D7A-7B34F10A552D}"/>
    <cellStyle name="Output 11 16" xfId="8243" xr:uid="{C4924A8D-F41E-4DF3-B3CA-448981B11393}"/>
    <cellStyle name="Output 11 16 2" xfId="14714" xr:uid="{DE25FB37-E6DA-4800-A2C4-C63D563F308B}"/>
    <cellStyle name="Output 11 17" xfId="8405" xr:uid="{5EF1771A-41F2-4A36-8D48-53E49A2B21DB}"/>
    <cellStyle name="Output 11 17 2" xfId="14876" xr:uid="{26232EF8-0486-42C2-913C-052A06336173}"/>
    <cellStyle name="Output 11 18" xfId="9041" xr:uid="{1837B724-F49C-4BD4-8FDA-2C8F07BBCB83}"/>
    <cellStyle name="Output 11 19" xfId="9566" xr:uid="{4B76F1BA-99C3-47FE-B5D9-FB31C37AD88F}"/>
    <cellStyle name="Output 11 2" xfId="2483" xr:uid="{00000000-0005-0000-0000-0000B4090000}"/>
    <cellStyle name="Output 11 2 2" xfId="5039" xr:uid="{5E7E420E-0B63-47AF-BECC-6C2C4D9D5B65}"/>
    <cellStyle name="Output 11 2 2 2" xfId="11485" xr:uid="{BE6516FC-0EA9-477C-B345-05E7BC11DA46}"/>
    <cellStyle name="Output 11 2 3" xfId="9567" xr:uid="{413ABE47-E248-4612-86D7-7110C11E635C}"/>
    <cellStyle name="Output 11 2 4" xfId="10379" xr:uid="{4D65BC04-E73F-4EA3-B19A-EBE3E1B525D1}"/>
    <cellStyle name="Output 11 2 5" xfId="4110" xr:uid="{415CB43B-F06A-480D-94CF-239C42BE268B}"/>
    <cellStyle name="Output 11 20" xfId="9114" xr:uid="{43313C64-DCA5-4C30-9C7B-AE8F289BA975}"/>
    <cellStyle name="Output 11 21" xfId="9802" xr:uid="{0249BB5C-8DE6-4BB9-90E0-0BE00415FB0C}"/>
    <cellStyle name="Output 11 22" xfId="9985" xr:uid="{DBECCFC2-54DA-4269-85F7-937D19D48556}"/>
    <cellStyle name="Output 11 23" xfId="10103" xr:uid="{8C482965-31DC-4A6D-9BE9-ED4F5DD898FE}"/>
    <cellStyle name="Output 11 24" xfId="15128" xr:uid="{F36EF04E-B95E-43F5-8C45-5539678141FE}"/>
    <cellStyle name="Output 11 25" xfId="15739" xr:uid="{EFB6FEB6-224C-40D1-A715-8D0792B119D6}"/>
    <cellStyle name="Output 11 26" xfId="15552" xr:uid="{16EE7CD0-F401-47FE-9C2D-692084AC9F94}"/>
    <cellStyle name="Output 11 27" xfId="16006" xr:uid="{567F0EE5-0A5B-4612-AE44-FE482D4CDC5D}"/>
    <cellStyle name="Output 11 28" xfId="16183" xr:uid="{EA96ABC9-3439-44F5-BC9A-A86B61DF6519}"/>
    <cellStyle name="Output 11 29" xfId="16345" xr:uid="{4942CF54-4946-4E3F-9244-420386F7FFF9}"/>
    <cellStyle name="Output 11 3" xfId="3596" xr:uid="{2E9B5372-E001-4C41-AEFE-62DBD80C4ABE}"/>
    <cellStyle name="Output 11 3 2" xfId="11484" xr:uid="{F416F9F4-559B-41A6-B035-9283C4E3CC82}"/>
    <cellStyle name="Output 11 4" xfId="5539" xr:uid="{77984336-FEA2-46F7-97E2-1AEE72C3C1E9}"/>
    <cellStyle name="Output 11 4 2" xfId="12010" xr:uid="{81FE3BAB-AD8F-4168-8108-57480CBD3875}"/>
    <cellStyle name="Output 11 5" xfId="5099" xr:uid="{D9B71D60-6A5D-4CC4-95C4-DEC5E171D18F}"/>
    <cellStyle name="Output 11 5 2" xfId="11570" xr:uid="{9DE4B5A3-E96A-4403-A320-E78C4AAAD157}"/>
    <cellStyle name="Output 11 6" xfId="5775" xr:uid="{CF12E917-9772-49EF-B37D-EBA5E0359473}"/>
    <cellStyle name="Output 11 6 2" xfId="12246" xr:uid="{EF2C6112-04E0-4F66-B5C2-77110A78B663}"/>
    <cellStyle name="Output 11 7" xfId="5851" xr:uid="{99490A99-D0BD-4529-9F8D-8FFDCC2C9F70}"/>
    <cellStyle name="Output 11 7 2" xfId="12322" xr:uid="{45FA4CC0-785E-4037-942F-E6E074141EB6}"/>
    <cellStyle name="Output 11 8" xfId="6482" xr:uid="{3EFDABE3-E1F4-4829-8B4F-269B2815F60E}"/>
    <cellStyle name="Output 11 8 2" xfId="12953" xr:uid="{33CBEEA4-E167-44FD-BDB1-3A894DC8B90A}"/>
    <cellStyle name="Output 11 9" xfId="6246" xr:uid="{0B7985A2-461A-4B3C-8F8D-8D5EAEE66A40}"/>
    <cellStyle name="Output 11 9 2" xfId="12717" xr:uid="{97F00D14-9B3D-4E21-95DC-87326934C433}"/>
    <cellStyle name="Output 12" xfId="2484" xr:uid="{00000000-0005-0000-0000-0000B5090000}"/>
    <cellStyle name="Output 12 10" xfId="6964" xr:uid="{C72B0FC3-6DEF-4DF0-9B79-34CE9E515E0C}"/>
    <cellStyle name="Output 12 10 2" xfId="13435" xr:uid="{FE632AAA-0A43-4065-AED2-0FB27AB47D31}"/>
    <cellStyle name="Output 12 11" xfId="6565" xr:uid="{F47AC398-085B-4C35-A816-B1069C76D973}"/>
    <cellStyle name="Output 12 11 2" xfId="13036" xr:uid="{74F573AB-F904-4FA0-B99A-636C3BAB7933}"/>
    <cellStyle name="Output 12 12" xfId="7198" xr:uid="{14E35E1A-CAD9-45A8-B2D3-A61CE5F3DA39}"/>
    <cellStyle name="Output 12 12 2" xfId="13669" xr:uid="{9983DE2A-DCF6-40B8-8602-13F903BBFCBF}"/>
    <cellStyle name="Output 12 13" xfId="7280" xr:uid="{F011D2AD-7056-4DA2-A9DA-019BA4672680}"/>
    <cellStyle name="Output 12 13 2" xfId="13751" xr:uid="{FCEDA16C-AE69-4C2C-8C00-CB5203B6187E}"/>
    <cellStyle name="Output 12 14" xfId="7888" xr:uid="{0C30698A-6E4F-4E81-B6CA-437C43D5FB21}"/>
    <cellStyle name="Output 12 14 2" xfId="14359" xr:uid="{267E1625-8B32-4A75-BC39-A8DBE68CC20F}"/>
    <cellStyle name="Output 12 15" xfId="8067" xr:uid="{B8638BC6-4093-492B-B883-90638E17DA75}"/>
    <cellStyle name="Output 12 15 2" xfId="14538" xr:uid="{10DD1A5A-AF02-4BF3-A403-15218D927FBF}"/>
    <cellStyle name="Output 12 16" xfId="8244" xr:uid="{4A37C02D-A1B7-4121-8275-553E863087D7}"/>
    <cellStyle name="Output 12 16 2" xfId="14715" xr:uid="{7C386609-3729-449D-9E58-6B6834773C6E}"/>
    <cellStyle name="Output 12 17" xfId="8406" xr:uid="{A0D38AC8-E814-478F-9B33-3E5FAC68A84B}"/>
    <cellStyle name="Output 12 17 2" xfId="14877" xr:uid="{2BF18301-E811-4CC6-9555-016604D01D7E}"/>
    <cellStyle name="Output 12 18" xfId="9042" xr:uid="{EFA57FED-0404-4B8A-8B40-D1A2CF400519}"/>
    <cellStyle name="Output 12 19" xfId="9568" xr:uid="{BD8E118C-1B34-4217-8BD2-A07E41299A90}"/>
    <cellStyle name="Output 12 2" xfId="2485" xr:uid="{00000000-0005-0000-0000-0000B6090000}"/>
    <cellStyle name="Output 12 2 2" xfId="5040" xr:uid="{75527908-648C-46CB-A8B6-46F49D4EBDD7}"/>
    <cellStyle name="Output 12 2 2 2" xfId="11487" xr:uid="{B6837C57-B5CF-4D44-808E-9563A587CDDE}"/>
    <cellStyle name="Output 12 2 3" xfId="9569" xr:uid="{DEC7EE2E-C71D-4A31-9B0B-BBD2C4E4A65C}"/>
    <cellStyle name="Output 12 2 4" xfId="10380" xr:uid="{EE7A261F-902E-4503-9AD8-C8B2A92F9187}"/>
    <cellStyle name="Output 12 2 5" xfId="4111" xr:uid="{7DEA4950-8DE4-491E-9BBA-E65E9B0BCF8C}"/>
    <cellStyle name="Output 12 20" xfId="9115" xr:uid="{59AF46BA-4ED7-4CF3-990C-926C259BCF8A}"/>
    <cellStyle name="Output 12 21" xfId="9803" xr:uid="{9CDD260A-E4DF-46C3-BDB6-EAB0683D71DE}"/>
    <cellStyle name="Output 12 22" xfId="9986" xr:uid="{C03F54D2-13B8-46EB-8DBA-D79E9692B261}"/>
    <cellStyle name="Output 12 23" xfId="10104" xr:uid="{0FD16DA0-EFA2-477E-879C-64AAD5C01B5F}"/>
    <cellStyle name="Output 12 24" xfId="15169" xr:uid="{5E369D3D-D2E8-4BBD-AFC8-C72F6F78BFA8}"/>
    <cellStyle name="Output 12 25" xfId="15740" xr:uid="{52466478-187A-4D32-B633-9ECB9071ABFB}"/>
    <cellStyle name="Output 12 26" xfId="15553" xr:uid="{B0D0984F-C31E-4AA3-9A5B-8770B09C4153}"/>
    <cellStyle name="Output 12 27" xfId="16007" xr:uid="{4A8FF390-BBD0-4575-8DCF-BBE06686CF9D}"/>
    <cellStyle name="Output 12 28" xfId="16184" xr:uid="{5E890370-5714-4A41-AFBB-B44A42DA140A}"/>
    <cellStyle name="Output 12 29" xfId="16346" xr:uid="{93DB2E90-A2DC-4F6F-8783-39217D6307E0}"/>
    <cellStyle name="Output 12 3" xfId="3597" xr:uid="{2B014263-673E-4EEC-9297-CB133850D2D4}"/>
    <cellStyle name="Output 12 3 2" xfId="11486" xr:uid="{37CC2A0A-4372-4CC3-A413-43AFB0F35D63}"/>
    <cellStyle name="Output 12 4" xfId="5540" xr:uid="{6949D8F6-1D63-494D-B7B7-4C088A5CBA07}"/>
    <cellStyle name="Output 12 4 2" xfId="12011" xr:uid="{321F7B89-7D22-4477-9E32-8A19FA401CCE}"/>
    <cellStyle name="Output 12 5" xfId="5356" xr:uid="{20A4DBDA-096F-4152-AE8A-FC606931F164}"/>
    <cellStyle name="Output 12 5 2" xfId="11827" xr:uid="{59882E9C-025B-4C5D-B15E-BE337D50F394}"/>
    <cellStyle name="Output 12 6" xfId="5776" xr:uid="{72069615-3E64-43C2-819E-D6F551E52A8B}"/>
    <cellStyle name="Output 12 6 2" xfId="12247" xr:uid="{D193BE4C-6859-4B35-AC2D-2AF04F5B2BF1}"/>
    <cellStyle name="Output 12 7" xfId="5850" xr:uid="{ECE5E2F0-F154-42A1-8A19-5750AB20F67B}"/>
    <cellStyle name="Output 12 7 2" xfId="12321" xr:uid="{48FB7071-E4CF-4AEB-82B1-AD896A9813A5}"/>
    <cellStyle name="Output 12 8" xfId="6483" xr:uid="{F6EFB746-D13E-4975-B93F-DC190D46405E}"/>
    <cellStyle name="Output 12 8 2" xfId="12954" xr:uid="{ABF05D1A-1A14-4CCE-9B5D-79C03D290962}"/>
    <cellStyle name="Output 12 9" xfId="6247" xr:uid="{43DC08E2-084A-4F55-9994-CD837810DAF9}"/>
    <cellStyle name="Output 12 9 2" xfId="12718" xr:uid="{6C299253-1392-4CDF-9121-62F79D0AFC07}"/>
    <cellStyle name="Output 13" xfId="2486" xr:uid="{00000000-0005-0000-0000-0000B7090000}"/>
    <cellStyle name="Output 13 10" xfId="6965" xr:uid="{A1B1112B-F825-4B89-89D8-9F453BB5C3B0}"/>
    <cellStyle name="Output 13 10 2" xfId="13436" xr:uid="{4F5B1721-DF0A-48C6-BC60-F09036420406}"/>
    <cellStyle name="Output 13 11" xfId="6784" xr:uid="{D7882198-C032-4F94-9D67-8D219A3F205F}"/>
    <cellStyle name="Output 13 11 2" xfId="13255" xr:uid="{F7D4EFAC-F41D-487C-976B-C502CDD58B6E}"/>
    <cellStyle name="Output 13 12" xfId="7199" xr:uid="{1E564068-A984-4747-8FA4-5BB8DBFFB8EB}"/>
    <cellStyle name="Output 13 12 2" xfId="13670" xr:uid="{AA6474DC-F576-491F-A8BA-2C609E24EC86}"/>
    <cellStyle name="Output 13 13" xfId="7279" xr:uid="{9693C9D3-0E79-42AE-AC56-6A09C3C4B5DD}"/>
    <cellStyle name="Output 13 13 2" xfId="13750" xr:uid="{C8F8DD82-5BC6-4118-B32B-04994E9349F7}"/>
    <cellStyle name="Output 13 14" xfId="7889" xr:uid="{7BCC6C41-2317-48D3-8092-28B19486D4E0}"/>
    <cellStyle name="Output 13 14 2" xfId="14360" xr:uid="{C08A98D0-2C36-496B-8696-AC7BFDB77429}"/>
    <cellStyle name="Output 13 15" xfId="8068" xr:uid="{A5985644-21C6-4CEA-A753-11043744F0C5}"/>
    <cellStyle name="Output 13 15 2" xfId="14539" xr:uid="{DD63B42A-7020-43DB-8217-F2255347ABD4}"/>
    <cellStyle name="Output 13 16" xfId="8245" xr:uid="{1C6C2CF5-4DCB-4B9B-A7FF-3B09B3330C64}"/>
    <cellStyle name="Output 13 16 2" xfId="14716" xr:uid="{A21F7614-E966-4C83-8B96-52F9B4D7B97F}"/>
    <cellStyle name="Output 13 17" xfId="8407" xr:uid="{DC1817F8-B574-4DBD-B4FE-5EF660D31D53}"/>
    <cellStyle name="Output 13 17 2" xfId="14878" xr:uid="{17CB78E7-FB4E-4B6C-ABAC-962E6E7A58E6}"/>
    <cellStyle name="Output 13 18" xfId="9043" xr:uid="{E146CE6D-2924-4B1B-AEC8-909896664AAE}"/>
    <cellStyle name="Output 13 19" xfId="9570" xr:uid="{51CD0D08-5DB4-46CA-BC77-CEEE4CF05D3A}"/>
    <cellStyle name="Output 13 2" xfId="2487" xr:uid="{00000000-0005-0000-0000-0000B8090000}"/>
    <cellStyle name="Output 13 2 2" xfId="5041" xr:uid="{5433C215-85DB-4132-A8E4-FE6E55C3983E}"/>
    <cellStyle name="Output 13 2 2 2" xfId="11489" xr:uid="{F0DAC56B-0065-44AE-B5F0-2755DFE801F1}"/>
    <cellStyle name="Output 13 2 3" xfId="9571" xr:uid="{ADEA0D8A-902F-41DF-A925-3077A6498C93}"/>
    <cellStyle name="Output 13 2 4" xfId="10381" xr:uid="{ABFD5360-BD8B-4F6C-975B-9AA483DC0AD1}"/>
    <cellStyle name="Output 13 2 5" xfId="4112" xr:uid="{239020C6-C137-47D0-9FE5-88416CAEB0B3}"/>
    <cellStyle name="Output 13 20" xfId="9116" xr:uid="{03C5DF62-8324-4DE7-884D-6EC319C8DE8F}"/>
    <cellStyle name="Output 13 21" xfId="9804" xr:uid="{5D2C7B45-2E21-44B0-AD6B-E1FA7CF5405E}"/>
    <cellStyle name="Output 13 22" xfId="9987" xr:uid="{12821865-7BDE-47D3-94C7-9E5BD7F53871}"/>
    <cellStyle name="Output 13 23" xfId="10105" xr:uid="{6EC05626-ACDC-45D2-9946-71F0CFE54529}"/>
    <cellStyle name="Output 13 24" xfId="15129" xr:uid="{39ECC811-6717-4CA3-8273-7C890B9F9FEF}"/>
    <cellStyle name="Output 13 25" xfId="15741" xr:uid="{B635B98B-81A7-4334-A071-762F5B5D94B3}"/>
    <cellStyle name="Output 13 26" xfId="15554" xr:uid="{143CB1D7-3DA6-4CE3-BEC2-8297E00D3C5D}"/>
    <cellStyle name="Output 13 27" xfId="16008" xr:uid="{DB2B109D-17DD-4593-80D2-82138BDC9465}"/>
    <cellStyle name="Output 13 28" xfId="16185" xr:uid="{BC5D6015-2E5C-4984-8D16-1E6EC3DFDC22}"/>
    <cellStyle name="Output 13 29" xfId="16347" xr:uid="{C31C0051-9C33-433B-A8E9-AE96AB33A6A9}"/>
    <cellStyle name="Output 13 3" xfId="3598" xr:uid="{B3091B3A-0F40-45E0-8BB4-BDFD4126ED9F}"/>
    <cellStyle name="Output 13 3 2" xfId="11488" xr:uid="{EC9D2B06-B638-439A-B21A-F3365F459057}"/>
    <cellStyle name="Output 13 4" xfId="5541" xr:uid="{A808DA7F-E532-42F0-9743-351350E6C182}"/>
    <cellStyle name="Output 13 4 2" xfId="12012" xr:uid="{12B88A7D-AA48-43EA-AAE3-8CC565BF92D8}"/>
    <cellStyle name="Output 13 5" xfId="5357" xr:uid="{C7D2BB9E-B97E-4255-9FAD-7CA97DDF5826}"/>
    <cellStyle name="Output 13 5 2" xfId="11828" xr:uid="{31FD5C7F-A491-4C10-B124-53CD35388B52}"/>
    <cellStyle name="Output 13 6" xfId="5777" xr:uid="{662589A1-12B6-41D3-B4BF-AEFFA5B0C88F}"/>
    <cellStyle name="Output 13 6 2" xfId="12248" xr:uid="{93034ED1-73F5-460E-8BB6-1287AC26B059}"/>
    <cellStyle name="Output 13 7" xfId="5849" xr:uid="{DBE1B26C-C65F-4167-AE66-4F2A62E29971}"/>
    <cellStyle name="Output 13 7 2" xfId="12320" xr:uid="{CCA91376-0679-4580-BF75-B773A9694069}"/>
    <cellStyle name="Output 13 8" xfId="6484" xr:uid="{8843A910-0F72-4C6D-853F-448C333868C5}"/>
    <cellStyle name="Output 13 8 2" xfId="12955" xr:uid="{61654484-5A84-4BEE-9933-A6AD7A7CF0AD}"/>
    <cellStyle name="Output 13 9" xfId="6248" xr:uid="{CB06FFA9-0375-4475-9160-CD0E78CD96ED}"/>
    <cellStyle name="Output 13 9 2" xfId="12719" xr:uid="{F3400DDB-C97B-4216-8B7C-FA34D185CFBB}"/>
    <cellStyle name="Output 14" xfId="2488" xr:uid="{00000000-0005-0000-0000-0000B9090000}"/>
    <cellStyle name="Output 14 10" xfId="6966" xr:uid="{7D3C3591-6B3A-4069-BB0C-E299AEE1A957}"/>
    <cellStyle name="Output 14 10 2" xfId="13437" xr:uid="{6D8B300F-6FFE-4EF1-9B02-0F91760219DE}"/>
    <cellStyle name="Output 14 11" xfId="6785" xr:uid="{A258D0F2-4AB8-466B-9B18-E974888D3E50}"/>
    <cellStyle name="Output 14 11 2" xfId="13256" xr:uid="{824CA242-3C7C-4A4E-836A-380A0A952DE4}"/>
    <cellStyle name="Output 14 12" xfId="7200" xr:uid="{F3C2BB3C-554B-4C2D-B437-47A4EB160BE2}"/>
    <cellStyle name="Output 14 12 2" xfId="13671" xr:uid="{7F2F87BC-7A9A-42E3-994E-A8C3F58ED451}"/>
    <cellStyle name="Output 14 13" xfId="7278" xr:uid="{5C928358-9E9F-41DE-B742-5A5F9404866C}"/>
    <cellStyle name="Output 14 13 2" xfId="13749" xr:uid="{4E2C1CAF-780B-4DDC-BE99-4682E75D6881}"/>
    <cellStyle name="Output 14 14" xfId="7890" xr:uid="{D7CC32D5-2EB9-4AFF-A1A9-49925902CBA2}"/>
    <cellStyle name="Output 14 14 2" xfId="14361" xr:uid="{2949AD43-A0E4-4CF6-94F6-14DD6C927566}"/>
    <cellStyle name="Output 14 15" xfId="8069" xr:uid="{01431BCF-1562-46DB-82A1-5B2544E06F72}"/>
    <cellStyle name="Output 14 15 2" xfId="14540" xr:uid="{DF952B09-0197-4239-8782-8AD72BBFEE3E}"/>
    <cellStyle name="Output 14 16" xfId="8246" xr:uid="{D998EEDF-F789-4382-BB30-60A459B66375}"/>
    <cellStyle name="Output 14 16 2" xfId="14717" xr:uid="{FD38BEA3-528E-4F93-9B6B-95B3879710AA}"/>
    <cellStyle name="Output 14 17" xfId="8408" xr:uid="{0302D5AD-58F9-4F74-BA2B-82ED842368A0}"/>
    <cellStyle name="Output 14 17 2" xfId="14879" xr:uid="{AAC663A4-7A8E-4133-8587-4168CC71FF35}"/>
    <cellStyle name="Output 14 18" xfId="9044" xr:uid="{08CD2265-3C8D-4BA3-84F0-AA9E3E649626}"/>
    <cellStyle name="Output 14 19" xfId="9572" xr:uid="{ABBA553D-FE02-4E78-8094-4232DA653FE5}"/>
    <cellStyle name="Output 14 2" xfId="2489" xr:uid="{00000000-0005-0000-0000-0000BA090000}"/>
    <cellStyle name="Output 14 2 2" xfId="5042" xr:uid="{CB526786-CCF9-472F-BBB5-F7CF7BDA8EAB}"/>
    <cellStyle name="Output 14 2 2 2" xfId="11491" xr:uid="{778304CC-5BA7-44A2-AB3D-87933F0E9198}"/>
    <cellStyle name="Output 14 2 3" xfId="9573" xr:uid="{4FDEBD82-97D0-4E73-AE97-B712CEE1E719}"/>
    <cellStyle name="Output 14 2 4" xfId="10382" xr:uid="{91F08AAD-1A00-444D-8926-E8D53751BE8D}"/>
    <cellStyle name="Output 14 2 5" xfId="4113" xr:uid="{1C9DDDC5-6F38-44ED-B85B-0537892D6357}"/>
    <cellStyle name="Output 14 20" xfId="9117" xr:uid="{BB284A77-0B41-4321-9545-B9836FB82F93}"/>
    <cellStyle name="Output 14 21" xfId="9805" xr:uid="{31CAB5E4-54FD-4D1A-B1EB-56017B2400A3}"/>
    <cellStyle name="Output 14 22" xfId="9988" xr:uid="{788EBF9D-5885-4421-A914-6136E2805634}"/>
    <cellStyle name="Output 14 23" xfId="10148" xr:uid="{2022C429-D779-4DF4-AA47-05EA579A97CB}"/>
    <cellStyle name="Output 14 24" xfId="15130" xr:uid="{1D11E3FB-BD4B-4A01-B9B8-202F815EFD10}"/>
    <cellStyle name="Output 14 25" xfId="15742" xr:uid="{CAB89432-3593-41A4-AFA9-98E184BD4AA9}"/>
    <cellStyle name="Output 14 26" xfId="15555" xr:uid="{D6FE36AA-5868-4957-AF41-48FB908BA924}"/>
    <cellStyle name="Output 14 27" xfId="16009" xr:uid="{56347097-C362-4ED4-8C9D-C0E3E1AAEBCA}"/>
    <cellStyle name="Output 14 28" xfId="16186" xr:uid="{DDC96BDF-3608-4B64-A5B1-BF385F8C3387}"/>
    <cellStyle name="Output 14 29" xfId="16348" xr:uid="{71CF874E-BA50-4F6D-9FFD-888FA3B3D5D5}"/>
    <cellStyle name="Output 14 3" xfId="3599" xr:uid="{576EDBE6-3AA7-4E30-B843-F1700296949B}"/>
    <cellStyle name="Output 14 3 2" xfId="11490" xr:uid="{6A8BD7CE-8773-4355-A8B2-3CCA300181B7}"/>
    <cellStyle name="Output 14 4" xfId="5542" xr:uid="{1C582B86-40DA-4F92-8207-5103A31F01C7}"/>
    <cellStyle name="Output 14 4 2" xfId="12013" xr:uid="{451BA90A-3EC6-4A8D-9D0C-C279613F555B}"/>
    <cellStyle name="Output 14 5" xfId="5090" xr:uid="{B4BE886A-26E4-4C85-9DCA-273D6D45E20A}"/>
    <cellStyle name="Output 14 5 2" xfId="11561" xr:uid="{88B9AE10-AC11-41A0-97EE-9B88E3283543}"/>
    <cellStyle name="Output 14 6" xfId="5778" xr:uid="{AFA2B6DF-5483-41EF-9821-E252170B7915}"/>
    <cellStyle name="Output 14 6 2" xfId="12249" xr:uid="{7F76F8B8-2200-46A2-ACB5-234D62577B24}"/>
    <cellStyle name="Output 14 7" xfId="5848" xr:uid="{3ED5AB8A-C86E-4ED1-8746-FC0D86B492F0}"/>
    <cellStyle name="Output 14 7 2" xfId="12319" xr:uid="{8FC4CCF0-8612-4138-82DF-0C98ECBF934E}"/>
    <cellStyle name="Output 14 8" xfId="6485" xr:uid="{2EB3F198-0F79-4608-B79E-AD852F149B62}"/>
    <cellStyle name="Output 14 8 2" xfId="12956" xr:uid="{94AF92BC-1264-4F6C-800A-7E7EEE84EEBD}"/>
    <cellStyle name="Output 14 9" xfId="6249" xr:uid="{4603CEB5-133C-42D7-8777-C2008E80BAE7}"/>
    <cellStyle name="Output 14 9 2" xfId="12720" xr:uid="{A50C7808-C87F-47F2-83EF-2F40C6112269}"/>
    <cellStyle name="Output 15" xfId="2490" xr:uid="{00000000-0005-0000-0000-0000BB090000}"/>
    <cellStyle name="Output 15 10" xfId="7015" xr:uid="{1E384422-3F43-4CC0-9B7B-952C416F5967}"/>
    <cellStyle name="Output 15 10 2" xfId="13486" xr:uid="{1303C7B1-815D-43A6-A1D8-A90A5A5C2AD4}"/>
    <cellStyle name="Output 15 11" xfId="7000" xr:uid="{92BE7880-A4F6-4C19-A6C1-13222CA58B99}"/>
    <cellStyle name="Output 15 11 2" xfId="13471" xr:uid="{333DF3BB-24EF-40EB-BE09-D005F00ECF33}"/>
    <cellStyle name="Output 15 12" xfId="7201" xr:uid="{71B21EF5-D83F-4278-AAF3-60614AD8658C}"/>
    <cellStyle name="Output 15 12 2" xfId="13672" xr:uid="{A118C2F0-6C09-4A8D-9EA5-0A02F2719023}"/>
    <cellStyle name="Output 15 13" xfId="7277" xr:uid="{4C3F9E57-4A33-403F-BAD7-B08FBE5575C7}"/>
    <cellStyle name="Output 15 13 2" xfId="13748" xr:uid="{922D7954-5F67-439B-8987-124B2E999650}"/>
    <cellStyle name="Output 15 14" xfId="7891" xr:uid="{3A18BE6C-9416-4CE7-9DFE-9E2FE5FA9FA5}"/>
    <cellStyle name="Output 15 14 2" xfId="14362" xr:uid="{73696DB3-9014-4007-B485-826DDC06043B}"/>
    <cellStyle name="Output 15 15" xfId="8070" xr:uid="{54C219CD-9109-49E5-86C9-224CC30153CB}"/>
    <cellStyle name="Output 15 15 2" xfId="14541" xr:uid="{37671384-AC82-4778-9EB6-C9DEF9748B5A}"/>
    <cellStyle name="Output 15 16" xfId="8247" xr:uid="{34EF25D6-CEE1-4787-8801-2C4F1B439D8C}"/>
    <cellStyle name="Output 15 16 2" xfId="14718" xr:uid="{27A7D3D6-04C7-4928-96A6-F75ABCBE843C}"/>
    <cellStyle name="Output 15 17" xfId="8409" xr:uid="{040E15F0-B255-4D29-9E5A-4D10ABFC5A31}"/>
    <cellStyle name="Output 15 17 2" xfId="14880" xr:uid="{9219CF6A-6FF3-4AB8-9685-14CFB2571184}"/>
    <cellStyle name="Output 15 18" xfId="9105" xr:uid="{3FC5BD59-F6A3-48DC-AE8B-E2E4A975A394}"/>
    <cellStyle name="Output 15 19" xfId="9574" xr:uid="{0D54790D-CEC5-4946-BBFA-2FCEB7B1CD0E}"/>
    <cellStyle name="Output 15 2" xfId="2491" xr:uid="{00000000-0005-0000-0000-0000BC090000}"/>
    <cellStyle name="Output 15 2 2" xfId="5043" xr:uid="{0B4690CE-A83C-4622-87CE-1905F01E82E1}"/>
    <cellStyle name="Output 15 2 2 2" xfId="11493" xr:uid="{0F57BCC9-7981-4197-9658-8F8DE2917A37}"/>
    <cellStyle name="Output 15 2 3" xfId="9575" xr:uid="{625C6B2F-76D0-4B48-82DE-7ECC06119470}"/>
    <cellStyle name="Output 15 2 4" xfId="10383" xr:uid="{79C0616B-3E7A-45CD-BC99-1692CA1CF54C}"/>
    <cellStyle name="Output 15 2 5" xfId="4114" xr:uid="{0F4AF3B6-707D-4FCE-AACE-3B92E61C15C9}"/>
    <cellStyle name="Output 15 20" xfId="9118" xr:uid="{13C8419D-1E49-41D9-889B-6EA0668AF280}"/>
    <cellStyle name="Output 15 21" xfId="9806" xr:uid="{6A17A525-1E9D-4259-80A7-90427ED5CDBA}"/>
    <cellStyle name="Output 15 22" xfId="9989" xr:uid="{AB96ECDE-A34A-49A6-8689-24031D327355}"/>
    <cellStyle name="Output 15 23" xfId="10106" xr:uid="{312F29A6-6EB7-4BE3-8E22-426AE5D411BE}"/>
    <cellStyle name="Output 15 24" xfId="15131" xr:uid="{21BCD144-6FD6-4180-9B12-9E4A1460CB08}"/>
    <cellStyle name="Output 15 25" xfId="15743" xr:uid="{4BC9EAEF-E7E5-4A27-A061-420B5BD2EDFC}"/>
    <cellStyle name="Output 15 26" xfId="15782" xr:uid="{567C194C-40B3-428D-983F-BE3D7CE1E189}"/>
    <cellStyle name="Output 15 27" xfId="16010" xr:uid="{8B7F27D5-D6AE-4D7B-8200-6635C89F497F}"/>
    <cellStyle name="Output 15 28" xfId="16187" xr:uid="{9C40F8F4-2F9A-4859-8A9A-964E7DE8D3A9}"/>
    <cellStyle name="Output 15 29" xfId="16349" xr:uid="{926DBABF-818F-4BEB-9484-51AC1335F307}"/>
    <cellStyle name="Output 15 3" xfId="3600" xr:uid="{AAFED520-6E96-4B07-8397-9847D2B4EDCB}"/>
    <cellStyle name="Output 15 3 2" xfId="11492" xr:uid="{C2AC16A7-7DDB-4D4C-9D3E-87B04C74738C}"/>
    <cellStyle name="Output 15 4" xfId="5592" xr:uid="{8CEF987B-DE97-4DD6-BAF0-0C6DB7828176}"/>
    <cellStyle name="Output 15 4 2" xfId="12063" xr:uid="{BD4F74C1-2866-49D2-9C1A-7398106CCA4B}"/>
    <cellStyle name="Output 15 5" xfId="5576" xr:uid="{63A58BAC-5A09-4C2A-99C2-08F80356AD3A}"/>
    <cellStyle name="Output 15 5 2" xfId="12047" xr:uid="{2EF2C55A-3736-4C28-A62D-D41FFA2DE75B}"/>
    <cellStyle name="Output 15 6" xfId="5779" xr:uid="{5882BFE8-7215-4CD6-A18E-EF2571337BB6}"/>
    <cellStyle name="Output 15 6 2" xfId="12250" xr:uid="{5FABECA9-A506-41E1-9E8F-C838AF3FD10A}"/>
    <cellStyle name="Output 15 7" xfId="5847" xr:uid="{854C81BB-F73A-45DA-8669-B9F2E51B0174}"/>
    <cellStyle name="Output 15 7 2" xfId="12318" xr:uid="{37A481EA-DFA8-4A0A-B30F-5E88F441F669}"/>
    <cellStyle name="Output 15 8" xfId="6532" xr:uid="{E7224D43-9E62-4684-AEA7-AA873480B699}"/>
    <cellStyle name="Output 15 8 2" xfId="13003" xr:uid="{E7771628-47A1-433A-9D85-E27A32D23D00}"/>
    <cellStyle name="Output 15 9" xfId="6518" xr:uid="{4BF29E3F-4A2F-4009-9ED6-729DFCBD07A2}"/>
    <cellStyle name="Output 15 9 2" xfId="12989" xr:uid="{77CB4C87-E58C-47DA-A228-6FFA5F1F4187}"/>
    <cellStyle name="Output 16" xfId="2492" xr:uid="{00000000-0005-0000-0000-0000BD090000}"/>
    <cellStyle name="Output 16 10" xfId="6967" xr:uid="{11CAD41D-3E0A-49EE-B985-4A3CB192BFAC}"/>
    <cellStyle name="Output 16 10 2" xfId="13438" xr:uid="{CF271C8E-465C-48A8-A50D-6BFA0C47777B}"/>
    <cellStyle name="Output 16 11" xfId="6554" xr:uid="{936BC4EA-76C3-493B-A34C-85A2CB45A31D}"/>
    <cellStyle name="Output 16 11 2" xfId="13025" xr:uid="{BD83E12F-95C4-4900-838A-606E8A073A44}"/>
    <cellStyle name="Output 16 12" xfId="7202" xr:uid="{2D7294F8-ACD6-477C-8693-3C7483C7C082}"/>
    <cellStyle name="Output 16 12 2" xfId="13673" xr:uid="{434F4701-B5BC-4517-A766-B74110BA0583}"/>
    <cellStyle name="Output 16 13" xfId="7276" xr:uid="{A8CF4ECD-8F63-4D4E-AF05-F319AD55628A}"/>
    <cellStyle name="Output 16 13 2" xfId="13747" xr:uid="{98B1A5D8-E540-4CB1-BA68-63DC7A19293D}"/>
    <cellStyle name="Output 16 14" xfId="7892" xr:uid="{62673AEA-C343-4676-9461-61DD48AD602E}"/>
    <cellStyle name="Output 16 14 2" xfId="14363" xr:uid="{2D7AC5E3-3949-439C-9386-962D9ACCA03C}"/>
    <cellStyle name="Output 16 15" xfId="8071" xr:uid="{5A195F22-D75A-432B-890E-AFB3A5B5CBF2}"/>
    <cellStyle name="Output 16 15 2" xfId="14542" xr:uid="{312BD819-5C64-42A3-8760-B5B66949C7D5}"/>
    <cellStyle name="Output 16 16" xfId="8248" xr:uid="{C8AC1B46-F4F9-4F5D-BB71-3837F84B05C0}"/>
    <cellStyle name="Output 16 16 2" xfId="14719" xr:uid="{4FA3D423-1A20-41ED-BC30-C3A3E4D4F89E}"/>
    <cellStyle name="Output 16 17" xfId="8410" xr:uid="{4FAD7079-5BBA-4894-A1DC-14D0E19793E8}"/>
    <cellStyle name="Output 16 17 2" xfId="14881" xr:uid="{2A1D9DB7-5F26-4A6D-A0E3-D90AE628BB99}"/>
    <cellStyle name="Output 16 18" xfId="9045" xr:uid="{F9970391-38A4-4E5C-AAFB-0081254D5D86}"/>
    <cellStyle name="Output 16 19" xfId="9576" xr:uid="{A6479031-3E89-4298-BA2C-D41BA9533246}"/>
    <cellStyle name="Output 16 2" xfId="2493" xr:uid="{00000000-0005-0000-0000-0000BE090000}"/>
    <cellStyle name="Output 16 2 2" xfId="5044" xr:uid="{8A3F587C-3666-4D2B-91F3-C7D5C2F296C7}"/>
    <cellStyle name="Output 16 2 2 2" xfId="11495" xr:uid="{975FC5EE-7DB0-4E14-A57B-B3E8183BFBDA}"/>
    <cellStyle name="Output 16 2 3" xfId="9577" xr:uid="{7CD0BD36-FF76-421F-85CE-3F0B41C02F19}"/>
    <cellStyle name="Output 16 2 4" xfId="10384" xr:uid="{25CA6500-0C74-4A8A-AFC4-017FA030BB75}"/>
    <cellStyle name="Output 16 2 5" xfId="4115" xr:uid="{7F72C017-9B33-4221-8235-AE432DE6269A}"/>
    <cellStyle name="Output 16 20" xfId="9119" xr:uid="{4FF2EC68-9674-4846-9A7A-6BA6A3B68064}"/>
    <cellStyle name="Output 16 21" xfId="9807" xr:uid="{937FC3BB-F005-4C41-9E1E-75049502906D}"/>
    <cellStyle name="Output 16 22" xfId="9990" xr:uid="{47DA3066-633B-4FC9-A1E2-541B1F318CF4}"/>
    <cellStyle name="Output 16 23" xfId="10107" xr:uid="{2119C41D-3B39-4479-989E-437A08DEB49B}"/>
    <cellStyle name="Output 16 24" xfId="15132" xr:uid="{500399B4-F127-4C5F-929D-D021709BAFEE}"/>
    <cellStyle name="Output 16 25" xfId="15816" xr:uid="{DF578CF2-BC6D-421E-91CE-D07DF2042473}"/>
    <cellStyle name="Output 16 26" xfId="15556" xr:uid="{4A24AC3C-DA7E-4077-AC7F-F747930EE9C9}"/>
    <cellStyle name="Output 16 27" xfId="16011" xr:uid="{AB8AA266-E08E-4D8B-A7B6-060447A1FDF3}"/>
    <cellStyle name="Output 16 28" xfId="16188" xr:uid="{87859459-3A91-44AB-8F64-3C236572F2B8}"/>
    <cellStyle name="Output 16 29" xfId="16350" xr:uid="{BB54D59A-D3A5-461F-8862-ED95C6219BC4}"/>
    <cellStyle name="Output 16 3" xfId="3601" xr:uid="{D06741D8-BED7-481D-87F5-3A2B56B53684}"/>
    <cellStyle name="Output 16 3 2" xfId="11494" xr:uid="{9D9C5B96-E083-45C2-B6D8-9A9390367EBF}"/>
    <cellStyle name="Output 16 4" xfId="5543" xr:uid="{5E5CF7BB-7235-480F-B968-4DF95B69F587}"/>
    <cellStyle name="Output 16 4 2" xfId="12014" xr:uid="{AC07997D-FA38-4F8A-9FC6-6C7E0DFB48AD}"/>
    <cellStyle name="Output 16 5" xfId="5358" xr:uid="{E74328A3-7641-4FF6-949E-A6A525136353}"/>
    <cellStyle name="Output 16 5 2" xfId="11829" xr:uid="{3F49C797-2E2A-4560-9938-F2E96E8C39DF}"/>
    <cellStyle name="Output 16 6" xfId="5780" xr:uid="{5C5AE8C0-F295-493F-80A8-1D8A1F82BEC7}"/>
    <cellStyle name="Output 16 6 2" xfId="12251" xr:uid="{DA70BC5D-AF15-47C0-AE65-449ED2B354A5}"/>
    <cellStyle name="Output 16 7" xfId="5846" xr:uid="{16CAAE46-17CC-463B-9B20-6D3EFB9790D7}"/>
    <cellStyle name="Output 16 7 2" xfId="12317" xr:uid="{3FD4B023-37CC-43F3-9120-FA583D94D258}"/>
    <cellStyle name="Output 16 8" xfId="6486" xr:uid="{4E2B1518-284D-4166-BD49-0C58B72E43FE}"/>
    <cellStyle name="Output 16 8 2" xfId="12957" xr:uid="{D2CF5023-AC06-4D2B-B132-D826611BCDC8}"/>
    <cellStyle name="Output 16 9" xfId="5826" xr:uid="{5E6668B5-5FE3-418C-B2B4-4B35FDA8AD01}"/>
    <cellStyle name="Output 16 9 2" xfId="12297" xr:uid="{D27B214C-42C8-4747-94BE-BBCE24414643}"/>
    <cellStyle name="Output 17" xfId="3434" xr:uid="{7D50E6CF-E97D-406E-940C-937A00FA3169}"/>
    <cellStyle name="Output 17 2" xfId="11481" xr:uid="{6AF40CBD-F1A4-408D-9E3C-39BF224B1D6E}"/>
    <cellStyle name="Output 18" xfId="5603" xr:uid="{87859B82-0239-4A48-A98D-5D21FF775E26}"/>
    <cellStyle name="Output 18 2" xfId="12074" xr:uid="{560FAEF2-DB0D-4022-A81C-928D05405705}"/>
    <cellStyle name="Output 19" xfId="5647" xr:uid="{B8A0F1C4-0E88-4621-B44D-CC7898110BE8}"/>
    <cellStyle name="Output 19 2" xfId="12118" xr:uid="{D5FEC510-1196-4559-8105-F22260B2C0BE}"/>
    <cellStyle name="Output 2" xfId="2494" xr:uid="{00000000-0005-0000-0000-0000BF090000}"/>
    <cellStyle name="Output 2 10" xfId="6487" xr:uid="{682E1E16-5372-45E4-979F-ECE6B8CD2C8D}"/>
    <cellStyle name="Output 2 10 2" xfId="12958" xr:uid="{A050D07A-6FE1-4CEA-B9DB-11BA21F9716E}"/>
    <cellStyle name="Output 2 11" xfId="6250" xr:uid="{0F27C742-10CC-4F88-8EFA-12DA51AD690F}"/>
    <cellStyle name="Output 2 11 2" xfId="12721" xr:uid="{2A3B08A0-B303-4F20-B9D8-0CD7F02153B1}"/>
    <cellStyle name="Output 2 12" xfId="6968" xr:uid="{C96A353C-0D88-44C2-8EE9-92F61C6E5468}"/>
    <cellStyle name="Output 2 12 2" xfId="13439" xr:uid="{C4F90A2C-9BE6-41C4-A1AA-3EAA973F4A22}"/>
    <cellStyle name="Output 2 13" xfId="6786" xr:uid="{3B920019-6CB6-4944-9F71-59901EC8D2F0}"/>
    <cellStyle name="Output 2 13 2" xfId="13257" xr:uid="{E4AA1E4B-EA70-4925-82B8-753308E14022}"/>
    <cellStyle name="Output 2 14" xfId="7203" xr:uid="{1AEE6C6F-6467-465E-85AD-553F6C35A0AC}"/>
    <cellStyle name="Output 2 14 2" xfId="13674" xr:uid="{4682C4B8-C8C5-4A3E-B8EB-FE64891B310C}"/>
    <cellStyle name="Output 2 15" xfId="7275" xr:uid="{889C81F7-B383-4B95-B45D-9FBDCB887A35}"/>
    <cellStyle name="Output 2 15 2" xfId="13746" xr:uid="{E4C2A467-9F83-4ECE-88C4-61644E63707F}"/>
    <cellStyle name="Output 2 16" xfId="7893" xr:uid="{F3A625B4-5F5D-4C36-A50B-853707DFE56E}"/>
    <cellStyle name="Output 2 16 2" xfId="14364" xr:uid="{DC3DFB02-4AA1-4BAE-8C44-EA5492CF7AAD}"/>
    <cellStyle name="Output 2 17" xfId="8072" xr:uid="{79592360-90AB-4C27-AD3E-3276F2410FD2}"/>
    <cellStyle name="Output 2 17 2" xfId="14543" xr:uid="{C82DEDDF-A1C6-4549-84A8-4E04BD38E82D}"/>
    <cellStyle name="Output 2 18" xfId="8249" xr:uid="{AB02B098-B127-4C1D-8A46-9C3145AEADF6}"/>
    <cellStyle name="Output 2 18 2" xfId="14720" xr:uid="{DE9529D5-F49A-48D5-A59E-B072F11AC53A}"/>
    <cellStyle name="Output 2 19" xfId="8411" xr:uid="{E9157497-FCA1-4EE5-B8F5-332CB288F756}"/>
    <cellStyle name="Output 2 19 2" xfId="14882" xr:uid="{685A3A1C-744B-43E1-8907-1AF4B8CF4D26}"/>
    <cellStyle name="Output 2 2" xfId="2495" xr:uid="{00000000-0005-0000-0000-0000C0090000}"/>
    <cellStyle name="Output 2 2 10" xfId="6969" xr:uid="{34070F95-346D-4AE3-9CCC-37D387B919D7}"/>
    <cellStyle name="Output 2 2 10 2" xfId="13440" xr:uid="{D003B6A5-68CA-4C9F-AB89-CA664A48124A}"/>
    <cellStyle name="Output 2 2 11" xfId="7011" xr:uid="{1B22A431-284C-4BCC-9230-F74980171100}"/>
    <cellStyle name="Output 2 2 11 2" xfId="13482" xr:uid="{C819EE16-A1AC-43F5-88DB-24003397C221}"/>
    <cellStyle name="Output 2 2 12" xfId="7204" xr:uid="{8529F835-ADD9-4845-97A2-5A3B0B508F0B}"/>
    <cellStyle name="Output 2 2 12 2" xfId="13675" xr:uid="{3C6B9910-0CEE-4B05-9A75-D9ACF1E9C19F}"/>
    <cellStyle name="Output 2 2 13" xfId="7274" xr:uid="{929E434F-AC8F-4700-A865-E58CDB606A6C}"/>
    <cellStyle name="Output 2 2 13 2" xfId="13745" xr:uid="{EF701CDF-080C-4FEF-95B1-46938A6FE77D}"/>
    <cellStyle name="Output 2 2 14" xfId="7894" xr:uid="{86EEBBB1-5AF2-41E6-A625-7656FBFADEAA}"/>
    <cellStyle name="Output 2 2 14 2" xfId="14365" xr:uid="{1FBEC19A-5C51-4014-BBFD-62893FD71339}"/>
    <cellStyle name="Output 2 2 15" xfId="8073" xr:uid="{CE6988CC-1E53-43EE-B1C4-540A8DB7BBB4}"/>
    <cellStyle name="Output 2 2 15 2" xfId="14544" xr:uid="{C0D6678C-934A-4E01-8822-1C4729BD30BA}"/>
    <cellStyle name="Output 2 2 16" xfId="8250" xr:uid="{97D4ABEE-B05D-4FE7-9109-D907A4C400DF}"/>
    <cellStyle name="Output 2 2 16 2" xfId="14721" xr:uid="{E7C2C093-BF64-422E-84A6-A7557F420BB2}"/>
    <cellStyle name="Output 2 2 17" xfId="8412" xr:uid="{E4DDBE81-DF28-4B7B-8405-1389D75FB173}"/>
    <cellStyle name="Output 2 2 17 2" xfId="14883" xr:uid="{64C68578-EC24-4DD3-BC5B-8C6736483693}"/>
    <cellStyle name="Output 2 2 18" xfId="9047" xr:uid="{819D3713-FF6D-4ED7-9A36-7AC8D7A83254}"/>
    <cellStyle name="Output 2 2 19" xfId="9579" xr:uid="{E15462F3-4617-4036-941F-52CDB7F9EA69}"/>
    <cellStyle name="Output 2 2 2" xfId="2496" xr:uid="{00000000-0005-0000-0000-0000C1090000}"/>
    <cellStyle name="Output 2 2 2 2" xfId="5045" xr:uid="{8AA3DAA7-BD4B-4D92-BD51-1A757917F383}"/>
    <cellStyle name="Output 2 2 2 2 2" xfId="11498" xr:uid="{427F9FEB-506B-435E-B704-0DFB63163D48}"/>
    <cellStyle name="Output 2 2 2 3" xfId="9580" xr:uid="{1A8DE8FE-54FF-4730-97EB-41DEC2EDC3D3}"/>
    <cellStyle name="Output 2 2 2 4" xfId="10385" xr:uid="{5A4B1A17-7406-4C65-9F28-300F852385DB}"/>
    <cellStyle name="Output 2 2 2 5" xfId="4116" xr:uid="{BE0EB380-9A5E-4F82-AFF9-59952FDCF138}"/>
    <cellStyle name="Output 2 2 20" xfId="9121" xr:uid="{D052AC09-52DE-40A1-A8A9-B0BE26418E9D}"/>
    <cellStyle name="Output 2 2 21" xfId="9809" xr:uid="{C9699AD9-C3B7-4478-8B26-C16BC8135C9D}"/>
    <cellStyle name="Output 2 2 22" xfId="9992" xr:uid="{348EB047-CC7A-4917-8767-C306BC188A5A}"/>
    <cellStyle name="Output 2 2 23" xfId="10109" xr:uid="{37E96728-862B-4E99-9234-1B2AA61F4850}"/>
    <cellStyle name="Output 2 2 24" xfId="15134" xr:uid="{6BD6E049-DDE4-4CB2-A61C-363B088BC607}"/>
    <cellStyle name="Output 2 2 25" xfId="15745" xr:uid="{7DA0DA7E-385F-4823-920D-5BD20810918D}"/>
    <cellStyle name="Output 2 2 26" xfId="15558" xr:uid="{D297D7D0-16FD-49F6-B8A3-C5C0BE6F491B}"/>
    <cellStyle name="Output 2 2 27" xfId="16013" xr:uid="{E3037F66-DCC2-4F6F-BABB-2C0113FFD114}"/>
    <cellStyle name="Output 2 2 28" xfId="16190" xr:uid="{D4AAC643-5F0F-4BB8-8528-294FDEC2DF37}"/>
    <cellStyle name="Output 2 2 29" xfId="16352" xr:uid="{3A976F6A-33F7-4DFB-95AD-C1575844FC0D}"/>
    <cellStyle name="Output 2 2 3" xfId="3603" xr:uid="{951CE890-8DAB-46C9-9BB8-2C740E830BE1}"/>
    <cellStyle name="Output 2 2 3 2" xfId="11497" xr:uid="{68AF0E27-C0E7-4299-A067-BDA151328956}"/>
    <cellStyle name="Output 2 2 4" xfId="5545" xr:uid="{83AD60B4-0406-4597-BEEC-3AD06840FEFF}"/>
    <cellStyle name="Output 2 2 4 2" xfId="12016" xr:uid="{955FEF6E-5CC9-45B3-8852-9226DA9F7592}"/>
    <cellStyle name="Output 2 2 5" xfId="5588" xr:uid="{8E7D68CE-2AE6-416E-83EA-22DA1CB5A6B0}"/>
    <cellStyle name="Output 2 2 5 2" xfId="12059" xr:uid="{E77B3BF4-E227-42EF-B6F5-766B5121DA0E}"/>
    <cellStyle name="Output 2 2 6" xfId="5782" xr:uid="{9139D0BA-0094-40E0-AB05-37E4E579B9BD}"/>
    <cellStyle name="Output 2 2 6 2" xfId="12253" xr:uid="{8832F5B2-6955-481E-A951-F1ED7ED2712C}"/>
    <cellStyle name="Output 2 2 7" xfId="5844" xr:uid="{6E633D3A-BC3B-4709-8156-A137E4FA2DD1}"/>
    <cellStyle name="Output 2 2 7 2" xfId="12315" xr:uid="{6A64D83F-6E0A-43A7-BA2D-F962A68E2E60}"/>
    <cellStyle name="Output 2 2 8" xfId="6488" xr:uid="{7E3820B4-FB22-43F5-960F-22410EC3C862}"/>
    <cellStyle name="Output 2 2 8 2" xfId="12959" xr:uid="{7DC0913F-821D-4DC4-8118-26E5B8C26328}"/>
    <cellStyle name="Output 2 2 9" xfId="6528" xr:uid="{47EF49F1-EF50-4EE4-B4E2-0D40BC5113E4}"/>
    <cellStyle name="Output 2 2 9 2" xfId="12999" xr:uid="{496EE8E3-78DE-4296-A162-09D2AE378C2A}"/>
    <cellStyle name="Output 2 20" xfId="9046" xr:uid="{00326AEC-E0BD-4803-916F-65695870B2A2}"/>
    <cellStyle name="Output 2 21" xfId="9578" xr:uid="{222B37B9-5E78-4803-AAD8-B510998ABE36}"/>
    <cellStyle name="Output 2 22" xfId="9120" xr:uid="{E950549E-9F89-4E36-8F64-5B60CFF3C8D2}"/>
    <cellStyle name="Output 2 23" xfId="9808" xr:uid="{4A02284C-AAAC-4CBE-9007-69521FFDE4EF}"/>
    <cellStyle name="Output 2 24" xfId="9991" xr:uid="{9424715E-417D-4CE3-B3F2-09D458132D9D}"/>
    <cellStyle name="Output 2 25" xfId="10108" xr:uid="{A71658FE-C6D4-46E1-AF20-DFA4864B43C1}"/>
    <cellStyle name="Output 2 26" xfId="15133" xr:uid="{999568CE-E734-4EAC-A370-F0F172C08199}"/>
    <cellStyle name="Output 2 27" xfId="15744" xr:uid="{A58C841F-210C-442B-85FE-E0853EAB8FCB}"/>
    <cellStyle name="Output 2 28" xfId="15557" xr:uid="{708497CB-6FAA-4EE5-A6FA-48BFA6C67FE5}"/>
    <cellStyle name="Output 2 29" xfId="16012" xr:uid="{FD6DB76C-F162-4A2B-AD2B-CF1EB7171F0D}"/>
    <cellStyle name="Output 2 3" xfId="2497" xr:uid="{00000000-0005-0000-0000-0000C2090000}"/>
    <cellStyle name="Output 2 3 10" xfId="6970" xr:uid="{D3508187-C12A-467F-AA67-302B0D729BA4}"/>
    <cellStyle name="Output 2 3 10 2" xfId="13441" xr:uid="{C8ED68C3-A6EB-449F-91BC-821792C50DE2}"/>
    <cellStyle name="Output 2 3 11" xfId="6787" xr:uid="{86E9D958-5080-4B91-A17A-B20F3BECB97F}"/>
    <cellStyle name="Output 2 3 11 2" xfId="13258" xr:uid="{06692521-DAD7-4637-8C04-30B514149D7E}"/>
    <cellStyle name="Output 2 3 12" xfId="7205" xr:uid="{C12DAAC6-AB76-41BC-88DF-65D611B07BE7}"/>
    <cellStyle name="Output 2 3 12 2" xfId="13676" xr:uid="{9798DB63-7981-4A15-9460-05D55567E843}"/>
    <cellStyle name="Output 2 3 13" xfId="7273" xr:uid="{22A4A669-D6CB-4BF8-A520-FDA7D3AA2E4E}"/>
    <cellStyle name="Output 2 3 13 2" xfId="13744" xr:uid="{32C41034-34D7-4BC2-81ED-8E7D987ADBB1}"/>
    <cellStyle name="Output 2 3 14" xfId="7895" xr:uid="{5861FE94-9EC6-4E40-8EE3-5C3C91563CE4}"/>
    <cellStyle name="Output 2 3 14 2" xfId="14366" xr:uid="{2A4A6995-650F-433E-AC5E-276F8802EF70}"/>
    <cellStyle name="Output 2 3 15" xfId="8074" xr:uid="{47CD81BD-43D0-49B3-AE2F-29DCFD58BFB2}"/>
    <cellStyle name="Output 2 3 15 2" xfId="14545" xr:uid="{0E2F1136-2A17-4FFD-9C05-3E540589C90A}"/>
    <cellStyle name="Output 2 3 16" xfId="8251" xr:uid="{DFACE975-02A4-42DA-89F6-3DB9328BCE72}"/>
    <cellStyle name="Output 2 3 16 2" xfId="14722" xr:uid="{C4C3B223-D9A3-4F34-A1F8-B1B94CDACD23}"/>
    <cellStyle name="Output 2 3 17" xfId="8413" xr:uid="{B384C348-0E6A-438A-A3A8-DCE463A10D55}"/>
    <cellStyle name="Output 2 3 17 2" xfId="14884" xr:uid="{1E209D1F-59FB-46B0-B3BE-0A72E5E1C80B}"/>
    <cellStyle name="Output 2 3 18" xfId="9048" xr:uid="{CD05BDDE-39DF-4602-80B0-1EA171B9F5ED}"/>
    <cellStyle name="Output 2 3 19" xfId="9581" xr:uid="{85DDE00D-A9C6-4DD9-9FF0-E3F72A36AA07}"/>
    <cellStyle name="Output 2 3 2" xfId="2498" xr:uid="{00000000-0005-0000-0000-0000C3090000}"/>
    <cellStyle name="Output 2 3 2 2" xfId="5046" xr:uid="{94562854-AE8B-4B36-BA73-C6C2F51AC642}"/>
    <cellStyle name="Output 2 3 2 2 2" xfId="11500" xr:uid="{E12D9D93-48D0-4CB6-B42D-4DE6A992BB81}"/>
    <cellStyle name="Output 2 3 2 3" xfId="9582" xr:uid="{3DCE7529-3890-4908-B377-4EE220AC4071}"/>
    <cellStyle name="Output 2 3 2 4" xfId="10386" xr:uid="{0D2CBDC7-6FE2-42B5-9BE4-CA4B1D261301}"/>
    <cellStyle name="Output 2 3 2 5" xfId="4117" xr:uid="{58BEA6FF-5FD0-431D-8ED2-26808B885E5A}"/>
    <cellStyle name="Output 2 3 20" xfId="9122" xr:uid="{C9A81460-EC57-4C09-98FF-FFF95A10EDE5}"/>
    <cellStyle name="Output 2 3 21" xfId="9810" xr:uid="{4F718BAF-61D2-422F-91D7-808D0ACD4688}"/>
    <cellStyle name="Output 2 3 22" xfId="9993" xr:uid="{7A14C7CC-DCCE-4DF7-BB9D-D50444A66F47}"/>
    <cellStyle name="Output 2 3 23" xfId="10110" xr:uid="{D10F9812-3116-4E5A-8F7C-E1446639054E}"/>
    <cellStyle name="Output 2 3 24" xfId="15135" xr:uid="{68815FD1-C4BE-4FE2-A20F-3A0593120CC3}"/>
    <cellStyle name="Output 2 3 25" xfId="15746" xr:uid="{13AFDA71-4B70-4908-8688-7B1E4F005C0A}"/>
    <cellStyle name="Output 2 3 26" xfId="15801" xr:uid="{6C27E1AB-1418-4E7D-BDBF-D0FFD5F31AB0}"/>
    <cellStyle name="Output 2 3 27" xfId="16014" xr:uid="{4D67A69D-D04A-45DE-A092-523400C2DF4D}"/>
    <cellStyle name="Output 2 3 28" xfId="16191" xr:uid="{ECF98ED9-9D14-4488-B5F3-0C529E9978CE}"/>
    <cellStyle name="Output 2 3 29" xfId="16353" xr:uid="{50A88E1E-C756-4C81-A853-CC0E0366ABBA}"/>
    <cellStyle name="Output 2 3 3" xfId="3604" xr:uid="{773857AE-099A-4ECB-9BA2-2BC381FEFA59}"/>
    <cellStyle name="Output 2 3 3 2" xfId="11499" xr:uid="{62356DE2-FCA3-4977-B101-6328B57BBC1B}"/>
    <cellStyle name="Output 2 3 4" xfId="5546" xr:uid="{B1BEE3B4-3AA1-4AFB-B8BE-04709CB1DE48}"/>
    <cellStyle name="Output 2 3 4 2" xfId="12017" xr:uid="{55FA0551-B54B-44F6-BF06-678F02568F06}"/>
    <cellStyle name="Output 2 3 5" xfId="5360" xr:uid="{3BDE9D38-4F22-43D7-BC7D-BE0809F60675}"/>
    <cellStyle name="Output 2 3 5 2" xfId="11831" xr:uid="{42E424E1-99C0-4B9B-B9B8-D9D14259208D}"/>
    <cellStyle name="Output 2 3 6" xfId="5783" xr:uid="{6977CF4D-D1BE-4C00-86E9-FFA9192FEC53}"/>
    <cellStyle name="Output 2 3 6 2" xfId="12254" xr:uid="{0882B24D-05ED-4CFF-A628-5C258E511AAE}"/>
    <cellStyle name="Output 2 3 7" xfId="5843" xr:uid="{1395F64B-3023-4677-AA81-63F2B3E7B518}"/>
    <cellStyle name="Output 2 3 7 2" xfId="12314" xr:uid="{E337860E-50F7-4FFF-B4E3-BC47109A63D0}"/>
    <cellStyle name="Output 2 3 8" xfId="6489" xr:uid="{5031DD13-BE25-4110-BD03-26B3DF648583}"/>
    <cellStyle name="Output 2 3 8 2" xfId="12960" xr:uid="{AF8780CE-8622-4D1B-88E0-3D096429E302}"/>
    <cellStyle name="Output 2 3 9" xfId="6251" xr:uid="{5686B4F2-74DA-4D60-B797-57F7812562A0}"/>
    <cellStyle name="Output 2 3 9 2" xfId="12722" xr:uid="{DB99823D-3FE0-4D3A-8F84-E2D7A62DBB03}"/>
    <cellStyle name="Output 2 30" xfId="16189" xr:uid="{C4C1C2EA-C630-48BA-83BF-A23C03BC3958}"/>
    <cellStyle name="Output 2 31" xfId="16351" xr:uid="{B698BFF2-D3A6-4D15-9518-A32EE5CF44C3}"/>
    <cellStyle name="Output 2 4" xfId="2499" xr:uid="{00000000-0005-0000-0000-0000C4090000}"/>
    <cellStyle name="Output 2 4 2" xfId="5047" xr:uid="{1AA31EF6-1C0C-4980-B078-B08383E9F6B3}"/>
    <cellStyle name="Output 2 4 2 2" xfId="11501" xr:uid="{21A668B0-1D18-49DF-AC2D-62A9F29349C2}"/>
    <cellStyle name="Output 2 4 3" xfId="9583" xr:uid="{674DC6FE-128A-44FE-908D-62D6A857C3C7}"/>
    <cellStyle name="Output 2 4 4" xfId="10387" xr:uid="{C75A1061-7D23-467A-B7ED-2E1F70B1533E}"/>
    <cellStyle name="Output 2 4 5" xfId="4118" xr:uid="{4B70CD51-3C00-4234-9420-0DCBFF969DEA}"/>
    <cellStyle name="Output 2 5" xfId="3602" xr:uid="{3FD1C658-DFFA-4F69-9221-353133BF69C6}"/>
    <cellStyle name="Output 2 5 2" xfId="11496" xr:uid="{949A8E2A-455E-479C-A796-266D60462F71}"/>
    <cellStyle name="Output 2 6" xfId="5544" xr:uid="{AD00A386-338C-43ED-B080-127B32CD9FE5}"/>
    <cellStyle name="Output 2 6 2" xfId="12015" xr:uid="{21F8421A-0058-4E0C-93B1-D68A18B8E38D}"/>
    <cellStyle name="Output 2 7" xfId="5359" xr:uid="{6DBFB0AF-8FA2-4B77-83B5-C4441ACBC308}"/>
    <cellStyle name="Output 2 7 2" xfId="11830" xr:uid="{AA0D96C2-C27A-42F5-94EE-76BE7B3E15A6}"/>
    <cellStyle name="Output 2 8" xfId="5781" xr:uid="{05333CE1-A6C7-4874-84F7-2A631C135D0C}"/>
    <cellStyle name="Output 2 8 2" xfId="12252" xr:uid="{6519D2E0-FD27-49E2-877B-395D23288C2C}"/>
    <cellStyle name="Output 2 9" xfId="5845" xr:uid="{BBFE36D1-BE9B-4DD7-B4AD-040469DBFE6D}"/>
    <cellStyle name="Output 2 9 2" xfId="12316" xr:uid="{38757ED3-6377-41FE-A15F-691734B6025F}"/>
    <cellStyle name="Output 20" xfId="5577" xr:uid="{6DFEDED3-54C6-4A78-B377-8C76E3F3DA14}"/>
    <cellStyle name="Output 20 2" xfId="12048" xr:uid="{38C8BFCF-2CE9-4224-A405-C16676C5F8E7}"/>
    <cellStyle name="Output 21" xfId="6365" xr:uid="{85240A5C-403B-4448-8045-70094160380E}"/>
    <cellStyle name="Output 21 2" xfId="12836" xr:uid="{283E46EA-5E2C-44FF-B448-69F4A1A31EA5}"/>
    <cellStyle name="Output 22" xfId="6384" xr:uid="{0FD310DC-33EE-403D-8038-05E7BBBFA63D}"/>
    <cellStyle name="Output 22 2" xfId="12855" xr:uid="{CC752414-A2E5-433D-8619-D1F817C53DE6}"/>
    <cellStyle name="Output 23" xfId="6540" xr:uid="{5C866F99-1FCF-47E3-8A33-830F65DF61E7}"/>
    <cellStyle name="Output 23 2" xfId="13011" xr:uid="{3812DC67-60D0-4043-88AB-3F7089C318D6}"/>
    <cellStyle name="Output 24" xfId="7026" xr:uid="{8BF020F7-935F-4B6C-830F-7B52025222B8}"/>
    <cellStyle name="Output 24 2" xfId="13497" xr:uid="{69C81A39-7E5F-457A-9255-74625A9691E2}"/>
    <cellStyle name="Output 25" xfId="7069" xr:uid="{59552630-6807-4976-8604-24D23897BFD3}"/>
    <cellStyle name="Output 25 2" xfId="13540" xr:uid="{2AE9BA96-C76F-49C5-9B42-61D7DE76B10B}"/>
    <cellStyle name="Output 26" xfId="7018" xr:uid="{9CA73BA6-6BEC-4BAF-B063-3443463D2C92}"/>
    <cellStyle name="Output 26 2" xfId="13489" xr:uid="{A148FE46-9C6E-48B1-9498-F2F2001D438D}"/>
    <cellStyle name="Output 27" xfId="7709" xr:uid="{4C1C0A21-821E-4FE1-B1F1-F39BC7CC0F19}"/>
    <cellStyle name="Output 27 2" xfId="14180" xr:uid="{E3CC356F-5CF2-44C7-88BC-4401C48B31E8}"/>
    <cellStyle name="Output 28" xfId="7737" xr:uid="{2A4A931D-7BD1-4A55-B42D-A1FFF5A237AE}"/>
    <cellStyle name="Output 28 2" xfId="14208" xr:uid="{3F03FE08-84E4-4BAF-9FE3-369754EDD52E}"/>
    <cellStyle name="Output 29" xfId="7918" xr:uid="{329D616B-8177-4C3B-9AAA-9DE929704A2B}"/>
    <cellStyle name="Output 29 2" xfId="14389" xr:uid="{C50F35A5-83C1-48EA-9BF6-494564EE15E3}"/>
    <cellStyle name="Output 3" xfId="2500" xr:uid="{00000000-0005-0000-0000-0000C5090000}"/>
    <cellStyle name="Output 3 10" xfId="6971" xr:uid="{8B6342AB-90E7-4BE5-87B0-428BDF49B7AC}"/>
    <cellStyle name="Output 3 10 2" xfId="13442" xr:uid="{226B8DB3-8FE6-44BC-8A6B-11EEBC80358A}"/>
    <cellStyle name="Output 3 11" xfId="6788" xr:uid="{A79D9ED4-664C-47C6-93B0-88F040A9FFD4}"/>
    <cellStyle name="Output 3 11 2" xfId="13259" xr:uid="{45160BF7-ADAE-456C-963F-37789F84BEF6}"/>
    <cellStyle name="Output 3 12" xfId="7206" xr:uid="{D2792B65-AE8C-466E-AF2A-674B89A7FC02}"/>
    <cellStyle name="Output 3 12 2" xfId="13677" xr:uid="{E4E26D5A-B98D-415A-B226-1763DD7473EB}"/>
    <cellStyle name="Output 3 13" xfId="7272" xr:uid="{BE0C3FA9-C429-4981-A48F-16CF9DF65F38}"/>
    <cellStyle name="Output 3 13 2" xfId="13743" xr:uid="{5AD7825D-A0C7-4524-A00A-79C3979B2EAB}"/>
    <cellStyle name="Output 3 14" xfId="7896" xr:uid="{A7BF5D64-05BB-43D2-9E84-AE54DD22B2CA}"/>
    <cellStyle name="Output 3 14 2" xfId="14367" xr:uid="{59B509E9-6469-45CC-A44A-A8ED00FF5F64}"/>
    <cellStyle name="Output 3 15" xfId="8075" xr:uid="{5ED08BDE-7178-4C83-8902-5E3237328D0B}"/>
    <cellStyle name="Output 3 15 2" xfId="14546" xr:uid="{25469D00-698B-4B1D-9BB1-633A53D65CDF}"/>
    <cellStyle name="Output 3 16" xfId="8252" xr:uid="{F4AFE705-437A-4B05-82D5-9C8260CA525E}"/>
    <cellStyle name="Output 3 16 2" xfId="14723" xr:uid="{DC20AB90-5505-4519-AA54-75B8C0F31F87}"/>
    <cellStyle name="Output 3 17" xfId="8414" xr:uid="{B9BD4873-7641-45CA-B287-61A80311A0D6}"/>
    <cellStyle name="Output 3 17 2" xfId="14885" xr:uid="{E4D8930B-4D38-4BA4-867E-DDA7252BFD54}"/>
    <cellStyle name="Output 3 18" xfId="9049" xr:uid="{A31E0C54-8295-4A14-9DC0-6617DB5472B5}"/>
    <cellStyle name="Output 3 19" xfId="9584" xr:uid="{B28F2942-9A6C-43E4-9C7E-06F9662F4C6E}"/>
    <cellStyle name="Output 3 2" xfId="2501" xr:uid="{00000000-0005-0000-0000-0000C6090000}"/>
    <cellStyle name="Output 3 2 2" xfId="5048" xr:uid="{D386832A-D5E3-466F-86EA-8E9DE924BF7A}"/>
    <cellStyle name="Output 3 2 2 2" xfId="11503" xr:uid="{FDCA4AE9-A794-41ED-91ED-650AD0DAEB7F}"/>
    <cellStyle name="Output 3 2 3" xfId="9585" xr:uid="{9A76E04C-16AC-4C68-81AF-3F2840BEAB13}"/>
    <cellStyle name="Output 3 2 4" xfId="10388" xr:uid="{74611C3A-DE89-41FD-84FB-DB506D0FB2A5}"/>
    <cellStyle name="Output 3 2 5" xfId="4119" xr:uid="{BDF502F8-07B2-4D3F-AFC8-3D3FBCDEB495}"/>
    <cellStyle name="Output 3 20" xfId="9123" xr:uid="{033067BD-EA42-4981-A1CE-173600B262BA}"/>
    <cellStyle name="Output 3 21" xfId="9811" xr:uid="{E5AE1E02-123D-4FFF-A5FF-4F119BDCCC75}"/>
    <cellStyle name="Output 3 22" xfId="9994" xr:uid="{BC742023-E09C-4EB1-AE44-5D3A22CA7A78}"/>
    <cellStyle name="Output 3 23" xfId="10111" xr:uid="{D8B55E4B-9263-4915-8CAD-B2040A98EB33}"/>
    <cellStyle name="Output 3 24" xfId="15136" xr:uid="{F4F51F93-5A0B-4783-9D7B-EF915CA18AB7}"/>
    <cellStyle name="Output 3 25" xfId="15747" xr:uid="{5499E3A6-47B3-4670-99FD-124D56820D78}"/>
    <cellStyle name="Output 3 26" xfId="15559" xr:uid="{FD1386DC-0C24-426F-B8CB-AE72C6918ACC}"/>
    <cellStyle name="Output 3 27" xfId="16015" xr:uid="{D851E859-541D-4633-BA1E-BFC7E5ED6FF3}"/>
    <cellStyle name="Output 3 28" xfId="16192" xr:uid="{424E31AF-C5F3-4F27-84E0-0DC57A4C2403}"/>
    <cellStyle name="Output 3 29" xfId="16354" xr:uid="{060B1CD9-1B6A-463E-BE0D-977D8D9F6F75}"/>
    <cellStyle name="Output 3 3" xfId="3605" xr:uid="{1780F109-62B2-4479-907F-5188097BBF36}"/>
    <cellStyle name="Output 3 3 2" xfId="11502" xr:uid="{F3C6795F-073C-44F4-A3E8-A757F1D72898}"/>
    <cellStyle name="Output 3 4" xfId="5547" xr:uid="{EEE06247-777C-4158-A3C3-4702833FFF59}"/>
    <cellStyle name="Output 3 4 2" xfId="12018" xr:uid="{6F98842F-31C9-4D34-A00D-475502F44F88}"/>
    <cellStyle name="Output 3 5" xfId="5361" xr:uid="{4BD09A0B-A950-4BC7-B3CE-6040EEB598DF}"/>
    <cellStyle name="Output 3 5 2" xfId="11832" xr:uid="{9CE14A29-D516-4F3F-A325-561692E40EBB}"/>
    <cellStyle name="Output 3 6" xfId="5784" xr:uid="{6D394A1C-178B-4421-B460-7C121FF8421E}"/>
    <cellStyle name="Output 3 6 2" xfId="12255" xr:uid="{3502437C-0423-4D8A-AFF4-B419B598BB29}"/>
    <cellStyle name="Output 3 7" xfId="5842" xr:uid="{0D4C0B98-BA33-46EE-8A99-76F778FE05DC}"/>
    <cellStyle name="Output 3 7 2" xfId="12313" xr:uid="{5B3A2BFD-3402-45A2-A122-E820C2A33291}"/>
    <cellStyle name="Output 3 8" xfId="6490" xr:uid="{69E606DA-7497-47D6-AD5F-5B028B62F1F3}"/>
    <cellStyle name="Output 3 8 2" xfId="12961" xr:uid="{AFB5A3BC-B6A9-495A-9E33-5054A5A9A19C}"/>
    <cellStyle name="Output 3 9" xfId="6252" xr:uid="{530FFDAC-E667-46DD-82C9-62B4745EC5A8}"/>
    <cellStyle name="Output 3 9 2" xfId="12723" xr:uid="{1DBE6A69-FB3B-4E44-9B25-25D939875463}"/>
    <cellStyle name="Output 30" xfId="8096" xr:uid="{48B10202-76C1-4C85-B13C-F17C10EADF39}"/>
    <cellStyle name="Output 30 2" xfId="14567" xr:uid="{F7D79987-12AE-4612-866F-5D902D2494C9}"/>
    <cellStyle name="Output 31" xfId="8260" xr:uid="{4CC206CB-2937-424B-AE4D-1F9CF43C9245}"/>
    <cellStyle name="Output 31 2" xfId="14731" xr:uid="{B298E266-AB2E-4F22-967F-E309C65DD8B3}"/>
    <cellStyle name="Output 32" xfId="9145" xr:uid="{DBE49F35-50F7-4E23-90AD-3A26C6C50701}"/>
    <cellStyle name="Output 33" xfId="9563" xr:uid="{23E2BC0D-6E9B-48DF-880E-309EC2D9757E}"/>
    <cellStyle name="Output 34" xfId="9627" xr:uid="{9888DCE2-8F85-40D3-984B-0B647A860485}"/>
    <cellStyle name="Output 35" xfId="9174" xr:uid="{F1E50E21-919C-4D9B-95B3-DAB4459BEA56}"/>
    <cellStyle name="Output 36" xfId="9833" xr:uid="{11362EDA-9665-49DD-8017-3C7C76B7EEF0}"/>
    <cellStyle name="Output 37" xfId="8643" xr:uid="{B3FBCBC7-F396-4A54-A9D1-4BF92D1BC053}"/>
    <cellStyle name="Output 38" xfId="14929" xr:uid="{9C1AFB92-85FD-4FF2-9791-681B2D180EE7}"/>
    <cellStyle name="Output 39" xfId="15206" xr:uid="{4297A526-4B64-4F15-A1A0-9C821AE2CF31}"/>
    <cellStyle name="Output 4" xfId="2502" xr:uid="{00000000-0005-0000-0000-0000C7090000}"/>
    <cellStyle name="Output 4 10" xfId="6972" xr:uid="{73EBDDD7-EC52-4387-B1F2-6C88D8456228}"/>
    <cellStyle name="Output 4 10 2" xfId="13443" xr:uid="{63CA73F0-1D66-4905-9B10-58CA918E8832}"/>
    <cellStyle name="Output 4 11" xfId="6789" xr:uid="{734E09DD-5E04-43D4-9637-4519B8D17122}"/>
    <cellStyle name="Output 4 11 2" xfId="13260" xr:uid="{0EEB86D3-F4D4-4A2A-BF11-E53CD24E2C8F}"/>
    <cellStyle name="Output 4 12" xfId="7207" xr:uid="{8003ADF0-D2D5-4DAF-B0DE-05E04935CE37}"/>
    <cellStyle name="Output 4 12 2" xfId="13678" xr:uid="{3F6C1E4D-6BE7-4AA0-BF64-2E4D9D37CA15}"/>
    <cellStyle name="Output 4 13" xfId="7271" xr:uid="{AA49CB6A-46A4-432A-A0D4-6FD08B7A338C}"/>
    <cellStyle name="Output 4 13 2" xfId="13742" xr:uid="{13DEE382-F27F-4DE5-A32E-649803F0DF23}"/>
    <cellStyle name="Output 4 14" xfId="7897" xr:uid="{9DBD025F-4635-4127-AF65-7F2FDDE78BF9}"/>
    <cellStyle name="Output 4 14 2" xfId="14368" xr:uid="{F399BDB7-C7F5-4B8B-A088-95945280F012}"/>
    <cellStyle name="Output 4 15" xfId="8076" xr:uid="{565AAF9B-1775-4598-87A1-C04401D60646}"/>
    <cellStyle name="Output 4 15 2" xfId="14547" xr:uid="{9C3926F8-6C3A-4729-B712-4E76046F51EB}"/>
    <cellStyle name="Output 4 16" xfId="8253" xr:uid="{AFFC098E-6857-4114-A183-1BBBFDA946DE}"/>
    <cellStyle name="Output 4 16 2" xfId="14724" xr:uid="{764076AD-1E1E-4088-B37E-CABC100F2DCB}"/>
    <cellStyle name="Output 4 17" xfId="8415" xr:uid="{3FFC7402-662C-4963-AC5F-33BCCCECD3CC}"/>
    <cellStyle name="Output 4 17 2" xfId="14886" xr:uid="{3D7AB948-4261-4A37-A98D-437B268E3180}"/>
    <cellStyle name="Output 4 18" xfId="9050" xr:uid="{FEEF6A75-CD0F-4D8C-91BC-8B3972B2AE7F}"/>
    <cellStyle name="Output 4 19" xfId="9586" xr:uid="{A9D61074-75DF-4D6A-A5F4-4D088CACD7AF}"/>
    <cellStyle name="Output 4 2" xfId="2503" xr:uid="{00000000-0005-0000-0000-0000C8090000}"/>
    <cellStyle name="Output 4 2 2" xfId="5049" xr:uid="{FDB4C4C4-F5B2-4C11-9EDD-3E493CCA31B2}"/>
    <cellStyle name="Output 4 2 2 2" xfId="11505" xr:uid="{D8CE999F-0866-471F-8947-49626588DD71}"/>
    <cellStyle name="Output 4 2 3" xfId="9587" xr:uid="{EB990827-6213-4C42-B783-A13FA49329A1}"/>
    <cellStyle name="Output 4 2 4" xfId="10389" xr:uid="{C58617A6-B167-4ECA-869D-CB6B4CC4186C}"/>
    <cellStyle name="Output 4 2 5" xfId="4120" xr:uid="{920F352D-5013-4615-BEDC-76FF8EDACAEE}"/>
    <cellStyle name="Output 4 20" xfId="9124" xr:uid="{6D87DA2F-9582-43AE-B9C7-D2E9BB2C923E}"/>
    <cellStyle name="Output 4 21" xfId="9812" xr:uid="{06879B0E-8D6D-4809-A762-9DBB529424A6}"/>
    <cellStyle name="Output 4 22" xfId="9995" xr:uid="{28346EF8-F8DF-4EC5-967A-300323822235}"/>
    <cellStyle name="Output 4 23" xfId="10112" xr:uid="{8676D48A-F8FC-44F8-8DA9-F7DB0068AD7F}"/>
    <cellStyle name="Output 4 24" xfId="15137" xr:uid="{C4726B87-F05B-4103-85FA-B741A3C19226}"/>
    <cellStyle name="Output 4 25" xfId="15748" xr:uid="{BE3D75C5-F505-4E15-8B87-5FC28BF62D59}"/>
    <cellStyle name="Output 4 26" xfId="15560" xr:uid="{8D0873B4-73BC-4D6B-AC62-90DE1705245A}"/>
    <cellStyle name="Output 4 27" xfId="16016" xr:uid="{97E7E5E3-1AE8-4A73-A285-A9B77078860F}"/>
    <cellStyle name="Output 4 28" xfId="16193" xr:uid="{F6B7F119-DCFA-489F-BE1D-ADD657401651}"/>
    <cellStyle name="Output 4 29" xfId="16355" xr:uid="{1B9F6582-F88F-4171-B17B-4300BF9751FF}"/>
    <cellStyle name="Output 4 3" xfId="3606" xr:uid="{F5B9894D-D428-480C-8326-AEA92A54BD98}"/>
    <cellStyle name="Output 4 3 2" xfId="11504" xr:uid="{00BF810D-C6D0-440A-898A-8A1269D68A92}"/>
    <cellStyle name="Output 4 4" xfId="5548" xr:uid="{250DBBFD-1E8C-4D18-BCB6-57138412DF81}"/>
    <cellStyle name="Output 4 4 2" xfId="12019" xr:uid="{09F9706A-0080-4F61-A137-0315252EE93F}"/>
    <cellStyle name="Output 4 5" xfId="5362" xr:uid="{F004635C-4E29-4320-BB99-0D60F58BD589}"/>
    <cellStyle name="Output 4 5 2" xfId="11833" xr:uid="{9D5510B1-D28A-4C0B-9A89-696A93F517B1}"/>
    <cellStyle name="Output 4 6" xfId="5785" xr:uid="{CE9DDF46-BD80-4031-B4FC-28B5F346DCD5}"/>
    <cellStyle name="Output 4 6 2" xfId="12256" xr:uid="{6CFE77DB-3D3F-4F1B-AB8E-F53106919480}"/>
    <cellStyle name="Output 4 7" xfId="5841" xr:uid="{4284051C-AA42-41C0-965C-97C48F9EEFFC}"/>
    <cellStyle name="Output 4 7 2" xfId="12312" xr:uid="{90C132AE-9D76-4E10-A400-6945B19A41ED}"/>
    <cellStyle name="Output 4 8" xfId="6491" xr:uid="{18CAC7C4-554A-4695-AA02-D9B1A294158D}"/>
    <cellStyle name="Output 4 8 2" xfId="12962" xr:uid="{0F7AD05C-2AA6-41CE-A7FE-8075FFC1781C}"/>
    <cellStyle name="Output 4 9" xfId="6253" xr:uid="{CF456B90-BA6B-4254-9E69-1ED047FBB19A}"/>
    <cellStyle name="Output 4 9 2" xfId="12724" xr:uid="{626C3070-8EB4-4505-AF98-B39A42C3C20A}"/>
    <cellStyle name="Output 40" xfId="15875" xr:uid="{EE7C7346-2807-4378-B948-6FE587C97D3A}"/>
    <cellStyle name="Output 41" xfId="15784" xr:uid="{CF2BE866-67C9-4C09-AADF-8E67885A169B}"/>
    <cellStyle name="Output 42" xfId="16036" xr:uid="{DCAA3EF2-9286-4D27-BF34-5FD8FF6A88D1}"/>
    <cellStyle name="Output 43" xfId="16200" xr:uid="{72DF364B-5198-427E-91A4-4F284563E0FE}"/>
    <cellStyle name="Output 5" xfId="2504" xr:uid="{00000000-0005-0000-0000-0000C9090000}"/>
    <cellStyle name="Output 5 10" xfId="6973" xr:uid="{0A733151-C639-492C-AAB0-AD39278EA2A8}"/>
    <cellStyle name="Output 5 10 2" xfId="13444" xr:uid="{F1067F64-0213-40CE-95AF-0E6E06A2A603}"/>
    <cellStyle name="Output 5 11" xfId="6790" xr:uid="{FC13358A-1678-459F-B475-31B3F0A7C370}"/>
    <cellStyle name="Output 5 11 2" xfId="13261" xr:uid="{FB7533E6-FE0F-4C46-ACA7-7B1C967EAF7B}"/>
    <cellStyle name="Output 5 12" xfId="7208" xr:uid="{D9EE9BFD-4D18-4F36-8FFE-F98FE4FECE5D}"/>
    <cellStyle name="Output 5 12 2" xfId="13679" xr:uid="{37B86C63-CF82-42B4-A657-76A71DB876B7}"/>
    <cellStyle name="Output 5 13" xfId="7270" xr:uid="{4956393F-D0F5-418E-ABAE-EA69C80B82D7}"/>
    <cellStyle name="Output 5 13 2" xfId="13741" xr:uid="{0D57A545-4DFA-4794-B68D-F112687F309A}"/>
    <cellStyle name="Output 5 14" xfId="7898" xr:uid="{903AB995-8072-4016-AF12-BF4AEDD95C6A}"/>
    <cellStyle name="Output 5 14 2" xfId="14369" xr:uid="{4ADB52E1-DB47-4A92-8C13-B6C6416712AA}"/>
    <cellStyle name="Output 5 15" xfId="8077" xr:uid="{F90D57B1-044F-4883-8524-09D6AE29A6E0}"/>
    <cellStyle name="Output 5 15 2" xfId="14548" xr:uid="{9351D995-C77D-4528-8262-26FAF700AF3C}"/>
    <cellStyle name="Output 5 16" xfId="8254" xr:uid="{CA160E88-76BA-49E8-A232-839F4688C0E8}"/>
    <cellStyle name="Output 5 16 2" xfId="14725" xr:uid="{F9B802E2-FE76-4D17-B2E0-797AD3D61901}"/>
    <cellStyle name="Output 5 17" xfId="8416" xr:uid="{219F0247-5593-472D-8107-48FB8D467BC0}"/>
    <cellStyle name="Output 5 17 2" xfId="14887" xr:uid="{EFAAA013-685D-4EAB-856B-82FE24915803}"/>
    <cellStyle name="Output 5 18" xfId="9051" xr:uid="{36148E8E-2691-47B8-ABDC-CA4F0A41F243}"/>
    <cellStyle name="Output 5 19" xfId="9588" xr:uid="{CB70D2CF-95B9-49CE-B689-CD735DCB8496}"/>
    <cellStyle name="Output 5 2" xfId="2505" xr:uid="{00000000-0005-0000-0000-0000CA090000}"/>
    <cellStyle name="Output 5 2 2" xfId="5050" xr:uid="{5026547A-D5B5-404B-AE0C-355C054F3174}"/>
    <cellStyle name="Output 5 2 2 2" xfId="11507" xr:uid="{A0AAA46A-F3A4-4B4B-AA07-A61F79D274BC}"/>
    <cellStyle name="Output 5 2 3" xfId="9589" xr:uid="{6F04AE49-A565-4CC3-9B2D-8D3BBDC13A3A}"/>
    <cellStyle name="Output 5 2 4" xfId="10390" xr:uid="{1FB58E1F-2323-4E3F-9E68-2EBB91E754C0}"/>
    <cellStyle name="Output 5 2 5" xfId="4121" xr:uid="{EA933933-280C-4AFF-80CC-9202480821CC}"/>
    <cellStyle name="Output 5 20" xfId="9125" xr:uid="{C40A9F5C-83F1-4E69-BAC9-7830D45DECC4}"/>
    <cellStyle name="Output 5 21" xfId="9813" xr:uid="{ADD72E18-26A6-4651-8570-4F0F7520C7D2}"/>
    <cellStyle name="Output 5 22" xfId="9996" xr:uid="{6CC14F21-69FA-4469-9A10-9EECBEDC176D}"/>
    <cellStyle name="Output 5 23" xfId="10113" xr:uid="{E49F1924-3C4F-433A-8161-5A4C0AD9D920}"/>
    <cellStyle name="Output 5 24" xfId="15138" xr:uid="{BCF5BD84-D266-449F-A4A8-E9B31CF2D0A5}"/>
    <cellStyle name="Output 5 25" xfId="15749" xr:uid="{4701E11D-0942-46C4-A6A3-E2AF2A702129}"/>
    <cellStyle name="Output 5 26" xfId="15561" xr:uid="{8E6F8BEF-FD74-4C3F-AA2C-00235AD19EFF}"/>
    <cellStyle name="Output 5 27" xfId="16017" xr:uid="{C7FF7926-A24C-4D07-8F99-869CA3481DBD}"/>
    <cellStyle name="Output 5 28" xfId="16194" xr:uid="{C401716B-C85B-4469-B115-0B7D5A3303C3}"/>
    <cellStyle name="Output 5 29" xfId="16356" xr:uid="{0EF8A501-8453-4BB2-B3F5-4EEFFE0D9641}"/>
    <cellStyle name="Output 5 3" xfId="3607" xr:uid="{82A837AA-D30B-44BC-927B-BCB78C4C667C}"/>
    <cellStyle name="Output 5 3 2" xfId="11506" xr:uid="{87AA71F6-834F-4C61-924B-39DDB112C15A}"/>
    <cellStyle name="Output 5 4" xfId="5549" xr:uid="{653CDB8A-8B83-4921-A86E-69D405DA1EA7}"/>
    <cellStyle name="Output 5 4 2" xfId="12020" xr:uid="{399DF937-5CA2-4AB3-BCEE-6832FE2D5487}"/>
    <cellStyle name="Output 5 5" xfId="5363" xr:uid="{6F792376-6AE8-4B6F-B808-00E5DC7DB5C4}"/>
    <cellStyle name="Output 5 5 2" xfId="11834" xr:uid="{71D22628-CD67-4870-B1A2-DF933062708C}"/>
    <cellStyle name="Output 5 6" xfId="5786" xr:uid="{C29CA11E-5B84-4363-BD44-4A5CFE05BF2B}"/>
    <cellStyle name="Output 5 6 2" xfId="12257" xr:uid="{3E1C6C88-768A-4067-BB6D-14E7FF468495}"/>
    <cellStyle name="Output 5 7" xfId="5840" xr:uid="{9B43D1DA-DF71-4999-B242-2E655A439772}"/>
    <cellStyle name="Output 5 7 2" xfId="12311" xr:uid="{0B6968F0-F7CD-4057-9D0F-604908755F7B}"/>
    <cellStyle name="Output 5 8" xfId="6492" xr:uid="{5B315047-921F-4F15-925C-054222114392}"/>
    <cellStyle name="Output 5 8 2" xfId="12963" xr:uid="{B8561115-845B-448C-97AA-E7126CB8EA4E}"/>
    <cellStyle name="Output 5 9" xfId="6254" xr:uid="{E7027860-DF72-4DD9-AADF-A7B8CAFE2F2D}"/>
    <cellStyle name="Output 5 9 2" xfId="12725" xr:uid="{7DD5C366-0122-4035-A147-1E62F0987D58}"/>
    <cellStyle name="Output 6" xfId="2506" xr:uid="{00000000-0005-0000-0000-0000CB090000}"/>
    <cellStyle name="Output 6 10" xfId="6974" xr:uid="{D3BDCCFB-0647-4F58-8E3D-2D7CCCCAFA64}"/>
    <cellStyle name="Output 6 10 2" xfId="13445" xr:uid="{214A9CF1-98D3-495C-B5EB-D3F78D7E169D}"/>
    <cellStyle name="Output 6 11" xfId="6791" xr:uid="{8273158E-F6BD-4644-BED5-287BA35F019E}"/>
    <cellStyle name="Output 6 11 2" xfId="13262" xr:uid="{8619A77D-1D74-4BF6-8F30-5C4AA8EF3051}"/>
    <cellStyle name="Output 6 12" xfId="7209" xr:uid="{F4897680-BBED-44A8-80A3-CEACFD88B798}"/>
    <cellStyle name="Output 6 12 2" xfId="13680" xr:uid="{78397935-C823-4230-A70E-416A735D08F9}"/>
    <cellStyle name="Output 6 13" xfId="7269" xr:uid="{16762B63-B62E-4C55-8AF3-E26308558AC2}"/>
    <cellStyle name="Output 6 13 2" xfId="13740" xr:uid="{C5DD317E-15BE-497B-9891-F3482F1B295D}"/>
    <cellStyle name="Output 6 14" xfId="7899" xr:uid="{965FFDCF-6D81-4CDA-990F-49C99804D4E9}"/>
    <cellStyle name="Output 6 14 2" xfId="14370" xr:uid="{930D43B8-DB1B-4392-91BF-E8E3A283BD95}"/>
    <cellStyle name="Output 6 15" xfId="8078" xr:uid="{5F2C1513-EFAE-4E27-8023-D7CB02AD2AF6}"/>
    <cellStyle name="Output 6 15 2" xfId="14549" xr:uid="{06C80966-5CAC-4313-9C8F-5EDEF54E7BC6}"/>
    <cellStyle name="Output 6 16" xfId="8255" xr:uid="{CBB36544-754B-4167-B44F-EB0F467BFB3F}"/>
    <cellStyle name="Output 6 16 2" xfId="14726" xr:uid="{225D21B7-A1B4-47BC-A03A-3B4AB1EC48CC}"/>
    <cellStyle name="Output 6 17" xfId="8417" xr:uid="{90003439-7553-434B-822D-E842CE829EC1}"/>
    <cellStyle name="Output 6 17 2" xfId="14888" xr:uid="{7C94538E-3703-4B26-9CA3-7EFDDD38418E}"/>
    <cellStyle name="Output 6 18" xfId="9052" xr:uid="{FE4D05C2-F366-4DED-AAF8-A3AE3700AAE2}"/>
    <cellStyle name="Output 6 19" xfId="9590" xr:uid="{8C73559B-27F5-43AE-B118-C5144611F2FB}"/>
    <cellStyle name="Output 6 2" xfId="2507" xr:uid="{00000000-0005-0000-0000-0000CC090000}"/>
    <cellStyle name="Output 6 2 2" xfId="5051" xr:uid="{396639A5-1B5E-48EE-A6C6-EDA736E68808}"/>
    <cellStyle name="Output 6 2 2 2" xfId="11509" xr:uid="{FBF80069-1DE2-453B-891B-79CB98E59744}"/>
    <cellStyle name="Output 6 2 3" xfId="9591" xr:uid="{0C0B6284-9B8B-44C9-B955-84649D74404B}"/>
    <cellStyle name="Output 6 2 4" xfId="10391" xr:uid="{D05793D8-33C6-4A41-931C-418A074EDC54}"/>
    <cellStyle name="Output 6 2 5" xfId="4122" xr:uid="{D88CBC1A-383E-4F49-8555-47B8EDD3F77C}"/>
    <cellStyle name="Output 6 20" xfId="9126" xr:uid="{17F9938C-FCA6-4344-A592-BCE55B794F2E}"/>
    <cellStyle name="Output 6 21" xfId="9814" xr:uid="{41C7EE96-A0D2-43A1-9B65-89B4BD4A6289}"/>
    <cellStyle name="Output 6 22" xfId="9997" xr:uid="{F3681314-F62D-47C8-AD21-9E2E790F42B8}"/>
    <cellStyle name="Output 6 23" xfId="10114" xr:uid="{059DA82C-24BA-484B-9E88-43615E12E0A9}"/>
    <cellStyle name="Output 6 24" xfId="15139" xr:uid="{177107C1-3F6E-41D3-BFA8-53BE47EE13AF}"/>
    <cellStyle name="Output 6 25" xfId="15750" xr:uid="{535B1294-9C6E-461A-BEC5-D081CD1DE048}"/>
    <cellStyle name="Output 6 26" xfId="15562" xr:uid="{766ED920-7AF6-4EE4-BB85-1F09B992A2DC}"/>
    <cellStyle name="Output 6 27" xfId="16018" xr:uid="{36F84B1D-2FC4-4936-B7B1-429BB0DF017F}"/>
    <cellStyle name="Output 6 28" xfId="16195" xr:uid="{5C06D225-EEE1-425B-B5E8-BFBC3F500CB6}"/>
    <cellStyle name="Output 6 29" xfId="16357" xr:uid="{B6CF801A-A754-4E7B-834C-D273601498D6}"/>
    <cellStyle name="Output 6 3" xfId="3608" xr:uid="{106723B2-AE94-4EC8-9FED-8C4F4FD6F317}"/>
    <cellStyle name="Output 6 3 2" xfId="11508" xr:uid="{73C359E5-D387-4A9C-9FCD-CDCB81EE7F53}"/>
    <cellStyle name="Output 6 4" xfId="5550" xr:uid="{340D3B27-8FD8-4E33-876A-528763AE108E}"/>
    <cellStyle name="Output 6 4 2" xfId="12021" xr:uid="{21EB52DB-7AA6-4367-99DA-440911A79EDF}"/>
    <cellStyle name="Output 6 5" xfId="5364" xr:uid="{2BF1B717-2161-4C83-8A63-86A3383996EC}"/>
    <cellStyle name="Output 6 5 2" xfId="11835" xr:uid="{C600CD9B-D14A-4D49-870D-C64EFDB061D2}"/>
    <cellStyle name="Output 6 6" xfId="5787" xr:uid="{A6052328-5F76-468D-A001-31D60311F448}"/>
    <cellStyle name="Output 6 6 2" xfId="12258" xr:uid="{DE6A32F9-EC1F-4260-AD1A-D4F891A31EB2}"/>
    <cellStyle name="Output 6 7" xfId="5839" xr:uid="{453B7C7B-1688-4972-B03F-783F64ED1FBB}"/>
    <cellStyle name="Output 6 7 2" xfId="12310" xr:uid="{5E521178-498B-497F-AE82-A75EF1591EAA}"/>
    <cellStyle name="Output 6 8" xfId="6493" xr:uid="{FD36C61D-B927-49F8-BE94-92478DC2089E}"/>
    <cellStyle name="Output 6 8 2" xfId="12964" xr:uid="{A85595FB-7566-4848-9571-3071F6C3B9FF}"/>
    <cellStyle name="Output 6 9" xfId="6255" xr:uid="{DE3E5BE6-7371-4745-8FDB-593A9CEAA6CA}"/>
    <cellStyle name="Output 6 9 2" xfId="12726" xr:uid="{B62EED4C-8DB6-4209-BE3E-3901D973FE02}"/>
    <cellStyle name="Output 7" xfId="2508" xr:uid="{00000000-0005-0000-0000-0000CD090000}"/>
    <cellStyle name="Output 7 10" xfId="6975" xr:uid="{4198FF52-5E69-4DCF-8AA7-CAD6A9B62EF3}"/>
    <cellStyle name="Output 7 10 2" xfId="13446" xr:uid="{3D970287-4B6F-4364-B08B-F288923056F9}"/>
    <cellStyle name="Output 7 11" xfId="6792" xr:uid="{6F4C52F8-D681-40E6-8D69-0564F62CC49E}"/>
    <cellStyle name="Output 7 11 2" xfId="13263" xr:uid="{85B8A05F-16BB-430E-998E-0E29B96EA377}"/>
    <cellStyle name="Output 7 12" xfId="7210" xr:uid="{916262DF-A2EF-48A0-91EE-642D6817CF2D}"/>
    <cellStyle name="Output 7 12 2" xfId="13681" xr:uid="{2BC856E6-90C6-418A-AB9F-8CA8ADF09397}"/>
    <cellStyle name="Output 7 13" xfId="7268" xr:uid="{4F209394-FFEC-48A6-AFD4-80E97588C74B}"/>
    <cellStyle name="Output 7 13 2" xfId="13739" xr:uid="{FBD0CC5B-D321-401B-B526-3450CD1D8124}"/>
    <cellStyle name="Output 7 14" xfId="7900" xr:uid="{546C9AA2-CB96-46A3-94DB-E02299435E7D}"/>
    <cellStyle name="Output 7 14 2" xfId="14371" xr:uid="{6AA18916-206C-41CA-8B15-03A145D9D264}"/>
    <cellStyle name="Output 7 15" xfId="8079" xr:uid="{4BE79B45-D227-4D35-B7F2-F47B60365F89}"/>
    <cellStyle name="Output 7 15 2" xfId="14550" xr:uid="{6E8B8310-4F39-42AE-A666-FDDF1314D713}"/>
    <cellStyle name="Output 7 16" xfId="8256" xr:uid="{5DCF89E9-9ABF-4C13-9118-8BE09AC5FBF1}"/>
    <cellStyle name="Output 7 16 2" xfId="14727" xr:uid="{AA042FC8-D0BE-4BEC-9BF4-2B53F5BE2063}"/>
    <cellStyle name="Output 7 17" xfId="8418" xr:uid="{119DED98-8AC1-4F6A-8B58-E93AFA5974CA}"/>
    <cellStyle name="Output 7 17 2" xfId="14889" xr:uid="{64584A05-6056-4A4D-9950-BC672EBF4B43}"/>
    <cellStyle name="Output 7 18" xfId="9053" xr:uid="{65318982-88C4-4262-B2B5-EF7B0DA04343}"/>
    <cellStyle name="Output 7 19" xfId="9592" xr:uid="{2AC3E843-640C-4333-82EF-C1B0C9DD4C45}"/>
    <cellStyle name="Output 7 2" xfId="2509" xr:uid="{00000000-0005-0000-0000-0000CE090000}"/>
    <cellStyle name="Output 7 2 2" xfId="5052" xr:uid="{E652BB68-C914-4D26-B852-4AD9BDBC6457}"/>
    <cellStyle name="Output 7 2 2 2" xfId="11511" xr:uid="{A22D6DB9-860B-4F18-AFDE-3A0016D412B8}"/>
    <cellStyle name="Output 7 2 3" xfId="9593" xr:uid="{C0F95EC0-2140-49A2-9016-2F43832F233A}"/>
    <cellStyle name="Output 7 2 4" xfId="10392" xr:uid="{38F9727A-8CB6-4F63-8AB8-2A2A2E65CF92}"/>
    <cellStyle name="Output 7 2 5" xfId="4123" xr:uid="{AA4FA05A-4876-4425-A3EE-60A813E21B57}"/>
    <cellStyle name="Output 7 20" xfId="9127" xr:uid="{69AD1528-CF00-44F5-B882-42E0EA5B089C}"/>
    <cellStyle name="Output 7 21" xfId="9815" xr:uid="{34FAAFD8-A981-4F94-A8B9-8EE8893E0D15}"/>
    <cellStyle name="Output 7 22" xfId="9998" xr:uid="{4F559117-4904-462E-A45F-2477B67F7EE2}"/>
    <cellStyle name="Output 7 23" xfId="10115" xr:uid="{58127835-B8FD-4A49-9113-498BB15935F2}"/>
    <cellStyle name="Output 7 24" xfId="15140" xr:uid="{12834BA6-6249-4CA6-815D-C17944505CA1}"/>
    <cellStyle name="Output 7 25" xfId="15751" xr:uid="{B8850F8B-D410-44E0-8540-399622989347}"/>
    <cellStyle name="Output 7 26" xfId="15563" xr:uid="{4C463C86-A8D5-4037-A029-1F50DE8C2843}"/>
    <cellStyle name="Output 7 27" xfId="16019" xr:uid="{46373D3E-6B17-4239-8EDE-844FC553C2E2}"/>
    <cellStyle name="Output 7 28" xfId="16196" xr:uid="{6548C8CB-AD47-4346-A2AB-B04E8DC732C5}"/>
    <cellStyle name="Output 7 29" xfId="16358" xr:uid="{00312703-0664-4E70-9F68-F1F156347FA0}"/>
    <cellStyle name="Output 7 3" xfId="3609" xr:uid="{9C61EF40-DEF2-4FEC-BD15-527C58676E00}"/>
    <cellStyle name="Output 7 3 2" xfId="11510" xr:uid="{0D4FB8EB-7D33-4FD0-B94C-8167C38F3F91}"/>
    <cellStyle name="Output 7 4" xfId="5551" xr:uid="{E5D5108E-98A7-45BA-B05C-B7290820AFA8}"/>
    <cellStyle name="Output 7 4 2" xfId="12022" xr:uid="{29DA4F33-E9F0-4F96-875D-1391A67E2511}"/>
    <cellStyle name="Output 7 5" xfId="5365" xr:uid="{ED19FE5E-60DA-43D6-AAEE-E522331FEAA9}"/>
    <cellStyle name="Output 7 5 2" xfId="11836" xr:uid="{6252F103-0B57-44EC-884F-83D611681F8D}"/>
    <cellStyle name="Output 7 6" xfId="5788" xr:uid="{500CC1A5-A3E7-4237-B61D-5C5781D7DFAD}"/>
    <cellStyle name="Output 7 6 2" xfId="12259" xr:uid="{FF9A4713-8863-4EE5-B6BD-2C9B83F2BA31}"/>
    <cellStyle name="Output 7 7" xfId="5838" xr:uid="{0CADF2EF-3A96-407C-9CBE-5ECE8D626090}"/>
    <cellStyle name="Output 7 7 2" xfId="12309" xr:uid="{4E248FE9-763B-4F18-9448-17F4F35697B7}"/>
    <cellStyle name="Output 7 8" xfId="6494" xr:uid="{588F7E7C-5074-4C43-8FBC-08DD98B127EE}"/>
    <cellStyle name="Output 7 8 2" xfId="12965" xr:uid="{668FD273-9F0D-432B-B4AF-881BE191293A}"/>
    <cellStyle name="Output 7 9" xfId="6399" xr:uid="{0EBBD329-E7DE-4994-8C85-7669D0FFB54B}"/>
    <cellStyle name="Output 7 9 2" xfId="12870" xr:uid="{9AC83424-8351-4E23-87B4-CAF63769CDF6}"/>
    <cellStyle name="Output 8" xfId="2510" xr:uid="{00000000-0005-0000-0000-0000CF090000}"/>
    <cellStyle name="Output 8 10" xfId="6976" xr:uid="{26C2ED88-A3AA-42BC-BDA9-C18CF6E02368}"/>
    <cellStyle name="Output 8 10 2" xfId="13447" xr:uid="{A46898DE-34D0-4830-AFA7-9DE8F9A9561B}"/>
    <cellStyle name="Output 8 11" xfId="6793" xr:uid="{5810AEBE-9C40-4B03-8E00-42D7BE0961B9}"/>
    <cellStyle name="Output 8 11 2" xfId="13264" xr:uid="{3654838A-30B5-4149-8D63-B4E328485036}"/>
    <cellStyle name="Output 8 12" xfId="7211" xr:uid="{2C904471-77C2-4E8A-94FB-2CA7DB14890C}"/>
    <cellStyle name="Output 8 12 2" xfId="13682" xr:uid="{EFB8582A-AD14-4DFA-8DBF-E15494D387CC}"/>
    <cellStyle name="Output 8 13" xfId="7267" xr:uid="{1F92DB31-7AEB-41D6-B519-9E29A08FC951}"/>
    <cellStyle name="Output 8 13 2" xfId="13738" xr:uid="{41BF885E-88C5-45C7-8205-A8F39761A0B2}"/>
    <cellStyle name="Output 8 14" xfId="7901" xr:uid="{4E70FCEC-E798-4ACB-80FE-9B24D5C479BC}"/>
    <cellStyle name="Output 8 14 2" xfId="14372" xr:uid="{B961D140-D30E-449D-B8CC-80AFDBD0A72A}"/>
    <cellStyle name="Output 8 15" xfId="8080" xr:uid="{2DCC6AC7-F087-4AAB-B2FC-020EC811F76D}"/>
    <cellStyle name="Output 8 15 2" xfId="14551" xr:uid="{8BC16806-24F7-4BBA-AF7D-6AD88DF9D602}"/>
    <cellStyle name="Output 8 16" xfId="8257" xr:uid="{3105477F-3799-4186-80CE-B490EE920363}"/>
    <cellStyle name="Output 8 16 2" xfId="14728" xr:uid="{F85DFC49-FFF1-4169-AAEA-8C111BCF76F8}"/>
    <cellStyle name="Output 8 17" xfId="8419" xr:uid="{F9E3D24C-878F-4F06-BFCA-32F65D1C1772}"/>
    <cellStyle name="Output 8 17 2" xfId="14890" xr:uid="{5BC525F8-CE6E-4D5E-ABEB-089CD90E7E59}"/>
    <cellStyle name="Output 8 18" xfId="9054" xr:uid="{597A550E-2B75-47C0-872E-5AC38359814D}"/>
    <cellStyle name="Output 8 19" xfId="9594" xr:uid="{BCF41152-C168-439B-A14C-5D4973AD82A8}"/>
    <cellStyle name="Output 8 2" xfId="2511" xr:uid="{00000000-0005-0000-0000-0000D0090000}"/>
    <cellStyle name="Output 8 2 2" xfId="5053" xr:uid="{638F1748-8E29-42F2-B959-F972ED9B30F7}"/>
    <cellStyle name="Output 8 2 2 2" xfId="11513" xr:uid="{A5FB2220-5FE8-42C2-B406-6C9584C7406E}"/>
    <cellStyle name="Output 8 2 3" xfId="9595" xr:uid="{27FBC729-38A0-4FBF-A4FE-2F223AF108E3}"/>
    <cellStyle name="Output 8 2 4" xfId="10393" xr:uid="{11A1AD95-308D-46B7-AD33-53C2F8FD6754}"/>
    <cellStyle name="Output 8 2 5" xfId="4124" xr:uid="{D2A3B048-0ECD-4DDB-B825-4DCCE5C66788}"/>
    <cellStyle name="Output 8 20" xfId="9166" xr:uid="{1AC4E24C-8B82-4B9B-A836-976F39DD8C20}"/>
    <cellStyle name="Output 8 21" xfId="9816" xr:uid="{AF74759F-3E01-4AE7-9298-7DCA925887B7}"/>
    <cellStyle name="Output 8 22" xfId="9999" xr:uid="{3D67F129-DBB0-422D-97FC-6F42685AF8DD}"/>
    <cellStyle name="Output 8 23" xfId="10116" xr:uid="{71B91937-A98F-4845-BA5B-A27DDFBA37A5}"/>
    <cellStyle name="Output 8 24" xfId="15141" xr:uid="{793CEADC-C0BD-4095-8F93-DF66AD66B731}"/>
    <cellStyle name="Output 8 25" xfId="15752" xr:uid="{87BD4C92-3315-46E7-BD6D-621933DDCC9E}"/>
    <cellStyle name="Output 8 26" xfId="15564" xr:uid="{2199136C-AA02-47D7-85CF-959C3713BB83}"/>
    <cellStyle name="Output 8 27" xfId="16020" xr:uid="{5AF14E73-30EA-4892-B4CC-B6677E3877CC}"/>
    <cellStyle name="Output 8 28" xfId="16197" xr:uid="{83C40AC7-C7D9-47B0-B4B9-A86E950AB7B8}"/>
    <cellStyle name="Output 8 29" xfId="16359" xr:uid="{4A733609-C2E7-4573-88DD-297EE732FE30}"/>
    <cellStyle name="Output 8 3" xfId="3610" xr:uid="{C1037768-B068-4268-9C2C-78F358FB77CF}"/>
    <cellStyle name="Output 8 3 2" xfId="11512" xr:uid="{E44955C2-FB4E-4E71-98BE-70E445160C75}"/>
    <cellStyle name="Output 8 4" xfId="5552" xr:uid="{D9E26B8C-0981-4423-B08C-A3F05B9FC753}"/>
    <cellStyle name="Output 8 4 2" xfId="12023" xr:uid="{D3ACD75F-66D3-4B2B-AF5D-AE4DB0592DEC}"/>
    <cellStyle name="Output 8 5" xfId="5366" xr:uid="{580890BE-534B-4016-BF24-792F871153E2}"/>
    <cellStyle name="Output 8 5 2" xfId="11837" xr:uid="{65C01617-2289-4DDC-8FA8-3427FE95CF5F}"/>
    <cellStyle name="Output 8 6" xfId="5789" xr:uid="{43D910FD-A11B-4BF8-8DDC-66D3095E3F37}"/>
    <cellStyle name="Output 8 6 2" xfId="12260" xr:uid="{CB5C02C3-2467-42D3-81F8-B31A960D2C58}"/>
    <cellStyle name="Output 8 7" xfId="5837" xr:uid="{628F00E4-E2E5-450A-B291-6879A3CBA717}"/>
    <cellStyle name="Output 8 7 2" xfId="12308" xr:uid="{37A467A1-11BD-41B7-B6EC-8DB0CE5D9138}"/>
    <cellStyle name="Output 8 8" xfId="6495" xr:uid="{50863F73-58F1-42D5-8D40-E22322B9E93B}"/>
    <cellStyle name="Output 8 8 2" xfId="12966" xr:uid="{771B9F0F-6780-46C9-8530-632C90ED2C1F}"/>
    <cellStyle name="Output 8 9" xfId="6256" xr:uid="{2065CD47-AD42-4308-B31A-E908196FE113}"/>
    <cellStyle name="Output 8 9 2" xfId="12727" xr:uid="{259830DA-C905-4A8D-B4B7-0B4C113C190E}"/>
    <cellStyle name="Output 9" xfId="2512" xr:uid="{00000000-0005-0000-0000-0000D1090000}"/>
    <cellStyle name="Output 9 10" xfId="6977" xr:uid="{3D9AE726-E151-4A06-8B7A-D8075EE2FCB4}"/>
    <cellStyle name="Output 9 10 2" xfId="13448" xr:uid="{D850C8BC-0272-4C93-B689-A6C1A8B6E7B2}"/>
    <cellStyle name="Output 9 11" xfId="6794" xr:uid="{4B96273C-BF58-40B8-8457-C229525491DA}"/>
    <cellStyle name="Output 9 11 2" xfId="13265" xr:uid="{62C12485-9D93-4FAE-8415-0CB293544C0F}"/>
    <cellStyle name="Output 9 12" xfId="7212" xr:uid="{51E59841-CA4F-4526-9F58-5BEADC2B49C6}"/>
    <cellStyle name="Output 9 12 2" xfId="13683" xr:uid="{1230F7AB-E86E-42D9-A1DE-E8F39EC15FA3}"/>
    <cellStyle name="Output 9 13" xfId="7232" xr:uid="{CEFA9DEA-7AB1-46D5-B940-7FAD8AEFC002}"/>
    <cellStyle name="Output 9 13 2" xfId="13703" xr:uid="{81C73AE6-F893-4088-A5A9-43DFF9F87F7E}"/>
    <cellStyle name="Output 9 14" xfId="7902" xr:uid="{86A5996B-61B9-4738-80C7-F18D4EF87E1A}"/>
    <cellStyle name="Output 9 14 2" xfId="14373" xr:uid="{37F52563-0EE5-425D-B48A-7232AB5184C7}"/>
    <cellStyle name="Output 9 15" xfId="8081" xr:uid="{FFA8FFCF-C064-4F30-B2EA-A140F9A7C734}"/>
    <cellStyle name="Output 9 15 2" xfId="14552" xr:uid="{A661A870-A8BC-460C-BBD3-9B367333E542}"/>
    <cellStyle name="Output 9 16" xfId="8258" xr:uid="{0A4EA6A7-9ECB-4111-B3DD-CCFC75CDF105}"/>
    <cellStyle name="Output 9 16 2" xfId="14729" xr:uid="{87D9E751-9ADC-4644-BF28-FABFE0ED3550}"/>
    <cellStyle name="Output 9 17" xfId="8420" xr:uid="{8678E65E-334F-44B8-85A8-0C27FCDD8C13}"/>
    <cellStyle name="Output 9 17 2" xfId="14891" xr:uid="{56DEEB7A-420F-4938-AEF4-D2B06D2D29AB}"/>
    <cellStyle name="Output 9 18" xfId="9055" xr:uid="{09201CF3-922D-42B1-BAE0-215767F92B37}"/>
    <cellStyle name="Output 9 19" xfId="9596" xr:uid="{6664A2D2-E5EF-4DFB-8DA6-D66455883869}"/>
    <cellStyle name="Output 9 2" xfId="2513" xr:uid="{00000000-0005-0000-0000-0000D2090000}"/>
    <cellStyle name="Output 9 2 2" xfId="5054" xr:uid="{A9AA7911-2F7C-42CC-91DE-AD4FDBB1B299}"/>
    <cellStyle name="Output 9 2 2 2" xfId="11515" xr:uid="{55940291-27E2-4FDC-B15A-9FA4B111AE8B}"/>
    <cellStyle name="Output 9 2 3" xfId="9597" xr:uid="{5377631A-A5B7-4A2A-AB07-0F6205E82105}"/>
    <cellStyle name="Output 9 2 4" xfId="10394" xr:uid="{008EB5C3-04EE-4B2F-9849-C24FF8C522A5}"/>
    <cellStyle name="Output 9 2 5" xfId="4125" xr:uid="{CD58F6A2-484D-415F-B997-12FBB65BE4D9}"/>
    <cellStyle name="Output 9 20" xfId="9128" xr:uid="{9AF614E7-2244-4651-BF2E-A5B213CD401E}"/>
    <cellStyle name="Output 9 21" xfId="9817" xr:uid="{04C5EE83-D480-46CA-9422-0C3E14F44367}"/>
    <cellStyle name="Output 9 22" xfId="10000" xr:uid="{62ED11B2-467F-4947-9F8D-21501075827E}"/>
    <cellStyle name="Output 9 23" xfId="10117" xr:uid="{DAD1B069-A042-4488-AE4F-22B16E5E4D36}"/>
    <cellStyle name="Output 9 24" xfId="15142" xr:uid="{53EC3F1C-2B00-46A8-83E3-5303D5785095}"/>
    <cellStyle name="Output 9 25" xfId="15753" xr:uid="{9E6E10A5-2C85-4108-96C3-E3AEC562A585}"/>
    <cellStyle name="Output 9 26" xfId="15565" xr:uid="{60014A9E-B6C4-4BBA-B3E7-4A24C2F41AC6}"/>
    <cellStyle name="Output 9 27" xfId="16021" xr:uid="{7B5DCF0A-0131-4AC9-85CA-DAAF31E3A2D5}"/>
    <cellStyle name="Output 9 28" xfId="16198" xr:uid="{CD1B26A7-B490-437C-B163-C8F009702F04}"/>
    <cellStyle name="Output 9 29" xfId="16360" xr:uid="{6396E60A-E3BB-4AF0-9374-9ECCA4204F8B}"/>
    <cellStyle name="Output 9 3" xfId="3611" xr:uid="{7AC248AC-7560-444B-BE4C-D8383D6FECDA}"/>
    <cellStyle name="Output 9 3 2" xfId="11514" xr:uid="{D4F70609-3C2D-4825-8EF1-DB75E035D6E8}"/>
    <cellStyle name="Output 9 4" xfId="5553" xr:uid="{801B1567-04BA-465A-B8FE-A9561013C216}"/>
    <cellStyle name="Output 9 4 2" xfId="12024" xr:uid="{1763400D-9A8E-4C8A-8250-FB9634A1CF05}"/>
    <cellStyle name="Output 9 5" xfId="5367" xr:uid="{475C5BB2-7EB4-4419-8412-0DC0D23031FB}"/>
    <cellStyle name="Output 9 5 2" xfId="11838" xr:uid="{D0208690-7903-4976-BBA1-28F3C2BE2730}"/>
    <cellStyle name="Output 9 6" xfId="5790" xr:uid="{84EB3B3C-4929-4B5E-A16F-B44C7FAC3D89}"/>
    <cellStyle name="Output 9 6 2" xfId="12261" xr:uid="{F1922C0A-79A1-40AD-9F34-F17ED1A1C522}"/>
    <cellStyle name="Output 9 7" xfId="5836" xr:uid="{AF130246-1635-4850-A559-D87226F4003F}"/>
    <cellStyle name="Output 9 7 2" xfId="12307" xr:uid="{183EC861-FE1F-4155-B4B4-AADC94CA01A9}"/>
    <cellStyle name="Output 9 8" xfId="6496" xr:uid="{3A7E06AD-6631-4DF1-8EEC-824D978B6B71}"/>
    <cellStyle name="Output 9 8 2" xfId="12967" xr:uid="{293D68C9-6047-4EB8-8803-0B7A4AD6E6F0}"/>
    <cellStyle name="Output 9 9" xfId="6257" xr:uid="{7C135150-16F1-47FE-8BF1-7FF609A03AA6}"/>
    <cellStyle name="Output 9 9 2" xfId="12728" xr:uid="{F1CA4A14-4B4F-403F-B10E-93AC536CB64F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5055" xr:uid="{8614BCA4-262A-478D-9535-9C7DF1B6DC57}"/>
    <cellStyle name="Percent 13" xfId="5080" xr:uid="{833B6C84-2CBC-4506-ABCB-6D4C93DFA594}"/>
    <cellStyle name="Percent 14" xfId="4880" xr:uid="{C34DF2A4-0673-4C95-A582-F91EFD29E872}"/>
    <cellStyle name="Percent 15" xfId="9598" xr:uid="{07CD32B5-F263-4E45-96AC-D1DDEBDC7E6E}"/>
    <cellStyle name="Percent 16" xfId="10417" xr:uid="{6667E1C2-7332-4F1F-8A51-15EFD436B591}"/>
    <cellStyle name="Percent 17" xfId="14912" xr:uid="{742DC5D7-06D9-4707-8B90-2B1A5269F1BB}"/>
    <cellStyle name="Percent 18" xfId="14919" xr:uid="{B195641A-F6EE-42F6-A47A-00BC998E5A1C}"/>
    <cellStyle name="Percent 19" xfId="10395" xr:uid="{D6DA1DD3-6D90-4860-98C0-90763B2F7BF0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403" xr:uid="{660FB9F7-39AE-4CF7-892D-5D38AE8FB0DA}"/>
    <cellStyle name="Percent 2 2 2 2 2 3" xfId="2528" xr:uid="{00000000-0005-0000-0000-0000E2090000}"/>
    <cellStyle name="Percent 2 2 2 2 2 3 2" xfId="3404" xr:uid="{0FA5F725-A4F8-42E5-A99C-4E17EDC23DC8}"/>
    <cellStyle name="Percent 2 2 2 2 2 4" xfId="2529" xr:uid="{00000000-0005-0000-0000-0000E3090000}"/>
    <cellStyle name="Percent 2 2 2 2 2 4 2" xfId="3405" xr:uid="{49A0C924-D889-4353-A9F6-E9AA932553F3}"/>
    <cellStyle name="Percent 2 2 2 2 2 5" xfId="2530" xr:uid="{00000000-0005-0000-0000-0000E4090000}"/>
    <cellStyle name="Percent 2 2 2 2 2 5 2" xfId="3406" xr:uid="{1607F40B-656C-45AD-9E0A-DC845F0E608B}"/>
    <cellStyle name="Percent 2 2 2 2 2 6" xfId="3402" xr:uid="{47817F70-5BAD-461C-8255-A7BA7AD486B5}"/>
    <cellStyle name="Percent 2 2 2 2 3" xfId="2531" xr:uid="{00000000-0005-0000-0000-0000E5090000}"/>
    <cellStyle name="Percent 2 2 2 2 3 2" xfId="3407" xr:uid="{1575482C-A175-4316-AACE-F5FD5A1C8924}"/>
    <cellStyle name="Percent 2 2 2 2 4" xfId="2532" xr:uid="{00000000-0005-0000-0000-0000E6090000}"/>
    <cellStyle name="Percent 2 2 2 2 4 2" xfId="3408" xr:uid="{27A03815-585B-4693-9B4D-58A80881A384}"/>
    <cellStyle name="Percent 2 2 2 2 5" xfId="2533" xr:uid="{00000000-0005-0000-0000-0000E7090000}"/>
    <cellStyle name="Percent 2 2 2 2 5 2" xfId="3409" xr:uid="{0ECF4FCD-64B1-4FE0-A2A4-835B9DF9D466}"/>
    <cellStyle name="Percent 2 2 2 2 6" xfId="3401" xr:uid="{2CF1DFD9-59DB-402F-9E1E-3BBA13710E52}"/>
    <cellStyle name="Percent 2 2 2 3" xfId="2534" xr:uid="{00000000-0005-0000-0000-0000E8090000}"/>
    <cellStyle name="Percent 2 2 2 3 2" xfId="3410" xr:uid="{61974C33-7B36-4F13-9CFE-9037BE58FBD8}"/>
    <cellStyle name="Percent 2 2 2 4" xfId="2535" xr:uid="{00000000-0005-0000-0000-0000E9090000}"/>
    <cellStyle name="Percent 2 2 2 4 2" xfId="3411" xr:uid="{6A913AA2-2099-4DE2-AD95-9225171AF932}"/>
    <cellStyle name="Percent 2 2 2 5" xfId="2536" xr:uid="{00000000-0005-0000-0000-0000EA090000}"/>
    <cellStyle name="Percent 2 2 2 5 2" xfId="3412" xr:uid="{3806FE90-A00B-4C2F-803D-53234E86DB35}"/>
    <cellStyle name="Percent 2 2 2 6" xfId="2537" xr:uid="{00000000-0005-0000-0000-0000EB090000}"/>
    <cellStyle name="Percent 2 2 2 6 2" xfId="3413" xr:uid="{A50C4B3A-E73A-4F6F-A564-C6E55BDFB797}"/>
    <cellStyle name="Percent 2 2 2 7" xfId="2538" xr:uid="{00000000-0005-0000-0000-0000EC090000}"/>
    <cellStyle name="Percent 2 2 2 7 2" xfId="3414" xr:uid="{533F6419-6239-472B-A02F-9F3F3CFAD57B}"/>
    <cellStyle name="Percent 2 2 2 8" xfId="3400" xr:uid="{53F5BB26-DB8B-41E9-B429-A2F76FA6C09C}"/>
    <cellStyle name="Percent 2 2 3" xfId="2539" xr:uid="{00000000-0005-0000-0000-0000ED090000}"/>
    <cellStyle name="Percent 2 2 3 2" xfId="3415" xr:uid="{3CDCAF9D-7604-44CF-BD83-18ADC1D7CB7B}"/>
    <cellStyle name="Percent 2 2 4" xfId="2540" xr:uid="{00000000-0005-0000-0000-0000EE090000}"/>
    <cellStyle name="Percent 2 2 4 2" xfId="3416" xr:uid="{4A6DC682-F92A-46E6-A422-20DA1B26F014}"/>
    <cellStyle name="Percent 2 2 5" xfId="2541" xr:uid="{00000000-0005-0000-0000-0000EF090000}"/>
    <cellStyle name="Percent 2 2 5 2" xfId="3417" xr:uid="{E7DFF968-2DBC-4C6D-B95B-F1227116EC41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418" xr:uid="{6D3C63E5-303E-4455-A16E-94AD6FF1167B}"/>
    <cellStyle name="Percent 2 4" xfId="2546" xr:uid="{00000000-0005-0000-0000-0000F4090000}"/>
    <cellStyle name="Percent 2 4 2" xfId="3419" xr:uid="{C4BA838E-B6F4-4258-94DC-817C18998CF1}"/>
    <cellStyle name="Percent 2 5" xfId="2547" xr:uid="{00000000-0005-0000-0000-0000F5090000}"/>
    <cellStyle name="Percent 2 5 2" xfId="3420" xr:uid="{CB177343-10D4-4904-B937-054F4DF84ABE}"/>
    <cellStyle name="Percent 2 6" xfId="2548" xr:uid="{00000000-0005-0000-0000-0000F6090000}"/>
    <cellStyle name="Percent 2 6 2" xfId="3421" xr:uid="{C24EDDD7-1B28-4ED6-971B-359CDDB6CA12}"/>
    <cellStyle name="Percent 2 7" xfId="2549" xr:uid="{00000000-0005-0000-0000-0000F7090000}"/>
    <cellStyle name="Percent 20" xfId="14918" xr:uid="{575E8564-DF51-4CA1-B3F1-31EB27C770EC}"/>
    <cellStyle name="Percent 21" xfId="14913" xr:uid="{9107FE0A-DB14-4493-B39C-CE1C80244489}"/>
    <cellStyle name="Percent 22" xfId="4151" xr:uid="{CD724A3C-0B42-40A0-A56F-52EFE754B51D}"/>
    <cellStyle name="Percent 23" xfId="16380" xr:uid="{16368650-FA05-4F05-AD70-03CF101A2B0F}"/>
    <cellStyle name="Percent 24" xfId="16381" xr:uid="{BC1C8564-5EA4-48E4-B126-84BBFCE2BA71}"/>
    <cellStyle name="Percent 25" xfId="16382" xr:uid="{6169A805-3ACB-4AF4-832E-C38DA4D1FCDB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424" xr:uid="{8F19CCE2-D7EA-4FCA-AFE9-69D558A4679A}"/>
    <cellStyle name="Percent 5 2 3" xfId="2558" xr:uid="{00000000-0005-0000-0000-0000000A0000}"/>
    <cellStyle name="Percent 5 2 3 2" xfId="3425" xr:uid="{06E2C712-BAAA-4F7A-A63B-5A19C9246433}"/>
    <cellStyle name="Percent 5 2 4" xfId="2559" xr:uid="{00000000-0005-0000-0000-0000010A0000}"/>
    <cellStyle name="Percent 5 2 4 2" xfId="3426" xr:uid="{D93CB3E4-29BF-482A-B50E-7034456AD357}"/>
    <cellStyle name="Percent 5 2 5" xfId="2560" xr:uid="{00000000-0005-0000-0000-0000020A0000}"/>
    <cellStyle name="Percent 5 2 5 2" xfId="3427" xr:uid="{A080AB67-1B7F-4DE5-9DFE-6D200F24B0DA}"/>
    <cellStyle name="Percent 5 2 6" xfId="2561" xr:uid="{00000000-0005-0000-0000-0000030A0000}"/>
    <cellStyle name="Percent 5 2 6 2" xfId="2562" xr:uid="{00000000-0005-0000-0000-0000040A0000}"/>
    <cellStyle name="Percent 5 2 7" xfId="3423" xr:uid="{6D63E806-4BF2-4479-A492-40D1E50AB504}"/>
    <cellStyle name="Percent 5 3" xfId="2563" xr:uid="{00000000-0005-0000-0000-0000050A0000}"/>
    <cellStyle name="Percent 5 3 2" xfId="3428" xr:uid="{9042FF56-5B12-48F3-9691-CA49455ABBC7}"/>
    <cellStyle name="Percent 5 4" xfId="2564" xr:uid="{00000000-0005-0000-0000-0000060A0000}"/>
    <cellStyle name="Percent 5 4 2" xfId="3429" xr:uid="{71BBA597-5DC1-409D-9E83-CFEE854E02BF}"/>
    <cellStyle name="Percent 5 5" xfId="2565" xr:uid="{00000000-0005-0000-0000-0000070A0000}"/>
    <cellStyle name="Percent 5 5 2" xfId="3430" xr:uid="{8AC297C7-5348-4D9D-8BD1-9BFE13B367B4}"/>
    <cellStyle name="Percent 5 6" xfId="3422" xr:uid="{7600A7AA-A5E0-4D49-A670-D4FE57B0A49A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431" xr:uid="{D9948482-B941-484D-83D0-D94D86364BBE}"/>
    <cellStyle name="Percent 8 3" xfId="5056" xr:uid="{07C3BE87-84DF-42D7-A7E1-73CDDFC6A350}"/>
    <cellStyle name="Percent 8 4" xfId="4126" xr:uid="{A9275969-9D70-4921-981F-57FA6ED4B753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10" xfId="6258" xr:uid="{EB7DAB7E-500A-4775-9C48-E241EB4FBF6B}"/>
    <cellStyle name="sbt2 10 2" xfId="12729" xr:uid="{5D827E03-8E44-4E4C-9421-6E2B6405CCA9}"/>
    <cellStyle name="sbt2 11" xfId="7006" xr:uid="{47E89BB1-992F-4B40-BABA-B24A318C8898}"/>
    <cellStyle name="sbt2 11 2" xfId="13477" xr:uid="{516782C0-7937-4237-AC0A-E4B664471EBB}"/>
    <cellStyle name="sbt2 12" xfId="6981" xr:uid="{003D4F21-26A9-4B80-A6F9-8C10D811C47C}"/>
    <cellStyle name="sbt2 12 2" xfId="13452" xr:uid="{1BCADB1C-650F-4B21-A230-15F2902183E2}"/>
    <cellStyle name="sbt2 13" xfId="6797" xr:uid="{2DD69DC5-849F-4619-885F-DBA2CF5E1188}"/>
    <cellStyle name="sbt2 13 2" xfId="13268" xr:uid="{035BB3B6-F055-47C9-8A8D-7BA84870C27C}"/>
    <cellStyle name="sbt2 14" xfId="7213" xr:uid="{356E1A85-F87D-4DEC-A9BF-BD7DA9150BCA}"/>
    <cellStyle name="sbt2 14 2" xfId="13684" xr:uid="{F81C4420-A31D-442F-8E86-4D8E5ECF326A}"/>
    <cellStyle name="sbt2 15" xfId="7708" xr:uid="{B88299A9-328B-48FC-BC22-5B5C1279B0E0}"/>
    <cellStyle name="sbt2 15 2" xfId="14179" xr:uid="{4FF267FB-0DF0-4A3D-A0B3-B17B9540DF31}"/>
    <cellStyle name="sbt2 16" xfId="7739" xr:uid="{9A57E646-D314-46F8-BED8-EC977D6FEE17}"/>
    <cellStyle name="sbt2 16 2" xfId="14210" xr:uid="{5C52D3CD-BC31-4820-9696-B42A0764C22A}"/>
    <cellStyle name="sbt2 17" xfId="7920" xr:uid="{7266CFF1-274F-4AB1-89DA-B4462C24696B}"/>
    <cellStyle name="sbt2 17 2" xfId="14391" xr:uid="{2EC5168B-23A4-4764-A6F5-D03DC8509B62}"/>
    <cellStyle name="sbt2 18" xfId="8098" xr:uid="{EBD90308-A20F-4E32-9D0D-CE656E1A8AB3}"/>
    <cellStyle name="sbt2 18 2" xfId="14569" xr:uid="{AB26041D-C0AA-48AF-9A16-84B97D84DD8C}"/>
    <cellStyle name="sbt2 19" xfId="8262" xr:uid="{2647C7C9-5B80-48F7-8B86-10528597DD85}"/>
    <cellStyle name="sbt2 19 2" xfId="14733" xr:uid="{2DA606C1-C1BB-4B87-9743-B147854BE1A5}"/>
    <cellStyle name="sbt2 2" xfId="2588" xr:uid="{00000000-0005-0000-0000-00001E0A0000}"/>
    <cellStyle name="sbt2 2 2" xfId="5058" xr:uid="{43AF4000-2592-4B75-8160-DA45AAF45E25}"/>
    <cellStyle name="sbt2 2 3" xfId="9629" xr:uid="{CDFF8B91-AFE1-44B0-9F08-EF37F354C758}"/>
    <cellStyle name="sbt2 20" xfId="8421" xr:uid="{70F32AEC-F43A-4902-935D-EE8666F35CD3}"/>
    <cellStyle name="sbt2 20 2" xfId="14892" xr:uid="{EE1F78C1-6FF8-4A21-BF5A-B3B526B713B6}"/>
    <cellStyle name="sbt2 21" xfId="9143" xr:uid="{59F415FE-D701-43BC-90ED-AB77826453DB}"/>
    <cellStyle name="sbt2 22" xfId="9069" xr:uid="{BC7A9E21-A1E4-4F8E-9361-9DEF4653D5DE}"/>
    <cellStyle name="sbt2 23" xfId="9176" xr:uid="{41FB26F8-9DF8-4237-8BA0-1B558DC9DE88}"/>
    <cellStyle name="sbt2 24" xfId="9835" xr:uid="{80C2604D-5CB5-492A-9A87-41DDDD8F157D}"/>
    <cellStyle name="sbt2 25" xfId="10005" xr:uid="{DABE9E11-59E1-475B-B02C-B6AC14990265}"/>
    <cellStyle name="sbt2 26" xfId="10118" xr:uid="{704C2BBA-E143-4623-833F-DDB4AC507620}"/>
    <cellStyle name="sbt2 27" xfId="15162" xr:uid="{B4B457F5-2674-4AD1-959A-DF459FFCCFFE}"/>
    <cellStyle name="sbt2 28" xfId="14925" xr:uid="{1F3BF8AE-D537-44E1-AB50-F53D4E543D6E}"/>
    <cellStyle name="sbt2 29" xfId="15791" xr:uid="{1F231A3E-3C6F-428E-A139-1033712DA608}"/>
    <cellStyle name="sbt2 3" xfId="3432" xr:uid="{8B7515F8-AA0F-472F-AE6B-F9DAFEDD374D}"/>
    <cellStyle name="sbt2 3 2" xfId="10815" xr:uid="{BCF114D3-8476-4008-9979-ED3D3C690A52}"/>
    <cellStyle name="sbt2 3 3" xfId="14915" xr:uid="{5A055BF8-89DF-4E33-8923-30E1D3896B41}"/>
    <cellStyle name="sbt2 3 4" xfId="4548" xr:uid="{830EAE79-6A70-4C9A-A103-9CAF68B758CC}"/>
    <cellStyle name="sbt2 30" xfId="15762" xr:uid="{4153D7C1-DB49-4924-9AF9-58F4B3240386}"/>
    <cellStyle name="sbt2 31" xfId="15578" xr:uid="{4851E911-F47B-4C11-8CC0-7B18C299C36B}"/>
    <cellStyle name="sbt2 32" xfId="16038" xr:uid="{ABBE183F-46E5-4F7F-A2EE-CB5E7D071E2D}"/>
    <cellStyle name="sbt2 33" xfId="16202" xr:uid="{FBDEFDBF-A695-47E9-BBCF-FF106879E5DA}"/>
    <cellStyle name="sbt2 34" xfId="16361" xr:uid="{3E275C69-78A1-4B63-927C-61E5CD29E76A}"/>
    <cellStyle name="sbt2 4" xfId="3612" xr:uid="{3C5EECEB-6655-4B43-821E-DF090E0DF95F}"/>
    <cellStyle name="sbt2 4 2" xfId="5057" xr:uid="{6525461E-8547-45BA-B03B-AAADBBA609AF}"/>
    <cellStyle name="sbt2 5" xfId="5557" xr:uid="{F7115BE8-DB92-470A-B111-070FF8E2D899}"/>
    <cellStyle name="sbt2 5 2" xfId="12028" xr:uid="{9D698519-E825-47FB-B924-E16CE228DAB4}"/>
    <cellStyle name="sbt2 6" xfId="5370" xr:uid="{A4C95D9D-7D7F-46AB-BEA0-95290DD030D2}"/>
    <cellStyle name="sbt2 6 2" xfId="11841" xr:uid="{A20FCFEB-8011-4A1E-B088-D453C5186578}"/>
    <cellStyle name="sbt2 7" xfId="5791" xr:uid="{E437628C-9002-4F05-80BC-515609AEFE72}"/>
    <cellStyle name="sbt2 7 2" xfId="12262" xr:uid="{88FDD056-22E1-49C3-99DB-D245037F6311}"/>
    <cellStyle name="sbt2 8" xfId="6403" xr:uid="{070A15E6-0298-4CA6-A75F-B60DD4704434}"/>
    <cellStyle name="sbt2 8 2" xfId="12874" xr:uid="{A418F282-0FBE-466D-8BC0-E16DA8AAC5C6}"/>
    <cellStyle name="sbt2 9" xfId="6499" xr:uid="{CA6CE119-1A07-4A97-8313-D41C89A0C4C1}"/>
    <cellStyle name="sbt2 9 2" xfId="12970" xr:uid="{2453A908-27CD-4483-9B89-3724F91E7EAB}"/>
    <cellStyle name="subt1" xfId="2589" xr:uid="{00000000-0005-0000-0000-00001F0A0000}"/>
    <cellStyle name="subt1 2" xfId="2590" xr:uid="{00000000-0005-0000-0000-0000200A0000}"/>
    <cellStyle name="subt1 2 2" xfId="5060" xr:uid="{BB209FA5-3FDE-421B-9A60-B44FE3BBAFD2}"/>
    <cellStyle name="subt1 2 3" xfId="4128" xr:uid="{BCFF05F2-8116-478B-949A-267400925BDB}"/>
    <cellStyle name="subt1 3" xfId="3433" xr:uid="{9A5545E0-536B-4629-B2EE-F469FEEEC540}"/>
    <cellStyle name="subt1 3 2" xfId="10816" xr:uid="{8EA7AEE1-ED8A-4A36-8293-C1D51CDCCDBD}"/>
    <cellStyle name="subt1 4" xfId="5059" xr:uid="{C6A63076-0B65-437B-9483-54E70ED31759}"/>
    <cellStyle name="subt1 5" xfId="4127" xr:uid="{8696DEE7-A20A-4A3A-8125-6BDC74EB478C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10" xfId="6985" xr:uid="{0C8BF81D-8507-403B-B2D9-61074ECDB7E7}"/>
    <cellStyle name="Total 10 10 2" xfId="13456" xr:uid="{A6C3EB7D-8CFC-446C-BB93-9513E57D5666}"/>
    <cellStyle name="Total 10 11" xfId="7012" xr:uid="{20478187-D802-4C61-B62A-26101AACDC75}"/>
    <cellStyle name="Total 10 11 2" xfId="13483" xr:uid="{FE39D9C0-38C4-4C31-B8E6-5B96550E6186}"/>
    <cellStyle name="Total 10 12" xfId="7215" xr:uid="{20EC39F3-B46A-4533-9C10-3C0CF0C8B109}"/>
    <cellStyle name="Total 10 12 2" xfId="13686" xr:uid="{A3B72A53-ADBC-4857-A1D0-D1E42F30D4EF}"/>
    <cellStyle name="Total 10 13" xfId="7744" xr:uid="{090CAC77-DA68-4270-98D3-52E4BBDFCC44}"/>
    <cellStyle name="Total 10 13 2" xfId="14215" xr:uid="{4800D0B2-6CD2-4E9B-89D1-6419AF56B782}"/>
    <cellStyle name="Total 10 14" xfId="7924" xr:uid="{F30238B7-6E06-4985-B41C-2015944089FA}"/>
    <cellStyle name="Total 10 14 2" xfId="14395" xr:uid="{1CCDD105-CBF3-46D6-8E09-0B67DBBE0CC3}"/>
    <cellStyle name="Total 10 15" xfId="8101" xr:uid="{E914B70D-0B2D-4FE6-81F4-41F0E58EB1F8}"/>
    <cellStyle name="Total 10 15 2" xfId="14572" xr:uid="{E9067118-B10B-4295-9F88-9F75F849175C}"/>
    <cellStyle name="Total 10 16" xfId="8265" xr:uid="{0B19B617-9398-4807-8962-2C2B0673F620}"/>
    <cellStyle name="Total 10 16 2" xfId="14736" xr:uid="{80815FCE-9AD3-493A-AD5F-B87C9B2B7484}"/>
    <cellStyle name="Total 10 17" xfId="8423" xr:uid="{1DD439CF-54FD-41E3-93F6-0D36C096DCFA}"/>
    <cellStyle name="Total 10 17 2" xfId="14894" xr:uid="{BC23D429-7C4D-498C-A8DD-45860E8883B7}"/>
    <cellStyle name="Total 10 18" xfId="8469" xr:uid="{A07D240B-DFD8-457D-9452-B925E9EFE368}"/>
    <cellStyle name="Total 10 19" xfId="9635" xr:uid="{F28A449D-92D9-4CD2-BEFE-647AC5F4AD3C}"/>
    <cellStyle name="Total 10 2" xfId="2618" xr:uid="{00000000-0005-0000-0000-00003C0A0000}"/>
    <cellStyle name="Total 10 2 2" xfId="5061" xr:uid="{5D73D86E-4CDE-4FBB-88CB-A29333280E02}"/>
    <cellStyle name="Total 10 2 2 2" xfId="11518" xr:uid="{B724868E-8E57-4523-99F6-D28B61729C2A}"/>
    <cellStyle name="Total 10 2 3" xfId="9636" xr:uid="{D3F2A7B0-6E70-4FE0-B273-69D59DDC4972}"/>
    <cellStyle name="Total 10 2 4" xfId="10396" xr:uid="{CBF4B21F-8B84-4400-AC83-37919A8011F5}"/>
    <cellStyle name="Total 10 2 5" xfId="4129" xr:uid="{D8335471-70C2-42B0-BF36-BAED540B68FF}"/>
    <cellStyle name="Total 10 20" xfId="9180" xr:uid="{8F644C14-2547-469C-B4C8-AE8C1BDD3670}"/>
    <cellStyle name="Total 10 21" xfId="9839" xr:uid="{DE7F8930-302C-4A4E-BF8E-F2632CA6A531}"/>
    <cellStyle name="Total 10 22" xfId="10008" xr:uid="{C5C5129C-87A8-4D19-A8B2-5948DEC7EA87}"/>
    <cellStyle name="Total 10 23" xfId="10119" xr:uid="{51263EC4-EA1B-4006-BD55-200341453F24}"/>
    <cellStyle name="Total 10 24" xfId="15144" xr:uid="{46C58D51-8643-4F90-B616-AB049A025874}"/>
    <cellStyle name="Total 10 25" xfId="15767" xr:uid="{9810FEDE-DD9E-4955-8F1F-554D6CD3494D}"/>
    <cellStyle name="Total 10 26" xfId="15581" xr:uid="{A9C3EB62-1442-4D20-9EFF-7AC823AC12EC}"/>
    <cellStyle name="Total 10 27" xfId="16041" xr:uid="{6C261F36-FC89-44C8-8C8D-44A6778BBA51}"/>
    <cellStyle name="Total 10 28" xfId="16205" xr:uid="{35875A28-06C2-4CBA-B511-A22364CE53DF}"/>
    <cellStyle name="Total 10 29" xfId="16362" xr:uid="{829F2388-B4E8-4F24-9732-DF030CF70560}"/>
    <cellStyle name="Total 10 3" xfId="3613" xr:uid="{1E2ACE4A-7854-467A-B6DB-C02A84105F0E}"/>
    <cellStyle name="Total 10 3 2" xfId="11517" xr:uid="{60DE3EF8-D599-4A73-BD5F-D96EF7FCDEBD}"/>
    <cellStyle name="Total 10 4" xfId="5102" xr:uid="{7B6119A9-945A-4F4F-91F2-EC91FDDBE442}"/>
    <cellStyle name="Total 10 4 2" xfId="11573" xr:uid="{C71DE56A-2A62-4A20-85B9-216AEBA2E8D7}"/>
    <cellStyle name="Total 10 5" xfId="5589" xr:uid="{5DA2ABCC-4D63-4139-AEC6-1EEECCC9C93E}"/>
    <cellStyle name="Total 10 5 2" xfId="12060" xr:uid="{5B453903-3D34-4ABE-BD93-BBB7D7EF78E5}"/>
    <cellStyle name="Total 10 6" xfId="5792" xr:uid="{891632D4-AAEA-4530-A5F3-EC24B0471FA6}"/>
    <cellStyle name="Total 10 6 2" xfId="12263" xr:uid="{CE0A11E3-575A-46B8-B9D7-EF2C16F024B0}"/>
    <cellStyle name="Total 10 7" xfId="6409" xr:uid="{79066E44-1CCF-4518-BC4A-0115AAB125FD}"/>
    <cellStyle name="Total 10 7 2" xfId="12880" xr:uid="{09417BA9-BB15-4384-A4A3-4A21E1C5D447}"/>
    <cellStyle name="Total 10 8" xfId="6393" xr:uid="{81BDE497-4F69-4896-BB71-EE8BF7802E92}"/>
    <cellStyle name="Total 10 8 2" xfId="12864" xr:uid="{C8525606-80E4-48BD-8FD0-4D5873B73CFE}"/>
    <cellStyle name="Total 10 9" xfId="6529" xr:uid="{05217D2A-762A-4E5A-8EA1-90792F0135AD}"/>
    <cellStyle name="Total 10 9 2" xfId="13000" xr:uid="{64C9FBCF-8590-4DDE-A3D6-80B80F3293DC}"/>
    <cellStyle name="Total 11" xfId="2619" xr:uid="{00000000-0005-0000-0000-00003D0A0000}"/>
    <cellStyle name="Total 11 10" xfId="6569" xr:uid="{117A9150-EC25-4C73-8B13-005AD4A6BD04}"/>
    <cellStyle name="Total 11 10 2" xfId="13040" xr:uid="{2453B37E-F2DD-47D8-AF23-B462DF774E67}"/>
    <cellStyle name="Total 11 11" xfId="6799" xr:uid="{5A524F94-BEFB-4F1E-9633-2D9E01A0CDAC}"/>
    <cellStyle name="Total 11 11 2" xfId="13270" xr:uid="{984E2809-1312-435C-B0C5-E9BDAC20F155}"/>
    <cellStyle name="Total 11 12" xfId="7216" xr:uid="{F0B87206-4401-476A-99F5-C76896CB2E87}"/>
    <cellStyle name="Total 11 12 2" xfId="13687" xr:uid="{115FF110-2680-4726-81C0-ADB2605AB02E}"/>
    <cellStyle name="Total 11 13" xfId="7745" xr:uid="{1B4AF04E-D48B-4B13-A711-E26A6F2CE658}"/>
    <cellStyle name="Total 11 13 2" xfId="14216" xr:uid="{D7CAA9EE-4AE5-4009-96F7-6373CBEAFD47}"/>
    <cellStyle name="Total 11 14" xfId="7925" xr:uid="{33B11C3B-E42E-411E-A3BA-5E12648F0F38}"/>
    <cellStyle name="Total 11 14 2" xfId="14396" xr:uid="{553D420B-CD19-492B-92F5-F8F791431BD0}"/>
    <cellStyle name="Total 11 15" xfId="8102" xr:uid="{395252A9-1ED5-4E48-A40D-A83212E6B597}"/>
    <cellStyle name="Total 11 15 2" xfId="14573" xr:uid="{C8736075-FC76-4F62-8AA2-05B761062DBC}"/>
    <cellStyle name="Total 11 16" xfId="8266" xr:uid="{17D6745F-2679-4BFD-9007-42A883A65C0A}"/>
    <cellStyle name="Total 11 16 2" xfId="14737" xr:uid="{ABB3DF04-1780-481D-AEC7-9D95BCE26E77}"/>
    <cellStyle name="Total 11 17" xfId="8424" xr:uid="{08CE5B74-0A72-4FAB-B669-FCF776012A61}"/>
    <cellStyle name="Total 11 17 2" xfId="14895" xr:uid="{F17D4939-68D4-4A63-8CAF-467B688C78C3}"/>
    <cellStyle name="Total 11 18" xfId="9073" xr:uid="{E0DEF7AF-E8D1-47AB-9B21-198807E41172}"/>
    <cellStyle name="Total 11 19" xfId="9637" xr:uid="{D2E0E665-8F9B-40F4-8837-49C8041B8FFA}"/>
    <cellStyle name="Total 11 2" xfId="2620" xr:uid="{00000000-0005-0000-0000-00003E0A0000}"/>
    <cellStyle name="Total 11 2 2" xfId="5062" xr:uid="{4F911FA0-19AE-4D7C-BF75-38417C4D1070}"/>
    <cellStyle name="Total 11 2 2 2" xfId="11520" xr:uid="{5AA60CDA-A190-4075-8C08-E599252F5A90}"/>
    <cellStyle name="Total 11 2 3" xfId="9638" xr:uid="{5A7F0F33-8070-4D1F-89CD-695E85D967B5}"/>
    <cellStyle name="Total 11 2 4" xfId="10397" xr:uid="{E069101B-6854-4B43-B08D-4E728F55F49E}"/>
    <cellStyle name="Total 11 2 5" xfId="4130" xr:uid="{C49F63EA-AE35-40CB-A7DE-AE4E16ECBDE9}"/>
    <cellStyle name="Total 11 20" xfId="9181" xr:uid="{0404D150-4401-4E61-A2BB-D03ECA401D0C}"/>
    <cellStyle name="Total 11 21" xfId="9840" xr:uid="{AA5EC63D-8AE4-48DF-A5A7-F2447C0799E0}"/>
    <cellStyle name="Total 11 22" xfId="10009" xr:uid="{69515043-9F6F-41F2-A869-7A2FBB297EB9}"/>
    <cellStyle name="Total 11 23" xfId="10149" xr:uid="{99A9AA2A-2062-4964-88F1-D9BF8677F688}"/>
    <cellStyle name="Total 11 24" xfId="15145" xr:uid="{A3144270-EC60-4814-8FB3-C7FA84B689D8}"/>
    <cellStyle name="Total 11 25" xfId="15768" xr:uid="{3791D9BF-7CE3-4577-8185-ADDE566B09D8}"/>
    <cellStyle name="Total 11 26" xfId="15803" xr:uid="{5C0679FF-A4A9-404D-AA79-BD888F2B4D03}"/>
    <cellStyle name="Total 11 27" xfId="16042" xr:uid="{94F871B7-4E72-48A8-8314-5E1B00270945}"/>
    <cellStyle name="Total 11 28" xfId="16206" xr:uid="{303362E9-070F-43C2-9C9D-109CAD3CE97B}"/>
    <cellStyle name="Total 11 29" xfId="16363" xr:uid="{E18A963E-14BB-4014-A38C-9FE15B1DEA2B}"/>
    <cellStyle name="Total 11 3" xfId="3614" xr:uid="{CF58C644-A5DA-4F6D-B6E9-B022222C288C}"/>
    <cellStyle name="Total 11 3 2" xfId="11519" xr:uid="{59F8195C-9D83-48B2-8ACF-0B24C1037859}"/>
    <cellStyle name="Total 11 4" xfId="5561" xr:uid="{895978F6-3DCF-4C71-B005-8F9E6993DA00}"/>
    <cellStyle name="Total 11 4 2" xfId="12032" xr:uid="{49FB21E2-60BB-493A-8522-F4ED90750269}"/>
    <cellStyle name="Total 11 5" xfId="5373" xr:uid="{40FA7112-DD67-4ED7-893B-EF09885F3BFA}"/>
    <cellStyle name="Total 11 5 2" xfId="11844" xr:uid="{5840A0DB-FAA7-4321-88B6-221C779F3FA5}"/>
    <cellStyle name="Total 11 6" xfId="5793" xr:uid="{0ED08E4D-46D1-44EC-A02F-9032D5C139AD}"/>
    <cellStyle name="Total 11 6 2" xfId="12264" xr:uid="{3F048C6B-23A7-4D5E-A9D1-1D3E92473A50}"/>
    <cellStyle name="Total 11 7" xfId="6410" xr:uid="{425C62FB-84AA-425B-9ED9-B50EF417F85F}"/>
    <cellStyle name="Total 11 7 2" xfId="12881" xr:uid="{2874F8A3-7410-46B7-B0BB-2F48B04D2F59}"/>
    <cellStyle name="Total 11 8" xfId="6503" xr:uid="{878335A6-8986-4CAC-A9B3-05FB123C14CD}"/>
    <cellStyle name="Total 11 8 2" xfId="12974" xr:uid="{8E533FCE-777B-48E3-9401-B73B6DFD5FDC}"/>
    <cellStyle name="Total 11 9" xfId="6259" xr:uid="{4DC04715-DB70-4C04-AE79-1912A1124F6E}"/>
    <cellStyle name="Total 11 9 2" xfId="12730" xr:uid="{6A278559-4CBE-4DF7-8BC3-7D94B5BFA428}"/>
    <cellStyle name="Total 12" xfId="2621" xr:uid="{00000000-0005-0000-0000-00003F0A0000}"/>
    <cellStyle name="Total 12 10" xfId="7016" xr:uid="{0AB259A4-C3D1-49D4-88F3-7B2A0E3BA458}"/>
    <cellStyle name="Total 12 10 2" xfId="13487" xr:uid="{3242A33E-C425-4457-BF7C-7AA04273BAE8}"/>
    <cellStyle name="Total 12 11" xfId="7001" xr:uid="{DA5F08CF-80C5-46F9-8A4E-7BCB2801D0B0}"/>
    <cellStyle name="Total 12 11 2" xfId="13472" xr:uid="{715670CA-E630-4D4F-9A4E-100324E15C68}"/>
    <cellStyle name="Total 12 12" xfId="7217" xr:uid="{FF14B999-2549-45C0-B76F-CDF5750378AC}"/>
    <cellStyle name="Total 12 12 2" xfId="13688" xr:uid="{86E73D65-7823-48DF-A5DD-8F04F08F2B90}"/>
    <cellStyle name="Total 12 13" xfId="7746" xr:uid="{3168FBE1-42C2-4A25-AF59-BF989ADBA243}"/>
    <cellStyle name="Total 12 13 2" xfId="14217" xr:uid="{584F2E25-30C0-4685-B7B6-573082D27CF9}"/>
    <cellStyle name="Total 12 14" xfId="7926" xr:uid="{837DAE49-EEAB-49FF-995A-B7626D42DA8C}"/>
    <cellStyle name="Total 12 14 2" xfId="14397" xr:uid="{75FE2F1C-47B3-4800-940D-EE710581B104}"/>
    <cellStyle name="Total 12 15" xfId="8103" xr:uid="{3B5090B4-97DF-47C4-8AB8-95F54AD3D453}"/>
    <cellStyle name="Total 12 15 2" xfId="14574" xr:uid="{FAD7864E-EDA6-4C2C-A532-90D7D6F5ACDE}"/>
    <cellStyle name="Total 12 16" xfId="8267" xr:uid="{C5041476-7677-4598-8B0B-EEBE8878CF19}"/>
    <cellStyle name="Total 12 16 2" xfId="14738" xr:uid="{FFA35281-D675-4CDA-829F-625A1656DDAF}"/>
    <cellStyle name="Total 12 17" xfId="8425" xr:uid="{F9364219-4C09-4011-9423-36B23C67342F}"/>
    <cellStyle name="Total 12 17 2" xfId="14896" xr:uid="{65B0A97A-992F-433B-BCE6-07D39A74F602}"/>
    <cellStyle name="Total 12 18" xfId="9106" xr:uid="{3C949991-2473-49E9-A1E0-B09F3709B0B7}"/>
    <cellStyle name="Total 12 19" xfId="9639" xr:uid="{578629B7-7C5B-4B41-BA1A-29A90E70906F}"/>
    <cellStyle name="Total 12 2" xfId="2622" xr:uid="{00000000-0005-0000-0000-0000400A0000}"/>
    <cellStyle name="Total 12 2 2" xfId="5063" xr:uid="{1A6B8764-B544-4EC8-9C24-AEB003FFAA15}"/>
    <cellStyle name="Total 12 2 2 2" xfId="11522" xr:uid="{8C839422-D4A3-445A-96E6-77951B944515}"/>
    <cellStyle name="Total 12 2 3" xfId="9640" xr:uid="{65C18669-AB1E-444F-AE31-C1CDE2953620}"/>
    <cellStyle name="Total 12 2 4" xfId="10398" xr:uid="{091F729B-7405-4E9E-B5F9-3C1D3E2494F0}"/>
    <cellStyle name="Total 12 2 5" xfId="4131" xr:uid="{E5D46154-E6D3-4A64-9E26-DC9C448AEA95}"/>
    <cellStyle name="Total 12 20" xfId="9182" xr:uid="{CB73C0BA-2552-4308-AA40-0295235D5E37}"/>
    <cellStyle name="Total 12 21" xfId="9841" xr:uid="{F3B0165B-D623-4780-A702-73882CC58A2B}"/>
    <cellStyle name="Total 12 22" xfId="10010" xr:uid="{50C2B8AF-F9E0-4D2A-B9C1-E88574B6CDC3}"/>
    <cellStyle name="Total 12 23" xfId="10120" xr:uid="{2B2C7ADA-A19D-40A8-8F20-90EE6F84A9AA}"/>
    <cellStyle name="Total 12 24" xfId="15146" xr:uid="{7D9614D1-8EC0-446C-B276-700C3ACD3B5D}"/>
    <cellStyle name="Total 12 25" xfId="15195" xr:uid="{8EBD2735-36E0-41A5-A930-D332DFEEFA10}"/>
    <cellStyle name="Total 12 26" xfId="15785" xr:uid="{DF274EF5-3837-433A-9B4C-B8A1A084183C}"/>
    <cellStyle name="Total 12 27" xfId="16043" xr:uid="{A12F60DE-E9B2-48A9-BC0A-76C1E956F819}"/>
    <cellStyle name="Total 12 28" xfId="16207" xr:uid="{9483918B-F209-4B17-AF8D-517DF6A7845B}"/>
    <cellStyle name="Total 12 29" xfId="16364" xr:uid="{1987EE95-B267-4ED2-B6AE-F22B2CE07344}"/>
    <cellStyle name="Total 12 3" xfId="3615" xr:uid="{E746CC72-C6C0-4830-BE82-C2B808FC7A07}"/>
    <cellStyle name="Total 12 3 2" xfId="11521" xr:uid="{8DB9B9A1-AB6C-4F7E-AA8D-8F74B9B4F57F}"/>
    <cellStyle name="Total 12 4" xfId="5593" xr:uid="{37F5C9B4-E5E8-4EAD-A5E7-3616A1B2B614}"/>
    <cellStyle name="Total 12 4 2" xfId="12064" xr:uid="{CA459089-397B-4824-A99D-40C3D52B9D3A}"/>
    <cellStyle name="Total 12 5" xfId="5578" xr:uid="{9A074B5B-E29D-4339-9D9E-915331CE9AE7}"/>
    <cellStyle name="Total 12 5 2" xfId="12049" xr:uid="{2E46DEDB-CDB9-4ED6-9F13-B4B7F15F321D}"/>
    <cellStyle name="Total 12 6" xfId="5794" xr:uid="{1AF3E4DD-D3A2-4202-BC69-3685C3538B2E}"/>
    <cellStyle name="Total 12 6 2" xfId="12265" xr:uid="{A58C1562-0868-4299-B857-D0858F662F41}"/>
    <cellStyle name="Total 12 7" xfId="6411" xr:uid="{8BED3A9B-25F4-4252-9CBF-DAFDA7746DC5}"/>
    <cellStyle name="Total 12 7 2" xfId="12882" xr:uid="{A9CDCDE3-AD93-4F98-B40D-24DD7D04EBFA}"/>
    <cellStyle name="Total 12 8" xfId="6533" xr:uid="{7A8888B1-5FC1-4A89-AEA1-43D5E69CD1CD}"/>
    <cellStyle name="Total 12 8 2" xfId="13004" xr:uid="{8F465112-E1DF-4862-96B3-006EB9E9E012}"/>
    <cellStyle name="Total 12 9" xfId="6519" xr:uid="{5A507C8D-58EB-42A5-891A-59E37C87FB14}"/>
    <cellStyle name="Total 12 9 2" xfId="12990" xr:uid="{197956EF-695B-4BF7-B4E5-8F872ECE4BC1}"/>
    <cellStyle name="Total 13" xfId="2623" xr:uid="{00000000-0005-0000-0000-0000410A0000}"/>
    <cellStyle name="Total 13 10" xfId="6986" xr:uid="{06D83305-42BF-4254-B4EA-E58069D713EC}"/>
    <cellStyle name="Total 13 10 2" xfId="13457" xr:uid="{6DFE9A6E-4179-4E97-BF99-EF661AD2E053}"/>
    <cellStyle name="Total 13 11" xfId="6800" xr:uid="{C8328DE1-DCFC-4ABB-A900-5A5DB97323CE}"/>
    <cellStyle name="Total 13 11 2" xfId="13271" xr:uid="{E0053FA2-3485-4168-B91E-1395CA92B35B}"/>
    <cellStyle name="Total 13 12" xfId="7218" xr:uid="{CBFF5BF3-9678-4F9B-9B6D-88514AF0925F}"/>
    <cellStyle name="Total 13 12 2" xfId="13689" xr:uid="{5059521C-F2F6-45C4-A750-443564CBA2D6}"/>
    <cellStyle name="Total 13 13" xfId="7747" xr:uid="{CA37EC0D-C772-4F64-AEB2-50F8AF1687EF}"/>
    <cellStyle name="Total 13 13 2" xfId="14218" xr:uid="{116EBF8B-9558-45F4-8EF1-E258EC9C7A11}"/>
    <cellStyle name="Total 13 14" xfId="7927" xr:uid="{1F53D2FA-9E6C-41CC-8D6A-D340E50BBD40}"/>
    <cellStyle name="Total 13 14 2" xfId="14398" xr:uid="{9622D8D8-C083-41F9-AE18-4A94F81F89D8}"/>
    <cellStyle name="Total 13 15" xfId="8104" xr:uid="{D717D2B9-68AD-46BD-8617-3529D81911E3}"/>
    <cellStyle name="Total 13 15 2" xfId="14575" xr:uid="{18E717FE-DB2F-46A4-B8C4-011726757137}"/>
    <cellStyle name="Total 13 16" xfId="8268" xr:uid="{0D03CF0B-0009-41BC-9409-3F91E7B2DDBC}"/>
    <cellStyle name="Total 13 16 2" xfId="14739" xr:uid="{3B79765B-5AD0-4735-8026-29931E0F66E8}"/>
    <cellStyle name="Total 13 17" xfId="8426" xr:uid="{1B8A3546-BDD5-48EB-ADB0-C33F4C852C38}"/>
    <cellStyle name="Total 13 17 2" xfId="14897" xr:uid="{01D21582-34CF-4A84-8DB0-8697DF074B66}"/>
    <cellStyle name="Total 13 18" xfId="9074" xr:uid="{410EB81B-C70E-40F9-92DF-5D47030B5029}"/>
    <cellStyle name="Total 13 19" xfId="9641" xr:uid="{07C9D1D3-5B53-4533-97BA-453F7E7C0187}"/>
    <cellStyle name="Total 13 2" xfId="2624" xr:uid="{00000000-0005-0000-0000-0000420A0000}"/>
    <cellStyle name="Total 13 2 2" xfId="5064" xr:uid="{3B5A070B-3D52-4AC2-8FB4-E6E4FCCA6A82}"/>
    <cellStyle name="Total 13 2 2 2" xfId="11524" xr:uid="{03E610B7-339B-45C8-BDA3-64DEE064D8DB}"/>
    <cellStyle name="Total 13 2 3" xfId="9642" xr:uid="{6982A50E-B19D-4EDD-A647-6B33955EA0E0}"/>
    <cellStyle name="Total 13 2 4" xfId="10399" xr:uid="{531A6A05-0136-40A3-BD69-FE90F0AD3B6F}"/>
    <cellStyle name="Total 13 2 5" xfId="4132" xr:uid="{D768D4B7-63C5-416F-A695-74EC2EFB7B69}"/>
    <cellStyle name="Total 13 20" xfId="9183" xr:uid="{371E38D8-0C63-4BE1-97CE-C7744C53FC13}"/>
    <cellStyle name="Total 13 21" xfId="9842" xr:uid="{D7A26AF8-AE34-4318-A209-D2E76FCE95D1}"/>
    <cellStyle name="Total 13 22" xfId="10011" xr:uid="{CF181A6B-5EEF-41E3-87BA-410D5106E522}"/>
    <cellStyle name="Total 13 23" xfId="10121" xr:uid="{9AB71854-4E3B-49A7-9AE7-E6DCA051787A}"/>
    <cellStyle name="Total 13 24" xfId="15147" xr:uid="{98C8CA34-CC00-46C7-B99D-767CD1B0CEA4}"/>
    <cellStyle name="Total 13 25" xfId="15818" xr:uid="{E5924C6B-3796-4FB7-BE86-3657F71FBED0}"/>
    <cellStyle name="Total 13 26" xfId="15582" xr:uid="{476BC2E6-6058-4C3E-8FB4-552E82159D21}"/>
    <cellStyle name="Total 13 27" xfId="16044" xr:uid="{97C6C730-F3E9-4090-9228-4BFB54A7488C}"/>
    <cellStyle name="Total 13 28" xfId="16208" xr:uid="{896D17AF-E5C9-41FB-9C22-61FE7F5AEFED}"/>
    <cellStyle name="Total 13 29" xfId="16365" xr:uid="{F84356BE-37AB-4288-BD40-544F97CE29BF}"/>
    <cellStyle name="Total 13 3" xfId="3616" xr:uid="{CACAD947-0F5B-4326-94C0-DF2614B4F3FB}"/>
    <cellStyle name="Total 13 3 2" xfId="11523" xr:uid="{4C698757-FADF-4B0E-BA46-E575B7FBCE47}"/>
    <cellStyle name="Total 13 4" xfId="5562" xr:uid="{7AA2BBED-FE9F-44B4-8322-6838E0F80FFD}"/>
    <cellStyle name="Total 13 4 2" xfId="12033" xr:uid="{7B9A96EA-8114-404F-B38D-064DEAA917BE}"/>
    <cellStyle name="Total 13 5" xfId="5374" xr:uid="{61A9D259-CDD4-4161-A5B4-D97D95A2542C}"/>
    <cellStyle name="Total 13 5 2" xfId="11845" xr:uid="{92B1EB09-CAAC-460C-A782-C39EBF30E22F}"/>
    <cellStyle name="Total 13 6" xfId="5795" xr:uid="{03141540-1820-4E57-99B0-001E6521CD65}"/>
    <cellStyle name="Total 13 6 2" xfId="12266" xr:uid="{CD563913-8F8E-4E92-8F7A-ACE94F95A5B2}"/>
    <cellStyle name="Total 13 7" xfId="6412" xr:uid="{A3AC6B7F-9A99-47D7-9D3D-899E05D15FA1}"/>
    <cellStyle name="Total 13 7 2" xfId="12883" xr:uid="{52F0E82A-7180-4FD5-98F7-334BCEE3D9DD}"/>
    <cellStyle name="Total 13 8" xfId="6504" xr:uid="{78B5D2FA-5E49-4D28-8029-6FE734037863}"/>
    <cellStyle name="Total 13 8 2" xfId="12975" xr:uid="{2F6CB34B-0B5B-4B4A-83D7-2E22D469DC86}"/>
    <cellStyle name="Total 13 9" xfId="6260" xr:uid="{97405FBB-EB60-4D16-9B6D-260B9C8D8284}"/>
    <cellStyle name="Total 13 9 2" xfId="12731" xr:uid="{3F8DAEF2-68EC-42C6-AC39-F8D490D57EB5}"/>
    <cellStyle name="Total 14" xfId="2625" xr:uid="{00000000-0005-0000-0000-0000430A0000}"/>
    <cellStyle name="Total 14 10" xfId="6987" xr:uid="{3D9EDC88-A07D-4002-A6D5-F74EEBBA4022}"/>
    <cellStyle name="Total 14 10 2" xfId="13458" xr:uid="{B1930339-8198-4CC8-B7D8-B7EFB682B6CB}"/>
    <cellStyle name="Total 14 11" xfId="6801" xr:uid="{0FCADE0A-4776-43FA-A194-4926E842731B}"/>
    <cellStyle name="Total 14 11 2" xfId="13272" xr:uid="{66957347-71D3-40E4-9664-DC923DE8297E}"/>
    <cellStyle name="Total 14 12" xfId="7219" xr:uid="{33B10C65-1693-4312-B07D-F1CFF9751E67}"/>
    <cellStyle name="Total 14 12 2" xfId="13690" xr:uid="{9C237FF0-BAB2-4334-82BC-D26A0EC61126}"/>
    <cellStyle name="Total 14 13" xfId="7748" xr:uid="{8EFD9578-08CC-45FA-877C-5AF9DA761DAB}"/>
    <cellStyle name="Total 14 13 2" xfId="14219" xr:uid="{14E63E2B-2F55-4511-AD69-CB54BEA13088}"/>
    <cellStyle name="Total 14 14" xfId="7928" xr:uid="{3A3729CF-382F-43A3-B8D9-05EFBCF0CE6E}"/>
    <cellStyle name="Total 14 14 2" xfId="14399" xr:uid="{54591784-7704-4D71-A01D-152082431BE3}"/>
    <cellStyle name="Total 14 15" xfId="8105" xr:uid="{E960676B-53B0-4D60-93FF-AB8785601DC8}"/>
    <cellStyle name="Total 14 15 2" xfId="14576" xr:uid="{4650B83C-7218-4949-8961-17D64EFEA733}"/>
    <cellStyle name="Total 14 16" xfId="8269" xr:uid="{9BCE8BB2-B890-4D4C-968A-2B6FEFAEDBD1}"/>
    <cellStyle name="Total 14 16 2" xfId="14740" xr:uid="{10A91DA3-ABC1-4FD6-A5A2-92B43C739A1A}"/>
    <cellStyle name="Total 14 17" xfId="8427" xr:uid="{2CFB64AC-A994-407C-8F23-C0BAB577F11C}"/>
    <cellStyle name="Total 14 17 2" xfId="14898" xr:uid="{15413766-9277-4485-8587-958C7D8A9B3A}"/>
    <cellStyle name="Total 14 18" xfId="9075" xr:uid="{4F2C2F3F-F415-4D6F-A41E-7D6268B6761D}"/>
    <cellStyle name="Total 14 19" xfId="9643" xr:uid="{B8B547F6-B9B2-47E4-8CDF-E54C647A3412}"/>
    <cellStyle name="Total 14 2" xfId="2626" xr:uid="{00000000-0005-0000-0000-0000440A0000}"/>
    <cellStyle name="Total 14 2 2" xfId="5065" xr:uid="{2CFB5636-4543-4FB9-8BAB-E016CFA8E718}"/>
    <cellStyle name="Total 14 2 2 2" xfId="11526" xr:uid="{A4D7A494-A713-413D-BA96-309C46FBAC0D}"/>
    <cellStyle name="Total 14 2 3" xfId="9644" xr:uid="{29198E3A-6C86-4DA4-B28A-971A62C00997}"/>
    <cellStyle name="Total 14 2 4" xfId="10400" xr:uid="{34043DC6-25AE-408D-85B8-72D9BE6878F2}"/>
    <cellStyle name="Total 14 2 5" xfId="4133" xr:uid="{8F6E7091-BF4F-4B7F-B4A8-361E55BF2F8F}"/>
    <cellStyle name="Total 14 20" xfId="9184" xr:uid="{E9077468-DA73-4B87-AC7B-B2D7A8F544E2}"/>
    <cellStyle name="Total 14 21" xfId="9843" xr:uid="{608CE2A3-972F-4211-861E-854072F97BFF}"/>
    <cellStyle name="Total 14 22" xfId="10012" xr:uid="{CB474327-BCC5-422B-9D7D-E408797A70F7}"/>
    <cellStyle name="Total 14 23" xfId="10122" xr:uid="{93FCFD85-D21A-48C3-84F2-F8E976CE7013}"/>
    <cellStyle name="Total 14 24" xfId="15148" xr:uid="{B83A887C-F2AD-4774-93D3-1BF48AD48341}"/>
    <cellStyle name="Total 14 25" xfId="15769" xr:uid="{8406209F-8051-42B1-BA04-D16C1C4EAC2C}"/>
    <cellStyle name="Total 14 26" xfId="15583" xr:uid="{EF0F851A-8E37-4850-867F-7E4A24A94CD8}"/>
    <cellStyle name="Total 14 27" xfId="16045" xr:uid="{48149656-3DC5-4F6D-A966-8711B8415F26}"/>
    <cellStyle name="Total 14 28" xfId="16209" xr:uid="{FA118EDA-469E-4E27-9E02-BFCF5B2A67F0}"/>
    <cellStyle name="Total 14 29" xfId="16366" xr:uid="{5FA73C7A-6B9A-4BB7-8476-8A4AFABE814A}"/>
    <cellStyle name="Total 14 3" xfId="3617" xr:uid="{91D163E0-5BB7-403C-B727-F07E0CD7A937}"/>
    <cellStyle name="Total 14 3 2" xfId="11525" xr:uid="{059C1C98-45BA-459F-9330-522F5972EF6F}"/>
    <cellStyle name="Total 14 4" xfId="5563" xr:uid="{66DCED54-547D-47DA-A7ED-1823C57FB956}"/>
    <cellStyle name="Total 14 4 2" xfId="12034" xr:uid="{D10206A3-A8CF-4F77-892E-6EC95759AA4C}"/>
    <cellStyle name="Total 14 5" xfId="5375" xr:uid="{DD1027CF-37ED-4B3E-B35B-8030528C296B}"/>
    <cellStyle name="Total 14 5 2" xfId="11846" xr:uid="{396D88FB-F30A-4467-B679-B8460BB90266}"/>
    <cellStyle name="Total 14 6" xfId="5796" xr:uid="{4CEDB4C5-E6BA-4B11-8BE4-C2C6DDA22795}"/>
    <cellStyle name="Total 14 6 2" xfId="12267" xr:uid="{A65A0150-522A-4BA5-ABD6-4637077A471A}"/>
    <cellStyle name="Total 14 7" xfId="6413" xr:uid="{0F957BEC-EDF2-47DB-8B66-290B4BB545B4}"/>
    <cellStyle name="Total 14 7 2" xfId="12884" xr:uid="{6866F466-15D0-438F-8BD6-2C590F08588A}"/>
    <cellStyle name="Total 14 8" xfId="6505" xr:uid="{59A3C69C-69CE-46EB-B7F2-E39ED0EB03B8}"/>
    <cellStyle name="Total 14 8 2" xfId="12976" xr:uid="{8CBF298F-E662-4DA7-95B2-DDFF042DF1BF}"/>
    <cellStyle name="Total 14 9" xfId="6261" xr:uid="{F48BB440-A05F-4CD8-997F-FFEEBBE5596D}"/>
    <cellStyle name="Total 14 9 2" xfId="12732" xr:uid="{E9D2B76E-5DB8-49C5-8E97-5E4FF06E1A46}"/>
    <cellStyle name="Total 15" xfId="2627" xr:uid="{00000000-0005-0000-0000-0000450A0000}"/>
    <cellStyle name="Total 15 10" xfId="6988" xr:uid="{F77A0B10-8639-4784-97D5-70E672165EE6}"/>
    <cellStyle name="Total 15 10 2" xfId="13459" xr:uid="{F4A17C41-76D4-457B-86D6-9B7E0763C5C1}"/>
    <cellStyle name="Total 15 11" xfId="6802" xr:uid="{6817024B-82F0-411E-9325-C09C989325E3}"/>
    <cellStyle name="Total 15 11 2" xfId="13273" xr:uid="{78B2E284-3325-4DF9-B7D1-2B7337B4747F}"/>
    <cellStyle name="Total 15 12" xfId="7220" xr:uid="{3691F7FC-E158-4EBF-9C64-3B68E09B18C2}"/>
    <cellStyle name="Total 15 12 2" xfId="13691" xr:uid="{B30D15E7-F055-4917-8D08-BEE3AC878E4D}"/>
    <cellStyle name="Total 15 13" xfId="7749" xr:uid="{75081993-7654-4666-85B8-61D7E374A03B}"/>
    <cellStyle name="Total 15 13 2" xfId="14220" xr:uid="{9FD3B6DD-D16D-4422-9B80-B78221D2B026}"/>
    <cellStyle name="Total 15 14" xfId="7929" xr:uid="{477CED24-C50A-4916-9D67-D894FB901277}"/>
    <cellStyle name="Total 15 14 2" xfId="14400" xr:uid="{3ECB7460-8811-4CD8-9BE0-118EC13D4BEE}"/>
    <cellStyle name="Total 15 15" xfId="8106" xr:uid="{34036504-E538-482E-B1EA-F3BF7113C375}"/>
    <cellStyle name="Total 15 15 2" xfId="14577" xr:uid="{919E0F99-36A0-4BC4-9BDC-3BF5A0EE18A0}"/>
    <cellStyle name="Total 15 16" xfId="8270" xr:uid="{16DA24C8-0C5F-4EF5-897D-7FE05CB95ECA}"/>
    <cellStyle name="Total 15 16 2" xfId="14741" xr:uid="{8C9FE419-1826-4C9F-8F56-E11C31B538C6}"/>
    <cellStyle name="Total 15 17" xfId="8428" xr:uid="{65BE6AFC-6724-4EAC-9308-3B5A5EC95A49}"/>
    <cellStyle name="Total 15 17 2" xfId="14899" xr:uid="{3029E16F-5A2F-4DE8-B867-B3FBA52F6C9A}"/>
    <cellStyle name="Total 15 18" xfId="9076" xr:uid="{7660FA3D-C383-4CC2-9604-7BA480C3849F}"/>
    <cellStyle name="Total 15 19" xfId="9645" xr:uid="{20EAC8F2-5029-4937-8BE5-22BB1BE1DAD1}"/>
    <cellStyle name="Total 15 2" xfId="2628" xr:uid="{00000000-0005-0000-0000-0000460A0000}"/>
    <cellStyle name="Total 15 2 2" xfId="5066" xr:uid="{C210688C-CB41-4F22-BCDA-0B847F019225}"/>
    <cellStyle name="Total 15 2 2 2" xfId="11528" xr:uid="{C566D6CE-4324-4DA7-827E-9B68C454F229}"/>
    <cellStyle name="Total 15 2 3" xfId="9646" xr:uid="{08A75215-41E5-4B08-929D-288A01E490BF}"/>
    <cellStyle name="Total 15 2 4" xfId="10401" xr:uid="{D6DC7159-D460-4108-8D51-5BD86F55BAC9}"/>
    <cellStyle name="Total 15 2 5" xfId="4134" xr:uid="{04F4C2F9-9FC3-4779-907B-C02A1FD5EC22}"/>
    <cellStyle name="Total 15 20" xfId="9185" xr:uid="{58F69ACF-1506-46A6-916B-1CF141F12389}"/>
    <cellStyle name="Total 15 21" xfId="9844" xr:uid="{175097C3-9BEC-4113-9155-16F46471FCA6}"/>
    <cellStyle name="Total 15 22" xfId="10013" xr:uid="{99A7D635-68B3-46C3-A827-84E31F471538}"/>
    <cellStyle name="Total 15 23" xfId="10123" xr:uid="{87D8065F-8337-4E04-8127-C9CD35E4C3F7}"/>
    <cellStyle name="Total 15 24" xfId="15149" xr:uid="{01BA8213-1668-4E17-AAE6-E1CD1969AD66}"/>
    <cellStyle name="Total 15 25" xfId="15770" xr:uid="{44E9D5B0-74DC-4FF9-B4A6-83A51A62E533}"/>
    <cellStyle name="Total 15 26" xfId="15584" xr:uid="{8CD93B58-5BCC-49A5-B314-4395987676ED}"/>
    <cellStyle name="Total 15 27" xfId="16046" xr:uid="{94F3AA44-D459-4807-8188-BA21029F889E}"/>
    <cellStyle name="Total 15 28" xfId="16210" xr:uid="{342122EB-7E4D-4600-A517-31C34A460965}"/>
    <cellStyle name="Total 15 29" xfId="16367" xr:uid="{C609FAF4-8B85-4B89-85FC-D225BD855AD3}"/>
    <cellStyle name="Total 15 3" xfId="3618" xr:uid="{BB327FD8-A834-4E08-9AA2-141420FD5639}"/>
    <cellStyle name="Total 15 3 2" xfId="11527" xr:uid="{0D91F258-0FB7-4914-8BB9-7693F0283ACF}"/>
    <cellStyle name="Total 15 4" xfId="5564" xr:uid="{CBDB0E46-4AFE-4E36-8675-7A4C666B6742}"/>
    <cellStyle name="Total 15 4 2" xfId="12035" xr:uid="{22F46ED2-8E39-4D9C-8C11-393729B7E0D1}"/>
    <cellStyle name="Total 15 5" xfId="5376" xr:uid="{103EF6BC-D598-431F-A224-D8107D372A5A}"/>
    <cellStyle name="Total 15 5 2" xfId="11847" xr:uid="{E34AF80E-2D23-4A14-A3F2-9640D330A6D8}"/>
    <cellStyle name="Total 15 6" xfId="5797" xr:uid="{6FBC22B4-825C-44D5-B159-698640D79B58}"/>
    <cellStyle name="Total 15 6 2" xfId="12268" xr:uid="{C269C5D1-5882-4480-912D-37E34C7AF7CE}"/>
    <cellStyle name="Total 15 7" xfId="6414" xr:uid="{D84094D8-93FF-4469-AB3C-90370F26DCDF}"/>
    <cellStyle name="Total 15 7 2" xfId="12885" xr:uid="{F3629BC7-54D1-45D5-84FD-9ED5C6018D35}"/>
    <cellStyle name="Total 15 8" xfId="6506" xr:uid="{00580810-D0B1-4957-AC1D-3A4904414CD5}"/>
    <cellStyle name="Total 15 8 2" xfId="12977" xr:uid="{51802BEF-6C29-4F81-BEEA-1CDC9EDFBA12}"/>
    <cellStyle name="Total 15 9" xfId="6262" xr:uid="{2A401335-D054-45F8-918F-9FE0AEA045F4}"/>
    <cellStyle name="Total 15 9 2" xfId="12733" xr:uid="{71CC72B8-8C08-4A03-9AAE-282E7923A146}"/>
    <cellStyle name="Total 16" xfId="2629" xr:uid="{00000000-0005-0000-0000-0000470A0000}"/>
    <cellStyle name="Total 16 10" xfId="6989" xr:uid="{3C06BD19-C318-433C-B854-B5A3D6E57371}"/>
    <cellStyle name="Total 16 10 2" xfId="13460" xr:uid="{415E7D89-B7D6-41D9-B13D-5DFD9BDE9269}"/>
    <cellStyle name="Total 16 11" xfId="6803" xr:uid="{FF851285-1D16-4563-ADD3-7B19BBC869B2}"/>
    <cellStyle name="Total 16 11 2" xfId="13274" xr:uid="{DE8A64E2-9468-4BFC-8A0B-B15466B20BED}"/>
    <cellStyle name="Total 16 12" xfId="7221" xr:uid="{24AE9514-6676-4B5D-9D05-5C97C1E08732}"/>
    <cellStyle name="Total 16 12 2" xfId="13692" xr:uid="{38C5B77D-0D61-4064-8A8F-462A20CFB9C4}"/>
    <cellStyle name="Total 16 13" xfId="7750" xr:uid="{EC5DFB4C-B124-474A-AB61-6A9BBC0C2B29}"/>
    <cellStyle name="Total 16 13 2" xfId="14221" xr:uid="{579840A3-7C47-47D4-8C2F-DE3213DDA31A}"/>
    <cellStyle name="Total 16 14" xfId="7930" xr:uid="{565603C7-9C03-4C31-A5A0-32ECACC4B037}"/>
    <cellStyle name="Total 16 14 2" xfId="14401" xr:uid="{04C8CC5D-B4E8-4A86-876B-471D7940849B}"/>
    <cellStyle name="Total 16 15" xfId="8107" xr:uid="{AE3109DD-2C0D-4C75-9521-BE81841511D0}"/>
    <cellStyle name="Total 16 15 2" xfId="14578" xr:uid="{9F572DC6-8935-413C-BF46-68A60623BDA7}"/>
    <cellStyle name="Total 16 16" xfId="8271" xr:uid="{D106C06C-456B-4EC9-BB74-6369274FEF5B}"/>
    <cellStyle name="Total 16 16 2" xfId="14742" xr:uid="{F623B736-CEC7-46EE-8C93-B91185624F38}"/>
    <cellStyle name="Total 16 17" xfId="8429" xr:uid="{FCD9245D-EA46-4BCC-957A-93F91BF74117}"/>
    <cellStyle name="Total 16 17 2" xfId="14900" xr:uid="{90567AE0-531D-4311-A909-3097FFF62456}"/>
    <cellStyle name="Total 16 18" xfId="9077" xr:uid="{F15E07EF-1928-4DEB-9E89-AE9DC96B1C8E}"/>
    <cellStyle name="Total 16 19" xfId="9647" xr:uid="{45BBBA55-54EA-4665-82CF-69EDB6D3DECA}"/>
    <cellStyle name="Total 16 2" xfId="2630" xr:uid="{00000000-0005-0000-0000-0000480A0000}"/>
    <cellStyle name="Total 16 2 2" xfId="5067" xr:uid="{2F284AFC-36A5-4E2A-B078-78EDAE945537}"/>
    <cellStyle name="Total 16 2 2 2" xfId="11530" xr:uid="{1A5F5C5C-8F67-4355-9FDA-E56C6D74C57F}"/>
    <cellStyle name="Total 16 2 3" xfId="9648" xr:uid="{EA350344-77E6-4046-B200-A9DDD6C47576}"/>
    <cellStyle name="Total 16 2 4" xfId="10402" xr:uid="{3F29F7C4-1973-418A-8A24-079FF425C18A}"/>
    <cellStyle name="Total 16 2 5" xfId="4135" xr:uid="{97A38BAB-8D97-4C52-9718-436ED7EB104A}"/>
    <cellStyle name="Total 16 20" xfId="9186" xr:uid="{7F13516F-807B-4F35-A0DB-326954312B32}"/>
    <cellStyle name="Total 16 21" xfId="9845" xr:uid="{4A9FDDB2-42D8-4F38-A2DB-198C02681257}"/>
    <cellStyle name="Total 16 22" xfId="10014" xr:uid="{F4120B62-0EFF-4F56-BAD0-167EFA3C0386}"/>
    <cellStyle name="Total 16 23" xfId="10124" xr:uid="{1108F26E-FC0C-4A77-80A3-9C2FAA1BE703}"/>
    <cellStyle name="Total 16 24" xfId="15150" xr:uid="{6E5B5A44-687B-4B11-A3E6-2F7C63829EFD}"/>
    <cellStyle name="Total 16 25" xfId="15771" xr:uid="{EDAAD515-E5D2-4E0A-8112-26D90E697008}"/>
    <cellStyle name="Total 16 26" xfId="15585" xr:uid="{B4255FD7-6C32-40B4-B42A-5F9DD460B5E0}"/>
    <cellStyle name="Total 16 27" xfId="16047" xr:uid="{EAE25C28-A5C4-4B7C-A5CA-439EE90F7155}"/>
    <cellStyle name="Total 16 28" xfId="16211" xr:uid="{DEAC48D8-C989-48F9-B1F4-0BCDF8D5E7FA}"/>
    <cellStyle name="Total 16 29" xfId="16368" xr:uid="{168AC483-9865-44EA-AE11-CF4DE02C639A}"/>
    <cellStyle name="Total 16 3" xfId="3619" xr:uid="{D1E95225-EDDF-4A21-AA51-6EAD62F62BBF}"/>
    <cellStyle name="Total 16 3 2" xfId="11529" xr:uid="{B5B10B9F-540B-4C68-971F-71BDBA27D70A}"/>
    <cellStyle name="Total 16 4" xfId="5565" xr:uid="{CEEA9849-2BF6-4255-BD31-A2B588D0FF4A}"/>
    <cellStyle name="Total 16 4 2" xfId="12036" xr:uid="{C59C69D5-2408-4D23-BA4A-C889CBD57703}"/>
    <cellStyle name="Total 16 5" xfId="5377" xr:uid="{D57A71BE-9433-4FAE-944A-F67F3444EA9F}"/>
    <cellStyle name="Total 16 5 2" xfId="11848" xr:uid="{2F609EDF-AB42-4DA0-92E7-1EC8CE255645}"/>
    <cellStyle name="Total 16 6" xfId="5798" xr:uid="{0A0E9CCA-3231-4F0E-B35F-3257799CA29B}"/>
    <cellStyle name="Total 16 6 2" xfId="12269" xr:uid="{EE14D2F6-1C02-4C0D-9AAD-D57FEFC3702A}"/>
    <cellStyle name="Total 16 7" xfId="6415" xr:uid="{1CD461D7-0DE9-46D8-8773-C55DD6B36B9B}"/>
    <cellStyle name="Total 16 7 2" xfId="12886" xr:uid="{67B89314-656C-491F-B3B9-727A97DC5CAF}"/>
    <cellStyle name="Total 16 8" xfId="6507" xr:uid="{A3723B07-37FE-49B8-98A8-C20ED1CBBB4C}"/>
    <cellStyle name="Total 16 8 2" xfId="12978" xr:uid="{C3B4EE61-2CD3-46BD-B98D-DCA93CF21FF0}"/>
    <cellStyle name="Total 16 9" xfId="6263" xr:uid="{5B1D8F5B-D898-4EDE-868E-A7BB4C044A09}"/>
    <cellStyle name="Total 16 9 2" xfId="12734" xr:uid="{1420B46E-CC13-45B2-A47C-C58984BAF463}"/>
    <cellStyle name="Total 17" xfId="2696" xr:uid="{79B3D788-20EC-41AA-8644-D57CB0D74230}"/>
    <cellStyle name="Total 17 2" xfId="11516" xr:uid="{CB18A394-BF0D-4D18-A6F9-9F9501AB58E8}"/>
    <cellStyle name="Total 18" xfId="5585" xr:uid="{E608D56E-144F-4411-B938-9F437EBCEE32}"/>
    <cellStyle name="Total 18 2" xfId="12056" xr:uid="{7FE8C75E-BD09-4E74-AFA5-8243478D3D1A}"/>
    <cellStyle name="Total 19" xfId="5556" xr:uid="{CD1B3181-37ED-4F78-9C55-D016D1B7FD4A}"/>
    <cellStyle name="Total 19 2" xfId="12027" xr:uid="{75B8929A-237C-4718-827B-330172F0F464}"/>
    <cellStyle name="Total 2" xfId="2631" xr:uid="{00000000-0005-0000-0000-0000490A0000}"/>
    <cellStyle name="Total 2 10" xfId="6508" xr:uid="{AA389281-10F0-4137-AAEA-31ABD464F2F5}"/>
    <cellStyle name="Total 2 10 2" xfId="12979" xr:uid="{84FB2C4C-B6A2-4E4C-8EDF-5B3CEFB113E6}"/>
    <cellStyle name="Total 2 11" xfId="6264" xr:uid="{5A749705-FF7A-4536-9C0F-5AA5627E0E00}"/>
    <cellStyle name="Total 2 11 2" xfId="12735" xr:uid="{EE241C33-4BC9-4C64-AD1F-0F11AD3033DB}"/>
    <cellStyle name="Total 2 12" xfId="6990" xr:uid="{2971EA78-8E13-467C-8D33-FD108500508F}"/>
    <cellStyle name="Total 2 12 2" xfId="13461" xr:uid="{D0882989-3633-4036-80B8-09A2DC0F660C}"/>
    <cellStyle name="Total 2 13" xfId="6804" xr:uid="{2E2825CC-552D-4752-9498-364A546FE892}"/>
    <cellStyle name="Total 2 13 2" xfId="13275" xr:uid="{171E83A5-CD73-48F8-BF3D-3C12F8682195}"/>
    <cellStyle name="Total 2 14" xfId="7222" xr:uid="{48D0E704-649A-48DA-A6FF-2503A183BDC8}"/>
    <cellStyle name="Total 2 14 2" xfId="13693" xr:uid="{CA0A2A24-0A19-4FBC-B494-C1ECECB3102E}"/>
    <cellStyle name="Total 2 15" xfId="7751" xr:uid="{7BB5FE02-0A69-4C55-AE44-3CC71E7F9AA9}"/>
    <cellStyle name="Total 2 15 2" xfId="14222" xr:uid="{9FEA7406-FB52-4E87-A88F-A16F5D152E69}"/>
    <cellStyle name="Total 2 16" xfId="7931" xr:uid="{43073A49-993C-4B1A-9CC6-2B1E3E045C70}"/>
    <cellStyle name="Total 2 16 2" xfId="14402" xr:uid="{C0BC493D-A144-4C92-BA91-3F6FE7FCCC8A}"/>
    <cellStyle name="Total 2 17" xfId="8108" xr:uid="{7C169620-FCE5-49B5-B325-E7290BBCBD62}"/>
    <cellStyle name="Total 2 17 2" xfId="14579" xr:uid="{375097E0-3CEC-4B61-935E-B08D0DE3FE98}"/>
    <cellStyle name="Total 2 18" xfId="8272" xr:uid="{58A74FCF-D447-40B4-BD7D-5F631AEB4752}"/>
    <cellStyle name="Total 2 18 2" xfId="14743" xr:uid="{552DD333-938A-4013-9840-F798CD59CF80}"/>
    <cellStyle name="Total 2 19" xfId="8430" xr:uid="{E6C1AF2D-ABA6-4D45-A3C6-9AD8B58715D4}"/>
    <cellStyle name="Total 2 19 2" xfId="14901" xr:uid="{AA0ECB06-F777-4C82-971B-6CEA65DE98A3}"/>
    <cellStyle name="Total 2 2" xfId="2632" xr:uid="{00000000-0005-0000-0000-00004A0A0000}"/>
    <cellStyle name="Total 2 2 10" xfId="6991" xr:uid="{C18DFA3B-AF78-41D1-A32B-3430317BC2A7}"/>
    <cellStyle name="Total 2 2 10 2" xfId="13462" xr:uid="{08617ABB-4322-4EBF-8010-8ACEDA0B633E}"/>
    <cellStyle name="Total 2 2 11" xfId="6805" xr:uid="{759275EA-B96C-411A-87A9-19D392B2C703}"/>
    <cellStyle name="Total 2 2 11 2" xfId="13276" xr:uid="{B9FE1BA7-7A00-41C8-9BA3-B61D31E17701}"/>
    <cellStyle name="Total 2 2 12" xfId="7223" xr:uid="{49CABFC8-79C9-4A93-BB03-71FB1BD4E694}"/>
    <cellStyle name="Total 2 2 12 2" xfId="13694" xr:uid="{670C44B0-E7E6-4A95-B1FD-52FE11FA8B8C}"/>
    <cellStyle name="Total 2 2 13" xfId="7752" xr:uid="{4E982678-E077-48CE-9810-6F9C302DFA85}"/>
    <cellStyle name="Total 2 2 13 2" xfId="14223" xr:uid="{8A898A85-EC01-4E6F-BB29-F7DB7E346EB3}"/>
    <cellStyle name="Total 2 2 14" xfId="7932" xr:uid="{72328E62-C005-42FE-9E1A-1ADC804E0B84}"/>
    <cellStyle name="Total 2 2 14 2" xfId="14403" xr:uid="{E26687B4-B7C8-4737-9E4A-F11BAB293121}"/>
    <cellStyle name="Total 2 2 15" xfId="8109" xr:uid="{AEEE3BAA-2E40-4DD6-8B51-D6A4EE7F4367}"/>
    <cellStyle name="Total 2 2 15 2" xfId="14580" xr:uid="{2D503E62-848C-4459-8D51-29717AB5FBFC}"/>
    <cellStyle name="Total 2 2 16" xfId="8273" xr:uid="{1E89F1D1-22D7-474F-ABD2-638090C21ACD}"/>
    <cellStyle name="Total 2 2 16 2" xfId="14744" xr:uid="{49A789EC-7E84-4AD5-8B6B-AFB7CFFEC1DF}"/>
    <cellStyle name="Total 2 2 17" xfId="8431" xr:uid="{9A15F4D7-081C-4C97-92AE-5CDFF839B773}"/>
    <cellStyle name="Total 2 2 17 2" xfId="14902" xr:uid="{3F795ADF-2224-441E-BBA6-92D51B5881A3}"/>
    <cellStyle name="Total 2 2 18" xfId="9079" xr:uid="{89CA44CC-DE97-45D0-96D0-08D6158DF045}"/>
    <cellStyle name="Total 2 2 19" xfId="9650" xr:uid="{8D5FBF3D-FAFA-4090-B716-E0B41B1B7F02}"/>
    <cellStyle name="Total 2 2 2" xfId="2633" xr:uid="{00000000-0005-0000-0000-00004B0A0000}"/>
    <cellStyle name="Total 2 2 2 2" xfId="5068" xr:uid="{0BEC99C8-C073-48D1-8732-9F258273E369}"/>
    <cellStyle name="Total 2 2 2 2 2" xfId="11533" xr:uid="{D1D58228-5241-463A-A79E-1AAB812480F9}"/>
    <cellStyle name="Total 2 2 2 3" xfId="9651" xr:uid="{957D1749-56A3-4895-BA11-C8A493AF7C9D}"/>
    <cellStyle name="Total 2 2 2 4" xfId="10403" xr:uid="{E02CC54B-A287-4CDF-BB7D-DB79A983F851}"/>
    <cellStyle name="Total 2 2 2 5" xfId="4136" xr:uid="{DD7E10F6-3060-4A22-811F-8407E17CFA29}"/>
    <cellStyle name="Total 2 2 20" xfId="9188" xr:uid="{68678521-3BB6-485F-A873-41B7C5E77F88}"/>
    <cellStyle name="Total 2 2 21" xfId="9847" xr:uid="{9D7D7FB7-9A12-46BE-BB79-8B39360E68F4}"/>
    <cellStyle name="Total 2 2 22" xfId="10016" xr:uid="{8457D084-371B-4A43-AEFE-19B29E78D8BE}"/>
    <cellStyle name="Total 2 2 23" xfId="10126" xr:uid="{F7B3EE71-7278-4333-9754-A5300A78F34D}"/>
    <cellStyle name="Total 2 2 24" xfId="15152" xr:uid="{3F343468-90DD-467D-B4FC-331724E7651F}"/>
    <cellStyle name="Total 2 2 25" xfId="15773" xr:uid="{FCC9AD8E-BED6-4893-BC17-6A024A0E92E6}"/>
    <cellStyle name="Total 2 2 26" xfId="15587" xr:uid="{D569D76E-D660-4369-BEBD-47E798E6AD25}"/>
    <cellStyle name="Total 2 2 27" xfId="16049" xr:uid="{C8BEEB10-893C-47D7-AB47-2EE6EFFD2720}"/>
    <cellStyle name="Total 2 2 28" xfId="16213" xr:uid="{E870F5F0-CA52-4F4B-87B9-C39C0BE40FB5}"/>
    <cellStyle name="Total 2 2 29" xfId="16370" xr:uid="{7DE5C56D-9645-4140-9302-8C0EF2397AB6}"/>
    <cellStyle name="Total 2 2 3" xfId="3621" xr:uid="{8595A04F-58F7-4976-B03F-0D80E4560AD5}"/>
    <cellStyle name="Total 2 2 3 2" xfId="11532" xr:uid="{F3287D26-CC5D-4B36-B9BB-B6CC3A3FEE2F}"/>
    <cellStyle name="Total 2 2 4" xfId="5567" xr:uid="{7C35C775-474B-4BB5-A3E9-921DFEE94970}"/>
    <cellStyle name="Total 2 2 4 2" xfId="12038" xr:uid="{61082BC6-E78F-4A10-A0BB-DE395BFFBD48}"/>
    <cellStyle name="Total 2 2 5" xfId="5379" xr:uid="{B60A1172-86CE-4BD1-8AB3-F68109EFFA23}"/>
    <cellStyle name="Total 2 2 5 2" xfId="11850" xr:uid="{782A851F-B726-4B88-820D-B82314279ED8}"/>
    <cellStyle name="Total 2 2 6" xfId="5800" xr:uid="{49AA2B9E-BE91-40D7-BED4-DCE988221002}"/>
    <cellStyle name="Total 2 2 6 2" xfId="12271" xr:uid="{37D6ABC6-0510-4C76-A81B-AF291CB75355}"/>
    <cellStyle name="Total 2 2 7" xfId="6417" xr:uid="{FCA63C48-AB64-409C-823B-6A514CDA3C40}"/>
    <cellStyle name="Total 2 2 7 2" xfId="12888" xr:uid="{9EE77171-D369-43E4-BFA7-6FE2A6748DA5}"/>
    <cellStyle name="Total 2 2 8" xfId="6509" xr:uid="{FBBB0F23-DB01-45D1-AE07-817C1EA0FDFF}"/>
    <cellStyle name="Total 2 2 8 2" xfId="12980" xr:uid="{70BE9259-F0CB-4698-8FAF-0AA3C7DB6D60}"/>
    <cellStyle name="Total 2 2 9" xfId="6265" xr:uid="{53D60813-C0BA-461A-8CD9-E7C42A9C62D6}"/>
    <cellStyle name="Total 2 2 9 2" xfId="12736" xr:uid="{A841D69C-6DEB-4BBE-A6CF-DAAB5DA90647}"/>
    <cellStyle name="Total 2 20" xfId="9078" xr:uid="{E377F2AB-2DFE-43BF-AA85-4EF562E39E38}"/>
    <cellStyle name="Total 2 21" xfId="9649" xr:uid="{DFB4FAB2-1749-4226-999D-823DCE419CDE}"/>
    <cellStyle name="Total 2 22" xfId="9187" xr:uid="{38FDCF0A-1680-4493-95E5-B815E8223651}"/>
    <cellStyle name="Total 2 23" xfId="9846" xr:uid="{9E8C02D2-3DDC-4193-90A6-3D8CCA5BC63F}"/>
    <cellStyle name="Total 2 24" xfId="10015" xr:uid="{32796114-E96E-465C-A425-9C6DB2350FB3}"/>
    <cellStyle name="Total 2 25" xfId="10125" xr:uid="{D00CF56D-44A9-403D-A107-501CAA84029D}"/>
    <cellStyle name="Total 2 26" xfId="15151" xr:uid="{54007CE3-36AB-4532-9F64-DA1B8794D3D3}"/>
    <cellStyle name="Total 2 27" xfId="15772" xr:uid="{DBB7A912-07E0-4AC1-8B3C-3EB5B8B28204}"/>
    <cellStyle name="Total 2 28" xfId="15586" xr:uid="{DE521800-98E3-413E-8543-93D598770C0C}"/>
    <cellStyle name="Total 2 29" xfId="16048" xr:uid="{6087169F-638F-4091-B5BF-6000BBED1B31}"/>
    <cellStyle name="Total 2 3" xfId="2634" xr:uid="{00000000-0005-0000-0000-00004C0A0000}"/>
    <cellStyle name="Total 2 3 10" xfId="6992" xr:uid="{267E3D8D-8BD8-4D62-8755-0994A59F1D08}"/>
    <cellStyle name="Total 2 3 10 2" xfId="13463" xr:uid="{F4F600F9-463F-446B-B8D1-C8F6EDC7182A}"/>
    <cellStyle name="Total 2 3 11" xfId="6806" xr:uid="{3E27450F-35B6-457B-AE80-A67A672EAED8}"/>
    <cellStyle name="Total 2 3 11 2" xfId="13277" xr:uid="{F5398984-C28B-4C75-917C-D897478FD258}"/>
    <cellStyle name="Total 2 3 12" xfId="7224" xr:uid="{208F0B87-958C-47B2-B4EC-03DD0057FF0C}"/>
    <cellStyle name="Total 2 3 12 2" xfId="13695" xr:uid="{950C9619-2C8B-47C9-8BB5-7F270B7475BC}"/>
    <cellStyle name="Total 2 3 13" xfId="7753" xr:uid="{CA8CC0F3-CEFD-4947-BAB8-4451DEDEA3E9}"/>
    <cellStyle name="Total 2 3 13 2" xfId="14224" xr:uid="{47E79DE7-C655-44E7-A05F-F8AF4062B704}"/>
    <cellStyle name="Total 2 3 14" xfId="7933" xr:uid="{008FBACC-6EC4-4C9E-93D6-63C48024D816}"/>
    <cellStyle name="Total 2 3 14 2" xfId="14404" xr:uid="{ACAC13FA-5934-4700-81F8-1DF4F0883515}"/>
    <cellStyle name="Total 2 3 15" xfId="8110" xr:uid="{6539C998-BD2F-41C9-8A05-584201D99540}"/>
    <cellStyle name="Total 2 3 15 2" xfId="14581" xr:uid="{28599AB1-FEC0-4022-8C93-2B3305D6DC7C}"/>
    <cellStyle name="Total 2 3 16" xfId="8274" xr:uid="{9A4F381F-04B3-4066-876B-376C37B90D05}"/>
    <cellStyle name="Total 2 3 16 2" xfId="14745" xr:uid="{43447FF2-607E-4FC2-9DC5-95E645602702}"/>
    <cellStyle name="Total 2 3 17" xfId="8432" xr:uid="{72D2FBBA-F25E-491E-81F4-0E522FEBCA96}"/>
    <cellStyle name="Total 2 3 17 2" xfId="14903" xr:uid="{F76E046C-C3AB-43D1-9BBE-671C2D4B5235}"/>
    <cellStyle name="Total 2 3 18" xfId="9080" xr:uid="{92684452-3332-4C69-BFFB-29DFE99A3D36}"/>
    <cellStyle name="Total 2 3 19" xfId="9652" xr:uid="{3052758C-049E-40F2-A065-0CE4B4DF31C4}"/>
    <cellStyle name="Total 2 3 2" xfId="2635" xr:uid="{00000000-0005-0000-0000-00004D0A0000}"/>
    <cellStyle name="Total 2 3 2 2" xfId="5069" xr:uid="{0821BBCA-97EF-45F8-9CC9-E3FC05E95782}"/>
    <cellStyle name="Total 2 3 2 2 2" xfId="11535" xr:uid="{3DB4B0C0-ACD8-4BB6-B48A-F8E399B707AE}"/>
    <cellStyle name="Total 2 3 2 3" xfId="9653" xr:uid="{059A2CB4-4F69-46E8-8557-E3635E15E862}"/>
    <cellStyle name="Total 2 3 2 4" xfId="10404" xr:uid="{887F4249-948E-4439-874D-3EF19258D127}"/>
    <cellStyle name="Total 2 3 2 5" xfId="4137" xr:uid="{0ED643C6-3B26-4E79-8F39-214B471ACC6A}"/>
    <cellStyle name="Total 2 3 20" xfId="9189" xr:uid="{35F52ECF-BD8A-452C-BC5D-694721ED6C86}"/>
    <cellStyle name="Total 2 3 21" xfId="9848" xr:uid="{D8BE984D-9B03-4746-BD14-E70A410DE427}"/>
    <cellStyle name="Total 2 3 22" xfId="10017" xr:uid="{D7ACC8C7-F779-4735-9125-6EDF0864B465}"/>
    <cellStyle name="Total 2 3 23" xfId="10127" xr:uid="{A4573AB8-9795-4CD2-9CD9-3C03B4596242}"/>
    <cellStyle name="Total 2 3 24" xfId="15153" xr:uid="{8C878F6B-9D14-422B-9551-3346A1CA2244}"/>
    <cellStyle name="Total 2 3 25" xfId="15774" xr:uid="{894A9DDB-9541-4C78-9D19-67CF6EA63EF2}"/>
    <cellStyle name="Total 2 3 26" xfId="15588" xr:uid="{9EBB97F7-DA73-467E-A401-6B902EB79F20}"/>
    <cellStyle name="Total 2 3 27" xfId="16050" xr:uid="{E329C298-F89D-4259-833D-ABE7D0106068}"/>
    <cellStyle name="Total 2 3 28" xfId="16214" xr:uid="{7ED42B33-B0F7-4F50-BEAC-8820B1D7132F}"/>
    <cellStyle name="Total 2 3 29" xfId="16371" xr:uid="{9C3C70C6-4960-48B5-9275-D7D5129074FA}"/>
    <cellStyle name="Total 2 3 3" xfId="3622" xr:uid="{695953C4-B504-43A4-98A2-FD58E4F855A1}"/>
    <cellStyle name="Total 2 3 3 2" xfId="11534" xr:uid="{B7489EF2-7D0D-44D0-AE7C-9E581389065C}"/>
    <cellStyle name="Total 2 3 4" xfId="5568" xr:uid="{F3ED78BD-D242-490B-8CA2-11625FE62697}"/>
    <cellStyle name="Total 2 3 4 2" xfId="12039" xr:uid="{44E07431-E63F-4C48-A47D-4E6D7BEEF361}"/>
    <cellStyle name="Total 2 3 5" xfId="5380" xr:uid="{162B25F6-E286-4B55-860D-EABFD2D107EF}"/>
    <cellStyle name="Total 2 3 5 2" xfId="11851" xr:uid="{E8722D4C-6129-4C21-8118-0CD53706C080}"/>
    <cellStyle name="Total 2 3 6" xfId="5801" xr:uid="{BB8473B7-A3CF-4ABE-9B9A-28F7A58B70B7}"/>
    <cellStyle name="Total 2 3 6 2" xfId="12272" xr:uid="{09D8E790-4CC0-49D9-A649-80E5EF419BA2}"/>
    <cellStyle name="Total 2 3 7" xfId="6418" xr:uid="{F1F88E4F-7A13-48A2-AB11-D9550D3552B9}"/>
    <cellStyle name="Total 2 3 7 2" xfId="12889" xr:uid="{ECA7C525-96EC-445C-BFCE-1B5C3A8176C1}"/>
    <cellStyle name="Total 2 3 8" xfId="6510" xr:uid="{5542CD40-C0F3-41CC-99FC-4CF777DD2D35}"/>
    <cellStyle name="Total 2 3 8 2" xfId="12981" xr:uid="{EED52F30-90C6-4953-96B9-976AF93CDB37}"/>
    <cellStyle name="Total 2 3 9" xfId="6266" xr:uid="{F0BDA597-7B65-4A84-8FAE-E239AB514A17}"/>
    <cellStyle name="Total 2 3 9 2" xfId="12737" xr:uid="{4C03682B-6259-4D47-A32D-4385761C46E4}"/>
    <cellStyle name="Total 2 30" xfId="16212" xr:uid="{4DE61507-FBA0-4415-BDBB-263316FE8FF9}"/>
    <cellStyle name="Total 2 31" xfId="16369" xr:uid="{5DDEF274-AA24-4CC0-9ABE-0C81961D276E}"/>
    <cellStyle name="Total 2 4" xfId="2636" xr:uid="{00000000-0005-0000-0000-00004E0A0000}"/>
    <cellStyle name="Total 2 4 2" xfId="5070" xr:uid="{EDE2692D-10C6-4DD7-94A6-BAB8DE7B98AF}"/>
    <cellStyle name="Total 2 4 2 2" xfId="11536" xr:uid="{304CA98F-05EE-4CDA-BDEC-021E67A3F6E9}"/>
    <cellStyle name="Total 2 4 3" xfId="9654" xr:uid="{41C30556-33C9-4873-918B-4A611D8FB186}"/>
    <cellStyle name="Total 2 4 4" xfId="10405" xr:uid="{5BD1F31F-C148-4514-AD59-E3D8ACE251F3}"/>
    <cellStyle name="Total 2 4 5" xfId="4138" xr:uid="{38EF7ECA-34B9-445D-8788-C414618DFF98}"/>
    <cellStyle name="Total 2 5" xfId="3620" xr:uid="{A6E27406-357E-4811-9541-769BA7A230CE}"/>
    <cellStyle name="Total 2 5 2" xfId="11531" xr:uid="{F8B537B9-5AB3-4CD1-9A39-95B036B56A59}"/>
    <cellStyle name="Total 2 6" xfId="5566" xr:uid="{3B12DF60-EBE9-4E32-84F6-B4DE6305FBDB}"/>
    <cellStyle name="Total 2 6 2" xfId="12037" xr:uid="{177A0055-6D42-4EDC-80A0-1E06593E6413}"/>
    <cellStyle name="Total 2 7" xfId="5378" xr:uid="{5195E571-C49C-43DB-8738-A7AE56D09A54}"/>
    <cellStyle name="Total 2 7 2" xfId="11849" xr:uid="{B2965136-7E87-45D6-80C4-5EB41CD5D1C9}"/>
    <cellStyle name="Total 2 8" xfId="5799" xr:uid="{AF9D8CA5-D5CD-4676-B322-056C4205FAA1}"/>
    <cellStyle name="Total 2 8 2" xfId="12270" xr:uid="{1B9CC966-592F-4668-BA72-28FFEDD2FD5C}"/>
    <cellStyle name="Total 2 9" xfId="6416" xr:uid="{D9A27E45-4035-4D66-8F90-E5CFF5F7FDBD}"/>
    <cellStyle name="Total 2 9 2" xfId="12887" xr:uid="{7BABC59B-12E6-4AD2-9794-1C6012414E77}"/>
    <cellStyle name="Total 20" xfId="5368" xr:uid="{81048816-60E3-4455-9023-5F996074A3AD}"/>
    <cellStyle name="Total 20 2" xfId="11839" xr:uid="{3EA5A409-A7D3-4AB0-A449-07612CEEECCF}"/>
    <cellStyle name="Total 21" xfId="5828" xr:uid="{6394038E-6486-40F4-89DF-AC663E29338A}"/>
    <cellStyle name="Total 21 2" xfId="12299" xr:uid="{7B6FF97B-6A2F-4FBE-A764-6530AF2C69F5}"/>
    <cellStyle name="Total 22" xfId="6526" xr:uid="{BEC8C0AD-A066-4662-AB6C-CF2C7BA10D32}"/>
    <cellStyle name="Total 22 2" xfId="12997" xr:uid="{0F5235E1-0481-4FFE-93B2-3CC7484E5AE4}"/>
    <cellStyle name="Total 23" xfId="6498" xr:uid="{C5256708-5683-47FB-B9EB-204E3323CAC2}"/>
    <cellStyle name="Total 23 2" xfId="12969" xr:uid="{EF3E14D3-02FF-4075-AAFD-440CBF01EE75}"/>
    <cellStyle name="Total 24" xfId="7009" xr:uid="{7D071330-88A6-428B-A117-B12B24AEADCC}"/>
    <cellStyle name="Total 24 2" xfId="13480" xr:uid="{ABE51D1D-9FDA-4CE7-ABFB-4816E5E673DA}"/>
    <cellStyle name="Total 25" xfId="6980" xr:uid="{AC739107-E3B4-45D2-B746-A3A91C90AB46}"/>
    <cellStyle name="Total 25 2" xfId="13451" xr:uid="{0CFF71A7-707D-4B3A-8D21-674872ACDDDA}"/>
    <cellStyle name="Total 26" xfId="6795" xr:uid="{7BD20696-2299-403E-B5F4-21CBA86C867C}"/>
    <cellStyle name="Total 26 2" xfId="13266" xr:uid="{30BE7995-5122-46B6-AD5D-D41815A507EE}"/>
    <cellStyle name="Total 27" xfId="7255" xr:uid="{313BE9E9-F4B7-4CA9-9076-20A6D4D07ECC}"/>
    <cellStyle name="Total 27 2" xfId="13726" xr:uid="{E041AE9D-A8D5-4D5F-9785-B22F7831D06B}"/>
    <cellStyle name="Total 28" xfId="7736" xr:uid="{69B795F4-3E92-4B8C-B28F-C000BC9D3F0C}"/>
    <cellStyle name="Total 28 2" xfId="14207" xr:uid="{D167D2CB-3221-4890-AB74-3A40CE30F434}"/>
    <cellStyle name="Total 29" xfId="7917" xr:uid="{F4D523E6-5E7B-4B55-8084-87EF3407A356}"/>
    <cellStyle name="Total 29 2" xfId="14388" xr:uid="{D7388E66-B43F-4C5B-BB45-FBBD04C43C63}"/>
    <cellStyle name="Total 3" xfId="2637" xr:uid="{00000000-0005-0000-0000-00004F0A0000}"/>
    <cellStyle name="Total 3 10" xfId="6993" xr:uid="{8849A4AF-7EF0-4566-BD2D-0BF68C5615F2}"/>
    <cellStyle name="Total 3 10 2" xfId="13464" xr:uid="{BC4272A8-D329-43E2-986D-D1E44D4216D3}"/>
    <cellStyle name="Total 3 11" xfId="6807" xr:uid="{56103B17-1D73-4A21-A5D5-A2ACAF5FFC3A}"/>
    <cellStyle name="Total 3 11 2" xfId="13278" xr:uid="{F818B332-8A67-4336-97A0-063BBDB815FD}"/>
    <cellStyle name="Total 3 12" xfId="7225" xr:uid="{CB7E64F6-C86A-434D-BB73-0272B5C34DCA}"/>
    <cellStyle name="Total 3 12 2" xfId="13696" xr:uid="{3681982A-D307-467F-AAF3-52FDB2A57583}"/>
    <cellStyle name="Total 3 13" xfId="7754" xr:uid="{9AB04523-80FB-4D17-A2E4-4AF842D0B1AB}"/>
    <cellStyle name="Total 3 13 2" xfId="14225" xr:uid="{63D7C172-6BE1-4B38-8FC6-E3561918AFB5}"/>
    <cellStyle name="Total 3 14" xfId="7934" xr:uid="{B1F8DC4F-DC05-40B5-B05D-E23D2DE66261}"/>
    <cellStyle name="Total 3 14 2" xfId="14405" xr:uid="{40CF26B8-0C2F-4F6C-B54E-4549187FC846}"/>
    <cellStyle name="Total 3 15" xfId="8111" xr:uid="{470D1722-A78B-402F-A780-040AF557C198}"/>
    <cellStyle name="Total 3 15 2" xfId="14582" xr:uid="{9218F307-48CD-4A5C-BC01-A031EEEA504F}"/>
    <cellStyle name="Total 3 16" xfId="8275" xr:uid="{BE067CF9-D26D-47B8-8534-6D44B54BB9DF}"/>
    <cellStyle name="Total 3 16 2" xfId="14746" xr:uid="{4B3F79F4-4A53-43C5-96BB-E817F2C00D04}"/>
    <cellStyle name="Total 3 17" xfId="8433" xr:uid="{C77BF2DC-3006-4B1B-AC59-6A8EF0AC35E8}"/>
    <cellStyle name="Total 3 17 2" xfId="14904" xr:uid="{D3B7AE96-EE52-4513-AEEB-94A61A1B7E17}"/>
    <cellStyle name="Total 3 18" xfId="9081" xr:uid="{6D65E003-F9D3-4873-8EFF-A37DFC2E1D8C}"/>
    <cellStyle name="Total 3 19" xfId="9655" xr:uid="{D52EE118-4070-4FCD-B258-B7B244530783}"/>
    <cellStyle name="Total 3 2" xfId="2638" xr:uid="{00000000-0005-0000-0000-0000500A0000}"/>
    <cellStyle name="Total 3 2 2" xfId="5071" xr:uid="{3C6BB7F7-30E3-4C13-8D9D-55D7A6BB94D7}"/>
    <cellStyle name="Total 3 2 2 2" xfId="11538" xr:uid="{C241D050-BEA8-47B8-8A95-5C10E1035377}"/>
    <cellStyle name="Total 3 2 3" xfId="9656" xr:uid="{2AF9012D-04B4-40B7-AF1E-8075A7607C66}"/>
    <cellStyle name="Total 3 2 4" xfId="10406" xr:uid="{CD3C8C5E-D714-473C-868E-FE2C71BEC0EE}"/>
    <cellStyle name="Total 3 2 5" xfId="4139" xr:uid="{05970916-04AA-4A41-AED8-A2E58277CD8F}"/>
    <cellStyle name="Total 3 20" xfId="9190" xr:uid="{71F6D910-A392-438D-8C35-C2EA11AB7C15}"/>
    <cellStyle name="Total 3 21" xfId="9849" xr:uid="{740A00D0-8AFF-41C1-A3C8-EDB773314754}"/>
    <cellStyle name="Total 3 22" xfId="10018" xr:uid="{C7098C8C-4AE4-4070-AC4F-5BE82A53550E}"/>
    <cellStyle name="Total 3 23" xfId="10128" xr:uid="{51F0A6BC-4D83-4917-BFB4-FBF496ACDFED}"/>
    <cellStyle name="Total 3 24" xfId="15154" xr:uid="{A9AC59BB-743F-4413-AE6E-2628C3AB09B1}"/>
    <cellStyle name="Total 3 25" xfId="15775" xr:uid="{E9B43807-6FAB-448A-ACB0-A10D26C29370}"/>
    <cellStyle name="Total 3 26" xfId="15589" xr:uid="{DF573169-26CE-40FE-AEA2-117C9457BB0A}"/>
    <cellStyle name="Total 3 27" xfId="16051" xr:uid="{250BBF14-DB7D-4561-AC8B-64C2D71CFAE1}"/>
    <cellStyle name="Total 3 28" xfId="16215" xr:uid="{5CD5CE05-4197-477F-BF0E-BC9CE4C11E41}"/>
    <cellStyle name="Total 3 29" xfId="16372" xr:uid="{D8EE79A3-088C-4416-AB22-A7731A389CFD}"/>
    <cellStyle name="Total 3 3" xfId="3623" xr:uid="{A61434EC-8114-48C3-AA72-B1CC059858FA}"/>
    <cellStyle name="Total 3 3 2" xfId="11537" xr:uid="{CF24C014-1846-4CEF-B3B8-20097CF27136}"/>
    <cellStyle name="Total 3 4" xfId="5569" xr:uid="{0693D7FB-DF29-47A6-89EA-4B0CBCD625B1}"/>
    <cellStyle name="Total 3 4 2" xfId="12040" xr:uid="{04A6F517-5B4F-4BBA-83CB-FDC9852FC44D}"/>
    <cellStyle name="Total 3 5" xfId="5381" xr:uid="{9850F956-70F2-4192-A52E-98873315B9B5}"/>
    <cellStyle name="Total 3 5 2" xfId="11852" xr:uid="{EB9BA7C7-A162-4D57-B0A7-DC29077B729E}"/>
    <cellStyle name="Total 3 6" xfId="5802" xr:uid="{E46EB9E0-6F04-42A7-BE52-127784A9921A}"/>
    <cellStyle name="Total 3 6 2" xfId="12273" xr:uid="{FE4D5D3F-2819-4042-9356-642607EA78BF}"/>
    <cellStyle name="Total 3 7" xfId="6419" xr:uid="{3220C0B2-4BFD-42ED-80FF-6C27270D6C16}"/>
    <cellStyle name="Total 3 7 2" xfId="12890" xr:uid="{6873BE36-5B1E-4585-BAD6-932E9758B2CF}"/>
    <cellStyle name="Total 3 8" xfId="6511" xr:uid="{6AA728FD-75E0-449A-B205-2F56BB6AA3AC}"/>
    <cellStyle name="Total 3 8 2" xfId="12982" xr:uid="{C81CFC2E-7966-402F-AD8A-DC4D4D97025B}"/>
    <cellStyle name="Total 3 9" xfId="6267" xr:uid="{F556E532-FE88-486B-9FD7-3BBD0C7AF25B}"/>
    <cellStyle name="Total 3 9 2" xfId="12738" xr:uid="{AEE45129-27B1-4F81-BAAC-3C61ED078A02}"/>
    <cellStyle name="Total 30" xfId="8095" xr:uid="{BD53835E-7644-44C7-B559-A1C02D0F8E5B}"/>
    <cellStyle name="Total 30 2" xfId="14566" xr:uid="{20CCAB97-0B04-4A5A-9253-CACB72D3DED1}"/>
    <cellStyle name="Total 31" xfId="8259" xr:uid="{8709AE15-5D21-4A5F-8688-604C34A83EE4}"/>
    <cellStyle name="Total 31 2" xfId="14730" xr:uid="{BB182BC4-823D-49B9-993B-5B7344C37C05}"/>
    <cellStyle name="Total 32" xfId="9100" xr:uid="{A645C400-2F1F-4F4E-A537-0948ABC47E1D}"/>
    <cellStyle name="Total 33" xfId="9634" xr:uid="{7C72BBFD-68ED-46FC-AD53-35E749A21031}"/>
    <cellStyle name="Total 34" xfId="9626" xr:uid="{19F372A0-5BCB-4564-BA11-4B4F5B4BD23E}"/>
    <cellStyle name="Total 35" xfId="9173" xr:uid="{7E600B2A-FB9F-4416-A3EA-2FA7971B0785}"/>
    <cellStyle name="Total 36" xfId="9832" xr:uid="{DF2D04D5-AB44-428F-A1FB-607345F748CC}"/>
    <cellStyle name="Total 37" xfId="10136" xr:uid="{BE243DE9-FF35-4EAE-968C-597EA75B86D1}"/>
    <cellStyle name="Total 38" xfId="14930" xr:uid="{74D5003F-F583-4AEA-9E99-798DEBD9F4C6}"/>
    <cellStyle name="Total 39" xfId="15795" xr:uid="{855FCFCF-CF8E-42D7-8C10-FF57E8D7E0F3}"/>
    <cellStyle name="Total 4" xfId="2639" xr:uid="{00000000-0005-0000-0000-0000510A0000}"/>
    <cellStyle name="Total 4 10" xfId="6994" xr:uid="{F1982C3B-31A4-465E-93DA-8E615A2BD743}"/>
    <cellStyle name="Total 4 10 2" xfId="13465" xr:uid="{6266EED9-0883-4627-8F38-97CC562959CA}"/>
    <cellStyle name="Total 4 11" xfId="6808" xr:uid="{C78EA969-13EE-42C9-97A7-8FA0EF09FFE0}"/>
    <cellStyle name="Total 4 11 2" xfId="13279" xr:uid="{EDF8D3A7-55C6-4C7C-86AA-1D7EA5C98282}"/>
    <cellStyle name="Total 4 12" xfId="7226" xr:uid="{618829E5-1864-47FD-BDAA-8D14B75C8709}"/>
    <cellStyle name="Total 4 12 2" xfId="13697" xr:uid="{3142A1A7-24FF-49BF-A227-1A401C51F080}"/>
    <cellStyle name="Total 4 13" xfId="7755" xr:uid="{BB30618D-411C-4009-B043-4DABFC567C56}"/>
    <cellStyle name="Total 4 13 2" xfId="14226" xr:uid="{01E4ACF1-4EAF-4BE2-B423-2C6BE0344491}"/>
    <cellStyle name="Total 4 14" xfId="7935" xr:uid="{88058BF3-68B8-4017-8830-C8679F2923EC}"/>
    <cellStyle name="Total 4 14 2" xfId="14406" xr:uid="{46444AE9-0E64-49CB-9C01-0AFEACE0BA61}"/>
    <cellStyle name="Total 4 15" xfId="8112" xr:uid="{C067AAB5-3182-4677-935F-182A25BDB9A2}"/>
    <cellStyle name="Total 4 15 2" xfId="14583" xr:uid="{30D57A2F-8AE6-447D-8937-12EB6DAE6D7D}"/>
    <cellStyle name="Total 4 16" xfId="8276" xr:uid="{9BAA8FE1-2E2C-43C2-8C6D-48162DA6D28B}"/>
    <cellStyle name="Total 4 16 2" xfId="14747" xr:uid="{493D05F6-F576-43DB-8649-E339ED04F8CA}"/>
    <cellStyle name="Total 4 17" xfId="8434" xr:uid="{FE67CDFE-5C17-4553-B52B-0A6AAC4A3C43}"/>
    <cellStyle name="Total 4 17 2" xfId="14905" xr:uid="{0EA7011C-3625-4F32-A374-5A9A2DADC6B0}"/>
    <cellStyle name="Total 4 18" xfId="9082" xr:uid="{D38E5328-5C43-412B-8F21-FF28E086A3D1}"/>
    <cellStyle name="Total 4 19" xfId="9657" xr:uid="{7CE4E9D5-4CCE-4C2D-A6BC-532B0E2600F6}"/>
    <cellStyle name="Total 4 2" xfId="2640" xr:uid="{00000000-0005-0000-0000-0000520A0000}"/>
    <cellStyle name="Total 4 2 2" xfId="5072" xr:uid="{4B0CADAE-9633-4239-A49D-071CEF54A6E4}"/>
    <cellStyle name="Total 4 2 2 2" xfId="11540" xr:uid="{FC20361A-408F-492C-9949-D497EA9A6FE9}"/>
    <cellStyle name="Total 4 2 3" xfId="9658" xr:uid="{97D14273-8A73-4AC1-B98E-5A6A655DA101}"/>
    <cellStyle name="Total 4 2 4" xfId="10407" xr:uid="{61418A0E-C9B2-43BB-9A32-A4283C750BEB}"/>
    <cellStyle name="Total 4 2 5" xfId="4140" xr:uid="{503ADD02-86CD-4E3F-BEDD-E9D022F8BA61}"/>
    <cellStyle name="Total 4 20" xfId="9191" xr:uid="{D4FF72C6-409F-449F-8296-11252804E564}"/>
    <cellStyle name="Total 4 21" xfId="9850" xr:uid="{85B44DDD-833D-4870-BA7F-7D8268EE6B6A}"/>
    <cellStyle name="Total 4 22" xfId="10019" xr:uid="{84B36E06-7755-4577-8123-61FADE53851D}"/>
    <cellStyle name="Total 4 23" xfId="10129" xr:uid="{B659814F-0A90-49D8-AD99-C4E089F9C14A}"/>
    <cellStyle name="Total 4 24" xfId="15155" xr:uid="{E2F75B85-C02C-4E38-8276-8BDB6AD7CAA7}"/>
    <cellStyle name="Total 4 25" xfId="15776" xr:uid="{1FC86CCB-9535-4EC6-B2EF-8798ED5A90C0}"/>
    <cellStyle name="Total 4 26" xfId="15590" xr:uid="{9D867397-4733-4BA1-AA93-D02D2EC572D3}"/>
    <cellStyle name="Total 4 27" xfId="16052" xr:uid="{CE5865E0-10A9-402B-8D08-29C34670A41B}"/>
    <cellStyle name="Total 4 28" xfId="16216" xr:uid="{BC758E7F-D093-49F5-830D-77E7252AC806}"/>
    <cellStyle name="Total 4 29" xfId="16373" xr:uid="{B67C6397-65A9-4BA7-8A3E-CC3CCF6060A3}"/>
    <cellStyle name="Total 4 3" xfId="3624" xr:uid="{62D3EE1F-5167-4C50-BF01-F257159FCCBA}"/>
    <cellStyle name="Total 4 3 2" xfId="11539" xr:uid="{5BAA1F24-BFDD-4156-BABB-69CC78F80E43}"/>
    <cellStyle name="Total 4 4" xfId="5570" xr:uid="{D31C4505-9078-44E1-9D00-CC277AC4C0F2}"/>
    <cellStyle name="Total 4 4 2" xfId="12041" xr:uid="{55A8D218-3220-4A28-951A-283A8D2B5C05}"/>
    <cellStyle name="Total 4 5" xfId="5382" xr:uid="{BA655434-34FF-493D-ACA3-49AB1CDAF65D}"/>
    <cellStyle name="Total 4 5 2" xfId="11853" xr:uid="{CC1593F9-069D-4C5D-AF9C-B4ED48F17751}"/>
    <cellStyle name="Total 4 6" xfId="5803" xr:uid="{C6DCF2ED-16BA-4EB0-A35E-DB082AF27942}"/>
    <cellStyle name="Total 4 6 2" xfId="12274" xr:uid="{B92BEAF6-D6CF-428A-94B5-D7B566693751}"/>
    <cellStyle name="Total 4 7" xfId="6420" xr:uid="{B5259EBA-A6FB-4890-945F-4BC5CA5C2E01}"/>
    <cellStyle name="Total 4 7 2" xfId="12891" xr:uid="{FEC391A4-6FF3-425F-9081-CFB98C19F47A}"/>
    <cellStyle name="Total 4 8" xfId="6512" xr:uid="{B803C351-A2ED-4B5C-B4DD-BEBA49371F32}"/>
    <cellStyle name="Total 4 8 2" xfId="12983" xr:uid="{18AE27DC-590B-4AE5-BFAB-3E3562043CB3}"/>
    <cellStyle name="Total 4 9" xfId="6268" xr:uid="{02BAA44B-07F1-4B93-99D5-124D88B0FDDC}"/>
    <cellStyle name="Total 4 9 2" xfId="12739" xr:uid="{09569AE1-8DD4-4E9E-ADE4-A5635984AA5F}"/>
    <cellStyle name="Total 40" xfId="15759" xr:uid="{2E020664-3F0A-492E-ABB3-7F80711A4134}"/>
    <cellStyle name="Total 41" xfId="15186" xr:uid="{EE23E88E-A364-4AB1-9EA7-BDA45158A5FC}"/>
    <cellStyle name="Total 42" xfId="16035" xr:uid="{64F520C9-DC1C-4B89-8C69-EF642D5B95CD}"/>
    <cellStyle name="Total 43" xfId="16199" xr:uid="{D7E99691-2C0A-4EB8-9D01-78E251B76F89}"/>
    <cellStyle name="Total 5" xfId="2641" xr:uid="{00000000-0005-0000-0000-0000530A0000}"/>
    <cellStyle name="Total 5 10" xfId="6995" xr:uid="{64008F0B-8A79-45C3-8B1F-ED7F6C83250C}"/>
    <cellStyle name="Total 5 10 2" xfId="13466" xr:uid="{CB6A86DC-014B-40A0-B6F7-2B96B64623AA}"/>
    <cellStyle name="Total 5 11" xfId="6809" xr:uid="{8092F5B9-4B54-446F-BB60-85886870CCC7}"/>
    <cellStyle name="Total 5 11 2" xfId="13280" xr:uid="{848F8E23-2627-4692-B147-5F5FB4AADA8A}"/>
    <cellStyle name="Total 5 12" xfId="7227" xr:uid="{54324118-508B-47D6-A5F2-02559244D5BC}"/>
    <cellStyle name="Total 5 12 2" xfId="13698" xr:uid="{63ACD118-B8CF-4363-8C40-25F77B365E28}"/>
    <cellStyle name="Total 5 13" xfId="7756" xr:uid="{0EAFD505-5C59-42FD-99C7-5EC5A9015D2C}"/>
    <cellStyle name="Total 5 13 2" xfId="14227" xr:uid="{27FA3074-83DE-47DE-AA24-873B3EFFDF62}"/>
    <cellStyle name="Total 5 14" xfId="7936" xr:uid="{EB7E9315-AEC2-4251-8D1B-ADA22F6ABD6E}"/>
    <cellStyle name="Total 5 14 2" xfId="14407" xr:uid="{437DF53C-CA2A-4A63-A47D-DE2E2495AB1E}"/>
    <cellStyle name="Total 5 15" xfId="8113" xr:uid="{DB0AA8B2-A617-48ED-B14A-C5CECE44B0B5}"/>
    <cellStyle name="Total 5 15 2" xfId="14584" xr:uid="{F7A72E06-4E8F-49B2-B682-CC65EE95E50A}"/>
    <cellStyle name="Total 5 16" xfId="8277" xr:uid="{1FAA63E6-34FD-454A-934E-FDD9780B8B60}"/>
    <cellStyle name="Total 5 16 2" xfId="14748" xr:uid="{5D697689-EDAE-4BDA-A53E-EF15A1A2E797}"/>
    <cellStyle name="Total 5 17" xfId="8435" xr:uid="{C826AAA0-F078-4843-A8D9-48357E773465}"/>
    <cellStyle name="Total 5 17 2" xfId="14906" xr:uid="{A667B383-434C-444E-A672-C94C2F128C04}"/>
    <cellStyle name="Total 5 18" xfId="9083" xr:uid="{9E5FEF63-B79C-4F3E-B491-55E277A0A305}"/>
    <cellStyle name="Total 5 19" xfId="9659" xr:uid="{C2B99650-C9FE-4EA7-A32A-92571ED254F9}"/>
    <cellStyle name="Total 5 2" xfId="2642" xr:uid="{00000000-0005-0000-0000-0000540A0000}"/>
    <cellStyle name="Total 5 2 2" xfId="5073" xr:uid="{0C009F49-1738-4386-ACDE-44D80EA22E9F}"/>
    <cellStyle name="Total 5 2 2 2" xfId="11542" xr:uid="{F08764F7-2863-4CB6-8FC4-363DD0427C80}"/>
    <cellStyle name="Total 5 2 3" xfId="9660" xr:uid="{8EB7D7FC-C59C-4447-9113-5D7CBA50704F}"/>
    <cellStyle name="Total 5 2 4" xfId="10408" xr:uid="{D90ADE29-91DD-48D4-AFC5-4E5EA444464B}"/>
    <cellStyle name="Total 5 2 5" xfId="4141" xr:uid="{F83D9EF1-2F47-48FA-B3B2-06252A773E59}"/>
    <cellStyle name="Total 5 20" xfId="9192" xr:uid="{E9CACC74-A111-49A3-B025-7B82BAF62143}"/>
    <cellStyle name="Total 5 21" xfId="9851" xr:uid="{3E2D4069-564F-4270-A6FE-FF7D43502659}"/>
    <cellStyle name="Total 5 22" xfId="10020" xr:uid="{FF07FC93-AC61-4DD8-A58C-96D04128D9A2}"/>
    <cellStyle name="Total 5 23" xfId="10130" xr:uid="{2C547FD2-2908-4BDE-BEF6-2C05EE9E2154}"/>
    <cellStyle name="Total 5 24" xfId="15156" xr:uid="{8968A097-2A9E-4A0C-965C-09FCF1714625}"/>
    <cellStyle name="Total 5 25" xfId="15777" xr:uid="{39258875-6C25-4428-8A7B-532D1044C4E9}"/>
    <cellStyle name="Total 5 26" xfId="15591" xr:uid="{623FF60D-3F7C-4529-88FC-28E39A71B075}"/>
    <cellStyle name="Total 5 27" xfId="16053" xr:uid="{EF96BFA6-C047-4743-9622-F4D912EE8512}"/>
    <cellStyle name="Total 5 28" xfId="16217" xr:uid="{2993ACA9-EFFF-46C4-B685-204133B22D5E}"/>
    <cellStyle name="Total 5 29" xfId="16374" xr:uid="{71FBC240-9CF2-4CC6-B3D6-ED115C3D66F5}"/>
    <cellStyle name="Total 5 3" xfId="3625" xr:uid="{562E5B4F-F79E-4344-91E0-01AAC34C8837}"/>
    <cellStyle name="Total 5 3 2" xfId="11541" xr:uid="{B5B90866-1868-4A6A-BD9E-58AD3C9257F7}"/>
    <cellStyle name="Total 5 4" xfId="5571" xr:uid="{7777DA87-14EC-4953-8338-B41DDE10E581}"/>
    <cellStyle name="Total 5 4 2" xfId="12042" xr:uid="{CD89BD66-98B5-4DF3-81CB-38DC0B30FFBC}"/>
    <cellStyle name="Total 5 5" xfId="5383" xr:uid="{0AC168B6-62CD-405E-8F2B-21652FEF7772}"/>
    <cellStyle name="Total 5 5 2" xfId="11854" xr:uid="{86988407-8E16-44A9-AEF7-C3E6487D504E}"/>
    <cellStyle name="Total 5 6" xfId="5804" xr:uid="{D87FC9FC-9C06-4AA6-902A-A881AA217819}"/>
    <cellStyle name="Total 5 6 2" xfId="12275" xr:uid="{F7DD5CCF-9B38-4E63-93ED-B797966EA48E}"/>
    <cellStyle name="Total 5 7" xfId="6421" xr:uid="{42461BCA-C80F-4B11-AA81-CA26D9DD4215}"/>
    <cellStyle name="Total 5 7 2" xfId="12892" xr:uid="{AEC217FE-5AED-482E-8125-D02321792D48}"/>
    <cellStyle name="Total 5 8" xfId="6513" xr:uid="{766B2720-5CAB-4713-ADCC-2BA55A2E8B68}"/>
    <cellStyle name="Total 5 8 2" xfId="12984" xr:uid="{F0149A28-4402-46D4-AEE4-0B829A0F69EF}"/>
    <cellStyle name="Total 5 9" xfId="6269" xr:uid="{B45E1D53-F573-488F-A54A-DC22B8EB039B}"/>
    <cellStyle name="Total 5 9 2" xfId="12740" xr:uid="{28F637FD-646F-4B2B-A689-426BB2E15074}"/>
    <cellStyle name="Total 6" xfId="2643" xr:uid="{00000000-0005-0000-0000-0000550A0000}"/>
    <cellStyle name="Total 6 10" xfId="6996" xr:uid="{7D76338E-79C1-4E9C-980B-F24D093F3A69}"/>
    <cellStyle name="Total 6 10 2" xfId="13467" xr:uid="{601D7F5D-E986-4140-B168-F340C0EFDE57}"/>
    <cellStyle name="Total 6 11" xfId="6810" xr:uid="{E6F878AB-B58F-446C-92D1-040939EEBFEF}"/>
    <cellStyle name="Total 6 11 2" xfId="13281" xr:uid="{3D9EE374-9A6B-43FC-840B-E76A6EFA9440}"/>
    <cellStyle name="Total 6 12" xfId="7228" xr:uid="{2FF68643-F3DE-4191-AD8E-25B2C094B04C}"/>
    <cellStyle name="Total 6 12 2" xfId="13699" xr:uid="{599638AD-30A2-4D6D-9BFE-6EA41E37876A}"/>
    <cellStyle name="Total 6 13" xfId="7757" xr:uid="{A90A171C-D4A8-4C1F-A1CC-F651E7472689}"/>
    <cellStyle name="Total 6 13 2" xfId="14228" xr:uid="{32E5BB16-B1AF-462C-88E6-C3AD75244615}"/>
    <cellStyle name="Total 6 14" xfId="7937" xr:uid="{DAC3AA6C-28F7-4909-921A-89DF6FDF82C7}"/>
    <cellStyle name="Total 6 14 2" xfId="14408" xr:uid="{F8E32B99-3D9A-4CC1-9B3B-2C1097F18EE1}"/>
    <cellStyle name="Total 6 15" xfId="8114" xr:uid="{272BCCCE-39D2-497D-A977-404C440CFC7B}"/>
    <cellStyle name="Total 6 15 2" xfId="14585" xr:uid="{88837771-AE65-4607-A508-AD8BC5C4F4AF}"/>
    <cellStyle name="Total 6 16" xfId="8278" xr:uid="{9371A768-F987-4232-B437-022B9F60C987}"/>
    <cellStyle name="Total 6 16 2" xfId="14749" xr:uid="{5586A5D1-FEB2-4CA8-9B95-95A264F89FF8}"/>
    <cellStyle name="Total 6 17" xfId="8436" xr:uid="{22DFB6E2-3957-4DD0-8F0B-C11286D2618C}"/>
    <cellStyle name="Total 6 17 2" xfId="14907" xr:uid="{2204AC00-37DA-4712-8A14-AFBB9F56BC5C}"/>
    <cellStyle name="Total 6 18" xfId="9084" xr:uid="{85581B3D-0A4D-4BD2-8146-7A6271738F58}"/>
    <cellStyle name="Total 6 19" xfId="9661" xr:uid="{992A6866-9BD7-47D0-91F5-1E0B04F55FC4}"/>
    <cellStyle name="Total 6 2" xfId="2644" xr:uid="{00000000-0005-0000-0000-0000560A0000}"/>
    <cellStyle name="Total 6 2 2" xfId="5074" xr:uid="{7DB4BD4E-690F-4DC5-ABE7-060E2A965276}"/>
    <cellStyle name="Total 6 2 2 2" xfId="11544" xr:uid="{92CA8169-4D54-45AA-928E-D7735B407AC3}"/>
    <cellStyle name="Total 6 2 3" xfId="9662" xr:uid="{E5685DF0-8DBD-433A-8FC5-80B6A0C2E4F7}"/>
    <cellStyle name="Total 6 2 4" xfId="10409" xr:uid="{FCFE96C8-1944-42DD-ACA1-7A3818D57095}"/>
    <cellStyle name="Total 6 2 5" xfId="4142" xr:uid="{C3C03900-B61F-4A02-8ACC-6122AC01AE3D}"/>
    <cellStyle name="Total 6 20" xfId="9193" xr:uid="{110FBB0D-E079-4391-8E80-F0879153379E}"/>
    <cellStyle name="Total 6 21" xfId="9852" xr:uid="{0840D30F-217D-4CFB-99CE-259285561025}"/>
    <cellStyle name="Total 6 22" xfId="10021" xr:uid="{092B3794-797F-4934-BAC5-F65AFA3EDD1D}"/>
    <cellStyle name="Total 6 23" xfId="10131" xr:uid="{E40609C6-059E-4CBD-BC66-6E97F2062E06}"/>
    <cellStyle name="Total 6 24" xfId="15157" xr:uid="{5D862079-B0D4-4D4D-A03F-046CB20EE676}"/>
    <cellStyle name="Total 6 25" xfId="15778" xr:uid="{A77A3A3B-EA28-4192-ACFC-C44617CB6854}"/>
    <cellStyle name="Total 6 26" xfId="15592" xr:uid="{FDC9959F-C87D-401E-9624-75E84FDD490A}"/>
    <cellStyle name="Total 6 27" xfId="16054" xr:uid="{8EA11690-2AFF-4F3D-882D-E20D3C270942}"/>
    <cellStyle name="Total 6 28" xfId="16218" xr:uid="{BF0F0400-49DC-46BE-9965-8D4864A61B15}"/>
    <cellStyle name="Total 6 29" xfId="16375" xr:uid="{A1038239-7F63-4556-9351-C0EC22B48812}"/>
    <cellStyle name="Total 6 3" xfId="3626" xr:uid="{A498A864-9E05-4A4D-9CE9-2523FA76F2F8}"/>
    <cellStyle name="Total 6 3 2" xfId="11543" xr:uid="{C05187F1-2433-4BE4-9B62-B19D6969B21A}"/>
    <cellStyle name="Total 6 4" xfId="5572" xr:uid="{6F5202AE-BC72-4924-AB02-6B089C53A691}"/>
    <cellStyle name="Total 6 4 2" xfId="12043" xr:uid="{65F1AB56-723D-442C-9A94-2AE79A49E4D4}"/>
    <cellStyle name="Total 6 5" xfId="5384" xr:uid="{E151F8DE-E576-44DD-86AA-A28AEC60D4ED}"/>
    <cellStyle name="Total 6 5 2" xfId="11855" xr:uid="{34B8FB21-EC4E-4B8B-B443-46A33390EB20}"/>
    <cellStyle name="Total 6 6" xfId="5805" xr:uid="{FE8BF707-FBF1-4563-8655-3DB747396F80}"/>
    <cellStyle name="Total 6 6 2" xfId="12276" xr:uid="{CC0C3487-C7BF-4DD6-AAA9-71AE31648F00}"/>
    <cellStyle name="Total 6 7" xfId="6422" xr:uid="{35BCD6B7-13E9-4C32-A6ED-725FD4B33281}"/>
    <cellStyle name="Total 6 7 2" xfId="12893" xr:uid="{B17ECEC6-6E93-47B5-AF83-3FE3602F923D}"/>
    <cellStyle name="Total 6 8" xfId="6514" xr:uid="{B480C4EB-66F8-4B36-9E1D-910E1734BF3C}"/>
    <cellStyle name="Total 6 8 2" xfId="12985" xr:uid="{D6CD0E18-4327-4AAF-A0B6-51437547DF9D}"/>
    <cellStyle name="Total 6 9" xfId="6373" xr:uid="{FFFADBDA-511B-4641-808B-440008E19AB5}"/>
    <cellStyle name="Total 6 9 2" xfId="12844" xr:uid="{2FC2D604-060A-4563-8B56-A167EF03AD04}"/>
    <cellStyle name="Total 7" xfId="2645" xr:uid="{00000000-0005-0000-0000-0000570A0000}"/>
    <cellStyle name="Total 7 10" xfId="6997" xr:uid="{B49387EA-EE93-4DA3-96E5-9B7D75A5BAAC}"/>
    <cellStyle name="Total 7 10 2" xfId="13468" xr:uid="{DB4D6EE4-2456-4DD2-810B-EE68BC5AC8F3}"/>
    <cellStyle name="Total 7 11" xfId="6811" xr:uid="{737FB8B5-D30F-489F-9F77-B4E13F631B3E}"/>
    <cellStyle name="Total 7 11 2" xfId="13282" xr:uid="{FF7EAD38-96ED-4DD7-9249-AD9EDB8ABC75}"/>
    <cellStyle name="Total 7 12" xfId="7229" xr:uid="{A676512C-A2AB-43CD-8EA4-6DD1668017F6}"/>
    <cellStyle name="Total 7 12 2" xfId="13700" xr:uid="{3810C95B-7E63-4838-AB65-AE58D5054582}"/>
    <cellStyle name="Total 7 13" xfId="7758" xr:uid="{4E62AD98-B029-464E-8DDD-2070E153CC1E}"/>
    <cellStyle name="Total 7 13 2" xfId="14229" xr:uid="{B1DC53F1-1089-41CD-B350-B9DB3E37616A}"/>
    <cellStyle name="Total 7 14" xfId="7938" xr:uid="{E98014FD-5172-472D-A056-95823BA4924F}"/>
    <cellStyle name="Total 7 14 2" xfId="14409" xr:uid="{EA2B51BB-9574-4D0C-BE84-3DCC3816EE81}"/>
    <cellStyle name="Total 7 15" xfId="8115" xr:uid="{955C65FF-4B43-4679-9673-102165538040}"/>
    <cellStyle name="Total 7 15 2" xfId="14586" xr:uid="{A39B5728-7481-4470-A2EC-CD357ABBD8D6}"/>
    <cellStyle name="Total 7 16" xfId="8279" xr:uid="{EC7C9E28-8870-40F8-86F2-11737046649D}"/>
    <cellStyle name="Total 7 16 2" xfId="14750" xr:uid="{1620EDAF-1CBF-48B8-B4C6-95832306B216}"/>
    <cellStyle name="Total 7 17" xfId="8437" xr:uid="{4340FFD3-6AE6-43FE-8EC2-C637D648448F}"/>
    <cellStyle name="Total 7 17 2" xfId="14908" xr:uid="{F643E362-C352-4CAE-A879-6F0CF027E126}"/>
    <cellStyle name="Total 7 18" xfId="9085" xr:uid="{B62158C3-6083-4DFA-9F06-D7E52C556541}"/>
    <cellStyle name="Total 7 19" xfId="9663" xr:uid="{8763A7CF-F7C0-4A4B-A328-420077997009}"/>
    <cellStyle name="Total 7 2" xfId="2646" xr:uid="{00000000-0005-0000-0000-0000580A0000}"/>
    <cellStyle name="Total 7 2 2" xfId="5075" xr:uid="{C29CA4D8-79A7-48CA-801C-2FDB428096A4}"/>
    <cellStyle name="Total 7 2 2 2" xfId="11546" xr:uid="{509B550E-FE7C-4E36-AC06-CB5DF8A99770}"/>
    <cellStyle name="Total 7 2 3" xfId="9664" xr:uid="{235C9BB1-E62A-475C-849C-B0B115AE0DAD}"/>
    <cellStyle name="Total 7 2 4" xfId="10410" xr:uid="{D6AB67D5-405C-43BE-A6A3-8F2C07773263}"/>
    <cellStyle name="Total 7 2 5" xfId="4143" xr:uid="{A15C7853-7510-4856-BEA1-ED3A25BD4BA1}"/>
    <cellStyle name="Total 7 20" xfId="9194" xr:uid="{7273C40E-89A3-405D-A783-385F71C7BAE9}"/>
    <cellStyle name="Total 7 21" xfId="9853" xr:uid="{3FA94F39-7247-4927-A002-9C19D2697397}"/>
    <cellStyle name="Total 7 22" xfId="10022" xr:uid="{526CD4F4-AACD-40E2-92F5-BF08455A1023}"/>
    <cellStyle name="Total 7 23" xfId="10132" xr:uid="{FC7C83BF-4550-431C-8185-B27282325EAA}"/>
    <cellStyle name="Total 7 24" xfId="15158" xr:uid="{B99EDDC0-4857-4027-9E7B-BAF106C2A45B}"/>
    <cellStyle name="Total 7 25" xfId="15779" xr:uid="{27B6D306-1040-43C9-A388-CA054F187F1B}"/>
    <cellStyle name="Total 7 26" xfId="15593" xr:uid="{A0A84F21-9BAF-4BE6-BD5D-FDE94ECDE2ED}"/>
    <cellStyle name="Total 7 27" xfId="16055" xr:uid="{841D4C84-8418-4D56-9CF0-B2A6912CFF54}"/>
    <cellStyle name="Total 7 28" xfId="16219" xr:uid="{8565146C-C1E1-45AE-AD0C-EBA063B8275D}"/>
    <cellStyle name="Total 7 29" xfId="16376" xr:uid="{7D31F4A4-173F-4EEB-9F5F-EF1FC39DAABD}"/>
    <cellStyle name="Total 7 3" xfId="3627" xr:uid="{40ADED97-2B39-460A-A43B-7643A8E91475}"/>
    <cellStyle name="Total 7 3 2" xfId="11545" xr:uid="{22D5AAA5-9EFB-4A05-AE88-EBDF039D909A}"/>
    <cellStyle name="Total 7 4" xfId="5573" xr:uid="{C05F9A51-7035-45D5-9A01-5921C2EB7E9B}"/>
    <cellStyle name="Total 7 4 2" xfId="12044" xr:uid="{88E6CD4F-DAB2-476E-BFA0-C8EA7FE7DDB6}"/>
    <cellStyle name="Total 7 5" xfId="5385" xr:uid="{2B443E4A-DA40-4769-B41A-B2DB1C1644E4}"/>
    <cellStyle name="Total 7 5 2" xfId="11856" xr:uid="{8F0C31F1-ECE0-4286-8903-DF37C71C2FEE}"/>
    <cellStyle name="Total 7 6" xfId="5806" xr:uid="{F7F6D529-60F5-4947-804D-FF7E2DA68058}"/>
    <cellStyle name="Total 7 6 2" xfId="12277" xr:uid="{516EA146-BCB1-4638-9AA8-CDBAF4E7773F}"/>
    <cellStyle name="Total 7 7" xfId="6423" xr:uid="{0BC48AD1-130C-4017-A49A-41CB74D9A4E3}"/>
    <cellStyle name="Total 7 7 2" xfId="12894" xr:uid="{15E212B4-37F7-46A4-82AD-531CEDAA29E8}"/>
    <cellStyle name="Total 7 8" xfId="6515" xr:uid="{0C264EF4-37E7-4758-8BCE-1FABA28EDB5D}"/>
    <cellStyle name="Total 7 8 2" xfId="12986" xr:uid="{D137EE08-6F59-4BB1-BBDE-DC7739C3B0FA}"/>
    <cellStyle name="Total 7 9" xfId="6270" xr:uid="{B1817D18-10F8-44E2-AECF-6E5500A13640}"/>
    <cellStyle name="Total 7 9 2" xfId="12741" xr:uid="{ADEA39A8-937F-410D-B6F6-E4A2CF324E46}"/>
    <cellStyle name="Total 8" xfId="2647" xr:uid="{00000000-0005-0000-0000-0000590A0000}"/>
    <cellStyle name="Total 8 10" xfId="6998" xr:uid="{51C04B8F-6337-439D-8E28-D9431C3A2333}"/>
    <cellStyle name="Total 8 10 2" xfId="13469" xr:uid="{DC1C770F-15DE-4F8F-A1A2-6E9ED06AD8DD}"/>
    <cellStyle name="Total 8 11" xfId="6812" xr:uid="{F5623392-17E9-416C-9A29-56C7FCDFDDC4}"/>
    <cellStyle name="Total 8 11 2" xfId="13283" xr:uid="{1A57C40B-8A42-442E-A19C-74F6A1B43BA9}"/>
    <cellStyle name="Total 8 12" xfId="7230" xr:uid="{5666B7B2-CD77-4BAA-85F9-34880A6AC9FA}"/>
    <cellStyle name="Total 8 12 2" xfId="13701" xr:uid="{B84402A6-BF3D-4D10-A72B-B6BC30D372E9}"/>
    <cellStyle name="Total 8 13" xfId="7759" xr:uid="{D86F233C-5297-4430-AF39-F9C567B68EAB}"/>
    <cellStyle name="Total 8 13 2" xfId="14230" xr:uid="{27883DE9-7937-4114-B93F-3BF9E601C063}"/>
    <cellStyle name="Total 8 14" xfId="7939" xr:uid="{99EA2A49-C1ED-4966-92C7-62283C56CB4D}"/>
    <cellStyle name="Total 8 14 2" xfId="14410" xr:uid="{78068777-C7F7-4F21-AE8F-431E8E2F11AE}"/>
    <cellStyle name="Total 8 15" xfId="8116" xr:uid="{466AD524-02FD-4C97-9B5F-D1B9CFA19A5D}"/>
    <cellStyle name="Total 8 15 2" xfId="14587" xr:uid="{BB1078AE-40AE-4496-8CC5-1E0C785E001C}"/>
    <cellStyle name="Total 8 16" xfId="8280" xr:uid="{321BF006-405A-42B6-8151-D44229F60FB0}"/>
    <cellStyle name="Total 8 16 2" xfId="14751" xr:uid="{C98D42B6-5062-4A0E-A542-F2654A677433}"/>
    <cellStyle name="Total 8 17" xfId="8438" xr:uid="{BCFFA8F9-7AE1-4AD7-A0EA-B76F84C2A77F}"/>
    <cellStyle name="Total 8 17 2" xfId="14909" xr:uid="{5DAC8CC2-C85D-4FF2-A4E8-BBCC1733DA1B}"/>
    <cellStyle name="Total 8 18" xfId="9086" xr:uid="{4FAF43EE-388D-4EFF-8ECE-1CEB97E6EE7C}"/>
    <cellStyle name="Total 8 19" xfId="9665" xr:uid="{24AD2129-09B5-45D4-A1C9-30B1391F4B34}"/>
    <cellStyle name="Total 8 2" xfId="2648" xr:uid="{00000000-0005-0000-0000-00005A0A0000}"/>
    <cellStyle name="Total 8 2 2" xfId="5076" xr:uid="{684A9A43-051A-4E6C-AF64-873E57344255}"/>
    <cellStyle name="Total 8 2 2 2" xfId="11548" xr:uid="{74F8A7D3-CEAA-4C19-B36B-EC99B674ECA9}"/>
    <cellStyle name="Total 8 2 3" xfId="9666" xr:uid="{D610B00D-C040-4440-AFC1-3F7D6295C951}"/>
    <cellStyle name="Total 8 2 4" xfId="10411" xr:uid="{CD1C0AC4-70EB-4A2E-8D79-71E94B202E22}"/>
    <cellStyle name="Total 8 2 5" xfId="4144" xr:uid="{730F5556-406E-433D-B127-CBE6EEBF8CAE}"/>
    <cellStyle name="Total 8 20" xfId="9195" xr:uid="{C9682F5D-EB59-40C5-9BC8-881061358F08}"/>
    <cellStyle name="Total 8 21" xfId="9854" xr:uid="{DCC3FE6C-CEF6-4329-B0C5-5236ACA39B82}"/>
    <cellStyle name="Total 8 22" xfId="10023" xr:uid="{596BBDDC-2C1C-45F2-8291-92BEC83043AC}"/>
    <cellStyle name="Total 8 23" xfId="10133" xr:uid="{44427D2D-EE62-4632-AC49-D3835A725B78}"/>
    <cellStyle name="Total 8 24" xfId="15159" xr:uid="{CA4FA3D4-C2D5-4251-AA05-C1C5762445E2}"/>
    <cellStyle name="Total 8 25" xfId="15780" xr:uid="{FD03ED66-6CFB-4E92-9324-C18B406A5F87}"/>
    <cellStyle name="Total 8 26" xfId="15594" xr:uid="{88AFFBBC-5E97-4B12-ADE7-4C32CCB9E198}"/>
    <cellStyle name="Total 8 27" xfId="16056" xr:uid="{4660354D-76AC-468F-AD69-4296C68B3860}"/>
    <cellStyle name="Total 8 28" xfId="16220" xr:uid="{55791BBB-E9C3-4632-B468-CD9BA03BD205}"/>
    <cellStyle name="Total 8 29" xfId="16377" xr:uid="{20DE3B98-6ECE-49FA-80DC-96966D2D9BB2}"/>
    <cellStyle name="Total 8 3" xfId="3628" xr:uid="{0A90B366-B223-431A-B297-9A47F2AB2382}"/>
    <cellStyle name="Total 8 3 2" xfId="11547" xr:uid="{72191D3A-D558-454C-BC0D-A11B115468DA}"/>
    <cellStyle name="Total 8 4" xfId="5574" xr:uid="{8D8E46C7-9BAF-40EC-B1EB-A3A6971C59C4}"/>
    <cellStyle name="Total 8 4 2" xfId="12045" xr:uid="{7EA83E72-B2B4-4C67-8698-17DE7585171A}"/>
    <cellStyle name="Total 8 5" xfId="5386" xr:uid="{4E6703F2-408E-41FF-A55A-272E671C8AC6}"/>
    <cellStyle name="Total 8 5 2" xfId="11857" xr:uid="{9FEC53C6-A4E7-4781-8CDD-CC0008708499}"/>
    <cellStyle name="Total 8 6" xfId="5807" xr:uid="{DBADA81B-E187-45DD-938A-69669B932A0C}"/>
    <cellStyle name="Total 8 6 2" xfId="12278" xr:uid="{44E80AAE-6986-4DF1-BDBF-B5096045B332}"/>
    <cellStyle name="Total 8 7" xfId="6424" xr:uid="{16EFFC15-B67A-4844-B473-5D46FB009E83}"/>
    <cellStyle name="Total 8 7 2" xfId="12895" xr:uid="{76A9404F-C359-4691-A348-1643AE7EE0A1}"/>
    <cellStyle name="Total 8 8" xfId="6516" xr:uid="{E2E463AF-4E2C-428C-ACDF-3AC075310B56}"/>
    <cellStyle name="Total 8 8 2" xfId="12987" xr:uid="{5C1B53CE-1243-4E11-BF8E-F8AD0C471D9D}"/>
    <cellStyle name="Total 8 9" xfId="6271" xr:uid="{0325C41E-D0AC-4B26-ADA0-28135A940685}"/>
    <cellStyle name="Total 8 9 2" xfId="12742" xr:uid="{8A05ADFD-DE0D-4352-808B-BE3BCFB55AED}"/>
    <cellStyle name="Total 9" xfId="2649" xr:uid="{00000000-0005-0000-0000-00005B0A0000}"/>
    <cellStyle name="Total 9 10" xfId="6999" xr:uid="{278B61A7-A2BA-49A9-A0F0-0B697AF11EB8}"/>
    <cellStyle name="Total 9 10 2" xfId="13470" xr:uid="{F01EE441-AF96-4CA8-8C9B-BAAEA2A11D63}"/>
    <cellStyle name="Total 9 11" xfId="7002" xr:uid="{AC054C59-D48C-4C05-A9FA-3ADD64C07423}"/>
    <cellStyle name="Total 9 11 2" xfId="13473" xr:uid="{A0DB1DB9-DED2-484F-ABAD-AE968CB321D2}"/>
    <cellStyle name="Total 9 12" xfId="7231" xr:uid="{2E11E8FE-34E2-4A52-9AAB-E603C9B7AFB8}"/>
    <cellStyle name="Total 9 12 2" xfId="13702" xr:uid="{ABE62BA1-CE5E-4659-B3CE-48490BC5412C}"/>
    <cellStyle name="Total 9 13" xfId="7760" xr:uid="{C2AA2608-ACF5-47BA-97B7-6418C0A72429}"/>
    <cellStyle name="Total 9 13 2" xfId="14231" xr:uid="{22B4705D-4A8E-492C-A049-A34D972F6F23}"/>
    <cellStyle name="Total 9 14" xfId="7940" xr:uid="{91ECEF07-C954-49A6-9FFB-31577D35F8C3}"/>
    <cellStyle name="Total 9 14 2" xfId="14411" xr:uid="{9D1A847F-CAD4-49AA-8B1E-7C556BA02D3C}"/>
    <cellStyle name="Total 9 15" xfId="8117" xr:uid="{0B39A3C0-C3CD-4E3C-B6B8-97B87326CE4A}"/>
    <cellStyle name="Total 9 15 2" xfId="14588" xr:uid="{31BFB7F0-CC99-4B2A-950D-25D98E20DF3A}"/>
    <cellStyle name="Total 9 16" xfId="8281" xr:uid="{68919FD8-3865-4DFA-A7D2-2D3F9DFF2CEE}"/>
    <cellStyle name="Total 9 16 2" xfId="14752" xr:uid="{87651B22-974E-4C4C-8321-2472E4301AA4}"/>
    <cellStyle name="Total 9 17" xfId="8439" xr:uid="{1C1FFBBC-C8B2-40AC-8A61-922B9C1A002F}"/>
    <cellStyle name="Total 9 17 2" xfId="14910" xr:uid="{6F8CCD12-98C2-40ED-8729-B9B429B263C8}"/>
    <cellStyle name="Total 9 18" xfId="9087" xr:uid="{CA188564-F551-4709-843A-2F6D2F255BEF}"/>
    <cellStyle name="Total 9 19" xfId="9667" xr:uid="{DE125FE9-0F87-473D-B81B-F9CEEE81CFC6}"/>
    <cellStyle name="Total 9 2" xfId="2650" xr:uid="{00000000-0005-0000-0000-00005C0A0000}"/>
    <cellStyle name="Total 9 2 2" xfId="5077" xr:uid="{09F978A0-6D3C-4F38-ACAB-3A2969DB2B45}"/>
    <cellStyle name="Total 9 2 2 2" xfId="11550" xr:uid="{45F9BDC5-62E0-406B-910B-0482858B533B}"/>
    <cellStyle name="Total 9 2 3" xfId="9668" xr:uid="{F96133A0-51A8-4659-989D-B9BB322C789C}"/>
    <cellStyle name="Total 9 2 4" xfId="10412" xr:uid="{F73D9B26-4798-4A27-876B-48D698961165}"/>
    <cellStyle name="Total 9 2 5" xfId="4145" xr:uid="{46306F7B-99A9-4210-B39C-CFFAAE23514E}"/>
    <cellStyle name="Total 9 20" xfId="9196" xr:uid="{F1652897-9789-4030-A49C-4CD97661E3BC}"/>
    <cellStyle name="Total 9 21" xfId="9855" xr:uid="{29111E8C-647F-4175-BD28-744FB7AA68CA}"/>
    <cellStyle name="Total 9 22" xfId="10024" xr:uid="{C1978F18-1A1A-4B5F-B724-61C12E7DC1CD}"/>
    <cellStyle name="Total 9 23" xfId="10134" xr:uid="{91F3685B-E33D-4F97-8626-86023E54574C}"/>
    <cellStyle name="Total 9 24" xfId="15160" xr:uid="{62FAC1F5-0981-49B1-9D3E-CBA91D0906F1}"/>
    <cellStyle name="Total 9 25" xfId="15781" xr:uid="{E0B7EC2E-FF89-49C1-97C2-6991C1EBEAAE}"/>
    <cellStyle name="Total 9 26" xfId="15786" xr:uid="{3843BABF-979E-428F-9A80-848B6F93740D}"/>
    <cellStyle name="Total 9 27" xfId="16057" xr:uid="{B875A0D0-F68D-40F2-8D6B-BE6323EE3C21}"/>
    <cellStyle name="Total 9 28" xfId="16221" xr:uid="{5E67C693-31B3-4DC0-B5A2-B1EABAC08701}"/>
    <cellStyle name="Total 9 29" xfId="16378" xr:uid="{90EEAD20-A457-4B66-8903-6D69C9AC48A0}"/>
    <cellStyle name="Total 9 3" xfId="3629" xr:uid="{7C3DA86E-3062-4736-8189-04A1EAD0DC90}"/>
    <cellStyle name="Total 9 3 2" xfId="11549" xr:uid="{E9C518A8-4C6D-4AED-8268-A9A73DDA72C6}"/>
    <cellStyle name="Total 9 4" xfId="5575" xr:uid="{BB99C834-F43D-4CA4-9A80-CCD706875550}"/>
    <cellStyle name="Total 9 4 2" xfId="12046" xr:uid="{266DF64D-6FA7-412A-A863-9EE65BF5807B}"/>
    <cellStyle name="Total 9 5" xfId="5579" xr:uid="{EB5B5E6F-0090-468E-95BF-974EF1B91AB6}"/>
    <cellStyle name="Total 9 5 2" xfId="12050" xr:uid="{1B38C33A-7550-4B08-B137-EC1EBADA6F16}"/>
    <cellStyle name="Total 9 6" xfId="5808" xr:uid="{5D5998A3-0D47-4213-BEAD-9EA69432C7ED}"/>
    <cellStyle name="Total 9 6 2" xfId="12279" xr:uid="{9D1279C8-58A1-4D97-92EB-0E049F3DFAB1}"/>
    <cellStyle name="Total 9 7" xfId="6425" xr:uid="{B84E3131-C5F2-4663-85F5-17A2E0847C8F}"/>
    <cellStyle name="Total 9 7 2" xfId="12896" xr:uid="{42EB7A62-CE9D-4150-ABB6-920A5BCEDE65}"/>
    <cellStyle name="Total 9 8" xfId="6517" xr:uid="{0AAA6D4F-BF09-453A-9808-CDBCD9FD1601}"/>
    <cellStyle name="Total 9 8 2" xfId="12988" xr:uid="{7C6A1674-EAEB-4973-B90A-3766C6B0B9A0}"/>
    <cellStyle name="Total 9 9" xfId="6520" xr:uid="{E49C328B-72A6-4E29-90F2-72D66FE470E3}"/>
    <cellStyle name="Total 9 9 2" xfId="12991" xr:uid="{24DD3E95-E9CC-46CA-B90F-7249E6957BCA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7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emf"/><Relationship Id="rId13" Type="http://schemas.openxmlformats.org/officeDocument/2006/relationships/image" Target="../media/image29.emf"/><Relationship Id="rId3" Type="http://schemas.openxmlformats.org/officeDocument/2006/relationships/image" Target="../media/image19.emf"/><Relationship Id="rId7" Type="http://schemas.openxmlformats.org/officeDocument/2006/relationships/image" Target="../media/image23.emf"/><Relationship Id="rId12" Type="http://schemas.openxmlformats.org/officeDocument/2006/relationships/image" Target="../media/image28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6" Type="http://schemas.openxmlformats.org/officeDocument/2006/relationships/image" Target="../media/image22.emf"/><Relationship Id="rId11" Type="http://schemas.openxmlformats.org/officeDocument/2006/relationships/image" Target="../media/image27.emf"/><Relationship Id="rId5" Type="http://schemas.openxmlformats.org/officeDocument/2006/relationships/image" Target="../media/image21.emf"/><Relationship Id="rId10" Type="http://schemas.openxmlformats.org/officeDocument/2006/relationships/image" Target="../media/image26.emf"/><Relationship Id="rId4" Type="http://schemas.openxmlformats.org/officeDocument/2006/relationships/image" Target="../media/image20.emf"/><Relationship Id="rId9" Type="http://schemas.openxmlformats.org/officeDocument/2006/relationships/image" Target="../media/image25.emf"/><Relationship Id="rId14" Type="http://schemas.openxmlformats.org/officeDocument/2006/relationships/image" Target="../media/image30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0948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0949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100853</xdr:colOff>
      <xdr:row>37</xdr:row>
      <xdr:rowOff>112059</xdr:rowOff>
    </xdr:from>
    <xdr:to>
      <xdr:col>19</xdr:col>
      <xdr:colOff>340061</xdr:colOff>
      <xdr:row>39</xdr:row>
      <xdr:rowOff>136874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E35737-C129-4C2E-A424-0FACFEC70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29765" y="8919883"/>
          <a:ext cx="239208" cy="51787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19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257735</xdr:colOff>
      <xdr:row>147</xdr:row>
      <xdr:rowOff>33618</xdr:rowOff>
    </xdr:from>
    <xdr:to>
      <xdr:col>10</xdr:col>
      <xdr:colOff>552972</xdr:colOff>
      <xdr:row>149</xdr:row>
      <xdr:rowOff>170491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95CE63F-04E9-4E68-9087-8106FBD10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70559" y="28317265"/>
          <a:ext cx="295237" cy="51787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137591</xdr:colOff>
      <xdr:row>2</xdr:row>
      <xdr:rowOff>21981</xdr:rowOff>
    </xdr:from>
    <xdr:to>
      <xdr:col>21</xdr:col>
      <xdr:colOff>230426</xdr:colOff>
      <xdr:row>5</xdr:row>
      <xdr:rowOff>35105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63B6C37A-5745-49FB-A30A-9454CBF17E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 rot="21441372">
          <a:off x="6922322" y="344366"/>
          <a:ext cx="854835" cy="474720"/>
        </a:xfrm>
        <a:prstGeom prst="rect">
          <a:avLst/>
        </a:prstGeom>
      </xdr:spPr>
    </xdr:pic>
    <xdr:clientData/>
  </xdr:twoCellAnchor>
  <xdr:twoCellAnchor>
    <xdr:from>
      <xdr:col>26</xdr:col>
      <xdr:colOff>83999</xdr:colOff>
      <xdr:row>5</xdr:row>
      <xdr:rowOff>48897</xdr:rowOff>
    </xdr:from>
    <xdr:to>
      <xdr:col>29</xdr:col>
      <xdr:colOff>282747</xdr:colOff>
      <xdr:row>17</xdr:row>
      <xdr:rowOff>814</xdr:rowOff>
    </xdr:to>
    <xdr:grpSp>
      <xdr:nvGrpSpPr>
        <xdr:cNvPr id="135" name="Group 134">
          <a:extLst>
            <a:ext uri="{FF2B5EF4-FFF2-40B4-BE49-F238E27FC236}">
              <a16:creationId xmlns:a16="http://schemas.microsoft.com/office/drawing/2014/main" id="{7D97879E-9BFB-4FD1-B7E8-4578D14A88F4}"/>
            </a:ext>
          </a:extLst>
        </xdr:cNvPr>
        <xdr:cNvGrpSpPr/>
      </xdr:nvGrpSpPr>
      <xdr:grpSpPr>
        <a:xfrm>
          <a:off x="9584151" y="827462"/>
          <a:ext cx="1399726" cy="1757526"/>
          <a:chOff x="9713886" y="808452"/>
          <a:chExt cx="1342558" cy="1766630"/>
        </a:xfrm>
      </xdr:grpSpPr>
      <xdr:grpSp>
        <xdr:nvGrpSpPr>
          <xdr:cNvPr id="136" name="Group 13">
            <a:extLst>
              <a:ext uri="{FF2B5EF4-FFF2-40B4-BE49-F238E27FC236}">
                <a16:creationId xmlns:a16="http://schemas.microsoft.com/office/drawing/2014/main" id="{72D3DDCE-EBCB-4A26-B249-ADAB4F6DC73B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323" name="Oval 1">
              <a:extLst>
                <a:ext uri="{FF2B5EF4-FFF2-40B4-BE49-F238E27FC236}">
                  <a16:creationId xmlns:a16="http://schemas.microsoft.com/office/drawing/2014/main" id="{8F4B2C75-B0C5-40C2-8671-CCFE2BBA2373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24" name="Straight Connector 3">
              <a:extLst>
                <a:ext uri="{FF2B5EF4-FFF2-40B4-BE49-F238E27FC236}">
                  <a16:creationId xmlns:a16="http://schemas.microsoft.com/office/drawing/2014/main" id="{AC3340F3-F883-4255-A044-2CD053EA31C8}"/>
                </a:ext>
              </a:extLst>
            </xdr:cNvPr>
            <xdr:cNvCxnSpPr>
              <a:stCxn id="159" idx="1"/>
              <a:endCxn id="159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5" name="Straight Connector 7">
              <a:extLst>
                <a:ext uri="{FF2B5EF4-FFF2-40B4-BE49-F238E27FC236}">
                  <a16:creationId xmlns:a16="http://schemas.microsoft.com/office/drawing/2014/main" id="{E77925B1-1C81-4A47-9B3A-6C7294FFA49D}"/>
                </a:ext>
              </a:extLst>
            </xdr:cNvPr>
            <xdr:cNvCxnSpPr>
              <a:stCxn id="159" idx="3"/>
              <a:endCxn id="159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7" name="Oval 136">
            <a:extLst>
              <a:ext uri="{FF2B5EF4-FFF2-40B4-BE49-F238E27FC236}">
                <a16:creationId xmlns:a16="http://schemas.microsoft.com/office/drawing/2014/main" id="{3F499134-9FEA-4D11-923B-81B3F015339D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8" name="Group 14">
            <a:extLst>
              <a:ext uri="{FF2B5EF4-FFF2-40B4-BE49-F238E27FC236}">
                <a16:creationId xmlns:a16="http://schemas.microsoft.com/office/drawing/2014/main" id="{21EF1805-4BED-450A-A41F-4AD19BE3CD8B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320" name="Oval 319">
              <a:extLst>
                <a:ext uri="{FF2B5EF4-FFF2-40B4-BE49-F238E27FC236}">
                  <a16:creationId xmlns:a16="http://schemas.microsoft.com/office/drawing/2014/main" id="{929F7C08-A971-4660-9BFE-2D4FCBCAA848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21" name="Straight Connector 320">
              <a:extLst>
                <a:ext uri="{FF2B5EF4-FFF2-40B4-BE49-F238E27FC236}">
                  <a16:creationId xmlns:a16="http://schemas.microsoft.com/office/drawing/2014/main" id="{BA5710ED-2633-4F63-AEBC-87C0A4A6BD99}"/>
                </a:ext>
              </a:extLst>
            </xdr:cNvPr>
            <xdr:cNvCxnSpPr>
              <a:stCxn id="320" idx="1"/>
              <a:endCxn id="3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2" name="Straight Connector 321">
              <a:extLst>
                <a:ext uri="{FF2B5EF4-FFF2-40B4-BE49-F238E27FC236}">
                  <a16:creationId xmlns:a16="http://schemas.microsoft.com/office/drawing/2014/main" id="{0486448B-AA73-4D92-AEE9-8BE52ED54E08}"/>
                </a:ext>
              </a:extLst>
            </xdr:cNvPr>
            <xdr:cNvCxnSpPr>
              <a:stCxn id="320" idx="3"/>
              <a:endCxn id="3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9" name="Oval 138">
            <a:extLst>
              <a:ext uri="{FF2B5EF4-FFF2-40B4-BE49-F238E27FC236}">
                <a16:creationId xmlns:a16="http://schemas.microsoft.com/office/drawing/2014/main" id="{033FE12B-F35C-43F9-A653-CA346BB0C387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id="{CE2F1C36-018B-43B4-8928-A9CFA2AF2BFE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140">
            <a:extLst>
              <a:ext uri="{FF2B5EF4-FFF2-40B4-BE49-F238E27FC236}">
                <a16:creationId xmlns:a16="http://schemas.microsoft.com/office/drawing/2014/main" id="{D258E11D-79EC-401C-AFB2-7C2E2473404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2" name="Straight Connector 141">
            <a:extLst>
              <a:ext uri="{FF2B5EF4-FFF2-40B4-BE49-F238E27FC236}">
                <a16:creationId xmlns:a16="http://schemas.microsoft.com/office/drawing/2014/main" id="{8285200D-70E6-44D2-871B-109FEE7A60C0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3" name="Straight Connector 142">
            <a:extLst>
              <a:ext uri="{FF2B5EF4-FFF2-40B4-BE49-F238E27FC236}">
                <a16:creationId xmlns:a16="http://schemas.microsoft.com/office/drawing/2014/main" id="{037BA3CF-C828-4BA1-BB7C-228B0C623EC2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4" name="Straight Connector 143">
            <a:extLst>
              <a:ext uri="{FF2B5EF4-FFF2-40B4-BE49-F238E27FC236}">
                <a16:creationId xmlns:a16="http://schemas.microsoft.com/office/drawing/2014/main" id="{7AF239C4-4D41-44F5-86D5-CCA2928FA807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144">
            <a:extLst>
              <a:ext uri="{FF2B5EF4-FFF2-40B4-BE49-F238E27FC236}">
                <a16:creationId xmlns:a16="http://schemas.microsoft.com/office/drawing/2014/main" id="{69FB6C75-AC99-46C0-9E1B-AEA66DA51FD3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8F8C0565-16B7-47AC-BAF1-CFF7ADDE7E57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146">
            <a:extLst>
              <a:ext uri="{FF2B5EF4-FFF2-40B4-BE49-F238E27FC236}">
                <a16:creationId xmlns:a16="http://schemas.microsoft.com/office/drawing/2014/main" id="{B8292D3F-5C89-42CB-B07B-48E88AA2FBE4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Connector 147">
            <a:extLst>
              <a:ext uri="{FF2B5EF4-FFF2-40B4-BE49-F238E27FC236}">
                <a16:creationId xmlns:a16="http://schemas.microsoft.com/office/drawing/2014/main" id="{708B50B2-AA8F-494C-B520-5048C4A8F729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C21D81BD-C929-47AF-B754-65F4921B2DE4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154">
            <a:extLst>
              <a:ext uri="{FF2B5EF4-FFF2-40B4-BE49-F238E27FC236}">
                <a16:creationId xmlns:a16="http://schemas.microsoft.com/office/drawing/2014/main" id="{1A174418-B7A7-4F13-A12B-2C80C374D2B8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8" name="Straight Connector 157">
            <a:extLst>
              <a:ext uri="{FF2B5EF4-FFF2-40B4-BE49-F238E27FC236}">
                <a16:creationId xmlns:a16="http://schemas.microsoft.com/office/drawing/2014/main" id="{33281471-FD71-4053-BC02-457AF22FE8E0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9" name="Straight Connector 50">
            <a:extLst>
              <a:ext uri="{FF2B5EF4-FFF2-40B4-BE49-F238E27FC236}">
                <a16:creationId xmlns:a16="http://schemas.microsoft.com/office/drawing/2014/main" id="{85C7E1C9-8430-4CF7-A1E8-BEE841C16367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0" name="Straight Connector 159">
            <a:extLst>
              <a:ext uri="{FF2B5EF4-FFF2-40B4-BE49-F238E27FC236}">
                <a16:creationId xmlns:a16="http://schemas.microsoft.com/office/drawing/2014/main" id="{938CF3ED-EE32-4946-91C2-06CCA2D75650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1" name="Straight Connector 52">
            <a:extLst>
              <a:ext uri="{FF2B5EF4-FFF2-40B4-BE49-F238E27FC236}">
                <a16:creationId xmlns:a16="http://schemas.microsoft.com/office/drawing/2014/main" id="{BBFFCED7-4267-4319-9953-95B5D3B932F0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7" name="Straight Connector 166">
            <a:extLst>
              <a:ext uri="{FF2B5EF4-FFF2-40B4-BE49-F238E27FC236}">
                <a16:creationId xmlns:a16="http://schemas.microsoft.com/office/drawing/2014/main" id="{1D8ADFC0-3CC2-4E45-9E4F-63E5CB56CD99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8" name="Straight Connector 167">
            <a:extLst>
              <a:ext uri="{FF2B5EF4-FFF2-40B4-BE49-F238E27FC236}">
                <a16:creationId xmlns:a16="http://schemas.microsoft.com/office/drawing/2014/main" id="{183C167D-19AB-46B5-BF8A-E603957D296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9" name="Straight Connector 218">
            <a:extLst>
              <a:ext uri="{FF2B5EF4-FFF2-40B4-BE49-F238E27FC236}">
                <a16:creationId xmlns:a16="http://schemas.microsoft.com/office/drawing/2014/main" id="{1AA8D893-4AF2-4AD2-8BCC-41A368F83A58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6" name="Straight Connector 225">
            <a:extLst>
              <a:ext uri="{FF2B5EF4-FFF2-40B4-BE49-F238E27FC236}">
                <a16:creationId xmlns:a16="http://schemas.microsoft.com/office/drawing/2014/main" id="{4BD31433-43A3-4403-A10A-799BF6B6BB68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7" name="Straight Connector 226">
            <a:extLst>
              <a:ext uri="{FF2B5EF4-FFF2-40B4-BE49-F238E27FC236}">
                <a16:creationId xmlns:a16="http://schemas.microsoft.com/office/drawing/2014/main" id="{7DCFCF38-B412-4109-AD04-6EFC9708931A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8" name="Straight Connector 227">
            <a:extLst>
              <a:ext uri="{FF2B5EF4-FFF2-40B4-BE49-F238E27FC236}">
                <a16:creationId xmlns:a16="http://schemas.microsoft.com/office/drawing/2014/main" id="{3FC5428C-D360-42D5-AD25-5462B363010F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0" name="Straight Connector 229">
            <a:extLst>
              <a:ext uri="{FF2B5EF4-FFF2-40B4-BE49-F238E27FC236}">
                <a16:creationId xmlns:a16="http://schemas.microsoft.com/office/drawing/2014/main" id="{E59375F3-E8E2-4D6B-A9D9-88AA9181BA59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1" name="Isosceles Triangle 230">
            <a:extLst>
              <a:ext uri="{FF2B5EF4-FFF2-40B4-BE49-F238E27FC236}">
                <a16:creationId xmlns:a16="http://schemas.microsoft.com/office/drawing/2014/main" id="{06CADFE3-13E4-4CEA-BF55-5C2602E8326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32" name="Isosceles Triangle 231">
            <a:extLst>
              <a:ext uri="{FF2B5EF4-FFF2-40B4-BE49-F238E27FC236}">
                <a16:creationId xmlns:a16="http://schemas.microsoft.com/office/drawing/2014/main" id="{CE5F1A67-0A8C-4E5E-9907-F920A8B9D313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33" name="Group 73">
            <a:extLst>
              <a:ext uri="{FF2B5EF4-FFF2-40B4-BE49-F238E27FC236}">
                <a16:creationId xmlns:a16="http://schemas.microsoft.com/office/drawing/2014/main" id="{6E1C2540-2671-467A-B687-6F0D6C015C59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318" name="TextBox 317">
              <a:extLst>
                <a:ext uri="{FF2B5EF4-FFF2-40B4-BE49-F238E27FC236}">
                  <a16:creationId xmlns:a16="http://schemas.microsoft.com/office/drawing/2014/main" id="{E25791F3-4869-4778-9AC9-799AF29C5F51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319" name="Straight Connector 318">
              <a:extLst>
                <a:ext uri="{FF2B5EF4-FFF2-40B4-BE49-F238E27FC236}">
                  <a16:creationId xmlns:a16="http://schemas.microsoft.com/office/drawing/2014/main" id="{F53AA6CD-9E23-4954-B111-366CE1F44123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34" name="Group 74">
            <a:extLst>
              <a:ext uri="{FF2B5EF4-FFF2-40B4-BE49-F238E27FC236}">
                <a16:creationId xmlns:a16="http://schemas.microsoft.com/office/drawing/2014/main" id="{1BC2CB5F-3507-4DF0-81B3-E602BE588104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312" name="TextBox 311">
              <a:extLst>
                <a:ext uri="{FF2B5EF4-FFF2-40B4-BE49-F238E27FC236}">
                  <a16:creationId xmlns:a16="http://schemas.microsoft.com/office/drawing/2014/main" id="{32FD9621-9C36-4B7D-B10F-811FC845C2D2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313" name="Straight Connector 312">
              <a:extLst>
                <a:ext uri="{FF2B5EF4-FFF2-40B4-BE49-F238E27FC236}">
                  <a16:creationId xmlns:a16="http://schemas.microsoft.com/office/drawing/2014/main" id="{3C220EA0-8413-4E26-AFB3-EDFCC6690136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35" name="Group 89">
            <a:extLst>
              <a:ext uri="{FF2B5EF4-FFF2-40B4-BE49-F238E27FC236}">
                <a16:creationId xmlns:a16="http://schemas.microsoft.com/office/drawing/2014/main" id="{A2D38E09-9B30-47B3-95CC-67CA4712B31E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258" name="Straight Connector 257">
              <a:extLst>
                <a:ext uri="{FF2B5EF4-FFF2-40B4-BE49-F238E27FC236}">
                  <a16:creationId xmlns:a16="http://schemas.microsoft.com/office/drawing/2014/main" id="{56A2DE97-DD4E-4967-AC8A-EEEC18845437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9" name="Straight Connector 79">
              <a:extLst>
                <a:ext uri="{FF2B5EF4-FFF2-40B4-BE49-F238E27FC236}">
                  <a16:creationId xmlns:a16="http://schemas.microsoft.com/office/drawing/2014/main" id="{F8A0CDA8-1664-41F1-A3BB-81516E8745B6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0" name="Straight Connector 80">
              <a:extLst>
                <a:ext uri="{FF2B5EF4-FFF2-40B4-BE49-F238E27FC236}">
                  <a16:creationId xmlns:a16="http://schemas.microsoft.com/office/drawing/2014/main" id="{7F9CCDB1-BEB2-48B9-8F68-14C78CE41144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9" name="Straight Connector 88">
              <a:extLst>
                <a:ext uri="{FF2B5EF4-FFF2-40B4-BE49-F238E27FC236}">
                  <a16:creationId xmlns:a16="http://schemas.microsoft.com/office/drawing/2014/main" id="{11176C90-FB83-4202-98A1-A1C6877B8BEF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36" name="Group 90">
            <a:extLst>
              <a:ext uri="{FF2B5EF4-FFF2-40B4-BE49-F238E27FC236}">
                <a16:creationId xmlns:a16="http://schemas.microsoft.com/office/drawing/2014/main" id="{1B40DC24-425D-4BF8-909A-B956601273B6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249" name="Straight Connector 248">
              <a:extLst>
                <a:ext uri="{FF2B5EF4-FFF2-40B4-BE49-F238E27FC236}">
                  <a16:creationId xmlns:a16="http://schemas.microsoft.com/office/drawing/2014/main" id="{51382165-E20F-48DC-BA66-C92472073DBE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5" name="Straight Connector 254">
              <a:extLst>
                <a:ext uri="{FF2B5EF4-FFF2-40B4-BE49-F238E27FC236}">
                  <a16:creationId xmlns:a16="http://schemas.microsoft.com/office/drawing/2014/main" id="{6590A37C-3BC2-4729-8632-B4123587BB0E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6" name="Straight Connector 255">
              <a:extLst>
                <a:ext uri="{FF2B5EF4-FFF2-40B4-BE49-F238E27FC236}">
                  <a16:creationId xmlns:a16="http://schemas.microsoft.com/office/drawing/2014/main" id="{FED4E3CD-5346-4BF0-9164-8B8D3E4B1A07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7" name="Straight Connector 256">
              <a:extLst>
                <a:ext uri="{FF2B5EF4-FFF2-40B4-BE49-F238E27FC236}">
                  <a16:creationId xmlns:a16="http://schemas.microsoft.com/office/drawing/2014/main" id="{BC0E254E-EE93-42A5-A0FB-A25E57E2A4DC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Connector 236">
            <a:extLst>
              <a:ext uri="{FF2B5EF4-FFF2-40B4-BE49-F238E27FC236}">
                <a16:creationId xmlns:a16="http://schemas.microsoft.com/office/drawing/2014/main" id="{06879DE6-DD1A-4166-B145-D7CA116F46D4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" name="Straight Connector 237">
            <a:extLst>
              <a:ext uri="{FF2B5EF4-FFF2-40B4-BE49-F238E27FC236}">
                <a16:creationId xmlns:a16="http://schemas.microsoft.com/office/drawing/2014/main" id="{9EC71FB7-F031-400E-9F85-D62BEB819DDC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9" name="Straight Arrow Connector 238">
            <a:extLst>
              <a:ext uri="{FF2B5EF4-FFF2-40B4-BE49-F238E27FC236}">
                <a16:creationId xmlns:a16="http://schemas.microsoft.com/office/drawing/2014/main" id="{564905D3-A445-4058-8118-0DA14997CD3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0" name="Straight Arrow Connector 239">
            <a:extLst>
              <a:ext uri="{FF2B5EF4-FFF2-40B4-BE49-F238E27FC236}">
                <a16:creationId xmlns:a16="http://schemas.microsoft.com/office/drawing/2014/main" id="{6A94B04F-7440-4458-9FFA-7DC72B122908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41" name="Group 155">
            <a:extLst>
              <a:ext uri="{FF2B5EF4-FFF2-40B4-BE49-F238E27FC236}">
                <a16:creationId xmlns:a16="http://schemas.microsoft.com/office/drawing/2014/main" id="{B64C8D60-F05C-4418-8A32-91F9FB670AE1}"/>
              </a:ext>
            </a:extLst>
          </xdr:cNvPr>
          <xdr:cNvGrpSpPr/>
        </xdr:nvGrpSpPr>
        <xdr:grpSpPr>
          <a:xfrm>
            <a:off x="9933528" y="1881395"/>
            <a:ext cx="120950" cy="61416"/>
            <a:chOff x="9933528" y="1884700"/>
            <a:chExt cx="120950" cy="61119"/>
          </a:xfrm>
        </xdr:grpSpPr>
        <xdr:sp macro="" textlink="">
          <xdr:nvSpPr>
            <xdr:cNvPr id="246" name="Isosceles Triangle 245">
              <a:extLst>
                <a:ext uri="{FF2B5EF4-FFF2-40B4-BE49-F238E27FC236}">
                  <a16:creationId xmlns:a16="http://schemas.microsoft.com/office/drawing/2014/main" id="{7B5AB34D-2F96-4BDE-97C9-23AD391E1BFC}"/>
                </a:ext>
              </a:extLst>
            </xdr:cNvPr>
            <xdr:cNvSpPr/>
          </xdr:nvSpPr>
          <xdr:spPr>
            <a:xfrm>
              <a:off x="9982835" y="1887210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47" name="Isosceles Triangle 246">
              <a:extLst>
                <a:ext uri="{FF2B5EF4-FFF2-40B4-BE49-F238E27FC236}">
                  <a16:creationId xmlns:a16="http://schemas.microsoft.com/office/drawing/2014/main" id="{00774D86-EDAC-4023-8D5F-D0CA686D1FA4}"/>
                </a:ext>
              </a:extLst>
            </xdr:cNvPr>
            <xdr:cNvSpPr/>
          </xdr:nvSpPr>
          <xdr:spPr>
            <a:xfrm>
              <a:off x="9933528" y="1891130"/>
              <a:ext cx="71643" cy="45718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48" name="Isosceles Triangle 247">
              <a:extLst>
                <a:ext uri="{FF2B5EF4-FFF2-40B4-BE49-F238E27FC236}">
                  <a16:creationId xmlns:a16="http://schemas.microsoft.com/office/drawing/2014/main" id="{813EB546-8DF2-441F-B3AF-8493B1F6A72D}"/>
                </a:ext>
              </a:extLst>
            </xdr:cNvPr>
            <xdr:cNvSpPr/>
          </xdr:nvSpPr>
          <xdr:spPr>
            <a:xfrm>
              <a:off x="9953704" y="1884700"/>
              <a:ext cx="77933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242" name="Group 134">
            <a:extLst>
              <a:ext uri="{FF2B5EF4-FFF2-40B4-BE49-F238E27FC236}">
                <a16:creationId xmlns:a16="http://schemas.microsoft.com/office/drawing/2014/main" id="{5E2553EF-5C53-4C98-BADB-F5A749878562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243" name="Isosceles Triangle 242">
              <a:extLst>
                <a:ext uri="{FF2B5EF4-FFF2-40B4-BE49-F238E27FC236}">
                  <a16:creationId xmlns:a16="http://schemas.microsoft.com/office/drawing/2014/main" id="{89BA3978-32C6-47C5-8FAD-057CD467D1C7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44" name="Isosceles Triangle 243">
              <a:extLst>
                <a:ext uri="{FF2B5EF4-FFF2-40B4-BE49-F238E27FC236}">
                  <a16:creationId xmlns:a16="http://schemas.microsoft.com/office/drawing/2014/main" id="{5E39F4ED-8C70-4511-9B22-2D81BFB48A49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45" name="Isosceles Triangle 244">
              <a:extLst>
                <a:ext uri="{FF2B5EF4-FFF2-40B4-BE49-F238E27FC236}">
                  <a16:creationId xmlns:a16="http://schemas.microsoft.com/office/drawing/2014/main" id="{0FD7247D-9774-4E51-9FD9-32F730020B5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10</xdr:col>
      <xdr:colOff>65942</xdr:colOff>
      <xdr:row>20</xdr:row>
      <xdr:rowOff>124558</xdr:rowOff>
    </xdr:from>
    <xdr:to>
      <xdr:col>10</xdr:col>
      <xdr:colOff>73269</xdr:colOff>
      <xdr:row>45</xdr:row>
      <xdr:rowOff>80596</xdr:rowOff>
    </xdr:to>
    <xdr:cxnSp macro="">
      <xdr:nvCxnSpPr>
        <xdr:cNvPr id="326" name="Straight Connector 325">
          <a:extLst>
            <a:ext uri="{FF2B5EF4-FFF2-40B4-BE49-F238E27FC236}">
              <a16:creationId xmlns:a16="http://schemas.microsoft.com/office/drawing/2014/main" id="{5E2D4732-4DDE-4B42-B3E0-DC1FC738BFDC}"/>
            </a:ext>
          </a:extLst>
        </xdr:cNvPr>
        <xdr:cNvCxnSpPr/>
      </xdr:nvCxnSpPr>
      <xdr:spPr>
        <a:xfrm flipV="1">
          <a:off x="3421673" y="3223846"/>
          <a:ext cx="7327" cy="3810000"/>
        </a:xfrm>
        <a:prstGeom prst="line">
          <a:avLst/>
        </a:prstGeom>
        <a:ln w="1905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280685</xdr:colOff>
      <xdr:row>19</xdr:row>
      <xdr:rowOff>6254</xdr:rowOff>
    </xdr:from>
    <xdr:to>
      <xdr:col>10</xdr:col>
      <xdr:colOff>213127</xdr:colOff>
      <xdr:row>31</xdr:row>
      <xdr:rowOff>36534</xdr:rowOff>
    </xdr:to>
    <xdr:sp macro="" textlink="">
      <xdr:nvSpPr>
        <xdr:cNvPr id="327" name="Rectangle 326">
          <a:extLst>
            <a:ext uri="{FF2B5EF4-FFF2-40B4-BE49-F238E27FC236}">
              <a16:creationId xmlns:a16="http://schemas.microsoft.com/office/drawing/2014/main" id="{330251B7-AB52-4588-ABA8-117966975C46}"/>
            </a:ext>
          </a:extLst>
        </xdr:cNvPr>
        <xdr:cNvSpPr/>
      </xdr:nvSpPr>
      <xdr:spPr>
        <a:xfrm rot="16200000">
          <a:off x="2477468" y="3729625"/>
          <a:ext cx="1869338" cy="313442"/>
        </a:xfrm>
        <a:prstGeom prst="rect">
          <a:avLst/>
        </a:prstGeom>
        <a:noFill/>
        <a:ln w="6350">
          <a:noFill/>
          <a:prstDash val="lg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700" b="1" u="sng">
              <a:solidFill>
                <a:schemeClr val="tx1"/>
              </a:solidFill>
            </a:rPr>
            <a:t>JL BULUSARI</a:t>
          </a:r>
          <a:r>
            <a:rPr lang="en-US" sz="700" b="1" u="sng" baseline="0">
              <a:solidFill>
                <a:schemeClr val="tx1"/>
              </a:solidFill>
            </a:rPr>
            <a:t> - GENUK</a:t>
          </a:r>
        </a:p>
      </xdr:txBody>
    </xdr:sp>
    <xdr:clientData/>
  </xdr:twoCellAnchor>
  <xdr:twoCellAnchor>
    <xdr:from>
      <xdr:col>10</xdr:col>
      <xdr:colOff>213195</xdr:colOff>
      <xdr:row>25</xdr:row>
      <xdr:rowOff>136663</xdr:rowOff>
    </xdr:from>
    <xdr:to>
      <xdr:col>10</xdr:col>
      <xdr:colOff>331966</xdr:colOff>
      <xdr:row>26</xdr:row>
      <xdr:rowOff>107456</xdr:rowOff>
    </xdr:to>
    <xdr:grpSp>
      <xdr:nvGrpSpPr>
        <xdr:cNvPr id="343" name="Group 342">
          <a:extLst>
            <a:ext uri="{FF2B5EF4-FFF2-40B4-BE49-F238E27FC236}">
              <a16:creationId xmlns:a16="http://schemas.microsoft.com/office/drawing/2014/main" id="{521F1B6F-6260-4C22-BE0A-4829EA8516D7}"/>
            </a:ext>
          </a:extLst>
        </xdr:cNvPr>
        <xdr:cNvGrpSpPr/>
      </xdr:nvGrpSpPr>
      <xdr:grpSpPr>
        <a:xfrm>
          <a:off x="3575934" y="3913533"/>
          <a:ext cx="118771" cy="11988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44" name="Oval 343">
            <a:extLst>
              <a:ext uri="{FF2B5EF4-FFF2-40B4-BE49-F238E27FC236}">
                <a16:creationId xmlns:a16="http://schemas.microsoft.com/office/drawing/2014/main" id="{751B80B6-6B9A-4605-9D6F-76E26CC62DC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45" name="Straight Connector 344">
            <a:extLst>
              <a:ext uri="{FF2B5EF4-FFF2-40B4-BE49-F238E27FC236}">
                <a16:creationId xmlns:a16="http://schemas.microsoft.com/office/drawing/2014/main" id="{E125A799-E3C2-40F4-9D2F-9BEA0B8C3BB2}"/>
              </a:ext>
            </a:extLst>
          </xdr:cNvPr>
          <xdr:cNvCxnSpPr>
            <a:stCxn id="344" idx="1"/>
            <a:endCxn id="34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6" name="Straight Connector 345">
            <a:extLst>
              <a:ext uri="{FF2B5EF4-FFF2-40B4-BE49-F238E27FC236}">
                <a16:creationId xmlns:a16="http://schemas.microsoft.com/office/drawing/2014/main" id="{EFA22A9E-A23B-4319-B2EB-57A99ED1F7A1}"/>
              </a:ext>
            </a:extLst>
          </xdr:cNvPr>
          <xdr:cNvCxnSpPr>
            <a:stCxn id="344" idx="3"/>
            <a:endCxn id="34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59180</xdr:colOff>
      <xdr:row>27</xdr:row>
      <xdr:rowOff>24297</xdr:rowOff>
    </xdr:from>
    <xdr:to>
      <xdr:col>9</xdr:col>
      <xdr:colOff>177951</xdr:colOff>
      <xdr:row>27</xdr:row>
      <xdr:rowOff>144178</xdr:rowOff>
    </xdr:to>
    <xdr:grpSp>
      <xdr:nvGrpSpPr>
        <xdr:cNvPr id="347" name="Group 346">
          <a:extLst>
            <a:ext uri="{FF2B5EF4-FFF2-40B4-BE49-F238E27FC236}">
              <a16:creationId xmlns:a16="http://schemas.microsoft.com/office/drawing/2014/main" id="{8508D345-BB36-4E29-9457-92893301F9AA}"/>
            </a:ext>
          </a:extLst>
        </xdr:cNvPr>
        <xdr:cNvGrpSpPr/>
      </xdr:nvGrpSpPr>
      <xdr:grpSpPr>
        <a:xfrm>
          <a:off x="3040919" y="4099340"/>
          <a:ext cx="118771" cy="11988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48" name="Oval 347">
            <a:extLst>
              <a:ext uri="{FF2B5EF4-FFF2-40B4-BE49-F238E27FC236}">
                <a16:creationId xmlns:a16="http://schemas.microsoft.com/office/drawing/2014/main" id="{EB684BB7-F304-4A8F-98EF-DCB09F299E6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49" name="Straight Connector 348">
            <a:extLst>
              <a:ext uri="{FF2B5EF4-FFF2-40B4-BE49-F238E27FC236}">
                <a16:creationId xmlns:a16="http://schemas.microsoft.com/office/drawing/2014/main" id="{E5914C4E-3796-4DE5-B478-E8D896D76F0D}"/>
              </a:ext>
            </a:extLst>
          </xdr:cNvPr>
          <xdr:cNvCxnSpPr>
            <a:stCxn id="348" idx="1"/>
            <a:endCxn id="34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0" name="Straight Connector 349">
            <a:extLst>
              <a:ext uri="{FF2B5EF4-FFF2-40B4-BE49-F238E27FC236}">
                <a16:creationId xmlns:a16="http://schemas.microsoft.com/office/drawing/2014/main" id="{5938E77F-9A0C-4639-99E4-B45265BA8732}"/>
              </a:ext>
            </a:extLst>
          </xdr:cNvPr>
          <xdr:cNvCxnSpPr>
            <a:stCxn id="348" idx="3"/>
            <a:endCxn id="34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122009</xdr:colOff>
      <xdr:row>23</xdr:row>
      <xdr:rowOff>148768</xdr:rowOff>
    </xdr:from>
    <xdr:to>
      <xdr:col>9</xdr:col>
      <xdr:colOff>151696</xdr:colOff>
      <xdr:row>39</xdr:row>
      <xdr:rowOff>16014</xdr:rowOff>
    </xdr:to>
    <xdr:cxnSp macro="">
      <xdr:nvCxnSpPr>
        <xdr:cNvPr id="356" name="Straight Connector 355">
          <a:extLst>
            <a:ext uri="{FF2B5EF4-FFF2-40B4-BE49-F238E27FC236}">
              <a16:creationId xmlns:a16="http://schemas.microsoft.com/office/drawing/2014/main" id="{5411B16E-3E71-42C8-A706-387F070710F1}"/>
            </a:ext>
          </a:extLst>
        </xdr:cNvPr>
        <xdr:cNvCxnSpPr/>
      </xdr:nvCxnSpPr>
      <xdr:spPr>
        <a:xfrm>
          <a:off x="3103748" y="3627464"/>
          <a:ext cx="29687" cy="2277485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22254</xdr:colOff>
      <xdr:row>29</xdr:row>
      <xdr:rowOff>118543</xdr:rowOff>
    </xdr:from>
    <xdr:to>
      <xdr:col>11</xdr:col>
      <xdr:colOff>153487</xdr:colOff>
      <xdr:row>30</xdr:row>
      <xdr:rowOff>126369</xdr:rowOff>
    </xdr:to>
    <xdr:sp macro="" textlink="">
      <xdr:nvSpPr>
        <xdr:cNvPr id="365" name="Isosceles Triangle 364">
          <a:extLst>
            <a:ext uri="{FF2B5EF4-FFF2-40B4-BE49-F238E27FC236}">
              <a16:creationId xmlns:a16="http://schemas.microsoft.com/office/drawing/2014/main" id="{827ACF9A-E4B9-480B-B946-8D6F36160234}"/>
            </a:ext>
          </a:extLst>
        </xdr:cNvPr>
        <xdr:cNvSpPr/>
      </xdr:nvSpPr>
      <xdr:spPr>
        <a:xfrm>
          <a:off x="3765993" y="4491760"/>
          <a:ext cx="131233" cy="148631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2680</xdr:colOff>
      <xdr:row>31</xdr:row>
      <xdr:rowOff>63712</xdr:rowOff>
    </xdr:from>
    <xdr:to>
      <xdr:col>15</xdr:col>
      <xdr:colOff>168202</xdr:colOff>
      <xdr:row>36</xdr:row>
      <xdr:rowOff>35750</xdr:rowOff>
    </xdr:to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id="{103C89E4-6022-41B7-ABA2-72E454438D75}"/>
            </a:ext>
          </a:extLst>
        </xdr:cNvPr>
        <xdr:cNvSpPr txBox="1"/>
      </xdr:nvSpPr>
      <xdr:spPr>
        <a:xfrm>
          <a:off x="4127419" y="4726821"/>
          <a:ext cx="1308522" cy="717472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1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CHUSNA AULA ALVIN</a:t>
          </a:r>
          <a:endParaRPr lang="en-US" sz="1000" b="1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44917</xdr:colOff>
      <xdr:row>31</xdr:row>
      <xdr:rowOff>25167</xdr:rowOff>
    </xdr:from>
    <xdr:to>
      <xdr:col>9</xdr:col>
      <xdr:colOff>163688</xdr:colOff>
      <xdr:row>31</xdr:row>
      <xdr:rowOff>145047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B285FDD-54A8-46CB-A2F8-DA74B2397518}"/>
            </a:ext>
          </a:extLst>
        </xdr:cNvPr>
        <xdr:cNvGrpSpPr/>
      </xdr:nvGrpSpPr>
      <xdr:grpSpPr>
        <a:xfrm>
          <a:off x="3026656" y="4688276"/>
          <a:ext cx="118771" cy="11988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" name="Oval 2">
            <a:extLst>
              <a:ext uri="{FF2B5EF4-FFF2-40B4-BE49-F238E27FC236}">
                <a16:creationId xmlns:a16="http://schemas.microsoft.com/office/drawing/2014/main" id="{AD4409B6-E1B0-113E-DB97-CBF9509DE7A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" name="Straight Connector 3">
            <a:extLst>
              <a:ext uri="{FF2B5EF4-FFF2-40B4-BE49-F238E27FC236}">
                <a16:creationId xmlns:a16="http://schemas.microsoft.com/office/drawing/2014/main" id="{F26CE951-EAF6-A382-5E11-A08FCFE51679}"/>
              </a:ext>
            </a:extLst>
          </xdr:cNvPr>
          <xdr:cNvCxnSpPr>
            <a:stCxn id="3" idx="1"/>
            <a:endCxn id="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63D0D3AC-4527-59BA-816F-616F818EC2AB}"/>
              </a:ext>
            </a:extLst>
          </xdr:cNvPr>
          <xdr:cNvCxnSpPr>
            <a:stCxn id="3" idx="3"/>
            <a:endCxn id="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163688</xdr:colOff>
      <xdr:row>31</xdr:row>
      <xdr:rowOff>85107</xdr:rowOff>
    </xdr:from>
    <xdr:to>
      <xdr:col>11</xdr:col>
      <xdr:colOff>143620</xdr:colOff>
      <xdr:row>31</xdr:row>
      <xdr:rowOff>93071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55BB7003-140D-4A2C-B061-B8D4665309CD}"/>
            </a:ext>
          </a:extLst>
        </xdr:cNvPr>
        <xdr:cNvCxnSpPr>
          <a:stCxn id="33" idx="6"/>
          <a:endCxn id="3" idx="6"/>
        </xdr:cNvCxnSpPr>
      </xdr:nvCxnSpPr>
      <xdr:spPr>
        <a:xfrm flipH="1" flipV="1">
          <a:off x="3145427" y="4748216"/>
          <a:ext cx="741932" cy="7964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23148</xdr:colOff>
      <xdr:row>31</xdr:row>
      <xdr:rowOff>93458</xdr:rowOff>
    </xdr:from>
    <xdr:to>
      <xdr:col>12</xdr:col>
      <xdr:colOff>140806</xdr:colOff>
      <xdr:row>32</xdr:row>
      <xdr:rowOff>40378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1E30C62F-4864-4783-9D9F-535C02611223}"/>
            </a:ext>
          </a:extLst>
        </xdr:cNvPr>
        <xdr:cNvSpPr/>
      </xdr:nvSpPr>
      <xdr:spPr>
        <a:xfrm>
          <a:off x="4147887" y="4756567"/>
          <a:ext cx="117658" cy="96007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10</xdr:col>
      <xdr:colOff>114047</xdr:colOff>
      <xdr:row>32</xdr:row>
      <xdr:rowOff>77210</xdr:rowOff>
    </xdr:from>
    <xdr:to>
      <xdr:col>11</xdr:col>
      <xdr:colOff>236314</xdr:colOff>
      <xdr:row>36</xdr:row>
      <xdr:rowOff>45813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33912F2D-852F-4AA3-ABCF-467390420EFB}"/>
            </a:ext>
          </a:extLst>
        </xdr:cNvPr>
        <xdr:cNvSpPr txBox="1"/>
      </xdr:nvSpPr>
      <xdr:spPr>
        <a:xfrm>
          <a:off x="3476786" y="4889406"/>
          <a:ext cx="503267" cy="5649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 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CG313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>
    <xdr:from>
      <xdr:col>11</xdr:col>
      <xdr:colOff>24849</xdr:colOff>
      <xdr:row>31</xdr:row>
      <xdr:rowOff>33131</xdr:rowOff>
    </xdr:from>
    <xdr:to>
      <xdr:col>11</xdr:col>
      <xdr:colOff>143620</xdr:colOff>
      <xdr:row>32</xdr:row>
      <xdr:rowOff>3924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id="{D3C33AE8-3B30-4E9E-8E69-C1114AA0667B}"/>
            </a:ext>
          </a:extLst>
        </xdr:cNvPr>
        <xdr:cNvGrpSpPr/>
      </xdr:nvGrpSpPr>
      <xdr:grpSpPr>
        <a:xfrm>
          <a:off x="3768588" y="4696240"/>
          <a:ext cx="118771" cy="11988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3" name="Oval 32">
            <a:extLst>
              <a:ext uri="{FF2B5EF4-FFF2-40B4-BE49-F238E27FC236}">
                <a16:creationId xmlns:a16="http://schemas.microsoft.com/office/drawing/2014/main" id="{D9C087D7-CCDA-0AD0-E0CE-AC94CCF58E1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4" name="Straight Connector 33">
            <a:extLst>
              <a:ext uri="{FF2B5EF4-FFF2-40B4-BE49-F238E27FC236}">
                <a16:creationId xmlns:a16="http://schemas.microsoft.com/office/drawing/2014/main" id="{05060A65-7EA0-B27D-B85F-F29AD6487B50}"/>
              </a:ext>
            </a:extLst>
          </xdr:cNvPr>
          <xdr:cNvCxnSpPr>
            <a:stCxn id="33" idx="1"/>
            <a:endCxn id="3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757AAD5D-FACD-E2D4-5BBD-A9DA890144F6}"/>
              </a:ext>
            </a:extLst>
          </xdr:cNvPr>
          <xdr:cNvCxnSpPr>
            <a:stCxn id="33" idx="3"/>
            <a:endCxn id="3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266338</xdr:colOff>
      <xdr:row>31</xdr:row>
      <xdr:rowOff>103531</xdr:rowOff>
    </xdr:from>
    <xdr:to>
      <xdr:col>9</xdr:col>
      <xdr:colOff>10354</xdr:colOff>
      <xdr:row>34</xdr:row>
      <xdr:rowOff>88877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741A3C97-605C-40B6-A09E-052E700B17ED}"/>
            </a:ext>
          </a:extLst>
        </xdr:cNvPr>
        <xdr:cNvSpPr txBox="1"/>
      </xdr:nvSpPr>
      <xdr:spPr>
        <a:xfrm>
          <a:off x="2486077" y="4766640"/>
          <a:ext cx="506016" cy="432607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 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CM5-5</a:t>
          </a:r>
        </a:p>
      </xdr:txBody>
    </xdr:sp>
    <xdr:clientData/>
  </xdr:twoCellAnchor>
  <xdr:twoCellAnchor>
    <xdr:from>
      <xdr:col>9</xdr:col>
      <xdr:colOff>74544</xdr:colOff>
      <xdr:row>36</xdr:row>
      <xdr:rowOff>16566</xdr:rowOff>
    </xdr:from>
    <xdr:to>
      <xdr:col>9</xdr:col>
      <xdr:colOff>193315</xdr:colOff>
      <xdr:row>36</xdr:row>
      <xdr:rowOff>136447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55467489-5C45-4D12-BFD0-D4E2C792F3AF}"/>
            </a:ext>
          </a:extLst>
        </xdr:cNvPr>
        <xdr:cNvGrpSpPr/>
      </xdr:nvGrpSpPr>
      <xdr:grpSpPr>
        <a:xfrm>
          <a:off x="3056283" y="5425109"/>
          <a:ext cx="118771" cy="11988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" name="Oval 7">
            <a:extLst>
              <a:ext uri="{FF2B5EF4-FFF2-40B4-BE49-F238E27FC236}">
                <a16:creationId xmlns:a16="http://schemas.microsoft.com/office/drawing/2014/main" id="{0907C8CF-CD2F-DB7C-EEF0-F0C2EC602C5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8BF5994F-7294-850A-DD7C-B5363653D066}"/>
              </a:ext>
            </a:extLst>
          </xdr:cNvPr>
          <xdr:cNvCxnSpPr>
            <a:stCxn id="8" idx="1"/>
            <a:endCxn id="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0671E5C5-0A33-8BEE-7BF3-820F0FB4EABD}"/>
              </a:ext>
            </a:extLst>
          </xdr:cNvPr>
          <xdr:cNvCxnSpPr>
            <a:stCxn id="8" idx="3"/>
            <a:endCxn id="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27</xdr:col>
      <xdr:colOff>91109</xdr:colOff>
      <xdr:row>50</xdr:row>
      <xdr:rowOff>157370</xdr:rowOff>
    </xdr:from>
    <xdr:to>
      <xdr:col>27</xdr:col>
      <xdr:colOff>167309</xdr:colOff>
      <xdr:row>51</xdr:row>
      <xdr:rowOff>147041</xdr:rowOff>
    </xdr:to>
    <xdr:sp macro="" textlink="">
      <xdr:nvSpPr>
        <xdr:cNvPr id="95" name="Freeform: Shape 94">
          <a:extLst>
            <a:ext uri="{FF2B5EF4-FFF2-40B4-BE49-F238E27FC236}">
              <a16:creationId xmlns:a16="http://schemas.microsoft.com/office/drawing/2014/main" id="{163E6FC5-DF89-45B7-96E0-B0E3C930BA97}"/>
            </a:ext>
          </a:extLst>
        </xdr:cNvPr>
        <xdr:cNvSpPr/>
      </xdr:nvSpPr>
      <xdr:spPr>
        <a:xfrm>
          <a:off x="10030239" y="7702827"/>
          <a:ext cx="76200" cy="238149"/>
        </a:xfrm>
        <a:custGeom>
          <a:avLst/>
          <a:gdLst>
            <a:gd name="connsiteX0" fmla="*/ 0 w 104775"/>
            <a:gd name="connsiteY0" fmla="*/ 0 h 123825"/>
            <a:gd name="connsiteX1" fmla="*/ 47625 w 104775"/>
            <a:gd name="connsiteY1" fmla="*/ 104775 h 123825"/>
            <a:gd name="connsiteX2" fmla="*/ 19050 w 104775"/>
            <a:gd name="connsiteY2" fmla="*/ 123825 h 123825"/>
            <a:gd name="connsiteX3" fmla="*/ 9525 w 104775"/>
            <a:gd name="connsiteY3" fmla="*/ 95250 h 123825"/>
            <a:gd name="connsiteX4" fmla="*/ 76200 w 104775"/>
            <a:gd name="connsiteY4" fmla="*/ 38100 h 123825"/>
            <a:gd name="connsiteX5" fmla="*/ 104775 w 104775"/>
            <a:gd name="connsiteY5" fmla="*/ 123825 h 1238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04775" h="123825">
              <a:moveTo>
                <a:pt x="0" y="0"/>
              </a:moveTo>
              <a:cubicBezTo>
                <a:pt x="12779" y="21298"/>
                <a:pt x="51060" y="77294"/>
                <a:pt x="47625" y="104775"/>
              </a:cubicBezTo>
              <a:cubicBezTo>
                <a:pt x="46205" y="116134"/>
                <a:pt x="28575" y="117475"/>
                <a:pt x="19050" y="123825"/>
              </a:cubicBezTo>
              <a:cubicBezTo>
                <a:pt x="15875" y="114300"/>
                <a:pt x="7874" y="105154"/>
                <a:pt x="9525" y="95250"/>
              </a:cubicBezTo>
              <a:cubicBezTo>
                <a:pt x="14412" y="65931"/>
                <a:pt x="58272" y="48857"/>
                <a:pt x="76200" y="38100"/>
              </a:cubicBezTo>
              <a:cubicBezTo>
                <a:pt x="96339" y="118656"/>
                <a:pt x="76737" y="95787"/>
                <a:pt x="104775" y="123825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27</xdr:col>
      <xdr:colOff>306456</xdr:colOff>
      <xdr:row>51</xdr:row>
      <xdr:rowOff>107674</xdr:rowOff>
    </xdr:from>
    <xdr:to>
      <xdr:col>27</xdr:col>
      <xdr:colOff>363606</xdr:colOff>
      <xdr:row>52</xdr:row>
      <xdr:rowOff>123836</xdr:rowOff>
    </xdr:to>
    <xdr:sp macro="" textlink="">
      <xdr:nvSpPr>
        <xdr:cNvPr id="96" name="Freeform: Shape 95">
          <a:extLst>
            <a:ext uri="{FF2B5EF4-FFF2-40B4-BE49-F238E27FC236}">
              <a16:creationId xmlns:a16="http://schemas.microsoft.com/office/drawing/2014/main" id="{CFB50C56-7287-48A2-B10C-845832E53339}"/>
            </a:ext>
          </a:extLst>
        </xdr:cNvPr>
        <xdr:cNvSpPr/>
      </xdr:nvSpPr>
      <xdr:spPr>
        <a:xfrm>
          <a:off x="10245586" y="7901609"/>
          <a:ext cx="57150" cy="165249"/>
        </a:xfrm>
        <a:custGeom>
          <a:avLst/>
          <a:gdLst>
            <a:gd name="connsiteX0" fmla="*/ 57150 w 219075"/>
            <a:gd name="connsiteY0" fmla="*/ 485775 h 485775"/>
            <a:gd name="connsiteX1" fmla="*/ 47625 w 219075"/>
            <a:gd name="connsiteY1" fmla="*/ 95250 h 485775"/>
            <a:gd name="connsiteX2" fmla="*/ 9525 w 219075"/>
            <a:gd name="connsiteY2" fmla="*/ 0 h 485775"/>
            <a:gd name="connsiteX3" fmla="*/ 0 w 219075"/>
            <a:gd name="connsiteY3" fmla="*/ 66675 h 485775"/>
            <a:gd name="connsiteX4" fmla="*/ 9525 w 219075"/>
            <a:gd name="connsiteY4" fmla="*/ 104775 h 485775"/>
            <a:gd name="connsiteX5" fmla="*/ 38100 w 219075"/>
            <a:gd name="connsiteY5" fmla="*/ 161925 h 485775"/>
            <a:gd name="connsiteX6" fmla="*/ 85725 w 219075"/>
            <a:gd name="connsiteY6" fmla="*/ 257175 h 485775"/>
            <a:gd name="connsiteX7" fmla="*/ 152400 w 219075"/>
            <a:gd name="connsiteY7" fmla="*/ 209550 h 485775"/>
            <a:gd name="connsiteX8" fmla="*/ 219075 w 219075"/>
            <a:gd name="connsiteY8" fmla="*/ 247650 h 4857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219075" h="485775">
              <a:moveTo>
                <a:pt x="57150" y="485775"/>
              </a:moveTo>
              <a:cubicBezTo>
                <a:pt x="70872" y="60383"/>
                <a:pt x="84951" y="319206"/>
                <a:pt x="47625" y="95250"/>
              </a:cubicBezTo>
              <a:cubicBezTo>
                <a:pt x="32576" y="4955"/>
                <a:pt x="61234" y="34473"/>
                <a:pt x="9525" y="0"/>
              </a:cubicBezTo>
              <a:cubicBezTo>
                <a:pt x="6350" y="22225"/>
                <a:pt x="0" y="44224"/>
                <a:pt x="0" y="66675"/>
              </a:cubicBezTo>
              <a:cubicBezTo>
                <a:pt x="0" y="79766"/>
                <a:pt x="5929" y="92188"/>
                <a:pt x="9525" y="104775"/>
              </a:cubicBezTo>
              <a:cubicBezTo>
                <a:pt x="19384" y="139281"/>
                <a:pt x="17228" y="130616"/>
                <a:pt x="38100" y="161925"/>
              </a:cubicBezTo>
              <a:cubicBezTo>
                <a:pt x="39584" y="172310"/>
                <a:pt x="36938" y="266045"/>
                <a:pt x="85725" y="257175"/>
              </a:cubicBezTo>
              <a:cubicBezTo>
                <a:pt x="112597" y="252289"/>
                <a:pt x="130175" y="225425"/>
                <a:pt x="152400" y="209550"/>
              </a:cubicBezTo>
              <a:lnTo>
                <a:pt x="219075" y="247650"/>
              </a:ln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8</xdr:col>
      <xdr:colOff>467591</xdr:colOff>
      <xdr:row>56</xdr:row>
      <xdr:rowOff>51955</xdr:rowOff>
    </xdr:from>
    <xdr:to>
      <xdr:col>8</xdr:col>
      <xdr:colOff>484909</xdr:colOff>
      <xdr:row>61</xdr:row>
      <xdr:rowOff>51955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6E0B6D61-53B1-4F0F-B6A4-9032E7C48B59}"/>
            </a:ext>
          </a:extLst>
        </xdr:cNvPr>
        <xdr:cNvCxnSpPr/>
      </xdr:nvCxnSpPr>
      <xdr:spPr>
        <a:xfrm flipH="1">
          <a:off x="4000500" y="8745682"/>
          <a:ext cx="17318" cy="77931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225136</xdr:colOff>
      <xdr:row>61</xdr:row>
      <xdr:rowOff>34637</xdr:rowOff>
    </xdr:from>
    <xdr:to>
      <xdr:col>9</xdr:col>
      <xdr:colOff>155864</xdr:colOff>
      <xdr:row>62</xdr:row>
      <xdr:rowOff>138546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F7EB7C93-DB12-49A3-9790-42E80620F6D0}"/>
            </a:ext>
          </a:extLst>
        </xdr:cNvPr>
        <xdr:cNvSpPr/>
      </xdr:nvSpPr>
      <xdr:spPr>
        <a:xfrm>
          <a:off x="3758045" y="9507682"/>
          <a:ext cx="536864" cy="259773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  <xdr:twoCellAnchor editAs="oneCell">
    <xdr:from>
      <xdr:col>4</xdr:col>
      <xdr:colOff>277091</xdr:colOff>
      <xdr:row>8</xdr:row>
      <xdr:rowOff>0</xdr:rowOff>
    </xdr:from>
    <xdr:to>
      <xdr:col>19</xdr:col>
      <xdr:colOff>482744</xdr:colOff>
      <xdr:row>54</xdr:row>
      <xdr:rowOff>70283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8B63584-D31A-A1F1-DA60-2A5352559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7682" y="1402773"/>
          <a:ext cx="9297698" cy="724001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vstasi\Lap%20inv%202007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erja\2015\Anggaran%202015\Usulan%202016\~~~FORM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HARGA SATUAN"/>
      <sheetName val="ca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Sudah Berjalan"/>
      <sheetName val="Laba Rugi"/>
      <sheetName val="01 A"/>
      <sheetName val="LAIN2"/>
      <sheetName val="JOB"/>
      <sheetName val="Sheet5"/>
      <sheetName val="CashFlow"/>
      <sheetName val="FORM-B"/>
      <sheetName val="SuMBER"/>
      <sheetName val="Asumsi"/>
      <sheetName val="DGGKIT+ Derating"/>
      <sheetName val="NO VENDOR"/>
      <sheetName val="UshDeb00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Tabel PTKP"/>
      <sheetName val="GAS PLN-14"/>
      <sheetName val="BBM-PRO-11"/>
      <sheetName val="Resume"/>
      <sheetName val="PMT"/>
      <sheetName val="Prices"/>
      <sheetName val="Sch-5"/>
      <sheetName val="dengan pembangkitan"/>
      <sheetName val="NO. PRK"/>
      <sheetName val="Rekap PMG.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Jasa"/>
      <sheetName val="Mat"/>
      <sheetName val="TRANS"/>
      <sheetName val="tabel"/>
      <sheetName val="GE027"/>
      <sheetName val="GE051"/>
      <sheetName val="BRD"/>
      <sheetName val="Wil-2"/>
      <sheetName val="REKAP"/>
      <sheetName val="FORM BQ TL PRATU 4cct"/>
      <sheetName val="Kamus"/>
      <sheetName val="HB BARU"/>
      <sheetName val="HB2"/>
      <sheetName val="AR"/>
      <sheetName val="Sensitivitas"/>
      <sheetName val="bayar_04_fak"/>
      <sheetName val="MU"/>
      <sheetName val="Kontrol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4" t="s">
        <v>1134</v>
      </c>
      <c r="C4" s="524"/>
      <c r="D4" s="524"/>
      <c r="E4" s="524"/>
      <c r="F4" s="524"/>
      <c r="G4" s="524"/>
      <c r="H4" s="524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5" t="s">
        <v>0</v>
      </c>
      <c r="C7" s="525" t="s">
        <v>1</v>
      </c>
      <c r="D7" s="526" t="s">
        <v>42</v>
      </c>
      <c r="E7" s="526" t="s">
        <v>43</v>
      </c>
      <c r="F7" s="526" t="s">
        <v>1135</v>
      </c>
      <c r="G7" s="527" t="s">
        <v>41</v>
      </c>
      <c r="H7" s="523" t="s">
        <v>1042</v>
      </c>
      <c r="I7" s="523" t="s">
        <v>1137</v>
      </c>
      <c r="J7" s="523" t="s">
        <v>1026</v>
      </c>
      <c r="K7" s="517" t="s">
        <v>1024</v>
      </c>
      <c r="L7" s="518"/>
    </row>
    <row r="8" spans="1:12" ht="15" customHeight="1">
      <c r="B8" s="525"/>
      <c r="C8" s="525"/>
      <c r="D8" s="526"/>
      <c r="E8" s="526"/>
      <c r="F8" s="526"/>
      <c r="G8" s="527"/>
      <c r="H8" s="523"/>
      <c r="I8" s="523"/>
      <c r="J8" s="523"/>
      <c r="K8" s="519"/>
      <c r="L8" s="520"/>
    </row>
    <row r="9" spans="1:12" ht="15" customHeight="1">
      <c r="B9" s="525"/>
      <c r="C9" s="525"/>
      <c r="D9" s="526"/>
      <c r="E9" s="526"/>
      <c r="F9" s="526"/>
      <c r="G9" s="527"/>
      <c r="H9" s="523"/>
      <c r="I9" s="523"/>
      <c r="J9" s="523"/>
      <c r="K9" s="521"/>
      <c r="L9" s="522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Smart Box Langsung Daya 33 kVA MCCB 50 A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Unit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3564900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Trafo 3 phasa 50 kVA YNyn0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42757200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FCO Polymer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3</v>
      </c>
      <c r="G14" s="41">
        <f ca="1">IF(ISERROR(OFFSET('HARGA SATUAN'!$I$6,MATCH(C14,'HARGA SATUAN'!$C$7:$C$1492,0),0)),"",OFFSET('HARGA SATUAN'!$I$6,MATCH(C14,'HARGA SATUAN'!$C$7:$C$1492,0),0))</f>
        <v>848250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Lightning Arester (Polymer) 21 KV, 10 KA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725900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Isolator Tumpu ( Line Post ) 20 KV Polymer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5</v>
      </c>
      <c r="G16" s="41">
        <f ca="1">IF(ISERROR(OFFSET('HARGA SATUAN'!$I$6,MATCH(C16,'HARGA SATUAN'!$C$7:$C$1492,0),0)),"",OFFSET('HARGA SATUAN'!$I$6,MATCH(C16,'HARGA SATUAN'!$C$7:$C$1492,0),0))</f>
        <v>176900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Tarik ( Strainkap Porcelain ) 20 KV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Set</v>
      </c>
      <c r="F17" s="138">
        <f t="shared" ca="1" si="2"/>
        <v>6</v>
      </c>
      <c r="G17" s="41">
        <f ca="1">IF(ISERROR(OFFSET('HARGA SATUAN'!$I$6,MATCH(C17,'HARGA SATUAN'!$C$7:$C$1492,0),0)),"",OFFSET('HARGA SATUAN'!$I$6,MATCH(C17,'HARGA SATUAN'!$C$7:$C$1492,0),0))</f>
        <v>430000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AAAC 70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89</v>
      </c>
      <c r="G18" s="41">
        <f ca="1">IF(ISERROR(OFFSET('HARGA SATUAN'!$I$6,MATCH(C18,'HARGA SATUAN'!$C$7:$C$1492,0),0)),"",OFFSET('HARGA SATUAN'!$I$6,MATCH(C18,'HARGA SATUAN'!$C$7:$C$1492,0),0))</f>
        <v>14200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NFA2X-T 3x70+1x70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47</v>
      </c>
      <c r="G19" s="41">
        <f ca="1">IF(ISERROR(OFFSET('HARGA SATUAN'!$I$6,MATCH(C19,'HARGA SATUAN'!$C$7:$C$1492,0),0)),"",OFFSET('HARGA SATUAN'!$I$6,MATCH(C19,'HARGA SATUAN'!$C$7:$C$1492,0),0))</f>
        <v>54500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KWH MPB; 3P; 4W; 230/400 V; 5(80) A; Class 1</v>
      </c>
      <c r="D20" s="101" t="str">
        <f ca="1">IF(ISERROR(OFFSET('HARGA SATUAN'!$D$6,MATCH(C20,'HARGA SATUAN'!$C$7:$C$1492,0),0)),"",OFFSET('HARGA SATUAN'!$D$6,MATCH(C20,'HARGA SATUAN'!$C$7:$C$1492,0),0))</f>
        <v>HDW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38">
        <f t="shared" ca="1" si="2"/>
        <v>1</v>
      </c>
      <c r="G20" s="41">
        <f ca="1">IF(ISERROR(OFFSET('HARGA SATUAN'!$I$6,MATCH(C20,'HARGA SATUAN'!$C$7:$C$1492,0),0)),"",OFFSET('HARGA SATUAN'!$I$6,MATCH(C20,'HARGA SATUAN'!$C$7:$C$1492,0),0))</f>
        <v>1719200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Modem 3G/4G</v>
      </c>
      <c r="D21" s="101" t="str">
        <f ca="1">IF(ISERROR(OFFSET('HARGA SATUAN'!$D$6,MATCH(C21,'HARGA SATUAN'!$C$7:$C$1492,0),0)),"",OFFSET('HARGA SATUAN'!$D$6,MATCH(C21,'HARGA SATUAN'!$C$7:$C$1492,0),0))</f>
        <v>HDW</v>
      </c>
      <c r="E21" s="101" t="str">
        <f ca="1">IF(B21="+","Unit",IF(ISERROR(OFFSET('HARGA SATUAN'!$E$6,MATCH(C21,'HARGA SATUAN'!$C$7:$C$1492,0),0)),"",OFFSET('HARGA SATUAN'!$E$6,MATCH(C21,'HARGA SATUAN'!$C$7:$C$1492,0),0)))</f>
        <v>Unit</v>
      </c>
      <c r="F21" s="138">
        <f t="shared" ca="1" si="2"/>
        <v>1</v>
      </c>
      <c r="G21" s="41">
        <f ca="1">IF(ISERROR(OFFSET('HARGA SATUAN'!$I$6,MATCH(C21,'HARGA SATUAN'!$C$7:$C$1492,0),0)),"",OFFSET('HARGA SATUAN'!$I$6,MATCH(C21,'HARGA SATUAN'!$C$7:$C$1492,0),0))</f>
        <v>1113900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SUMIFS(RAB!$F$14:$F$130,RAB!$C$14:$C$130,C714)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SUMIFS(RAB!$F$14:$F$130,RAB!$C$14:$C$130,C715)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SUMIFS(RAB!$F$14:$F$130,RAB!$C$14:$C$130,C716)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SUMIFS(RAB!$F$14:$F$130,RAB!$C$14:$C$130,C717)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SUMIFS(RAB!$F$14:$F$130,RAB!$C$14:$C$130,C718)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SUMIFS(RAB!$F$14:$F$130,RAB!$C$14:$C$130,C719)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SUMIFS(RAB!$F$14:$F$130,RAB!$C$14:$C$130,C720)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SUMIFS(RAB!$F$14:$F$130,RAB!$C$14:$C$130,C721)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SUMIFS(RAB!$F$14:$F$130,RAB!$C$14:$C$130,C722)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SUMIFS(RAB!$F$14:$F$130,RAB!$C$14:$C$130,C723)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SUMIFS(RAB!$F$14:$F$130,RAB!$C$14:$C$130,C724)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SUMIFS(RAB!$F$14:$F$130,RAB!$C$14:$C$130,C725)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SUMIFS(RAB!$F$14:$F$130,RAB!$C$14:$C$130,C726)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SUMIFS(RAB!$F$14:$F$130,RAB!$C$14:$C$130,C727)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SUMIFS(RAB!$F$14:$F$130,RAB!$C$14:$C$130,C728)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SUMIFS(RAB!$F$14:$F$130,RAB!$C$14:$C$130,C729)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SUMIFS(RAB!$F$14:$F$130,RAB!$C$14:$C$130,C730)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SUMIFS(RAB!$F$14:$F$130,RAB!$C$14:$C$130,C731)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SUMIFS(RAB!$F$14:$F$130,RAB!$C$14:$C$130,C732)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SUMIFS(RAB!$F$14:$F$130,RAB!$C$14:$C$130,C733)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SUMIFS(RAB!$F$14:$F$130,RAB!$C$14:$C$130,C734)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SUMIFS(RAB!$F$14:$F$130,RAB!$C$14:$C$130,C735)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SUMIFS(RAB!$F$14:$F$130,RAB!$C$14:$C$130,C736)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SUMIFS(RAB!$F$14:$F$130,RAB!$C$14:$C$130,C737)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SUMIFS(RAB!$F$14:$F$130,RAB!$C$14:$C$130,C738)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SUMIFS(RAB!$F$14:$F$130,RAB!$C$14:$C$130,C739)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SUMIFS(RAB!$F$14:$F$130,RAB!$C$14:$C$130,C740)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SUMIFS(RAB!$F$14:$F$130,RAB!$C$14:$C$130,C741)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SUMIFS(RAB!$F$14:$F$130,RAB!$C$14:$C$130,C742)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SUMIFS(RAB!$F$14:$F$130,RAB!$C$14:$C$130,C743)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SUMIFS(RAB!$F$14:$F$130,RAB!$C$14:$C$130,C744)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SUMIFS(RAB!$F$14:$F$130,RAB!$C$14:$C$130,C745)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SUMIFS(RAB!$F$14:$F$130,RAB!$C$14:$C$130,C746)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SUMIFS(RAB!$F$14:$F$130,RAB!$C$14:$C$130,C747)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SUMIFS(RAB!$F$14:$F$130,RAB!$C$14:$C$130,C748)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SUMIFS(RAB!$F$14:$F$130,RAB!$C$14:$C$130,C749)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SUMIFS(RAB!$F$14:$F$130,RAB!$C$14:$C$130,C750)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SUMIFS(RAB!$F$14:$F$130,RAB!$C$14:$C$130,C751)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SUMIFS(RAB!$F$14:$F$130,RAB!$C$14:$C$130,C752)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SUMIFS(RAB!$F$14:$F$130,RAB!$C$14:$C$130,C753)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SUMIFS(RAB!$F$14:$F$130,RAB!$C$14:$C$130,C754)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SUMIFS(RAB!$F$14:$F$130,RAB!$C$14:$C$130,C755)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SUMIFS(RAB!$F$14:$F$130,RAB!$C$14:$C$130,C756)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SUMIFS(RAB!$F$14:$F$130,RAB!$C$14:$C$130,C757)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SUMIFS(RAB!$F$14:$F$130,RAB!$C$14:$C$130,C758)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SUMIFS(RAB!$F$14:$F$130,RAB!$C$14:$C$130,C759)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SUMIFS(RAB!$F$14:$F$130,RAB!$C$14:$C$130,C760)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SUMIFS(RAB!$F$14:$F$130,RAB!$C$14:$C$130,C761)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SUMIFS(RAB!$F$14:$F$130,RAB!$C$14:$C$130,C762)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SUMIFS(RAB!$F$14:$F$130,RAB!$C$14:$C$130,C763)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SUMIFS(RAB!$F$14:$F$130,RAB!$C$14:$C$130,C764)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SUMIFS(RAB!$F$14:$F$130,RAB!$C$14:$C$130,C765)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SUMIFS(RAB!$F$14:$F$130,RAB!$C$14:$C$130,C766)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SUMIFS(RAB!$F$14:$F$130,RAB!$C$14:$C$130,C767)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SUMIFS(RAB!$F$14:$F$130,RAB!$C$14:$C$130,C768)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SUMIFS(RAB!$F$14:$F$130,RAB!$C$14:$C$130,C769)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SUMIFS(RAB!$F$14:$F$130,RAB!$C$14:$C$130,C770)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SUMIFS(RAB!$F$14:$F$130,RAB!$C$14:$C$130,C771)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SUMIFS(RAB!$F$14:$F$130,RAB!$C$14:$C$130,C772)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SUMIFS(RAB!$F$14:$F$130,RAB!$C$14:$C$130,C773)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SUMIFS(RAB!$F$14:$F$130,RAB!$C$14:$C$130,C774)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SUMIFS(RAB!$F$14:$F$130,RAB!$C$14:$C$130,C775)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SUMIFS(RAB!$F$14:$F$130,RAB!$C$14:$C$130,C776)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SUMIFS(RAB!$F$14:$F$130,RAB!$C$14:$C$130,C777)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SUMIFS(RAB!$F$14:$F$130,RAB!$C$14:$C$130,C778)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SUMIFS(RAB!$F$14:$F$130,RAB!$C$14:$C$130,C779)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SUMIFS(RAB!$F$14:$F$130,RAB!$C$14:$C$130,C780)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SUMIFS(RAB!$F$14:$F$130,RAB!$C$14:$C$130,C781)</f>
        <v>1</v>
      </c>
      <c r="E781" s="26">
        <f t="shared" ca="1" si="34"/>
        <v>1</v>
      </c>
      <c r="F781" s="26">
        <f ca="1">IF(D781=0,0,SUM($E$713:E781))</f>
        <v>1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SUMIFS(RAB!$F$14:$F$130,RAB!$C$14:$C$130,C782)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SUMIFS(RAB!$F$14:$F$130,RAB!$C$14:$C$130,C783)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SUMIFS(RAB!$F$14:$F$130,RAB!$C$14:$C$130,C784)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SUMIFS(RAB!$F$14:$F$130,RAB!$C$14:$C$130,C785)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SUMIFS(RAB!$F$14:$F$130,RAB!$C$14:$C$130,C786)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SUMIFS(RAB!$F$14:$F$130,RAB!$C$14:$C$130,C787)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SUMIFS(RAB!$F$14:$F$130,RAB!$C$14:$C$130,C788)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SUMIFS(RAB!$F$14:$F$130,RAB!$C$14:$C$130,C789)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SUMIFS(RAB!$F$14:$F$130,RAB!$C$14:$C$130,C790)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SUMIFS(RAB!$F$14:$F$130,RAB!$C$14:$C$130,C791)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SUMIFS(RAB!$F$14:$F$130,RAB!$C$14:$C$130,C792)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SUMIFS(RAB!$F$14:$F$130,RAB!$C$14:$C$130,C793)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SUMIFS(RAB!$F$14:$F$130,RAB!$C$14:$C$130,C794)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SUMIFS(RAB!$F$14:$F$130,RAB!$C$14:$C$130,C795)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SUMIFS(RAB!$F$14:$F$130,RAB!$C$14:$C$130,C796)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SUMIFS(RAB!$F$14:$F$130,RAB!$C$14:$C$130,C797)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SUMIFS(RAB!$F$14:$F$130,RAB!$C$14:$C$130,C798)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SUMIFS(RAB!$F$14:$F$130,RAB!$C$14:$C$130,C799)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SUMIFS(RAB!$F$14:$F$130,RAB!$C$14:$C$130,C800)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SUMIFS(RAB!$F$14:$F$130,RAB!$C$14:$C$130,C801)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SUMIFS(RAB!$F$14:$F$130,RAB!$C$14:$C$130,C802)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SUMIFS(RAB!$F$14:$F$130,RAB!$C$14:$C$130,C803)</f>
        <v>1</v>
      </c>
      <c r="E803" s="26">
        <f t="shared" ca="1" si="34"/>
        <v>1</v>
      </c>
      <c r="F803" s="26">
        <f ca="1">IF(D803=0,0,SUM($E$713:E803))</f>
        <v>2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SUMIFS(RAB!$F$14:$F$130,RAB!$C$14:$C$130,C804)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SUMIFS(RAB!$F$14:$F$130,RAB!$C$14:$C$130,C805)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SUMIFS(RAB!$F$14:$F$130,RAB!$C$14:$C$130,C806)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SUMIFS(RAB!$F$14:$F$130,RAB!$C$14:$C$130,C807)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SUMIFS(RAB!$F$14:$F$130,RAB!$C$14:$C$130,C808)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SUMIFS(RAB!$F$14:$F$130,RAB!$C$14:$C$130,C809)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SUMIFS(RAB!$F$14:$F$130,RAB!$C$14:$C$130,C810)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SUMIFS(RAB!$F$14:$F$130,RAB!$C$14:$C$130,C811)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SUMIFS(RAB!$F$14:$F$130,RAB!$C$14:$C$130,C812)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SUMIFS(RAB!$F$14:$F$130,RAB!$C$14:$C$130,C813)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SUMIFS(RAB!$F$14:$F$130,RAB!$C$14:$C$130,C814)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SUMIFS(RAB!$F$14:$F$130,RAB!$C$14:$C$130,C815)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SUMIFS(RAB!$F$14:$F$130,RAB!$C$14:$C$130,C816)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SUMIFS(RAB!$F$14:$F$130,RAB!$C$14:$C$130,C817)</f>
        <v>3</v>
      </c>
      <c r="E817" s="26">
        <f t="shared" ca="1" si="34"/>
        <v>1</v>
      </c>
      <c r="F817" s="26">
        <f ca="1">IF(D817=0,0,SUM($E$713:E817))</f>
        <v>3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SUMIFS(RAB!$F$14:$F$130,RAB!$C$14:$C$130,C818)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SUMIFS(RAB!$F$14:$F$130,RAB!$C$14:$C$130,C819)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SUMIFS(RAB!$F$14:$F$130,RAB!$C$14:$C$130,C820)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SUMIFS(RAB!$F$14:$F$130,RAB!$C$14:$C$130,C821)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SUMIFS(RAB!$F$14:$F$130,RAB!$C$14:$C$130,C822)</f>
        <v>3</v>
      </c>
      <c r="E822" s="26">
        <f t="shared" ca="1" si="34"/>
        <v>1</v>
      </c>
      <c r="F822" s="26">
        <f ca="1">IF(D822=0,0,SUM($E$713:E822))</f>
        <v>4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SUMIFS(RAB!$F$14:$F$130,RAB!$C$14:$C$130,C823)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SUMIFS(RAB!$F$14:$F$130,RAB!$C$14:$C$130,C824)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SUMIFS(RAB!$F$14:$F$130,RAB!$C$14:$C$130,C825)</f>
        <v>5</v>
      </c>
      <c r="E825" s="26">
        <f t="shared" ca="1" si="34"/>
        <v>1</v>
      </c>
      <c r="F825" s="26">
        <f ca="1">IF(D825=0,0,SUM($E$713:E825))</f>
        <v>5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SUMIFS(RAB!$F$14:$F$130,RAB!$C$14:$C$130,C826)</f>
        <v>6</v>
      </c>
      <c r="E826" s="26">
        <f t="shared" ca="1" si="34"/>
        <v>1</v>
      </c>
      <c r="F826" s="26">
        <f ca="1">IF(D826=0,0,SUM($E$713:E826))</f>
        <v>6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SUMIFS(RAB!$F$14:$F$130,RAB!$C$14:$C$130,C827)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SUMIFS(RAB!$F$14:$F$130,RAB!$C$14:$C$130,C828)</f>
        <v>89</v>
      </c>
      <c r="E828" s="26">
        <f t="shared" ca="1" si="34"/>
        <v>1</v>
      </c>
      <c r="F828" s="26">
        <f ca="1">IF(D828=0,0,SUM($E$713:E828))</f>
        <v>7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SUMIFS(RAB!$F$14:$F$130,RAB!$C$14:$C$130,C829)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SUMIFS(RAB!$F$14:$F$130,RAB!$C$14:$C$130,C830)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SUMIFS(RAB!$F$14:$F$130,RAB!$C$14:$C$130,C831)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SUMIFS(RAB!$F$14:$F$130,RAB!$C$14:$C$130,C832)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SUMIFS(RAB!$F$14:$F$130,RAB!$C$14:$C$130,C833)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SUMIFS(RAB!$F$14:$F$130,RAB!$C$14:$C$130,C834)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SUMIFS(RAB!$F$14:$F$130,RAB!$C$14:$C$130,C835)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SUMIFS(RAB!$F$14:$F$130,RAB!$C$14:$C$130,C836)</f>
        <v>47</v>
      </c>
      <c r="E836" s="26">
        <f t="shared" ca="1" si="34"/>
        <v>1</v>
      </c>
      <c r="F836" s="26">
        <f ca="1">IF(D836=0,0,SUM($E$713:E836))</f>
        <v>8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SUMIFS(RAB!$F$14:$F$130,RAB!$C$14:$C$130,C837)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SUMIFS(RAB!$F$14:$F$130,RAB!$C$14:$C$130,C838)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SUMIFS(RAB!$F$14:$F$130,RAB!$C$14:$C$130,C839)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SUMIFS(RAB!$F$14:$F$130,RAB!$C$14:$C$130,C840)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SUMIFS(RAB!$F$14:$F$130,RAB!$C$14:$C$130,C841)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SUMIFS(RAB!$F$14:$F$130,RAB!$C$14:$C$130,C842)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SUMIFS(RAB!$F$14:$F$130,RAB!$C$14:$C$130,C843)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SUMIFS(RAB!$F$14:$F$130,RAB!$C$14:$C$130,C844)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SUMIFS(RAB!$F$14:$F$130,RAB!$C$14:$C$130,C845)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SUMIFS(RAB!$F$14:$F$130,RAB!$C$14:$C$130,C846)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SUMIFS(RAB!$F$14:$F$130,RAB!$C$14:$C$130,C847)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SUMIFS(RAB!$F$14:$F$130,RAB!$C$14:$C$130,C848)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SUMIFS(RAB!$F$14:$F$130,RAB!$C$14:$C$130,C849)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SUMIFS(RAB!$F$14:$F$130,RAB!$C$14:$C$130,C850)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SUMIFS(RAB!$F$14:$F$130,RAB!$C$14:$C$130,C851)</f>
        <v>1</v>
      </c>
      <c r="E851" s="26">
        <f t="shared" ca="1" si="35"/>
        <v>1</v>
      </c>
      <c r="F851" s="26">
        <f ca="1">IF(D851=0,0,SUM($E$713:E851))</f>
        <v>9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SUMIFS(RAB!$F$14:$F$130,RAB!$C$14:$C$130,C852)</f>
        <v>1</v>
      </c>
      <c r="E852" s="26">
        <f t="shared" ca="1" si="35"/>
        <v>1</v>
      </c>
      <c r="F852" s="26">
        <f ca="1">IF(D852=0,0,SUM($E$713:E852))</f>
        <v>10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SUMIFS(RAB!$F$14:$F$130,RAB!$C$14:$C$130,C853)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SUMIFS(RAB!$F$14:$F$130,RAB!$C$14:$C$130,C854)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SUMIFS(RAB!$F$14:$F$130,RAB!$C$14:$C$130,C855)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SUMIFS(RAB!$F$14:$F$130,RAB!$C$14:$C$130,C856)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SUMIFS(RAB!$F$14:$F$130,RAB!$C$14:$C$130,C857)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SUMIFS(RAB!$F$14:$F$130,RAB!$C$14:$C$130,C858)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SUMIFS(RAB!$F$14:$F$130,RAB!$C$14:$C$130,C859)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SUMIFS(RAB!$F$14:$F$130,RAB!$C$14:$C$130,C860)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SUMIFS(RAB!$F$14:$F$130,RAB!$C$14:$C$130,C861)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SUMIFS(RAB!$F$14:$F$130,RAB!$C$14:$C$130,C862)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SUMIFS(RAB!$F$14:$F$130,RAB!$C$14:$C$130,C863)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SUMIFS(RAB!$F$14:$F$130,RAB!$C$14:$C$130,C864)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SUMIFS(RAB!$F$14:$F$130,RAB!$C$14:$C$130,C865)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SUMIFS(RAB!$F$14:$F$130,RAB!$C$14:$C$130,C866)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SUMIFS(RAB!$F$14:$F$130,RAB!$C$14:$C$130,C867)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SUMIFS(RAB!$F$14:$F$130,RAB!$C$14:$C$130,C868)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SUMIFS(RAB!$F$14:$F$130,RAB!$C$14:$C$130,C869)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SUMIFS(RAB!$F$14:$F$130,RAB!$C$14:$C$130,C870)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SUMIFS(RAB!$F$14:$F$130,RAB!$C$14:$C$130,C871)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SUMIFS(RAB!$F$14:$F$130,RAB!$C$14:$C$130,C872)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SUMIFS(RAB!$F$14:$F$130,RAB!$C$14:$C$130,C873)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SUMIFS(RAB!$F$14:$F$130,RAB!$C$14:$C$130,C874)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SUMIFS(RAB!$F$14:$F$130,RAB!$C$14:$C$130,C875)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SUMIFS(RAB!$F$14:$F$130,RAB!$C$14:$C$130,C876)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SUMIFS(RAB!$F$14:$F$130,RAB!$C$14:$C$130,C877)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SUMIFS(RAB!$F$14:$F$130,RAB!$C$14:$C$130,C878)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SUMIFS(RAB!$F$14:$F$130,RAB!$C$14:$C$130,C879)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SUMIFS(RAB!$F$14:$F$130,RAB!$C$14:$C$130,C880)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SUMIFS(RAB!$F$14:$F$130,RAB!$C$14:$C$130,C881)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SUMIFS(RAB!$F$14:$F$130,RAB!$C$14:$C$130,C882)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SUMIFS(RAB!$F$14:$F$130,RAB!$C$14:$C$130,C883)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SUMIFS(RAB!$F$14:$F$130,RAB!$C$14:$C$130,C884)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SUMIFS(RAB!$F$14:$F$130,RAB!$C$14:$C$130,C885)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SUMIFS(RAB!$F$14:$F$130,RAB!$C$14:$C$130,C886)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SUMIFS(RAB!$F$14:$F$130,RAB!$C$14:$C$130,C887)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SUMIFS(RAB!$F$14:$F$130,RAB!$C$14:$C$130,C888)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SUMIFS(RAB!$F$14:$F$130,RAB!$C$14:$C$130,C889)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SUMIFS(RAB!$F$14:$F$130,RAB!$C$14:$C$130,C890)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SUMIFS(RAB!$F$14:$F$130,RAB!$C$14:$C$130,C891)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SUMIFS(RAB!$F$14:$F$130,RAB!$C$14:$C$130,C892)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SUMIFS(RAB!$F$14:$F$130,RAB!$C$14:$C$130,C893)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SUMIFS(RAB!$F$14:$F$130,RAB!$C$14:$C$130,C894)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SUMIFS(RAB!$F$14:$F$130,RAB!$C$14:$C$130,C895)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SUMIFS(RAB!$F$14:$F$130,RAB!$C$14:$C$130,C896)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SUMIFS(RAB!$F$14:$F$130,RAB!$C$14:$C$130,C897)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SUMIFS(RAB!$F$14:$F$130,RAB!$C$14:$C$130,C898)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SUMIFS(RAB!$F$14:$F$130,RAB!$C$14:$C$130,C899)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SUMIFS(RAB!$F$14:$F$130,RAB!$C$14:$C$130,C900)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SUMIFS(RAB!$F$14:$F$130,RAB!$C$14:$C$130,C901)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SUMIFS(RAB!$F$14:$F$130,RAB!$C$14:$C$130,C902)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SUMIFS(RAB!$F$14:$F$130,RAB!$C$14:$C$130,C903)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SUMIFS(RAB!$F$14:$F$130,RAB!$C$14:$C$130,C904)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SUMIFS(RAB!$F$14:$F$130,RAB!$C$14:$C$130,C905)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SUMIFS(RAB!$F$14:$F$130,RAB!$C$14:$C$130,C906)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SUMIFS(RAB!$F$14:$F$130,RAB!$C$14:$C$130,C907)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SUMIFS(RAB!$F$14:$F$130,RAB!$C$14:$C$130,C908)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SUMIFS(RAB!$F$14:$F$130,RAB!$C$14:$C$130,C909)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SUMIFS(RAB!$F$14:$F$130,RAB!$C$14:$C$130,C910)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SUMIFS(RAB!$F$14:$F$130,RAB!$C$14:$C$130,C911)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SUMIFS(RAB!$F$14:$F$130,RAB!$C$14:$C$130,C912)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SUMIFS(RAB!$F$14:$F$130,RAB!$C$14:$C$130,C913)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SUMIFS(RAB!$F$14:$F$130,RAB!$C$14:$C$130,C914)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SUMIFS(RAB!$F$14:$F$130,RAB!$C$14:$C$130,C915)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SUMIFS(RAB!$F$14:$F$130,RAB!$C$14:$C$130,C916)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SUMIFS(RAB!$F$14:$F$130,RAB!$C$14:$C$130,C917)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SUMIFS(RAB!$F$14:$F$130,RAB!$C$14:$C$130,C918)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SUMIFS(RAB!$F$14:$F$130,RAB!$C$14:$C$130,C919)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SUMIFS(RAB!$F$14:$F$130,RAB!$C$14:$C$130,C920)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SUMIFS(RAB!$F$14:$F$130,RAB!$C$14:$C$130,C921)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SUMIFS(RAB!$F$14:$F$130,RAB!$C$14:$C$130,C922)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SUMIFS(RAB!$F$14:$F$130,RAB!$C$14:$C$130,C923)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SUMIFS(RAB!$F$14:$F$130,RAB!$C$14:$C$130,C924)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SUMIFS(RAB!$F$14:$F$130,RAB!$C$14:$C$130,C925)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SUMIFS(RAB!$F$14:$F$130,RAB!$C$14:$C$130,C926)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SUMIFS(RAB!$F$14:$F$130,RAB!$C$14:$C$130,C927)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SUMIFS(RAB!$F$14:$F$130,RAB!$C$14:$C$130,C928)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SUMIFS(RAB!$F$14:$F$130,RAB!$C$14:$C$130,C929)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SUMIFS(RAB!$F$14:$F$130,RAB!$C$14:$C$130,C930)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SUMIFS(RAB!$F$14:$F$130,RAB!$C$14:$C$130,C931)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SUMIFS(RAB!$F$14:$F$130,RAB!$C$14:$C$130,C932)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SUMIFS(RAB!$F$14:$F$130,RAB!$C$14:$C$130,C933)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SUMIFS(RAB!$F$14:$F$130,RAB!$C$14:$C$130,C934)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SUMIFS(RAB!$F$14:$F$130,RAB!$C$14:$C$130,C935)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SUMIFS(RAB!$F$14:$F$130,RAB!$C$14:$C$130,C936)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SUMIFS(RAB!$F$14:$F$130,RAB!$C$14:$C$130,C937)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SUMIFS(RAB!$F$14:$F$130,RAB!$C$14:$C$130,C938)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SUMIFS(RAB!$F$14:$F$130,RAB!$C$14:$C$130,C939)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SUMIFS(RAB!$F$14:$F$130,RAB!$C$14:$C$130,C940)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SUMIFS(RAB!$F$14:$F$130,RAB!$C$14:$C$130,C941)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SUMIFS(RAB!$F$14:$F$130,RAB!$C$14:$C$130,C942)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SUMIFS(RAB!$F$14:$F$130,RAB!$C$14:$C$130,C943)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SUMIFS(RAB!$F$14:$F$130,RAB!$C$14:$C$130,C944)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SUMIFS(RAB!$F$14:$F$130,RAB!$C$14:$C$130,C945)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SUMIFS(RAB!$F$14:$F$130,RAB!$C$14:$C$130,C946)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SUMIFS(RAB!$F$14:$F$130,RAB!$C$14:$C$130,C947)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SUMIFS(RAB!$F$14:$F$130,RAB!$C$14:$C$130,C948)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SUMIFS(RAB!$F$14:$F$130,RAB!$C$14:$C$130,C949)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SUMIFS(RAB!$F$14:$F$130,RAB!$C$14:$C$130,C950)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SUMIFS(RAB!$F$14:$F$130,RAB!$C$14:$C$130,C951)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SUMIFS(RAB!$F$14:$F$130,RAB!$C$14:$C$130,C952)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SUMIFS(RAB!$F$14:$F$130,RAB!$C$14:$C$130,C953)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SUMIFS(RAB!$F$14:$F$130,RAB!$C$14:$C$130,C954)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SUMIFS(RAB!$F$14:$F$130,RAB!$C$14:$C$130,C955)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SUMIFS(RAB!$F$14:$F$130,RAB!$C$14:$C$130,C956)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SUMIFS(RAB!$F$14:$F$130,RAB!$C$14:$C$130,C957)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SUMIFS(RAB!$F$14:$F$130,RAB!$C$14:$C$130,C958)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SUMIFS(RAB!$F$14:$F$130,RAB!$C$14:$C$130,C959)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SUMIFS(RAB!$F$14:$F$130,RAB!$C$14:$C$130,C960)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SUMIFS(RAB!$F$14:$F$130,RAB!$C$14:$C$130,C961)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SUMIFS(RAB!$F$14:$F$130,RAB!$C$14:$C$130,C962)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SUMIFS(RAB!$F$14:$F$130,RAB!$C$14:$C$130,C963)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SUMIFS(RAB!$F$14:$F$130,RAB!$C$14:$C$130,C964)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SUMIFS(RAB!$F$14:$F$130,RAB!$C$14:$C$130,C965)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SUMIFS(RAB!$F$14:$F$130,RAB!$C$14:$C$130,C966)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SUMIFS(RAB!$F$14:$F$130,RAB!$C$14:$C$130,C967)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SUMIFS(RAB!$F$14:$F$130,RAB!$C$14:$C$130,C968)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SUMIFS(RAB!$F$14:$F$130,RAB!$C$14:$C$130,C969)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SUMIFS(RAB!$F$14:$F$130,RAB!$C$14:$C$130,C970)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SUMIFS(RAB!$F$14:$F$130,RAB!$C$14:$C$130,C971)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SUMIFS(RAB!$F$14:$F$130,RAB!$C$14:$C$130,C972)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SUMIFS(RAB!$F$14:$F$130,RAB!$C$14:$C$130,C973)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SUMIFS(RAB!$F$14:$F$130,RAB!$C$14:$C$130,C974)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SUMIFS(RAB!$F$14:$F$130,RAB!$C$14:$C$130,C975)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SUMIFS(RAB!$F$14:$F$130,RAB!$C$14:$C$130,C976)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SUMIFS(RAB!$F$14:$F$130,RAB!$C$14:$C$130,C977)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SUMIFS(RAB!$F$14:$F$130,RAB!$C$14:$C$130,C978)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SUMIFS(RAB!$F$14:$F$130,RAB!$C$14:$C$130,C979)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SUMIFS(RAB!$F$14:$F$130,RAB!$C$14:$C$130,C980)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SUMIFS(RAB!$F$14:$F$130,RAB!$C$14:$C$130,C981)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SUMIFS(RAB!$F$14:$F$130,RAB!$C$14:$C$130,C982)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SUMIFS(RAB!$F$14:$F$130,RAB!$C$14:$C$130,C983)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SUMIFS(RAB!$F$14:$F$130,RAB!$C$14:$C$130,C984)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SUMIFS(RAB!$F$14:$F$130,RAB!$C$14:$C$130,C985)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SUMIFS(RAB!$F$14:$F$130,RAB!$C$14:$C$130,C986)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SUMIFS(RAB!$F$14:$F$130,RAB!$C$14:$C$130,C987)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SUMIFS(RAB!$F$14:$F$130,RAB!$C$14:$C$130,C988)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SUMIFS(RAB!$F$14:$F$130,RAB!$C$14:$C$130,C989)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SUMIFS(RAB!$F$14:$F$130,RAB!$C$14:$C$130,C990)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SUMIFS(RAB!$F$14:$F$130,RAB!$C$14:$C$130,C991)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SUMIFS(RAB!$F$14:$F$130,RAB!$C$14:$C$130,C992)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SUMIFS(RAB!$F$14:$F$130,RAB!$C$14:$C$130,C993)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SUMIFS(RAB!$F$14:$F$130,RAB!$C$14:$C$130,C994)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SUMIFS(RAB!$F$14:$F$130,RAB!$C$14:$C$130,C995)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SUMIFS(RAB!$F$14:$F$130,RAB!$C$14:$C$130,C996)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SUMIFS(RAB!$F$14:$F$130,RAB!$C$14:$C$130,C997)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SUMIFS(RAB!$F$14:$F$130,RAB!$C$14:$C$130,C998)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SUMIFS(RAB!$F$14:$F$130,RAB!$C$14:$C$130,C999)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SUMIFS(RAB!$F$14:$F$130,RAB!$C$14:$C$130,C1000)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SUMIFS(RAB!$F$14:$F$130,RAB!$C$14:$C$130,C1001)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SUMIFS(RAB!$F$14:$F$130,RAB!$C$14:$C$130,C1002)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SUMIFS(RAB!$F$14:$F$130,RAB!$C$14:$C$130,C1003)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SUMIFS(RAB!$F$14:$F$130,RAB!$C$14:$C$130,C1004)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SUMIFS(RAB!$F$14:$F$130,RAB!$C$14:$C$130,C1005)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SUMIFS(RAB!$F$14:$F$130,RAB!$C$14:$C$130,C1006)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SUMIFS(RAB!$F$14:$F$130,RAB!$C$14:$C$130,C1007)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SUMIFS(RAB!$F$14:$F$130,RAB!$C$14:$C$130,C1008)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SUMIFS(RAB!$F$14:$F$130,RAB!$C$14:$C$130,C1009)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SUMIFS(RAB!$F$14:$F$130,RAB!$C$14:$C$130,C1010)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SUMIFS(RAB!$F$14:$F$130,RAB!$C$14:$C$130,C1011)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SUMIFS(RAB!$F$14:$F$130,RAB!$C$14:$C$130,C1012)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SUMIFS(RAB!$F$14:$F$130,RAB!$C$14:$C$130,C1013)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SUMIFS(RAB!$F$14:$F$130,RAB!$C$14:$C$130,C1014)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SUMIFS(RAB!$F$14:$F$130,RAB!$C$14:$C$130,C1015)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SUMIFS(RAB!$F$14:$F$130,RAB!$C$14:$C$130,C1016)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SUMIFS(RAB!$F$14:$F$130,RAB!$C$14:$C$130,C1017)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SUMIFS(RAB!$F$14:$F$130,RAB!$C$14:$C$130,C1018)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SUMIFS(RAB!$F$14:$F$130,RAB!$C$14:$C$130,C1019)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SUMIFS(RAB!$F$14:$F$130,RAB!$C$14:$C$130,C1020)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SUMIFS(RAB!$F$14:$F$130,RAB!$C$14:$C$130,C1021)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SUMIFS(RAB!$F$14:$F$130,RAB!$C$14:$C$130,C1022)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SUMIFS(RAB!$F$14:$F$130,RAB!$C$14:$C$130,C1023)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SUMIFS(RAB!$F$14:$F$130,RAB!$C$14:$C$130,C1024)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SUMIFS(RAB!$F$14:$F$130,RAB!$C$14:$C$130,C1025)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SUMIFS(RAB!$F$14:$F$130,RAB!$C$14:$C$130,C1026)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SUMIFS(RAB!$F$14:$F$130,RAB!$C$14:$C$130,C1027)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SUMIFS(RAB!$F$14:$F$130,RAB!$C$14:$C$130,C1028)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SUMIFS(RAB!$F$14:$F$130,RAB!$C$14:$C$130,C1029)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SUMIFS(RAB!$F$14:$F$130,RAB!$C$14:$C$130,C1030)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SUMIFS(RAB!$F$14:$F$130,RAB!$C$14:$C$130,C1031)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SUMIFS(RAB!$F$14:$F$130,RAB!$C$14:$C$130,C1032)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SUMIFS(RAB!$F$14:$F$130,RAB!$C$14:$C$130,C1033)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SUMIFS(RAB!$F$14:$F$130,RAB!$C$14:$C$130,C1034)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SUMIFS(RAB!$F$14:$F$130,RAB!$C$14:$C$130,C1035)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SUMIFS(RAB!$F$14:$F$130,RAB!$C$14:$C$130,C1036)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SUMIFS(RAB!$F$14:$F$130,RAB!$C$14:$C$130,C1037)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SUMIFS(RAB!$F$14:$F$130,RAB!$C$14:$C$130,C1038)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SUMIFS(RAB!$F$14:$F$130,RAB!$C$14:$C$130,C1039)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SUMIFS(RAB!$F$14:$F$130,RAB!$C$14:$C$130,C1040)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SUMIFS(RAB!$F$14:$F$130,RAB!$C$14:$C$130,C1041)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SUMIFS(RAB!$F$14:$F$130,RAB!$C$14:$C$130,C1042)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SUMIFS(RAB!$F$14:$F$130,RAB!$C$14:$C$130,C1043)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SUMIFS(RAB!$F$14:$F$130,RAB!$C$14:$C$130,C1044)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SUMIFS(RAB!$F$14:$F$130,RAB!$C$14:$C$130,C1045)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SUMIFS(RAB!$F$14:$F$130,RAB!$C$14:$C$130,C1046)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SUMIFS(RAB!$F$14:$F$130,RAB!$C$14:$C$130,C1047)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SUMIFS(RAB!$F$14:$F$130,RAB!$C$14:$C$130,C1048)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SUMIFS(RAB!$F$14:$F$130,RAB!$C$14:$C$130,C1049)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SUMIFS(RAB!$F$14:$F$130,RAB!$C$14:$C$130,C1050)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SUMIFS(RAB!$F$14:$F$130,RAB!$C$14:$C$130,C1051)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SUMIFS(RAB!$F$14:$F$130,RAB!$C$14:$C$130,C1052)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SUMIFS(RAB!$F$14:$F$130,RAB!$C$14:$C$130,C1053)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SUMIFS(RAB!$F$14:$F$130,RAB!$C$14:$C$130,C1054)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SUMIFS(RAB!$F$14:$F$130,RAB!$C$14:$C$130,C1055)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SUMIFS(RAB!$F$14:$F$130,RAB!$C$14:$C$130,C1056)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SUMIFS(RAB!$F$14:$F$130,RAB!$C$14:$C$130,C1057)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SUMIFS(RAB!$F$14:$F$130,RAB!$C$14:$C$130,C1058)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SUMIFS(RAB!$F$14:$F$130,RAB!$C$14:$C$130,C1059)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SUMIFS(RAB!$F$14:$F$130,RAB!$C$14:$C$130,C1060)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SUMIFS(RAB!$F$14:$F$130,RAB!$C$14:$C$130,C1061)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SUMIFS(RAB!$F$14:$F$130,RAB!$C$14:$C$130,C1062)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SUMIFS(RAB!$F$14:$F$130,RAB!$C$14:$C$130,C1063)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SUMIFS(RAB!$F$14:$F$130,RAB!$C$14:$C$130,C1064)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SUMIFS(RAB!$F$14:$F$130,RAB!$C$14:$C$130,C1065)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SUMIFS(RAB!$F$14:$F$130,RAB!$C$14:$C$130,C1066)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SUMIFS(RAB!$F$14:$F$130,RAB!$C$14:$C$130,C1067)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SUMIFS(RAB!$F$14:$F$130,RAB!$C$14:$C$130,C1068)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SUMIFS(RAB!$F$14:$F$130,RAB!$C$14:$C$130,C1069)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SUMIFS(RAB!$F$14:$F$130,RAB!$C$14:$C$130,C1070)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SUMIFS(RAB!$F$14:$F$130,RAB!$C$14:$C$130,C1071)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SUMIFS(RAB!$F$14:$F$130,RAB!$C$14:$C$130,C1072)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SUMIFS(RAB!$F$14:$F$130,RAB!$C$14:$C$130,C1073)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SUMIFS(RAB!$F$14:$F$130,RAB!$C$14:$C$130,C1074)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SUMIFS(RAB!$F$14:$F$130,RAB!$C$14:$C$130,C1075)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SUMIFS(RAB!$F$14:$F$130,RAB!$C$14:$C$130,C1076)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SUMIFS(RAB!$F$14:$F$130,RAB!$C$14:$C$130,C1077)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SUMIFS(RAB!$F$14:$F$130,RAB!$C$14:$C$130,C1078)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SUMIFS(RAB!$F$14:$F$130,RAB!$C$14:$C$130,C1079)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SUMIFS(RAB!$F$14:$F$130,RAB!$C$14:$C$130,C1080)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SUMIFS(RAB!$F$14:$F$130,RAB!$C$14:$C$130,C1081)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SUMIFS(RAB!$F$14:$F$130,RAB!$C$14:$C$130,C1082)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SUMIFS(RAB!$F$14:$F$130,RAB!$C$14:$C$130,C1083)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SUMIFS(RAB!$F$14:$F$130,RAB!$C$14:$C$130,C1084)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SUMIFS(RAB!$F$14:$F$130,RAB!$C$14:$C$130,C1085)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SUMIFS(RAB!$F$14:$F$130,RAB!$C$14:$C$130,C1086)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SUMIFS(RAB!$F$14:$F$130,RAB!$C$14:$C$130,C1087)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SUMIFS(RAB!$F$14:$F$130,RAB!$C$14:$C$130,C1088)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SUMIFS(RAB!$F$14:$F$130,RAB!$C$14:$C$130,C1089)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SUMIFS(RAB!$F$14:$F$130,RAB!$C$14:$C$130,C1090)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SUMIFS(RAB!$F$14:$F$130,RAB!$C$14:$C$130,C1091)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SUMIFS(RAB!$F$14:$F$130,RAB!$C$14:$C$130,C1092)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SUMIFS(RAB!$F$14:$F$130,RAB!$C$14:$C$130,C1093)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SUMIFS(RAB!$F$14:$F$130,RAB!$C$14:$C$130,C1094)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SUMIFS(RAB!$F$14:$F$130,RAB!$C$14:$C$130,C1095)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SUMIFS(RAB!$F$14:$F$130,RAB!$C$14:$C$130,C1096)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SUMIFS(RAB!$F$14:$F$130,RAB!$C$14:$C$130,C1097)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SUMIFS(RAB!$F$14:$F$130,RAB!$C$14:$C$130,C1098)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SUMIFS(RAB!$F$14:$F$130,RAB!$C$14:$C$130,C1099)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SUMIFS(RAB!$F$14:$F$130,RAB!$C$14:$C$130,C1100)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SUMIFS(RAB!$F$14:$F$130,RAB!$C$14:$C$130,C1101)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SUMIFS(RAB!$F$14:$F$130,RAB!$C$14:$C$130,C1102)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SUMIFS(RAB!$F$14:$F$130,RAB!$C$14:$C$130,C1103)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SUMIFS(RAB!$F$14:$F$130,RAB!$C$14:$C$130,C1104)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SUMIFS(RAB!$F$14:$F$130,RAB!$C$14:$C$130,C1105)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SUMIFS(RAB!$F$14:$F$130,RAB!$C$14:$C$130,C1106)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SUMIFS(RAB!$F$14:$F$130,RAB!$C$14:$C$130,C1107)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SUMIFS(RAB!$F$14:$F$130,RAB!$C$14:$C$130,C1108)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SUMIFS(RAB!$F$14:$F$130,RAB!$C$14:$C$130,C1109)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SUMIFS(RAB!$F$14:$F$130,RAB!$C$14:$C$130,C1110)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SUMIFS(RAB!$F$14:$F$130,RAB!$C$14:$C$130,C1111)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SUMIFS(RAB!$F$14:$F$130,RAB!$C$14:$C$130,C1112)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SUMIFS(RAB!$F$14:$F$130,RAB!$C$14:$C$130,C1113)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SUMIFS(RAB!$F$14:$F$130,RAB!$C$14:$C$130,C1114)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SUMIFS(RAB!$F$14:$F$130,RAB!$C$14:$C$130,C1115)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SUMIFS(RAB!$F$14:$F$130,RAB!$C$14:$C$130,C1116)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SUMIFS(RAB!$F$14:$F$130,RAB!$C$14:$C$130,C1117)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SUMIFS(RAB!$F$14:$F$130,RAB!$C$14:$C$130,C1118)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SUMIFS(RAB!$F$14:$F$130,RAB!$C$14:$C$130,C1119)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SUMIFS(RAB!$F$14:$F$130,RAB!$C$14:$C$130,C1120)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SUMIFS(RAB!$F$14:$F$130,RAB!$C$14:$C$130,C1121)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SUMIFS(RAB!$F$14:$F$130,RAB!$C$14:$C$130,C1122)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SUMIFS(RAB!$F$14:$F$130,RAB!$C$14:$C$130,C1123)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SUMIFS(RAB!$F$14:$F$130,RAB!$C$14:$C$130,C1124)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SUMIFS(RAB!$F$14:$F$130,RAB!$C$14:$C$130,C1125)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SUMIFS(RAB!$F$14:$F$130,RAB!$C$14:$C$130,C1126)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SUMIFS(RAB!$F$14:$F$130,RAB!$C$14:$C$130,C1127)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SUMIFS(RAB!$F$14:$F$130,RAB!$C$14:$C$130,C1128)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SUMIFS(RAB!$F$14:$F$130,RAB!$C$14:$C$130,C1129)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SUMIFS(RAB!$F$14:$F$130,RAB!$C$14:$C$130,C1130)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SUMIFS(RAB!$F$14:$F$130,RAB!$C$14:$C$130,C1131)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SUMIFS(RAB!$F$14:$F$130,RAB!$C$14:$C$130,C1132)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SUMIFS(RAB!$F$14:$F$130,RAB!$C$14:$C$130,C1133)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SUMIFS(RAB!$F$14:$F$130,RAB!$C$14:$C$130,C1134)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SUMIFS(RAB!$F$14:$F$130,RAB!$C$14:$C$130,C1135)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SUMIFS(RAB!$F$14:$F$130,RAB!$C$14:$C$130,C1136)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SUMIFS(RAB!$F$14:$F$130,RAB!$C$14:$C$130,C1137)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SUMIFS(RAB!$F$14:$F$130,RAB!$C$14:$C$130,C1138)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SUMIFS(RAB!$F$14:$F$130,RAB!$C$14:$C$130,C1139)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SUMIFS(RAB!$F$14:$F$130,RAB!$C$14:$C$130,C1140)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SUMIFS(RAB!$F$14:$F$130,RAB!$C$14:$C$130,C1141)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SUMIFS(RAB!$F$14:$F$130,RAB!$C$14:$C$130,C1142)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SUMIFS(RAB!$F$14:$F$130,RAB!$C$14:$C$130,C1143)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SUMIFS(RAB!$F$14:$F$130,RAB!$C$14:$C$130,C1144)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SUMIFS(RAB!$F$14:$F$130,RAB!$C$14:$C$130,C1145)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SUMIFS(RAB!$F$14:$F$130,RAB!$C$14:$C$130,C1146)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SUMIFS(RAB!$F$14:$F$130,RAB!$C$14:$C$130,C1147)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SUMIFS(RAB!$F$14:$F$130,RAB!$C$14:$C$130,C1148)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SUMIFS(RAB!$F$14:$F$130,RAB!$C$14:$C$130,C1149)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SUMIFS(RAB!$F$14:$F$130,RAB!$C$14:$C$130,C1150)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SUMIFS(RAB!$F$14:$F$130,RAB!$C$14:$C$130,C1151)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SUMIFS(RAB!$F$14:$F$130,RAB!$C$14:$C$130,C1152)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SUMIFS(RAB!$F$14:$F$130,RAB!$C$14:$C$130,C1153)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SUMIFS(RAB!$F$14:$F$130,RAB!$C$14:$C$130,C1154)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SUMIFS(RAB!$F$14:$F$130,RAB!$C$14:$C$130,C1155)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SUMIFS(RAB!$F$14:$F$130,RAB!$C$14:$C$130,C1156)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SUMIFS(RAB!$F$14:$F$130,RAB!$C$14:$C$130,C1157)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SUMIFS(RAB!$F$14:$F$130,RAB!$C$14:$C$130,C1158)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SUMIFS(RAB!$F$14:$F$130,RAB!$C$14:$C$130,C1159)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SUMIFS(RAB!$F$14:$F$130,RAB!$C$14:$C$130,C1160)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SUMIFS(RAB!$F$14:$F$130,RAB!$C$14:$C$130,C1161)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SUMIFS(RAB!$F$14:$F$130,RAB!$C$14:$C$130,C1162)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SUMIFS(RAB!$F$14:$F$130,RAB!$C$14:$C$130,C1163)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SUMIFS(RAB!$F$14:$F$130,RAB!$C$14:$C$130,C1164)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SUMIFS(RAB!$F$14:$F$130,RAB!$C$14:$C$130,C1165)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SUMIFS(RAB!$F$14:$F$130,RAB!$C$14:$C$130,C1166)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SUMIFS(RAB!$F$14:$F$130,RAB!$C$14:$C$130,C1167)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SUMIFS(RAB!$F$14:$F$130,RAB!$C$14:$C$130,C1168)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SUMIFS(RAB!$F$14:$F$130,RAB!$C$14:$C$130,C1169)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SUMIFS(RAB!$F$14:$F$130,RAB!$C$14:$C$130,C1170)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SUMIFS(RAB!$F$14:$F$130,RAB!$C$14:$C$130,C1171)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SUMIFS(RAB!$F$14:$F$130,RAB!$C$14:$C$130,C1172)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SUMIFS(RAB!$F$14:$F$130,RAB!$C$14:$C$130,C1173)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SUMIFS(RAB!$F$14:$F$130,RAB!$C$14:$C$130,C1174)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SUMIFS(RAB!$F$14:$F$130,RAB!$C$14:$C$130,C1175)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SUMIFS(RAB!$F$14:$F$130,RAB!$C$14:$C$130,C1176)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SUMIFS(RAB!$F$14:$F$130,RAB!$C$14:$C$130,C1177)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SUMIFS(RAB!$F$14:$F$130,RAB!$C$14:$C$130,C1178)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SUMIFS(RAB!$F$14:$F$130,RAB!$C$14:$C$130,C1179)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SUMIFS(RAB!$F$14:$F$130,RAB!$C$14:$C$130,C1180)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SUMIFS(RAB!$F$14:$F$130,RAB!$C$14:$C$130,C1181)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SUMIFS(RAB!$F$14:$F$130,RAB!$C$14:$C$130,C1182)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SUMIFS(RAB!$F$14:$F$130,RAB!$C$14:$C$130,C1183)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SUMIFS(RAB!$F$14:$F$130,RAB!$C$14:$C$130,C1184)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SUMIFS(RAB!$F$14:$F$130,RAB!$C$14:$C$130,C1185)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SUMIFS(RAB!$F$14:$F$130,RAB!$C$14:$C$130,C1186)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SUMIFS(RAB!$F$14:$F$130,RAB!$C$14:$C$130,C1187)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SUMIFS(RAB!$F$14:$F$130,RAB!$C$14:$C$130,C1188)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SUMIFS(RAB!$F$14:$F$130,RAB!$C$14:$C$130,C1189)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SUMIFS(RAB!$F$14:$F$130,RAB!$C$14:$C$130,C1190)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SUMIFS(RAB!$F$14:$F$130,RAB!$C$14:$C$130,C1191)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SUMIFS(RAB!$F$14:$F$130,RAB!$C$14:$C$130,C1192)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SUMIFS(RAB!$F$14:$F$130,RAB!$C$14:$C$130,C1193)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SUMIFS(RAB!$F$14:$F$130,RAB!$C$14:$C$130,C1194)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SUMIFS(RAB!$F$14:$F$130,RAB!$C$14:$C$130,C1195)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SUMIFS(RAB!$F$14:$F$130,RAB!$C$14:$C$130,C1196)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SUMIFS(RAB!$F$14:$F$130,RAB!$C$14:$C$130,C1197)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SUMIFS(RAB!$F$14:$F$130,RAB!$C$14:$C$130,C1198)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SUMIFS(RAB!$F$14:$F$130,RAB!$C$14:$C$130,C1199)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SUMIFS(RAB!$F$14:$F$130,RAB!$C$14:$C$130,C1200)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SUMIFS(RAB!$F$14:$F$130,RAB!$C$14:$C$130,C1201)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SUMIFS(RAB!$F$14:$F$130,RAB!$C$14:$C$130,C1202)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SUMIFS(RAB!$F$14:$F$130,RAB!$C$14:$C$130,C1203)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SUMIFS(RAB!$F$14:$F$130,RAB!$C$14:$C$130,C1204)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SUMIFS(RAB!$F$14:$F$130,RAB!$C$14:$C$130,C1205)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SUMIFS(RAB!$F$14:$F$130,RAB!$C$14:$C$130,C1206)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SUMIFS(RAB!$F$14:$F$130,RAB!$C$14:$C$130,C1207)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SUMIFS(RAB!$F$14:$F$130,RAB!$C$14:$C$130,C1208)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SUMIFS(RAB!$F$14:$F$130,RAB!$C$14:$C$130,C1209)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SUMIFS(RAB!$F$14:$F$130,RAB!$C$14:$C$130,C1210)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SUMIFS(RAB!$F$14:$F$130,RAB!$C$14:$C$130,C1211)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SUMIFS(RAB!$F$14:$F$130,RAB!$C$14:$C$130,C1212)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SUMIFS(RAB!$F$14:$F$130,RAB!$C$14:$C$130,C1213)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SUMIFS(RAB!$F$14:$F$130,RAB!$C$14:$C$130,C1214)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SUMIFS(RAB!$F$14:$F$130,RAB!$C$14:$C$130,C1215)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SUMIFS(RAB!$F$14:$F$130,RAB!$C$14:$C$130,C1216)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SUMIFS(RAB!$F$14:$F$130,RAB!$C$14:$C$130,C1217)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SUMIFS(RAB!$F$14:$F$130,RAB!$C$14:$C$130,C1218)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SUMIFS(RAB!$F$14:$F$130,RAB!$C$14:$C$130,C1219)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SUMIFS(RAB!$F$14:$F$130,RAB!$C$14:$C$130,C1220)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SUMIFS(RAB!$F$14:$F$130,RAB!$C$14:$C$130,C1221)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SUMIFS(RAB!$F$14:$F$130,RAB!$C$14:$C$130,C1222)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SUMIFS(RAB!$F$14:$F$130,RAB!$C$14:$C$130,C1223)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SUMIFS(RAB!$F$14:$F$130,RAB!$C$14:$C$130,C1224)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SUMIFS(RAB!$F$14:$F$130,RAB!$C$14:$C$130,C1225)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SUMIFS(RAB!$F$14:$F$130,RAB!$C$14:$C$130,C1226)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SUMIFS(RAB!$F$14:$F$130,RAB!$C$14:$C$130,C1227)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SUMIFS(RAB!$F$14:$F$130,RAB!$C$14:$C$130,C1228)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SUMIFS(RAB!$F$14:$F$130,RAB!$C$14:$C$130,C1229)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SUMIFS(RAB!$F$14:$F$130,RAB!$C$14:$C$130,C1230)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SUMIFS(RAB!$F$14:$F$130,RAB!$C$14:$C$130,C1231)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SUMIFS(RAB!$F$14:$F$130,RAB!$C$14:$C$130,C1232)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SUMIFS(RAB!$F$14:$F$130,RAB!$C$14:$C$130,C1233)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SUMIFS(RAB!$F$14:$F$130,RAB!$C$14:$C$130,C1234)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SUMIFS(RAB!$F$14:$F$130,RAB!$C$14:$C$130,C1235)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SUMIFS(RAB!$F$14:$F$130,RAB!$C$14:$C$130,C1236)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SUMIFS(RAB!$F$14:$F$130,RAB!$C$14:$C$130,C1237)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SUMIFS(RAB!$F$14:$F$130,RAB!$C$14:$C$130,C1238)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SUMIFS(RAB!$F$14:$F$130,RAB!$C$14:$C$130,C1239)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SUMIFS(RAB!$F$14:$F$130,RAB!$C$14:$C$130,C1240)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SUMIFS(RAB!$F$14:$F$130,RAB!$C$14:$C$130,C1241)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SUMIFS(RAB!$F$14:$F$130,RAB!$C$14:$C$130,C1242)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SUMIFS(RAB!$F$14:$F$130,RAB!$C$14:$C$130,C1243)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SUMIFS(RAB!$F$14:$F$130,RAB!$C$14:$C$130,C1244)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SUMIFS(RAB!$F$14:$F$130,RAB!$C$14:$C$130,C1245)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SUMIFS(RAB!$F$14:$F$130,RAB!$C$14:$C$130,C1246)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SUMIFS(RAB!$F$14:$F$130,RAB!$C$14:$C$130,C1247)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SUMIFS(RAB!$F$14:$F$130,RAB!$C$14:$C$130,C1248)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SUMIFS(RAB!$F$14:$F$130,RAB!$C$14:$C$130,C1249)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SUMIFS(RAB!$F$14:$F$130,RAB!$C$14:$C$130,C1250)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SUMIFS(RAB!$F$14:$F$130,RAB!$C$14:$C$130,C1251)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SUMIFS(RAB!$F$14:$F$130,RAB!$C$14:$C$130,C1252)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SUMIFS(RAB!$F$14:$F$130,RAB!$C$14:$C$130,C1253)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SUMIFS(RAB!$F$14:$F$130,RAB!$C$14:$C$130,C1254)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SUMIFS(RAB!$F$14:$F$130,RAB!$C$14:$C$130,C1255)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SUMIFS(RAB!$F$14:$F$130,RAB!$C$14:$C$130,C1256)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SUMIFS(RAB!$F$14:$F$130,RAB!$C$14:$C$130,C1257)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SUMIFS(RAB!$F$14:$F$130,RAB!$C$14:$C$130,C1258)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SUMIFS(RAB!$F$14:$F$130,RAB!$C$14:$C$130,C1259)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SUMIFS(RAB!$F$14:$F$130,RAB!$C$14:$C$130,C1260)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SUMIFS(RAB!$F$14:$F$130,RAB!$C$14:$C$130,C1261)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SUMIFS(RAB!$F$14:$F$130,RAB!$C$14:$C$130,C1262)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SUMIFS(RAB!$F$14:$F$130,RAB!$C$14:$C$130,C1263)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SUMIFS(RAB!$F$14:$F$130,RAB!$C$14:$C$130,C1264)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SUMIFS(RAB!$F$14:$F$130,RAB!$C$14:$C$130,C1265)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SUMIFS(RAB!$F$14:$F$130,RAB!$C$14:$C$130,C1266)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SUMIFS(RAB!$F$14:$F$130,RAB!$C$14:$C$130,C1267)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SUMIFS(RAB!$F$14:$F$130,RAB!$C$14:$C$130,C1268)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SUMIFS(RAB!$F$14:$F$130,RAB!$C$14:$C$130,C1269)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SUMIFS(RAB!$F$14:$F$130,RAB!$C$14:$C$130,C1270)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SUMIFS(RAB!$F$14:$F$130,RAB!$C$14:$C$130,C1271)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SUMIFS(RAB!$F$14:$F$130,RAB!$C$14:$C$130,C1272)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SUMIFS(RAB!$F$14:$F$130,RAB!$C$14:$C$130,C1273)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SUMIFS(RAB!$F$14:$F$130,RAB!$C$14:$C$130,C1274)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SUMIFS(RAB!$F$14:$F$130,RAB!$C$14:$C$130,C1275)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SUMIFS(RAB!$F$14:$F$130,RAB!$C$14:$C$130,C1276)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SUMIFS(RAB!$F$14:$F$130,RAB!$C$14:$C$130,C1277)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SUMIFS(RAB!$F$14:$F$130,RAB!$C$14:$C$130,C1278)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SUMIFS(RAB!$F$14:$F$130,RAB!$C$14:$C$130,C1279)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SUMIFS(RAB!$F$14:$F$130,RAB!$C$14:$C$130,C1280)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SUMIFS(RAB!$F$14:$F$130,RAB!$C$14:$C$130,C1281)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SUMIFS(RAB!$F$14:$F$130,RAB!$C$14:$C$130,C1282)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SUMIFS(RAB!$F$14:$F$130,RAB!$C$14:$C$130,C1283)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SUMIFS(RAB!$F$14:$F$130,RAB!$C$14:$C$130,C1284)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SUMIFS(RAB!$F$14:$F$130,RAB!$C$14:$C$130,C1285)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SUMIFS(RAB!$F$14:$F$130,RAB!$C$14:$C$130,C1286)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SUMIFS(RAB!$F$14:$F$130,RAB!$C$14:$C$130,C1287)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SUMIFS(RAB!$F$14:$F$130,RAB!$C$14:$C$130,C1288)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SUMIFS(RAB!$F$14:$F$130,RAB!$C$14:$C$130,C1289)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SUMIFS(RAB!$F$14:$F$130,RAB!$C$14:$C$130,C1290)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SUMIFS(RAB!$F$14:$F$130,RAB!$C$14:$C$130,C1291)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SUMIFS(RAB!$F$14:$F$130,RAB!$C$14:$C$130,C1292)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SUMIFS(RAB!$F$14:$F$130,RAB!$C$14:$C$130,C1293)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SUMIFS(RAB!$F$14:$F$130,RAB!$C$14:$C$130,C1294)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SUMIFS(RAB!$F$14:$F$130,RAB!$C$14:$C$130,C1295)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SUMIFS(RAB!$F$14:$F$130,RAB!$C$14:$C$130,C1296)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SUMIFS(RAB!$F$14:$F$130,RAB!$C$14:$C$130,C1297)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SUMIFS(RAB!$F$14:$F$130,RAB!$C$14:$C$130,C1298)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SUMIFS(RAB!$F$14:$F$130,RAB!$C$14:$C$130,C1299)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SUMIFS(RAB!$F$14:$F$130,RAB!$C$14:$C$130,C1300)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SUMIFS(RAB!$F$14:$F$130,RAB!$C$14:$C$130,C1301)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SUMIFS(RAB!$F$14:$F$130,RAB!$C$14:$C$130,C1302)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SUMIFS(RAB!$F$14:$F$130,RAB!$C$14:$C$130,C1303)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SUMIFS(RAB!$F$14:$F$130,RAB!$C$14:$C$130,C1304)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SUMIFS(RAB!$F$14:$F$130,RAB!$C$14:$C$130,C1305)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SUMIFS(RAB!$F$14:$F$130,RAB!$C$14:$C$130,C1306)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SUMIFS(RAB!$F$14:$F$130,RAB!$C$14:$C$130,C1307)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SUMIFS(RAB!$F$14:$F$130,RAB!$C$14:$C$130,C1308)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SUMIFS(RAB!$F$14:$F$130,RAB!$C$14:$C$130,C1309)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SUMIFS(RAB!$F$14:$F$130,RAB!$C$14:$C$130,C1310)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SUMIFS(RAB!$F$14:$F$130,RAB!$C$14:$C$130,C1311)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SUMIFS(RAB!$F$14:$F$130,RAB!$C$14:$C$130,C1312)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SUMIFS(RAB!$F$14:$F$130,RAB!$C$14:$C$130,C1313)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SUMIFS(RAB!$F$14:$F$130,RAB!$C$14:$C$130,C1314)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SUMIFS(RAB!$F$14:$F$130,RAB!$C$14:$C$130,C1315)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SUMIFS(RAB!$F$14:$F$130,RAB!$C$14:$C$130,C1316)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SUMIFS(RAB!$F$14:$F$130,RAB!$C$14:$C$130,C1317)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SUMIFS(RAB!$F$14:$F$130,RAB!$C$14:$C$130,C1318)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SUMIFS(RAB!$F$14:$F$130,RAB!$C$14:$C$130,C1319)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SUMIFS(RAB!$F$14:$F$130,RAB!$C$14:$C$130,C1320)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6" priority="5" operator="equal">
      <formula>0</formula>
    </cfRule>
  </conditionalFormatting>
  <conditionalFormatting sqref="A10:L65536">
    <cfRule type="cellIs" dxfId="55" priority="1" operator="equal">
      <formula>0</formula>
    </cfRule>
  </conditionalFormatting>
  <conditionalFormatting sqref="C12:C711">
    <cfRule type="cellIs" dxfId="54" priority="66" stopIfTrue="1" operator="equal">
      <formula>0</formula>
    </cfRule>
  </conditionalFormatting>
  <conditionalFormatting sqref="E712:E65536">
    <cfRule type="cellIs" dxfId="53" priority="16" stopIfTrue="1" operator="equal">
      <formula>0</formula>
    </cfRule>
  </conditionalFormatting>
  <conditionalFormatting sqref="G1:G11 E6:E11 E1:E3 H7 H10:H11 F10:F711 G712:G65536">
    <cfRule type="cellIs" dxfId="52" priority="69" stopIfTrue="1" operator="equal">
      <formula>0</formula>
    </cfRule>
  </conditionalFormatting>
  <conditionalFormatting sqref="G12:H711">
    <cfRule type="cellIs" dxfId="51" priority="12" stopIfTrue="1" operator="equal">
      <formula>0</formula>
    </cfRule>
  </conditionalFormatting>
  <conditionalFormatting sqref="I7:K7">
    <cfRule type="cellIs" dxfId="50" priority="4" stopIfTrue="1" operator="equal">
      <formula>0</formula>
    </cfRule>
  </conditionalFormatting>
  <conditionalFormatting sqref="I10:L711">
    <cfRule type="cellIs" dxfId="49" priority="2" stopIfTrue="1" operator="equal">
      <formula>0</formula>
    </cfRule>
  </conditionalFormatting>
  <conditionalFormatting sqref="L1:L6">
    <cfRule type="cellIs" dxfId="48" priority="10" operator="equal">
      <formula>0</formula>
    </cfRule>
  </conditionalFormatting>
  <conditionalFormatting sqref="M1:IV1048576 A8:G9">
    <cfRule type="cellIs" dxfId="47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tabSelected="1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4" t="s">
        <v>1127</v>
      </c>
      <c r="C4" s="544"/>
      <c r="D4" s="544"/>
      <c r="E4" s="544"/>
      <c r="F4" s="544"/>
      <c r="G4" s="544"/>
      <c r="H4" s="544"/>
      <c r="I4" s="544"/>
      <c r="J4" s="544"/>
      <c r="K4" s="54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7" t="str">
        <f>RAB!G6</f>
        <v>CHUSNA AULA ALVIN</v>
      </c>
      <c r="H6" s="537"/>
      <c r="I6" s="537"/>
      <c r="J6" s="537"/>
      <c r="K6" s="53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RY GENUK-BULUSARI DS KALISARI KEC SAYUNG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5" t="s">
        <v>0</v>
      </c>
      <c r="C11" s="547" t="s">
        <v>1</v>
      </c>
      <c r="D11" s="550" t="s">
        <v>42</v>
      </c>
      <c r="E11" s="550" t="s">
        <v>43</v>
      </c>
      <c r="F11" s="550" t="s">
        <v>2</v>
      </c>
      <c r="G11" s="551" t="s">
        <v>41</v>
      </c>
      <c r="H11" s="550" t="s">
        <v>3</v>
      </c>
      <c r="I11" s="550"/>
      <c r="J11" s="550"/>
      <c r="K11" s="554"/>
      <c r="M11" s="33"/>
      <c r="N11" s="33"/>
      <c r="O11" s="33"/>
      <c r="P11" s="33"/>
      <c r="R11" s="34"/>
      <c r="S11" s="74"/>
      <c r="T11" s="74"/>
    </row>
    <row r="12" spans="1:21" ht="15" customHeight="1">
      <c r="B12" s="546"/>
      <c r="C12" s="548"/>
      <c r="D12" s="540"/>
      <c r="E12" s="540"/>
      <c r="F12" s="540"/>
      <c r="G12" s="552"/>
      <c r="H12" s="542" t="s">
        <v>46</v>
      </c>
      <c r="I12" s="542" t="s">
        <v>5</v>
      </c>
      <c r="J12" s="540" t="s">
        <v>47</v>
      </c>
      <c r="K12" s="54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6"/>
      <c r="C13" s="549"/>
      <c r="D13" s="540"/>
      <c r="E13" s="540"/>
      <c r="F13" s="540"/>
      <c r="G13" s="553"/>
      <c r="H13" s="543"/>
      <c r="I13" s="543"/>
      <c r="J13" s="540"/>
      <c r="K13" s="54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SATUAN'!$C$7:$C$1492,0),0)),"",OFFSET('HARGA SATUAN'!$I$6,MATCH(C16,'HARGA SATUAN'!$C$7:$C$1492,0),0))</f>
        <v>5800000</v>
      </c>
      <c r="H16" s="42">
        <f t="shared" ca="1" si="1"/>
        <v>0</v>
      </c>
      <c r="I16" s="42">
        <f t="shared" ca="1" si="2"/>
        <v>5800000</v>
      </c>
      <c r="J16" s="42">
        <f t="shared" ca="1" si="3"/>
        <v>0</v>
      </c>
      <c r="K16" s="43">
        <f t="shared" ca="1" si="0"/>
        <v>5800000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12M-350 daN+E</v>
      </c>
      <c r="D17" s="101" t="str">
        <f ca="1">IF(ISERROR(OFFSET('HARGA SATUAN'!$D$6,MATCH(C17,'HARGA SATUAN'!$C$7:$C$1492,0),0)),"",OFFSET('HARGA SATUAN'!$D$6,MATCH(C17,'HARGA SATUAN'!$C$7:$C$1492,0),0))</f>
        <v>HDW</v>
      </c>
      <c r="E17" s="101" t="str">
        <f ca="1">IF(B17="+","Unit",IF(ISERROR(OFFSET('HARGA SATUAN'!$E$6,MATCH(C17,'HARGA SATUAN'!$C$7:$C$1492,0),0)),"",OFFSET('HARGA SATUAN'!$E$6,MATCH(C17,'HARGA SATUAN'!$C$7:$C$1492,0),0)))</f>
        <v>Btg</v>
      </c>
      <c r="F17" s="101">
        <f t="shared" ca="1" si="5"/>
        <v>1</v>
      </c>
      <c r="G17" s="41">
        <f ca="1">IF(ISERROR(OFFSET('HARGA SATUAN'!$I$6,MATCH(C17,'HARGA SATUAN'!$C$7:$C$1492,0),0)),"",OFFSET('HARGA SATUAN'!$I$6,MATCH(C17,'HARGA SATUAN'!$C$7:$C$1492,0),0))</f>
        <v>6074400</v>
      </c>
      <c r="H17" s="42">
        <f t="shared" ca="1" si="1"/>
        <v>0</v>
      </c>
      <c r="I17" s="42">
        <f t="shared" ca="1" si="2"/>
        <v>6074400</v>
      </c>
      <c r="J17" s="42">
        <f t="shared" ca="1" si="3"/>
        <v>0</v>
      </c>
      <c r="K17" s="43">
        <f t="shared" ca="1" si="0"/>
        <v>6074400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8" t="s">
        <v>1008</v>
      </c>
      <c r="D38" s="538"/>
      <c r="E38" s="538"/>
      <c r="F38" s="538"/>
      <c r="G38" s="77" t="s">
        <v>9</v>
      </c>
      <c r="H38" s="55">
        <f ca="1">SUM(H14:H37)</f>
        <v>0</v>
      </c>
      <c r="I38" s="55">
        <f ca="1">SUM(I14:I37)</f>
        <v>11874400</v>
      </c>
      <c r="J38" s="55">
        <f ca="1">SUM(J14:J37)</f>
        <v>0</v>
      </c>
      <c r="K38" s="55">
        <f ca="1">SUM(K14:K37)</f>
        <v>11874400</v>
      </c>
      <c r="L38" s="44"/>
      <c r="R38" s="99"/>
      <c r="S38" s="99"/>
      <c r="T38" s="99"/>
    </row>
    <row r="39" spans="1:20" s="36" customFormat="1">
      <c r="A39" s="30"/>
      <c r="B39" s="56"/>
      <c r="C39" s="539" t="s">
        <v>462</v>
      </c>
      <c r="D39" s="539"/>
      <c r="E39" s="539"/>
      <c r="F39" s="539"/>
      <c r="G39" s="59" t="s">
        <v>9</v>
      </c>
      <c r="H39" s="60">
        <f ca="1">H38*0.1</f>
        <v>0</v>
      </c>
      <c r="I39" s="60">
        <f ca="1">I38*0.1</f>
        <v>1187440</v>
      </c>
      <c r="J39" s="60">
        <f ca="1">J38*0.1</f>
        <v>0</v>
      </c>
      <c r="K39" s="60">
        <f ca="1">K38*0.1</f>
        <v>1187440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8" t="s">
        <v>463</v>
      </c>
      <c r="D40" s="528"/>
      <c r="E40" s="528"/>
      <c r="F40" s="528"/>
      <c r="G40" s="61" t="s">
        <v>9</v>
      </c>
      <c r="H40" s="78">
        <f ca="1">SUM(H38:H39)</f>
        <v>0</v>
      </c>
      <c r="I40" s="78">
        <f ca="1">SUM(I38:I39)</f>
        <v>13061840</v>
      </c>
      <c r="J40" s="61">
        <f ca="1">SUM(J38:J39)</f>
        <v>0</v>
      </c>
      <c r="K40" s="61">
        <f ca="1">SUM(K38:K39)</f>
        <v>13061840</v>
      </c>
      <c r="L40" s="44"/>
      <c r="R40" s="99"/>
      <c r="S40" s="99"/>
      <c r="T40" s="99"/>
    </row>
    <row r="41" spans="1:20" s="36" customFormat="1">
      <c r="A41" s="30"/>
      <c r="B41" s="531" t="e">
        <f ca="1">"Terbilang : ( "&amp;L42&amp;" Rupiah )"</f>
        <v>#NAME?</v>
      </c>
      <c r="C41" s="532"/>
      <c r="D41" s="532"/>
      <c r="E41" s="532"/>
      <c r="F41" s="532"/>
      <c r="G41" s="532"/>
      <c r="H41" s="532"/>
      <c r="I41" s="532"/>
      <c r="J41" s="532"/>
      <c r="K41" s="533"/>
      <c r="L41" s="44"/>
      <c r="R41" s="58"/>
      <c r="S41" s="58"/>
      <c r="T41" s="58"/>
    </row>
    <row r="42" spans="1:20" s="36" customFormat="1">
      <c r="A42" s="30"/>
      <c r="B42" s="534"/>
      <c r="C42" s="535"/>
      <c r="D42" s="535"/>
      <c r="E42" s="535"/>
      <c r="F42" s="535"/>
      <c r="G42" s="535"/>
      <c r="H42" s="535"/>
      <c r="I42" s="535"/>
      <c r="J42" s="535"/>
      <c r="K42" s="536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9"/>
      <c r="I45" s="529"/>
      <c r="J45" s="530"/>
      <c r="K45" s="530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9"/>
      <c r="I46" s="529"/>
      <c r="J46" s="530"/>
      <c r="K46" s="530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9"/>
      <c r="I47" s="529"/>
      <c r="J47" s="530"/>
      <c r="K47" s="530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9"/>
      <c r="I52" s="529"/>
      <c r="J52" s="530"/>
      <c r="K52" s="530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SUMIFS(RAB!$F$14:$F$130,RAB!$C$14:$C$130,'REKAP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SUMIFS(RAB!$F$14:$F$130,RAB!$C$14:$C$130,'REKAP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SUMIFS(RAB!$F$14:$F$130,RAB!$C$14:$C$130,'REKAP TIANG'!C59)</f>
        <v>1</v>
      </c>
      <c r="E59" s="24">
        <f t="shared" ca="1" si="12"/>
        <v>1</v>
      </c>
      <c r="F59" s="24">
        <f ca="1">IF(D59=0,0,SUM($E$56:E59))</f>
        <v>1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SUMIFS(RAB!$F$14:$F$130,RAB!$C$14:$C$130,'REKAP TIANG'!C60)</f>
        <v>1</v>
      </c>
      <c r="E60" s="24">
        <f t="shared" ca="1" si="12"/>
        <v>1</v>
      </c>
      <c r="F60" s="24">
        <f ca="1">IF(D60=0,0,SUM($E$56:E60))</f>
        <v>2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SUMIFS(RAB!$F$14:$F$130,RAB!$C$14:$C$130,'REKAP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SUMIFS(RAB!$F$14:$F$130,RAB!$C$14:$C$130,'REKAP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SUMIFS(RAB!$F$14:$F$130,RAB!$C$14:$C$130,'REKAP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SUMIFS(RAB!$F$14:$F$130,RAB!$C$14:$C$130,'REKAP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SUMIFS(RAB!$F$14:$F$130,RAB!$C$14:$C$130,'REKAP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SUMIFS(RAB!$F$14:$F$130,RAB!$C$14:$C$130,'REKAP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SUMIFS(RAB!$F$14:$F$130,RAB!$C$14:$C$130,'REKAP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SUMIFS(RAB!$F$14:$F$130,RAB!$C$14:$C$130,'REKAP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SUMIFS(RAB!$F$14:$F$130,RAB!$C$14:$C$130,'REKAP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SUMIFS(RAB!$F$14:$F$130,RAB!$C$14:$C$130,'REKAP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SUMIFS(RAB!$F$14:$F$130,RAB!$C$14:$C$130,'REKAP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SUMIFS(RAB!$F$14:$F$130,RAB!$C$14:$C$130,'REKAP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SUMIFS(RAB!$F$14:$F$130,RAB!$C$14:$C$130,'REKAP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SUMIFS(RAB!$F$14:$F$130,RAB!$C$14:$C$130,'REKAP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SUMIFS(RAB!$F$14:$F$130,RAB!$C$14:$C$130,'REKAP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SUMIFS(RAB!$F$14:$F$130,RAB!$C$14:$C$130,'REKAP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6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5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4" t="s">
        <v>1034</v>
      </c>
      <c r="C4" s="544"/>
      <c r="D4" s="544"/>
      <c r="E4" s="544"/>
      <c r="F4" s="544"/>
      <c r="G4" s="544"/>
      <c r="H4" s="544"/>
      <c r="I4" s="544"/>
      <c r="J4" s="544"/>
      <c r="K4" s="54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7" t="str">
        <f>RAB!G6</f>
        <v>CHUSNA AULA ALVIN</v>
      </c>
      <c r="H6" s="537"/>
      <c r="I6" s="537"/>
      <c r="J6" s="537"/>
      <c r="K6" s="53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RY GENUK-BULUSARI DS KALISARI KEC SAYUNG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5" t="s">
        <v>0</v>
      </c>
      <c r="C11" s="547" t="s">
        <v>1</v>
      </c>
      <c r="D11" s="550" t="s">
        <v>42</v>
      </c>
      <c r="E11" s="550" t="s">
        <v>43</v>
      </c>
      <c r="F11" s="550" t="s">
        <v>2</v>
      </c>
      <c r="G11" s="551" t="s">
        <v>41</v>
      </c>
      <c r="H11" s="550" t="s">
        <v>3</v>
      </c>
      <c r="I11" s="550"/>
      <c r="J11" s="550"/>
      <c r="K11" s="554"/>
      <c r="M11" s="33"/>
      <c r="N11" s="33"/>
      <c r="O11" s="33"/>
      <c r="P11" s="33"/>
      <c r="R11" s="34"/>
      <c r="S11" s="74"/>
      <c r="T11" s="74"/>
    </row>
    <row r="12" spans="1:21" ht="15" customHeight="1">
      <c r="B12" s="546"/>
      <c r="C12" s="548"/>
      <c r="D12" s="540"/>
      <c r="E12" s="540"/>
      <c r="F12" s="540"/>
      <c r="G12" s="552"/>
      <c r="H12" s="542" t="s">
        <v>46</v>
      </c>
      <c r="I12" s="542" t="s">
        <v>5</v>
      </c>
      <c r="J12" s="540" t="s">
        <v>47</v>
      </c>
      <c r="K12" s="54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6"/>
      <c r="C13" s="549"/>
      <c r="D13" s="540"/>
      <c r="E13" s="540"/>
      <c r="F13" s="540"/>
      <c r="G13" s="553"/>
      <c r="H13" s="543"/>
      <c r="I13" s="543"/>
      <c r="J13" s="540"/>
      <c r="K13" s="54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Smart Box Langsung Daya 33 kVA MCCB 50 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Unit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3564900</v>
      </c>
      <c r="H16" s="42">
        <f t="shared" ca="1" si="1"/>
        <v>3564900</v>
      </c>
      <c r="I16" s="42">
        <f t="shared" ca="1" si="2"/>
        <v>0</v>
      </c>
      <c r="J16" s="42">
        <f t="shared" ca="1" si="3"/>
        <v>0</v>
      </c>
      <c r="K16" s="43">
        <f t="shared" ca="1" si="0"/>
        <v>3564900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Trafo 3 phasa 50 kVA YNyn0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42757200</v>
      </c>
      <c r="H17" s="42">
        <f t="shared" ca="1" si="1"/>
        <v>42757200</v>
      </c>
      <c r="I17" s="42">
        <f t="shared" ca="1" si="2"/>
        <v>0</v>
      </c>
      <c r="J17" s="42">
        <f t="shared" ca="1" si="3"/>
        <v>0</v>
      </c>
      <c r="K17" s="43">
        <f t="shared" ca="1" si="0"/>
        <v>42757200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FCO Polymer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3</v>
      </c>
      <c r="G18" s="41">
        <f ca="1">IF(ISERROR(OFFSET('HARGA SATUAN'!$I$6,MATCH(C18,'HARGA SATUAN'!$C$7:$C$1492,0),0)),"",OFFSET('HARGA SATUAN'!$I$6,MATCH(C18,'HARGA SATUAN'!$C$7:$C$1492,0),0))</f>
        <v>848250</v>
      </c>
      <c r="H18" s="42">
        <f t="shared" ca="1" si="1"/>
        <v>2544750</v>
      </c>
      <c r="I18" s="42">
        <f t="shared" ca="1" si="2"/>
        <v>0</v>
      </c>
      <c r="J18" s="42">
        <f t="shared" ca="1" si="3"/>
        <v>0</v>
      </c>
      <c r="K18" s="43">
        <f t="shared" ca="1" si="0"/>
        <v>2544750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Lightning Arester (Polymer) 21 KV, 10 KA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725900</v>
      </c>
      <c r="H19" s="42">
        <f t="shared" ca="1" si="1"/>
        <v>2177700</v>
      </c>
      <c r="I19" s="42">
        <f t="shared" ca="1" si="2"/>
        <v>0</v>
      </c>
      <c r="J19" s="42">
        <f t="shared" ca="1" si="3"/>
        <v>0</v>
      </c>
      <c r="K19" s="43">
        <f t="shared" ca="1" si="0"/>
        <v>2177700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Isolator Tumpu ( Line Post ) 20 KV Polymer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5</v>
      </c>
      <c r="G20" s="41">
        <f ca="1">IF(ISERROR(OFFSET('HARGA SATUAN'!$I$6,MATCH(C20,'HARGA SATUAN'!$C$7:$C$1492,0),0)),"",OFFSET('HARGA SATUAN'!$I$6,MATCH(C20,'HARGA SATUAN'!$C$7:$C$1492,0),0))</f>
        <v>176900</v>
      </c>
      <c r="H20" s="42">
        <f t="shared" ca="1" si="1"/>
        <v>884500</v>
      </c>
      <c r="I20" s="42">
        <f t="shared" ca="1" si="2"/>
        <v>0</v>
      </c>
      <c r="J20" s="42">
        <f t="shared" ca="1" si="3"/>
        <v>0</v>
      </c>
      <c r="K20" s="43">
        <f t="shared" ca="1" si="0"/>
        <v>884500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Tarik ( Strainkap Porcelain ) 20 KV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Set</v>
      </c>
      <c r="F21" s="101">
        <f t="shared" ca="1" si="6"/>
        <v>6</v>
      </c>
      <c r="G21" s="41">
        <f ca="1">IF(ISERROR(OFFSET('HARGA SATUAN'!$I$6,MATCH(C21,'HARGA SATUAN'!$C$7:$C$1492,0),0)),"",OFFSET('HARGA SATUAN'!$I$6,MATCH(C21,'HARGA SATUAN'!$C$7:$C$1492,0),0))</f>
        <v>430000</v>
      </c>
      <c r="H21" s="42">
        <f t="shared" ca="1" si="1"/>
        <v>2580000</v>
      </c>
      <c r="I21" s="42">
        <f t="shared" ca="1" si="2"/>
        <v>0</v>
      </c>
      <c r="J21" s="42">
        <f t="shared" ca="1" si="3"/>
        <v>0</v>
      </c>
      <c r="K21" s="43">
        <f t="shared" ca="1" si="0"/>
        <v>2580000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AAAC 70 mm²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89</v>
      </c>
      <c r="G22" s="41">
        <f ca="1">IF(ISERROR(OFFSET('HARGA SATUAN'!$I$6,MATCH(C22,'HARGA SATUAN'!$C$7:$C$1492,0),0)),"",OFFSET('HARGA SATUAN'!$I$6,MATCH(C22,'HARGA SATUAN'!$C$7:$C$1492,0),0))</f>
        <v>14200</v>
      </c>
      <c r="H22" s="42">
        <f t="shared" ca="1" si="1"/>
        <v>1263800</v>
      </c>
      <c r="I22" s="42">
        <f t="shared" ca="1" si="2"/>
        <v>0</v>
      </c>
      <c r="J22" s="42">
        <f t="shared" ca="1" si="3"/>
        <v>0</v>
      </c>
      <c r="K22" s="43">
        <f t="shared" ca="1" si="0"/>
        <v>1263800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NFA2X-T 3x70+1x70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47</v>
      </c>
      <c r="G23" s="41">
        <f ca="1">IF(ISERROR(OFFSET('HARGA SATUAN'!$I$6,MATCH(C23,'HARGA SATUAN'!$C$7:$C$1492,0),0)),"",OFFSET('HARGA SATUAN'!$I$6,MATCH(C23,'HARGA SATUAN'!$C$7:$C$1492,0),0))</f>
        <v>54500</v>
      </c>
      <c r="H23" s="42">
        <f t="shared" ca="1" si="1"/>
        <v>2561500</v>
      </c>
      <c r="I23" s="42">
        <f t="shared" ca="1" si="2"/>
        <v>0</v>
      </c>
      <c r="J23" s="42">
        <f t="shared" ca="1" si="3"/>
        <v>0</v>
      </c>
      <c r="K23" s="43">
        <f t="shared" ca="1" si="0"/>
        <v>2561500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8" t="s">
        <v>1008</v>
      </c>
      <c r="D168" s="538"/>
      <c r="E168" s="538"/>
      <c r="F168" s="538"/>
      <c r="G168" s="77" t="s">
        <v>9</v>
      </c>
      <c r="H168" s="55">
        <f ca="1">SUM(H14:H167)</f>
        <v>58334350</v>
      </c>
      <c r="I168" s="55">
        <f ca="1">SUM(I14:I167)</f>
        <v>0</v>
      </c>
      <c r="J168" s="55">
        <f ca="1">SUM(J14:J167)</f>
        <v>0</v>
      </c>
      <c r="K168" s="55">
        <f ca="1">SUM(K14:K167)</f>
        <v>58334350</v>
      </c>
      <c r="L168" s="44"/>
      <c r="R168" s="99"/>
      <c r="S168" s="99"/>
      <c r="T168" s="99"/>
    </row>
    <row r="169" spans="1:20" s="36" customFormat="1">
      <c r="A169" s="30"/>
      <c r="B169" s="56"/>
      <c r="C169" s="539" t="s">
        <v>462</v>
      </c>
      <c r="D169" s="539"/>
      <c r="E169" s="539"/>
      <c r="F169" s="539"/>
      <c r="G169" s="59" t="s">
        <v>9</v>
      </c>
      <c r="H169" s="60">
        <f ca="1">H168*0.1</f>
        <v>5833435</v>
      </c>
      <c r="I169" s="60">
        <f ca="1">I168*0.1</f>
        <v>0</v>
      </c>
      <c r="J169" s="60">
        <f ca="1">J168*0.1</f>
        <v>0</v>
      </c>
      <c r="K169" s="60">
        <f ca="1">K168*0.1</f>
        <v>5833435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8" t="s">
        <v>463</v>
      </c>
      <c r="D170" s="528"/>
      <c r="E170" s="528"/>
      <c r="F170" s="528"/>
      <c r="G170" s="61" t="s">
        <v>9</v>
      </c>
      <c r="H170" s="78">
        <f ca="1">SUM(H168:H169)</f>
        <v>64167785</v>
      </c>
      <c r="I170" s="78">
        <f ca="1">SUM(I168:I169)</f>
        <v>0</v>
      </c>
      <c r="J170" s="61">
        <f ca="1">SUM(J168:J169)</f>
        <v>0</v>
      </c>
      <c r="K170" s="61">
        <f ca="1">SUM(K168:K169)</f>
        <v>64167785</v>
      </c>
      <c r="L170" s="44"/>
      <c r="R170" s="99"/>
      <c r="S170" s="99"/>
      <c r="T170" s="99"/>
    </row>
    <row r="171" spans="1:20" s="36" customFormat="1">
      <c r="A171" s="30"/>
      <c r="B171" s="531" t="e">
        <f ca="1">"Terbilang : ( "&amp;L172&amp;" Rupiah )"</f>
        <v>#NAME?</v>
      </c>
      <c r="C171" s="532"/>
      <c r="D171" s="532"/>
      <c r="E171" s="532"/>
      <c r="F171" s="532"/>
      <c r="G171" s="532"/>
      <c r="H171" s="532"/>
      <c r="I171" s="532"/>
      <c r="J171" s="532"/>
      <c r="K171" s="533"/>
      <c r="L171" s="44"/>
      <c r="R171" s="58"/>
      <c r="S171" s="58"/>
      <c r="T171" s="58"/>
    </row>
    <row r="172" spans="1:20" s="36" customFormat="1">
      <c r="A172" s="30"/>
      <c r="B172" s="534"/>
      <c r="C172" s="535"/>
      <c r="D172" s="535"/>
      <c r="E172" s="535"/>
      <c r="F172" s="535"/>
      <c r="G172" s="535"/>
      <c r="H172" s="535"/>
      <c r="I172" s="535"/>
      <c r="J172" s="535"/>
      <c r="K172" s="536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9"/>
      <c r="I175" s="529"/>
      <c r="J175" s="530"/>
      <c r="K175" s="530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9"/>
      <c r="I176" s="529"/>
      <c r="J176" s="530"/>
      <c r="K176" s="530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9"/>
      <c r="I177" s="529"/>
      <c r="J177" s="530"/>
      <c r="K177" s="530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9"/>
      <c r="I182" s="529"/>
      <c r="J182" s="530"/>
      <c r="K182" s="530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SUMIFS(RAB!$F$14:$F$130,RAB!$C$14:$C$130,C224)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SUMIFS(RAB!$F$14:$F$130,RAB!$C$14:$C$130,C225)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SUMIFS(RAB!$F$14:$F$130,RAB!$C$14:$C$130,C226)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SUMIFS(RAB!$F$14:$F$130,RAB!$C$14:$C$130,C227)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SUMIFS(RAB!$F$14:$F$130,RAB!$C$14:$C$130,C228)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SUMIFS(RAB!$F$14:$F$130,RAB!$C$14:$C$130,C229)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SUMIFS(RAB!$F$14:$F$130,RAB!$C$14:$C$130,C230)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SUMIFS(RAB!$F$14:$F$130,RAB!$C$14:$C$130,C231)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SUMIFS(RAB!$F$14:$F$130,RAB!$C$14:$C$130,C232)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SUMIFS(RAB!$F$14:$F$130,RAB!$C$14:$C$130,C233)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SUMIFS(RAB!$F$14:$F$130,RAB!$C$14:$C$130,C234)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SUMIFS(RAB!$F$14:$F$130,RAB!$C$14:$C$130,C235)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SUMIFS(RAB!$F$14:$F$130,RAB!$C$14:$C$130,C236)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SUMIFS(RAB!$F$14:$F$130,RAB!$C$14:$C$130,C237)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SUMIFS(RAB!$F$14:$F$130,RAB!$C$14:$C$130,C238)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SUMIFS(RAB!$F$14:$F$130,RAB!$C$14:$C$130,C239)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SUMIFS(RAB!$F$14:$F$130,RAB!$C$14:$C$130,C240)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SUMIFS(RAB!$F$14:$F$130,RAB!$C$14:$C$130,C241)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SUMIFS(RAB!$F$14:$F$130,RAB!$C$14:$C$130,C242)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SUMIFS(RAB!$F$14:$F$130,RAB!$C$14:$C$130,C243)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SUMIFS(RAB!$F$14:$F$130,RAB!$C$14:$C$130,C244)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SUMIFS(RAB!$F$14:$F$130,RAB!$C$14:$C$130,C245)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SUMIFS(RAB!$F$14:$F$130,RAB!$C$14:$C$130,C246)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SUMIFS(RAB!$F$14:$F$130,RAB!$C$14:$C$130,C247)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SUMIFS(RAB!$F$14:$F$130,RAB!$C$14:$C$130,C248)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SUMIFS(RAB!$F$14:$F$130,RAB!$C$14:$C$130,C249)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SUMIFS(RAB!$F$14:$F$130,RAB!$C$14:$C$130,C250)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SUMIFS(RAB!$F$14:$F$130,RAB!$C$14:$C$130,C251)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SUMIFS(RAB!$F$14:$F$130,RAB!$C$14:$C$130,C252)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SUMIFS(RAB!$F$14:$F$130,RAB!$C$14:$C$130,C253)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SUMIFS(RAB!$F$14:$F$130,RAB!$C$14:$C$130,C254)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SUMIFS(RAB!$F$14:$F$130,RAB!$C$14:$C$130,C255)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SUMIFS(RAB!$F$14:$F$130,RAB!$C$14:$C$130,C256)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SUMIFS(RAB!$F$14:$F$130,RAB!$C$14:$C$130,C257)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SUMIFS(RAB!$F$14:$F$130,RAB!$C$14:$C$130,C258)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SUMIFS(RAB!$F$14:$F$130,RAB!$C$14:$C$130,C259)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SUMIFS(RAB!$F$14:$F$130,RAB!$C$14:$C$130,C260)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SUMIFS(RAB!$F$14:$F$130,RAB!$C$14:$C$130,C261)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SUMIFS(RAB!$F$14:$F$130,RAB!$C$14:$C$130,C262)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SUMIFS(RAB!$F$14:$F$130,RAB!$C$14:$C$130,C263)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SUMIFS(RAB!$F$14:$F$130,RAB!$C$14:$C$130,C264)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SUMIFS(RAB!$F$14:$F$130,RAB!$C$14:$C$130,C265)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SUMIFS(RAB!$F$14:$F$130,RAB!$C$14:$C$130,C266)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SUMIFS(RAB!$F$14:$F$130,RAB!$C$14:$C$130,C267)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SUMIFS(RAB!$F$14:$F$130,RAB!$C$14:$C$130,C268)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SUMIFS(RAB!$F$14:$F$130,RAB!$C$14:$C$130,C269)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SUMIFS(RAB!$F$14:$F$130,RAB!$C$14:$C$130,C270)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SUMIFS(RAB!$F$14:$F$130,RAB!$C$14:$C$130,C271)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SUMIFS(RAB!$F$14:$F$130,RAB!$C$14:$C$130,C272)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SUMIFS(RAB!$F$14:$F$130,RAB!$C$14:$C$130,C273)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SUMIFS(RAB!$F$14:$F$130,RAB!$C$14:$C$130,C274)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SUMIFS(RAB!$F$14:$F$130,RAB!$C$14:$C$130,C275)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SUMIFS(RAB!$F$14:$F$130,RAB!$C$14:$C$130,C276)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SUMIFS(RAB!$F$14:$F$130,RAB!$C$14:$C$130,C277)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SUMIFS(RAB!$F$14:$F$130,RAB!$C$14:$C$130,C278)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SUMIFS(RAB!$F$14:$F$130,RAB!$C$14:$C$130,C279)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SUMIFS(RAB!$F$14:$F$130,RAB!$C$14:$C$130,C280)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SUMIFS(RAB!$F$14:$F$130,RAB!$C$14:$C$130,C281)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SUMIFS(RAB!$F$14:$F$130,RAB!$C$14:$C$130,C282)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SUMIFS(RAB!$F$14:$F$130,RAB!$C$14:$C$130,C283)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SUMIFS(RAB!$F$14:$F$130,RAB!$C$14:$C$130,C284)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SUMIFS(RAB!$F$14:$F$130,RAB!$C$14:$C$130,C285)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SUMIFS(RAB!$F$14:$F$130,RAB!$C$14:$C$130,C286)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SUMIFS(RAB!$F$14:$F$130,RAB!$C$14:$C$130,C287)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SUMIFS(RAB!$F$14:$F$130,RAB!$C$14:$C$130,C288)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SUMIFS(RAB!$F$14:$F$130,RAB!$C$14:$C$130,C289)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SUMIFS(RAB!$F$14:$F$130,RAB!$C$14:$C$130,C290)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SUMIFS(RAB!$F$14:$F$130,RAB!$C$14:$C$130,C291)</f>
        <v>1</v>
      </c>
      <c r="E291" s="24">
        <f t="shared" ca="1" si="22"/>
        <v>1</v>
      </c>
      <c r="F291" s="24">
        <f ca="1">IF(D291=0,0,SUM($E$223:E291))</f>
        <v>1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SUMIFS(RAB!$F$14:$F$130,RAB!$C$14:$C$130,C292)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SUMIFS(RAB!$F$14:$F$130,RAB!$C$14:$C$130,C293)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SUMIFS(RAB!$F$14:$F$130,RAB!$C$14:$C$130,C294)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SUMIFS(RAB!$F$14:$F$130,RAB!$C$14:$C$130,C295)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SUMIFS(RAB!$F$14:$F$130,RAB!$C$14:$C$130,C296)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SUMIFS(RAB!$F$14:$F$130,RAB!$C$14:$C$130,C297)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SUMIFS(RAB!$F$14:$F$130,RAB!$C$14:$C$130,C298)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SUMIFS(RAB!$F$14:$F$130,RAB!$C$14:$C$130,C299)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SUMIFS(RAB!$F$14:$F$130,RAB!$C$14:$C$130,C300)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SUMIFS(RAB!$F$14:$F$130,RAB!$C$14:$C$130,C301)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SUMIFS(RAB!$F$14:$F$130,RAB!$C$14:$C$130,C302)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SUMIFS(RAB!$F$14:$F$130,RAB!$C$14:$C$130,C303)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SUMIFS(RAB!$F$14:$F$130,RAB!$C$14:$C$130,C304)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SUMIFS(RAB!$F$14:$F$130,RAB!$C$14:$C$130,C305)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SUMIFS(RAB!$F$14:$F$130,RAB!$C$14:$C$130,C306)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SUMIFS(RAB!$F$14:$F$130,RAB!$C$14:$C$130,C307)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SUMIFS(RAB!$F$14:$F$130,RAB!$C$14:$C$130,C308)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SUMIFS(RAB!$F$14:$F$130,RAB!$C$14:$C$130,C309)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SUMIFS(RAB!$F$14:$F$130,RAB!$C$14:$C$130,C310)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SUMIFS(RAB!$F$14:$F$130,RAB!$C$14:$C$130,C311)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SUMIFS(RAB!$F$14:$F$130,RAB!$C$14:$C$130,C312)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SUMIFS(RAB!$F$14:$F$130,RAB!$C$14:$C$130,C313)</f>
        <v>1</v>
      </c>
      <c r="E313" s="24">
        <f t="shared" ca="1" si="22"/>
        <v>1</v>
      </c>
      <c r="F313" s="24">
        <f ca="1">IF(D313=0,0,SUM($E$223:E313))</f>
        <v>2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SUMIFS(RAB!$F$14:$F$130,RAB!$C$14:$C$130,C314)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SUMIFS(RAB!$F$14:$F$130,RAB!$C$14:$C$130,C315)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SUMIFS(RAB!$F$14:$F$130,RAB!$C$14:$C$130,C316)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SUMIFS(RAB!$F$14:$F$130,RAB!$C$14:$C$130,C317)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SUMIFS(RAB!$F$14:$F$130,RAB!$C$14:$C$130,C318)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SUMIFS(RAB!$F$14:$F$130,RAB!$C$14:$C$130,C319)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SUMIFS(RAB!$F$14:$F$130,RAB!$C$14:$C$130,C320)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SUMIFS(RAB!$F$14:$F$130,RAB!$C$14:$C$130,C321)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SUMIFS(RAB!$F$14:$F$130,RAB!$C$14:$C$130,C322)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SUMIFS(RAB!$F$14:$F$130,RAB!$C$14:$C$130,C323)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SUMIFS(RAB!$F$14:$F$130,RAB!$C$14:$C$130,C324)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SUMIFS(RAB!$F$14:$F$130,RAB!$C$14:$C$130,C325)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SUMIFS(RAB!$F$14:$F$130,RAB!$C$14:$C$130,C326)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SUMIFS(RAB!$F$14:$F$130,RAB!$C$14:$C$130,C327)</f>
        <v>3</v>
      </c>
      <c r="E327" s="24">
        <f t="shared" ca="1" si="22"/>
        <v>1</v>
      </c>
      <c r="F327" s="24">
        <f ca="1">IF(D327=0,0,SUM($E$223:E327))</f>
        <v>3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SUMIFS(RAB!$F$14:$F$130,RAB!$C$14:$C$130,C328)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SUMIFS(RAB!$F$14:$F$130,RAB!$C$14:$C$130,C329)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SUMIFS(RAB!$F$14:$F$130,RAB!$C$14:$C$130,C330)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SUMIFS(RAB!$F$14:$F$130,RAB!$C$14:$C$130,C331)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SUMIFS(RAB!$F$14:$F$130,RAB!$C$14:$C$130,C332)</f>
        <v>3</v>
      </c>
      <c r="E332" s="24">
        <f t="shared" ca="1" si="22"/>
        <v>1</v>
      </c>
      <c r="F332" s="24">
        <f ca="1">IF(D332=0,0,SUM($E$223:E332))</f>
        <v>4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SUMIFS(RAB!$F$14:$F$130,RAB!$C$14:$C$130,C333)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SUMIFS(RAB!$F$14:$F$130,RAB!$C$14:$C$130,C334)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SUMIFS(RAB!$F$14:$F$130,RAB!$C$14:$C$130,C335)</f>
        <v>5</v>
      </c>
      <c r="E335" s="24">
        <f t="shared" ca="1" si="22"/>
        <v>1</v>
      </c>
      <c r="F335" s="24">
        <f ca="1">IF(D335=0,0,SUM($E$223:E335))</f>
        <v>5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SUMIFS(RAB!$F$14:$F$130,RAB!$C$14:$C$130,C336)</f>
        <v>6</v>
      </c>
      <c r="E336" s="24">
        <f t="shared" ca="1" si="22"/>
        <v>1</v>
      </c>
      <c r="F336" s="24">
        <f ca="1">IF(D336=0,0,SUM($E$223:E336))</f>
        <v>6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SUMIFS(RAB!$F$14:$F$130,RAB!$C$14:$C$130,C337)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SUMIFS(RAB!$F$14:$F$130,RAB!$C$14:$C$130,C338)</f>
        <v>89</v>
      </c>
      <c r="E338" s="24">
        <f t="shared" ca="1" si="22"/>
        <v>1</v>
      </c>
      <c r="F338" s="24">
        <f ca="1">IF(D338=0,0,SUM($E$223:E338))</f>
        <v>7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SUMIFS(RAB!$F$14:$F$130,RAB!$C$14:$C$130,C339)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SUMIFS(RAB!$F$14:$F$130,RAB!$C$14:$C$130,C340)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SUMIFS(RAB!$F$14:$F$130,RAB!$C$14:$C$130,C341)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SUMIFS(RAB!$F$14:$F$130,RAB!$C$14:$C$130,C342)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SUMIFS(RAB!$F$14:$F$130,RAB!$C$14:$C$130,C343)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SUMIFS(RAB!$F$14:$F$130,RAB!$C$14:$C$130,C344)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SUMIFS(RAB!$F$14:$F$130,RAB!$C$14:$C$130,C345)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SUMIFS(RAB!$F$14:$F$130,RAB!$C$14:$C$130,C346)</f>
        <v>47</v>
      </c>
      <c r="E346" s="24">
        <f t="shared" ca="1" si="22"/>
        <v>1</v>
      </c>
      <c r="F346" s="24">
        <f ca="1">IF(D346=0,0,SUM($E$223:E346))</f>
        <v>8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SUMIFS(RAB!$F$14:$F$130,RAB!$C$14:$C$130,C347)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SUMIFS(RAB!$F$14:$F$130,RAB!$C$14:$C$130,C348)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SUMIFS(RAB!$F$14:$F$130,RAB!$C$14:$C$130,C349)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SUMIFS(RAB!$F$14:$F$130,RAB!$C$14:$C$130,C350)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SUMIFS(RAB!$F$14:$F$130,RAB!$C$14:$C$130,C351)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SUMIFS(RAB!$F$14:$F$130,RAB!$C$14:$C$130,C352)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SUMIFS(RAB!$F$14:$F$130,RAB!$C$14:$C$130,C353)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SUMIFS(RAB!$F$14:$F$130,RAB!$C$14:$C$130,C354)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SUMIFS(RAB!$F$14:$F$130,RAB!$C$14:$C$130,C355)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SUMIFS(RAB!$F$14:$F$130,RAB!$C$14:$C$130,C356)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SUMIFS(RAB!$F$14:$F$130,RAB!$C$14:$C$130,C357)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SUMIFS(RAB!$F$14:$F$130,RAB!$C$14:$C$130,C358)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SUMIFS(RAB!$F$14:$F$130,RAB!$C$14:$C$130,C359)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SUMIFS(RAB!$F$14:$F$130,RAB!$C$14:$C$130,C360)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SUMIFS(RAB!$F$14:$F$130,RAB!$C$14:$C$130,C361)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SUMIFS(RAB!$F$14:$F$130,RAB!$C$14:$C$130,C362)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SUMIFS(RAB!$F$14:$F$130,RAB!$C$14:$C$130,C363)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SUMIFS(RAB!$F$14:$F$130,RAB!$C$14:$C$130,C364)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SUMIFS(RAB!$F$14:$F$130,RAB!$C$14:$C$130,C365)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SUMIFS(RAB!$F$14:$F$130,RAB!$C$14:$C$130,C366)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SUMIFS(RAB!$F$14:$F$130,RAB!$C$14:$C$130,C367)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SUMIFS(RAB!$F$14:$F$130,RAB!$C$14:$C$130,C368)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SUMIFS(RAB!$F$14:$F$130,RAB!$C$14:$C$130,C369)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SUMIFS(RAB!$F$14:$F$130,RAB!$C$14:$C$130,C370)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SUMIFS(RAB!$F$14:$F$130,RAB!$C$14:$C$130,C371)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SUMIFS(RAB!$F$14:$F$130,RAB!$C$14:$C$130,C372)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SUMIFS(RAB!$F$14:$F$130,RAB!$C$14:$C$130,C373)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4" priority="5" operator="equal">
      <formula>0</formula>
    </cfRule>
  </conditionalFormatting>
  <conditionalFormatting sqref="C16:C165">
    <cfRule type="cellIs" dxfId="43" priority="4" stopIfTrue="1" operator="equal">
      <formula>0</formula>
    </cfRule>
  </conditionalFormatting>
  <conditionalFormatting sqref="C16:E165">
    <cfRule type="cellIs" dxfId="42" priority="1" operator="equal">
      <formula>0</formula>
    </cfRule>
  </conditionalFormatting>
  <conditionalFormatting sqref="D224:F373">
    <cfRule type="cellIs" dxfId="41" priority="8" operator="equal">
      <formula>0</formula>
    </cfRule>
  </conditionalFormatting>
  <conditionalFormatting sqref="E1:E3 G1:G115 E6:E15 H12:I12 N13 F14:F15 H14:K115 E166:K166 G166:G223 E167:F167 H167:K167">
    <cfRule type="cellIs" dxfId="40" priority="43" stopIfTrue="1" operator="equal">
      <formula>0</formula>
    </cfRule>
  </conditionalFormatting>
  <conditionalFormatting sqref="E171:E65536">
    <cfRule type="cellIs" dxfId="39" priority="9" stopIfTrue="1" operator="equal">
      <formula>0</formula>
    </cfRule>
  </conditionalFormatting>
  <conditionalFormatting sqref="G224">
    <cfRule type="cellIs" dxfId="38" priority="10" operator="equal">
      <formula>0</formula>
    </cfRule>
  </conditionalFormatting>
  <conditionalFormatting sqref="G225:G65536">
    <cfRule type="cellIs" dxfId="37" priority="14" stopIfTrue="1" operator="equal">
      <formula>0</formula>
    </cfRule>
  </conditionalFormatting>
  <conditionalFormatting sqref="R14:T166 G116:K165">
    <cfRule type="cellIs" dxfId="36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4"/>
    </row>
    <row r="4" spans="4:4" ht="57" customHeight="1">
      <c r="D4" s="454">
        <v>3</v>
      </c>
    </row>
    <row r="5" spans="4:4" ht="57" customHeight="1">
      <c r="D5" s="454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7" activePane="bottomRight" state="frozen"/>
      <selection activeCell="D209" sqref="D209"/>
      <selection pane="topRight" activeCell="D209" sqref="D209"/>
      <selection pane="bottomLeft" activeCell="D209" sqref="D209"/>
      <selection pane="bottomRight" activeCell="C10" sqref="C10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6" t="s">
        <v>41</v>
      </c>
      <c r="C2" s="556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7" t="s">
        <v>23</v>
      </c>
      <c r="C4" s="558" t="s">
        <v>1012</v>
      </c>
      <c r="D4" s="558" t="s">
        <v>42</v>
      </c>
      <c r="E4" s="557" t="s">
        <v>43</v>
      </c>
      <c r="F4" s="108" t="s">
        <v>1605</v>
      </c>
      <c r="G4" s="108" t="s">
        <v>1604</v>
      </c>
      <c r="H4" s="555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7"/>
      <c r="C5" s="558"/>
      <c r="D5" s="558"/>
      <c r="E5" s="557"/>
      <c r="F5" s="93"/>
      <c r="G5" s="93"/>
      <c r="H5" s="555"/>
      <c r="I5" s="193" t="s">
        <v>1604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1548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1549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1550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1551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1552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1553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1554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1555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1459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1556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1557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1558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1559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1560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1561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1562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1460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1461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1563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1564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1565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1566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1567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1568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1569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1570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1571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1572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1573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1574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1575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1576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1577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1578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1579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1580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1581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1582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1583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1584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1585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1586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1587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1588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1589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1590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1591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1592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1593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1594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1595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1596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1597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1598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1599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1462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1463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1464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1465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1466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1467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1468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1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1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1469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1470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1471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1472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1473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1474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1475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1476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1477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1478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1479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1480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1481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1482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1483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1484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1485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1486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1487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1488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1489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1490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1491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1492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1493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1494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1495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1496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1497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1498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1499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1500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1501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1502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1503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1504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1505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1506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1507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1508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1509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1510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1511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1512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1513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1514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1515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1516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1517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1519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1518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1600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1601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1602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1520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1521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1522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1523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1524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1525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1526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1527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1603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2">
        <v>2740</v>
      </c>
      <c r="G1433" s="482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3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3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3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3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3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5" priority="138" operator="equal">
      <formula>0</formula>
    </cfRule>
  </conditionalFormatting>
  <conditionalFormatting sqref="B8:C135">
    <cfRule type="cellIs" dxfId="34" priority="51" operator="equal">
      <formula>0</formula>
    </cfRule>
  </conditionalFormatting>
  <conditionalFormatting sqref="B150:G1493">
    <cfRule type="cellIs" dxfId="33" priority="1" operator="equal">
      <formula>0</formula>
    </cfRule>
  </conditionalFormatting>
  <conditionalFormatting sqref="C143:G149">
    <cfRule type="cellIs" dxfId="32" priority="5" operator="equal">
      <formula>0</formula>
    </cfRule>
  </conditionalFormatting>
  <conditionalFormatting sqref="D9:G142">
    <cfRule type="cellIs" dxfId="31" priority="11" operator="equal">
      <formula>0</formula>
    </cfRule>
  </conditionalFormatting>
  <conditionalFormatting sqref="D1:IV5 A1:C7 D6:K6 H1455:IV1457 H1458:XFD1485 H1486:H1493 I1486:XFD1494 A1494:H1494 A1495:XFD65536">
    <cfRule type="cellIs" dxfId="30" priority="163" operator="equal">
      <formula>0</formula>
    </cfRule>
  </conditionalFormatting>
  <conditionalFormatting sqref="D7:IV8 C136:C142 B136:B149">
    <cfRule type="cellIs" dxfId="29" priority="62" operator="equal">
      <formula>0</formula>
    </cfRule>
  </conditionalFormatting>
  <conditionalFormatting sqref="H9:H1418">
    <cfRule type="cellIs" dxfId="28" priority="129" operator="equal">
      <formula>0</formula>
    </cfRule>
  </conditionalFormatting>
  <conditionalFormatting sqref="H1419:I1454">
    <cfRule type="cellIs" dxfId="27" priority="128" operator="equal">
      <formula>0</formula>
    </cfRule>
  </conditionalFormatting>
  <conditionalFormatting sqref="I108:I1418">
    <cfRule type="cellIs" dxfId="26" priority="125" operator="equal">
      <formula>0</formula>
    </cfRule>
  </conditionalFormatting>
  <conditionalFormatting sqref="J108:IV1454">
    <cfRule type="cellIs" dxfId="25" priority="139" operator="equal">
      <formula>0</formula>
    </cfRule>
  </conditionalFormatting>
  <conditionalFormatting sqref="M6:IV6">
    <cfRule type="cellIs" dxfId="24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4" zoomScale="55" zoomScaleNormal="55" zoomScaleSheetLayoutView="85" workbookViewId="0">
      <selection activeCell="P18" sqref="P18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63" t="s">
        <v>1454</v>
      </c>
      <c r="C2" s="563"/>
      <c r="D2" s="563"/>
      <c r="E2" s="563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68" t="s">
        <v>1533</v>
      </c>
      <c r="C4" s="569"/>
      <c r="D4" s="569"/>
      <c r="E4" s="570"/>
      <c r="F4" s="436"/>
      <c r="G4" s="436"/>
      <c r="H4" s="437"/>
      <c r="I4" s="595" t="s">
        <v>1534</v>
      </c>
      <c r="J4" s="596"/>
      <c r="K4" s="596"/>
      <c r="L4" s="597"/>
    </row>
    <row r="5" spans="1:12" ht="34.5" customHeight="1">
      <c r="A5" s="204"/>
      <c r="B5" s="439" t="s">
        <v>1379</v>
      </c>
      <c r="C5" s="277" t="s">
        <v>9</v>
      </c>
      <c r="D5" s="564" t="str">
        <f>DATA!D14</f>
        <v>CHUSNA AULA ALVIN</v>
      </c>
      <c r="E5" s="565"/>
      <c r="F5" s="208"/>
      <c r="G5" s="208"/>
      <c r="I5" s="440" t="s">
        <v>1379</v>
      </c>
      <c r="J5" s="277" t="s">
        <v>9</v>
      </c>
      <c r="K5" s="598" t="str">
        <f>D5</f>
        <v>CHUSNA AULA ALVIN</v>
      </c>
      <c r="L5" s="599"/>
    </row>
    <row r="6" spans="1:12" ht="31.5" customHeight="1">
      <c r="A6" s="204"/>
      <c r="B6" s="439" t="s">
        <v>1530</v>
      </c>
      <c r="C6" s="277" t="s">
        <v>9</v>
      </c>
      <c r="D6" s="573">
        <f>DATA!D17*1000</f>
        <v>5500</v>
      </c>
      <c r="E6" s="574"/>
      <c r="F6" s="208"/>
      <c r="G6" s="208"/>
      <c r="I6" s="440" t="s">
        <v>1531</v>
      </c>
      <c r="J6" s="277" t="s">
        <v>9</v>
      </c>
      <c r="K6" s="600">
        <f>DATA!D20*1000</f>
        <v>33000</v>
      </c>
      <c r="L6" s="601"/>
    </row>
    <row r="7" spans="1:12" ht="30.75" customHeight="1">
      <c r="A7" s="204"/>
      <c r="B7" s="439" t="s">
        <v>1441</v>
      </c>
      <c r="C7" s="277" t="s">
        <v>9</v>
      </c>
      <c r="D7" s="571">
        <f>DATA!D18</f>
        <v>1</v>
      </c>
      <c r="E7" s="572"/>
      <c r="F7" s="438" t="s">
        <v>1453</v>
      </c>
      <c r="I7" s="440" t="s">
        <v>1441</v>
      </c>
      <c r="J7" s="277" t="s">
        <v>9</v>
      </c>
      <c r="K7" s="602">
        <f>DATA!D21</f>
        <v>3</v>
      </c>
      <c r="L7" s="603"/>
    </row>
    <row r="8" spans="1:12" ht="51" customHeight="1">
      <c r="A8" s="204"/>
      <c r="B8" s="439" t="s">
        <v>1442</v>
      </c>
      <c r="C8" s="277" t="s">
        <v>9</v>
      </c>
      <c r="D8" s="571">
        <f>DATA!D19</f>
        <v>220</v>
      </c>
      <c r="E8" s="572"/>
      <c r="F8" s="438" t="s">
        <v>1453</v>
      </c>
      <c r="G8" s="433">
        <v>220</v>
      </c>
      <c r="I8" s="440" t="s">
        <v>1442</v>
      </c>
      <c r="J8" s="277" t="s">
        <v>9</v>
      </c>
      <c r="K8" s="602">
        <f>DATA!D22</f>
        <v>380</v>
      </c>
      <c r="L8" s="603"/>
    </row>
    <row r="9" spans="1:12" ht="30" customHeight="1" thickBot="1">
      <c r="A9" s="204"/>
      <c r="B9" s="445" t="s">
        <v>1542</v>
      </c>
      <c r="C9" s="435" t="s">
        <v>9</v>
      </c>
      <c r="D9" s="566">
        <f>IF(D7=1,D6/(380/3^0.5),(D6/(380*3^0.5)))</f>
        <v>25.069156425339013</v>
      </c>
      <c r="E9" s="567"/>
      <c r="F9" s="207"/>
      <c r="G9" s="434">
        <v>380</v>
      </c>
      <c r="I9" s="446" t="s">
        <v>1542</v>
      </c>
      <c r="J9" s="435" t="s">
        <v>9</v>
      </c>
      <c r="K9" s="604">
        <f>IF(K7=1,K6/(380/3^0.5),(K6/(380*3^0.5)))</f>
        <v>50.138312850678034</v>
      </c>
      <c r="L9" s="605"/>
    </row>
    <row r="10" spans="1:12" ht="24.75" customHeight="1">
      <c r="B10" s="447"/>
      <c r="C10" s="444"/>
      <c r="D10" s="448"/>
      <c r="E10" s="448"/>
      <c r="F10" s="207"/>
      <c r="G10" s="434"/>
      <c r="I10" s="447"/>
      <c r="J10" s="444"/>
      <c r="K10" s="448"/>
      <c r="L10" s="448"/>
    </row>
    <row r="11" spans="1:12" ht="16.5" thickBot="1">
      <c r="B11" s="441" t="s">
        <v>1543</v>
      </c>
      <c r="I11" s="441" t="s">
        <v>1537</v>
      </c>
    </row>
    <row r="12" spans="1:12" ht="34.5" customHeight="1">
      <c r="A12" s="204"/>
      <c r="B12" s="469" t="s">
        <v>1535</v>
      </c>
      <c r="C12" s="463" t="s">
        <v>9</v>
      </c>
      <c r="D12" s="575"/>
      <c r="E12" s="576"/>
      <c r="F12" s="208"/>
      <c r="G12" s="208"/>
      <c r="I12" s="462" t="s">
        <v>1535</v>
      </c>
      <c r="J12" s="463" t="s">
        <v>9</v>
      </c>
      <c r="K12" s="575"/>
      <c r="L12" s="576"/>
    </row>
    <row r="13" spans="1:12" ht="31.5" customHeight="1">
      <c r="A13" s="204"/>
      <c r="B13" s="470" t="s">
        <v>1380</v>
      </c>
      <c r="C13" s="450" t="s">
        <v>9</v>
      </c>
      <c r="D13" s="579"/>
      <c r="E13" s="580"/>
      <c r="F13" s="208"/>
      <c r="G13" s="208"/>
      <c r="I13" s="464" t="s">
        <v>1380</v>
      </c>
      <c r="J13" s="450" t="s">
        <v>9</v>
      </c>
      <c r="K13" s="579"/>
      <c r="L13" s="580"/>
    </row>
    <row r="14" spans="1:12" ht="30.75" customHeight="1">
      <c r="A14" s="204"/>
      <c r="B14" s="470" t="s">
        <v>1536</v>
      </c>
      <c r="C14" s="450" t="s">
        <v>9</v>
      </c>
      <c r="D14" s="587"/>
      <c r="E14" s="588"/>
      <c r="F14" s="438" t="s">
        <v>1453</v>
      </c>
      <c r="G14" s="442">
        <v>50</v>
      </c>
      <c r="I14" s="464" t="s">
        <v>1536</v>
      </c>
      <c r="J14" s="450" t="s">
        <v>9</v>
      </c>
      <c r="K14" s="589"/>
      <c r="L14" s="590"/>
    </row>
    <row r="15" spans="1:12" ht="57" customHeight="1">
      <c r="A15" s="204"/>
      <c r="B15" s="470" t="s">
        <v>1441</v>
      </c>
      <c r="C15" s="450" t="s">
        <v>9</v>
      </c>
      <c r="D15" s="456"/>
      <c r="E15" s="465"/>
      <c r="F15" s="438" t="s">
        <v>1453</v>
      </c>
      <c r="G15" s="442">
        <v>100</v>
      </c>
      <c r="I15" s="464" t="s">
        <v>1441</v>
      </c>
      <c r="J15" s="450" t="s">
        <v>9</v>
      </c>
      <c r="K15" s="456">
        <v>3</v>
      </c>
      <c r="L15" s="465"/>
    </row>
    <row r="16" spans="1:12" ht="44.25" customHeight="1">
      <c r="A16" s="204"/>
      <c r="B16" s="470" t="s">
        <v>1546</v>
      </c>
      <c r="C16" s="450"/>
      <c r="D16" s="591">
        <v>65</v>
      </c>
      <c r="E16" s="592"/>
      <c r="F16" s="438"/>
      <c r="G16" s="442">
        <v>160</v>
      </c>
      <c r="I16" s="464" t="s">
        <v>1538</v>
      </c>
      <c r="J16" s="450" t="s">
        <v>9</v>
      </c>
      <c r="K16" s="593">
        <f>K9</f>
        <v>50.138312850678034</v>
      </c>
      <c r="L16" s="594"/>
    </row>
    <row r="17" spans="1:12" ht="34.5" customHeight="1">
      <c r="A17" s="204"/>
      <c r="B17" s="470" t="s">
        <v>1539</v>
      </c>
      <c r="C17" s="450" t="s">
        <v>9</v>
      </c>
      <c r="D17" s="581">
        <f>IF(D15=1,D14/(20/3^0.5),(D14/(20*3^0.5)))</f>
        <v>0</v>
      </c>
      <c r="E17" s="582"/>
      <c r="F17" s="438" t="s">
        <v>1453</v>
      </c>
      <c r="G17" s="443">
        <v>200</v>
      </c>
      <c r="I17" s="464" t="s">
        <v>1539</v>
      </c>
      <c r="J17" s="450" t="s">
        <v>9</v>
      </c>
      <c r="K17" s="585">
        <f>IF(K15=1,K14/(20/3^0.5),(K14/(20*3^0.5)))</f>
        <v>0</v>
      </c>
      <c r="L17" s="586"/>
    </row>
    <row r="18" spans="1:12" ht="34.5" customHeight="1">
      <c r="A18" s="204"/>
      <c r="B18" s="470" t="s">
        <v>1540</v>
      </c>
      <c r="C18" s="450" t="s">
        <v>9</v>
      </c>
      <c r="D18" s="581">
        <f>IF(D15=1,D14/(380/3^0.5),(D14/(380*3^0.5)))*1000</f>
        <v>0</v>
      </c>
      <c r="E18" s="582"/>
      <c r="F18" s="438" t="s">
        <v>1453</v>
      </c>
      <c r="G18" s="443">
        <v>250</v>
      </c>
      <c r="I18" s="464" t="s">
        <v>1540</v>
      </c>
      <c r="J18" s="450" t="s">
        <v>9</v>
      </c>
      <c r="K18" s="585">
        <f>IF(K15=1,K14/(380/3^0.5),(K14/(380*3^0.5)))*1000</f>
        <v>0</v>
      </c>
      <c r="L18" s="586"/>
    </row>
    <row r="19" spans="1:12" ht="30" customHeight="1">
      <c r="A19" s="204"/>
      <c r="B19" s="471" t="s">
        <v>1532</v>
      </c>
      <c r="C19" s="449" t="s">
        <v>9</v>
      </c>
      <c r="D19" s="581">
        <f>IF(D15=1,D14/(380/3^0.5),(D14/(380*3^0.5)))</f>
        <v>0</v>
      </c>
      <c r="E19" s="582"/>
      <c r="F19" s="207"/>
      <c r="G19" s="434"/>
      <c r="I19" s="466" t="s">
        <v>1532</v>
      </c>
      <c r="J19" s="449" t="s">
        <v>9</v>
      </c>
      <c r="K19" s="585">
        <f>IF(K15=1,K14/(380/3^0.5),(K14/(380*3^0.5)))</f>
        <v>0</v>
      </c>
      <c r="L19" s="586"/>
    </row>
    <row r="20" spans="1:12" ht="30" customHeight="1" thickBot="1">
      <c r="A20" s="204"/>
      <c r="B20" s="472" t="s">
        <v>1541</v>
      </c>
      <c r="C20" s="468" t="s">
        <v>9</v>
      </c>
      <c r="D20" s="577" t="e">
        <f>D16/D18</f>
        <v>#DIV/0!</v>
      </c>
      <c r="E20" s="578"/>
      <c r="F20" s="207"/>
      <c r="G20" s="434"/>
      <c r="I20" s="467" t="s">
        <v>1532</v>
      </c>
      <c r="J20" s="468" t="s">
        <v>9</v>
      </c>
      <c r="K20" s="583" t="e">
        <f>K16/K18</f>
        <v>#DIV/0!</v>
      </c>
      <c r="L20" s="584"/>
    </row>
    <row r="21" spans="1:12" ht="9.75" customHeight="1">
      <c r="A21" s="204"/>
      <c r="B21" s="457" t="s">
        <v>1541</v>
      </c>
      <c r="C21" s="458" t="s">
        <v>9</v>
      </c>
      <c r="D21" s="562">
        <v>1</v>
      </c>
      <c r="E21" s="562"/>
      <c r="F21" s="459"/>
      <c r="G21" s="460"/>
      <c r="H21" s="461"/>
      <c r="I21" s="457" t="s">
        <v>1532</v>
      </c>
      <c r="J21" s="458" t="s">
        <v>9</v>
      </c>
      <c r="K21" s="562">
        <v>1</v>
      </c>
      <c r="L21" s="562"/>
    </row>
    <row r="22" spans="1:12" ht="6.75" customHeight="1">
      <c r="B22" s="447"/>
      <c r="C22" s="444"/>
      <c r="D22" s="455"/>
      <c r="E22" s="455"/>
      <c r="F22" s="207"/>
      <c r="G22" s="434"/>
      <c r="J22" s="444"/>
      <c r="K22" s="455"/>
      <c r="L22" s="455"/>
    </row>
    <row r="23" spans="1:12" ht="15.75" thickBot="1"/>
    <row r="24" spans="1:12" ht="200.25" customHeight="1" thickBot="1">
      <c r="B24" s="559"/>
      <c r="C24" s="560"/>
      <c r="D24" s="560"/>
      <c r="E24" s="561"/>
      <c r="I24" s="559"/>
      <c r="J24" s="560"/>
      <c r="K24" s="560"/>
      <c r="L24" s="561"/>
    </row>
    <row r="26" spans="1:12">
      <c r="D26" s="452"/>
    </row>
    <row r="27" spans="1:12">
      <c r="D27" s="453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3" priority="5" stopIfTrue="1" operator="greaterThan">
      <formula>0.89</formula>
    </cfRule>
    <cfRule type="cellIs" dxfId="22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1" zoomScaleNormal="100" workbookViewId="0">
      <selection activeCell="D16" sqref="D16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6"/>
      <c r="C1" s="606"/>
      <c r="D1" s="606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5">
        <v>1084.1250458865841</v>
      </c>
      <c r="F5" s="480" t="s">
        <v>1606</v>
      </c>
      <c r="K5" s="479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0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27.5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26647500</v>
      </c>
    </row>
    <row r="10" spans="2:11" ht="20.100000000000001" customHeight="1">
      <c r="B10" s="291" t="s">
        <v>1446</v>
      </c>
      <c r="C10" s="292" t="s">
        <v>9</v>
      </c>
      <c r="D10" s="298">
        <f ca="1">RAB!K136</f>
        <v>101502580.05835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2030051.6011669999</v>
      </c>
    </row>
    <row r="12" spans="2:11" ht="9" customHeight="1">
      <c r="B12" s="607"/>
      <c r="C12" s="607"/>
      <c r="D12" s="607"/>
    </row>
    <row r="13" spans="2:11" ht="15.75" customHeight="1">
      <c r="B13" s="299"/>
      <c r="C13" s="299"/>
      <c r="D13" s="299"/>
    </row>
    <row r="14" spans="2:11" ht="33.75" customHeight="1">
      <c r="B14" s="409" t="s">
        <v>1379</v>
      </c>
      <c r="C14" s="410" t="s">
        <v>9</v>
      </c>
      <c r="D14" s="415" t="s">
        <v>1625</v>
      </c>
      <c r="E14" s="300" t="s">
        <v>1453</v>
      </c>
    </row>
    <row r="15" spans="2:11" ht="20.100000000000001" customHeight="1">
      <c r="B15" s="411" t="s">
        <v>1447</v>
      </c>
      <c r="C15" s="412" t="s">
        <v>9</v>
      </c>
      <c r="D15" s="416" t="s">
        <v>1635</v>
      </c>
      <c r="E15" s="300" t="s">
        <v>1453</v>
      </c>
    </row>
    <row r="16" spans="2:11" ht="20.100000000000001" customHeight="1">
      <c r="B16" s="411" t="s">
        <v>1448</v>
      </c>
      <c r="C16" s="412" t="s">
        <v>9</v>
      </c>
      <c r="D16" s="416" t="s">
        <v>1451</v>
      </c>
      <c r="E16" s="300" t="s">
        <v>1453</v>
      </c>
    </row>
    <row r="17" spans="2:5" ht="20.100000000000001" customHeight="1">
      <c r="B17" s="411" t="s">
        <v>1449</v>
      </c>
      <c r="C17" s="412" t="s">
        <v>9</v>
      </c>
      <c r="D17" s="417">
        <v>5.5</v>
      </c>
      <c r="E17" s="300" t="s">
        <v>1453</v>
      </c>
    </row>
    <row r="18" spans="2:5" ht="20.100000000000001" hidden="1" customHeight="1">
      <c r="B18" s="411" t="s">
        <v>1544</v>
      </c>
      <c r="C18" s="412"/>
      <c r="D18" s="417">
        <f>IF((D17&lt;=11),1,3)</f>
        <v>1</v>
      </c>
      <c r="E18" s="300"/>
    </row>
    <row r="19" spans="2:5" ht="20.100000000000001" hidden="1" customHeight="1">
      <c r="B19" s="411" t="s">
        <v>1545</v>
      </c>
      <c r="C19" s="412"/>
      <c r="D19" s="417">
        <f>IF((D17&lt;=11),220,380)</f>
        <v>220</v>
      </c>
      <c r="E19" s="300"/>
    </row>
    <row r="20" spans="2:5" ht="20.100000000000001" customHeight="1">
      <c r="B20" s="411" t="s">
        <v>1450</v>
      </c>
      <c r="C20" s="412" t="s">
        <v>9</v>
      </c>
      <c r="D20" s="417">
        <v>33</v>
      </c>
      <c r="E20" s="300" t="s">
        <v>1453</v>
      </c>
    </row>
    <row r="21" spans="2:5" ht="20.100000000000001" hidden="1" customHeight="1">
      <c r="B21" s="411" t="s">
        <v>1544</v>
      </c>
      <c r="C21" s="412"/>
      <c r="D21" s="417">
        <f>IF((D20&lt;=11),1,3)</f>
        <v>3</v>
      </c>
      <c r="E21" s="300"/>
    </row>
    <row r="22" spans="2:5" ht="20.100000000000001" hidden="1" customHeight="1">
      <c r="B22" s="411" t="s">
        <v>1545</v>
      </c>
      <c r="C22" s="412"/>
      <c r="D22" s="417">
        <f>IF((D20&lt;=11),220,380)</f>
        <v>380</v>
      </c>
      <c r="E22" s="300"/>
    </row>
    <row r="23" spans="2:5" ht="20.100000000000001" customHeight="1">
      <c r="B23" s="411" t="s">
        <v>1353</v>
      </c>
      <c r="C23" s="412" t="s">
        <v>9</v>
      </c>
      <c r="D23" s="416">
        <v>1444.7</v>
      </c>
      <c r="E23" s="300" t="s">
        <v>1453</v>
      </c>
    </row>
    <row r="24" spans="2:5" ht="20.100000000000001" customHeight="1">
      <c r="B24" s="411" t="s">
        <v>1354</v>
      </c>
      <c r="C24" s="412" t="s">
        <v>9</v>
      </c>
      <c r="D24" s="416">
        <v>1444.7</v>
      </c>
      <c r="E24" s="300" t="s">
        <v>1453</v>
      </c>
    </row>
    <row r="25" spans="2:5" ht="20.100000000000001" customHeight="1">
      <c r="B25" s="411" t="s">
        <v>1452</v>
      </c>
      <c r="C25" s="412" t="s">
        <v>9</v>
      </c>
      <c r="D25" s="417">
        <v>969</v>
      </c>
      <c r="E25" s="300" t="s">
        <v>1453</v>
      </c>
    </row>
    <row r="26" spans="2:5" ht="20.100000000000001" customHeight="1">
      <c r="B26" s="413" t="s">
        <v>1355</v>
      </c>
      <c r="C26" s="414" t="s">
        <v>9</v>
      </c>
      <c r="D26" s="418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22" activePane="bottomLeft" state="frozen"/>
      <selection activeCell="H1093" sqref="H1093"/>
      <selection pane="bottomLeft" activeCell="T38" sqref="T38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8" t="s">
        <v>1357</v>
      </c>
      <c r="C3" s="608"/>
      <c r="D3" s="608"/>
      <c r="E3" s="608"/>
      <c r="F3" s="305" t="str">
        <f>DATA!D14</f>
        <v>CHUSNA AULA ALVIN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9" t="s">
        <v>1349</v>
      </c>
      <c r="C5" s="609" t="s">
        <v>1358</v>
      </c>
      <c r="D5" s="610" t="s">
        <v>1359</v>
      </c>
      <c r="E5" s="610" t="s">
        <v>1360</v>
      </c>
      <c r="F5" s="609" t="s">
        <v>1361</v>
      </c>
      <c r="G5" s="609"/>
      <c r="H5" s="609"/>
      <c r="I5" s="609"/>
      <c r="J5" s="609"/>
      <c r="K5" s="609" t="s">
        <v>1362</v>
      </c>
      <c r="L5" s="609"/>
      <c r="M5" s="307"/>
      <c r="N5" s="613" t="s">
        <v>1363</v>
      </c>
      <c r="O5" s="610" t="s">
        <v>1364</v>
      </c>
      <c r="P5" s="610" t="s">
        <v>1365</v>
      </c>
      <c r="Q5" s="610" t="s">
        <v>1366</v>
      </c>
      <c r="R5" s="308"/>
      <c r="S5" s="309"/>
      <c r="T5" s="611" t="s">
        <v>1367</v>
      </c>
      <c r="U5" s="310"/>
    </row>
    <row r="6" spans="1:21" ht="20.100000000000001" customHeight="1">
      <c r="B6" s="609"/>
      <c r="C6" s="609"/>
      <c r="D6" s="609"/>
      <c r="E6" s="609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4"/>
      <c r="O6" s="609"/>
      <c r="P6" s="609"/>
      <c r="Q6" s="609"/>
      <c r="R6" s="308"/>
      <c r="S6" s="309"/>
      <c r="T6" s="609"/>
      <c r="U6" s="312"/>
    </row>
    <row r="7" spans="1:21" ht="20.100000000000001" customHeight="1">
      <c r="A7" s="313">
        <v>0</v>
      </c>
      <c r="B7" s="314">
        <v>2023</v>
      </c>
      <c r="C7" s="473">
        <f>DATA!D8*DATA!D26*1</f>
        <v>1100</v>
      </c>
      <c r="D7" s="316">
        <f>C7*4/24</f>
        <v>183.33333333333334</v>
      </c>
      <c r="E7" s="316">
        <f>C7-D7</f>
        <v>916.66666666666663</v>
      </c>
      <c r="F7" s="317">
        <f ca="1">DATA!D10/1000000</f>
        <v>101.50258005834999</v>
      </c>
      <c r="G7" s="318">
        <f ca="1">DATA!$D$11/1000000</f>
        <v>2.030051601167</v>
      </c>
      <c r="H7" s="318">
        <f>C7*DATA!$D$5/1000000</f>
        <v>1.1925375504752425</v>
      </c>
      <c r="I7" s="318">
        <f>(C7*DATA!$D$5*DATA!$D$7)/1000000</f>
        <v>2.6832094885692957E-2</v>
      </c>
      <c r="J7" s="316">
        <f ca="1">SUM(F7:I7)</f>
        <v>104.75200130487792</v>
      </c>
      <c r="K7" s="319">
        <f>DATA!D9/1000000</f>
        <v>26.647500000000001</v>
      </c>
      <c r="L7" s="316">
        <f>((D7*DATA!$D$23)/1000000)+((E7*DATA!$D$24)/1000000)</f>
        <v>1.5891699999999997</v>
      </c>
      <c r="M7" s="316">
        <f>K7+L7</f>
        <v>28.23667</v>
      </c>
      <c r="N7" s="316">
        <f ca="1">M7-J7</f>
        <v>-76.515331304877918</v>
      </c>
      <c r="O7" s="314">
        <v>1</v>
      </c>
      <c r="P7" s="316">
        <f ca="1">O7*N7</f>
        <v>-76.515331304877918</v>
      </c>
      <c r="Q7" s="316">
        <f ca="1">P7</f>
        <v>-76.515331304877918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13200</v>
      </c>
      <c r="D8" s="316">
        <f>C8*4/24</f>
        <v>2200</v>
      </c>
      <c r="E8" s="316">
        <f t="shared" ref="E8:E32" si="0">C8-D8</f>
        <v>11000</v>
      </c>
      <c r="F8" s="314"/>
      <c r="G8" s="318">
        <f ca="1">DATA!$D$11/1000000</f>
        <v>2.030051601167</v>
      </c>
      <c r="H8" s="318">
        <f>C8*DATA!$D$5/1000000</f>
        <v>14.310450605702911</v>
      </c>
      <c r="I8" s="318">
        <f>(C8*DATA!$D$5*DATA!$D$7)/1000000</f>
        <v>0.32198513862831546</v>
      </c>
      <c r="J8" s="316">
        <f t="shared" ref="J8:J32" ca="1" si="1">SUM(F8:I8)</f>
        <v>16.662487345498224</v>
      </c>
      <c r="K8" s="321"/>
      <c r="L8" s="316">
        <f>((D8*DATA!$D$23)/1000000)+((E8*DATA!$D$24)/1000000)</f>
        <v>19.070039999999999</v>
      </c>
      <c r="M8" s="316">
        <f t="shared" ref="M8:M32" si="2">K8+L8</f>
        <v>19.070039999999999</v>
      </c>
      <c r="N8" s="316">
        <f ca="1">M8-J8</f>
        <v>2.4075526545017745</v>
      </c>
      <c r="O8" s="315">
        <f>1/(1+'[93]Asumsi I'!$C$3)^(KKF!A8)</f>
        <v>0.89285714285714279</v>
      </c>
      <c r="P8" s="316">
        <f ca="1">O8*N8</f>
        <v>2.1496005843765844</v>
      </c>
      <c r="Q8" s="316">
        <f ca="1">Q7+P8</f>
        <v>-74.365730720501332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13200</v>
      </c>
      <c r="D9" s="316">
        <f t="shared" ref="D9:D32" si="5">C9*4/24</f>
        <v>2200</v>
      </c>
      <c r="E9" s="316">
        <f t="shared" si="0"/>
        <v>11000</v>
      </c>
      <c r="F9" s="314"/>
      <c r="G9" s="318">
        <f ca="1">DATA!$D$11/1000000</f>
        <v>2.030051601167</v>
      </c>
      <c r="H9" s="318">
        <f>C9*DATA!$D$5/1000000</f>
        <v>14.310450605702911</v>
      </c>
      <c r="I9" s="318">
        <f>(C9*DATA!$D$5*DATA!$D$7)/1000000</f>
        <v>0.32198513862831546</v>
      </c>
      <c r="J9" s="316">
        <f t="shared" ca="1" si="1"/>
        <v>16.662487345498224</v>
      </c>
      <c r="K9" s="316"/>
      <c r="L9" s="316">
        <f>((D9*DATA!$D$23)/1000000)+((E9*DATA!$D$24)/1000000)</f>
        <v>19.070039999999999</v>
      </c>
      <c r="M9" s="316">
        <f t="shared" si="2"/>
        <v>19.070039999999999</v>
      </c>
      <c r="N9" s="316">
        <f t="shared" ref="N9:N32" ca="1" si="6">M9-J9</f>
        <v>2.4075526545017745</v>
      </c>
      <c r="O9" s="322">
        <f>1/(1+'[93]Asumsi I'!$C$3)^(KKF!A9)</f>
        <v>0.79719387755102034</v>
      </c>
      <c r="P9" s="316">
        <f t="shared" ref="P9:P32" ca="1" si="7">O9*N9</f>
        <v>1.9192862360505216</v>
      </c>
      <c r="Q9" s="316">
        <f ca="1">Q8+P9</f>
        <v>-72.446444484450808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13200</v>
      </c>
      <c r="D10" s="316">
        <f t="shared" si="5"/>
        <v>2200</v>
      </c>
      <c r="E10" s="316">
        <f t="shared" si="0"/>
        <v>11000</v>
      </c>
      <c r="F10" s="314"/>
      <c r="G10" s="318">
        <f ca="1">DATA!$D$11/1000000</f>
        <v>2.030051601167</v>
      </c>
      <c r="H10" s="318">
        <f>C10*DATA!$D$5/1000000</f>
        <v>14.310450605702911</v>
      </c>
      <c r="I10" s="318">
        <f>(C10*DATA!$D$5*DATA!$D$7)/1000000</f>
        <v>0.32198513862831546</v>
      </c>
      <c r="J10" s="316">
        <f t="shared" ca="1" si="1"/>
        <v>16.662487345498224</v>
      </c>
      <c r="K10" s="314"/>
      <c r="L10" s="316">
        <f>((D10*DATA!$D$23)/1000000)+((E10*DATA!$D$24)/1000000)</f>
        <v>19.070039999999999</v>
      </c>
      <c r="M10" s="316">
        <f t="shared" si="2"/>
        <v>19.070039999999999</v>
      </c>
      <c r="N10" s="316">
        <f t="shared" ca="1" si="6"/>
        <v>2.4075526545017745</v>
      </c>
      <c r="O10" s="315">
        <f>1/(1+'[93]Asumsi I'!$C$3)^(KKF!A10)</f>
        <v>0.71178024781341087</v>
      </c>
      <c r="P10" s="316">
        <f t="shared" ca="1" si="7"/>
        <v>1.7136484250451083</v>
      </c>
      <c r="Q10" s="316">
        <f t="shared" ref="Q10:Q30" ca="1" si="9">Q9+P10</f>
        <v>-70.7327960594057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13200</v>
      </c>
      <c r="D11" s="316">
        <f t="shared" si="5"/>
        <v>2200</v>
      </c>
      <c r="E11" s="316">
        <f t="shared" si="0"/>
        <v>11000</v>
      </c>
      <c r="F11" s="314"/>
      <c r="G11" s="318">
        <f ca="1">DATA!$D$11/1000000</f>
        <v>2.030051601167</v>
      </c>
      <c r="H11" s="318">
        <f>C11*DATA!$D$5/1000000</f>
        <v>14.310450605702911</v>
      </c>
      <c r="I11" s="318">
        <f>(C11*DATA!$D$5*DATA!$D$7)/1000000</f>
        <v>0.32198513862831546</v>
      </c>
      <c r="J11" s="316">
        <f t="shared" ca="1" si="1"/>
        <v>16.662487345498224</v>
      </c>
      <c r="K11" s="314"/>
      <c r="L11" s="316">
        <f>((D11*DATA!$D$23)/1000000)+((E11*DATA!$D$24)/1000000)</f>
        <v>19.070039999999999</v>
      </c>
      <c r="M11" s="316">
        <f t="shared" si="2"/>
        <v>19.070039999999999</v>
      </c>
      <c r="N11" s="316">
        <f t="shared" ca="1" si="6"/>
        <v>2.4075526545017745</v>
      </c>
      <c r="O11" s="315">
        <f>1/(1+'[93]Asumsi I'!$C$3)^(KKF!A11)</f>
        <v>0.63551807840483121</v>
      </c>
      <c r="P11" s="316">
        <f t="shared" ca="1" si="7"/>
        <v>1.5300432366474181</v>
      </c>
      <c r="Q11" s="316">
        <f t="shared" ca="1" si="9"/>
        <v>-69.202752822758285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13200</v>
      </c>
      <c r="D12" s="316">
        <f t="shared" si="5"/>
        <v>2200</v>
      </c>
      <c r="E12" s="316">
        <f t="shared" si="0"/>
        <v>11000</v>
      </c>
      <c r="F12" s="314"/>
      <c r="G12" s="318">
        <f ca="1">DATA!$D$11/1000000</f>
        <v>2.030051601167</v>
      </c>
      <c r="H12" s="318">
        <f>C12*DATA!$D$5/1000000</f>
        <v>14.310450605702911</v>
      </c>
      <c r="I12" s="318">
        <f>(C12*DATA!$D$5*DATA!$D$7)/1000000</f>
        <v>0.32198513862831546</v>
      </c>
      <c r="J12" s="316">
        <f t="shared" ca="1" si="1"/>
        <v>16.662487345498224</v>
      </c>
      <c r="K12" s="314"/>
      <c r="L12" s="316">
        <f>((D12*DATA!$D$23)/1000000)+((E12*DATA!$D$24)/1000000)</f>
        <v>19.070039999999999</v>
      </c>
      <c r="M12" s="316">
        <f t="shared" si="2"/>
        <v>19.070039999999999</v>
      </c>
      <c r="N12" s="316">
        <f t="shared" ca="1" si="6"/>
        <v>2.4075526545017745</v>
      </c>
      <c r="O12" s="315">
        <f>1/(1+'[93]Asumsi I'!$C$3)^(KKF!A12)</f>
        <v>0.56742685571859919</v>
      </c>
      <c r="P12" s="316">
        <f t="shared" ca="1" si="7"/>
        <v>1.3661100327209088</v>
      </c>
      <c r="Q12" s="316">
        <f t="shared" ca="1" si="9"/>
        <v>-67.836642790037374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13200</v>
      </c>
      <c r="D13" s="316">
        <f t="shared" si="5"/>
        <v>2200</v>
      </c>
      <c r="E13" s="316">
        <f t="shared" si="0"/>
        <v>11000</v>
      </c>
      <c r="F13" s="314"/>
      <c r="G13" s="318">
        <f ca="1">DATA!$D$11/1000000</f>
        <v>2.030051601167</v>
      </c>
      <c r="H13" s="318">
        <f>C13*DATA!$D$5/1000000</f>
        <v>14.310450605702911</v>
      </c>
      <c r="I13" s="318">
        <f>(C13*DATA!$D$5*DATA!$D$7)/1000000</f>
        <v>0.32198513862831546</v>
      </c>
      <c r="J13" s="316">
        <f t="shared" ca="1" si="1"/>
        <v>16.662487345498224</v>
      </c>
      <c r="K13" s="314"/>
      <c r="L13" s="316">
        <f>((D13*DATA!$D$23)/1000000)+((E13*DATA!$D$24)/1000000)</f>
        <v>19.070039999999999</v>
      </c>
      <c r="M13" s="316">
        <f t="shared" si="2"/>
        <v>19.070039999999999</v>
      </c>
      <c r="N13" s="316">
        <f t="shared" ca="1" si="6"/>
        <v>2.4075526545017745</v>
      </c>
      <c r="O13" s="315">
        <f>1/(1+'[93]Asumsi I'!$C$3)^(KKF!A13)</f>
        <v>0.50663112117732068</v>
      </c>
      <c r="P13" s="316">
        <f t="shared" ca="1" si="7"/>
        <v>1.2197411006436685</v>
      </c>
      <c r="Q13" s="316">
        <f t="shared" ca="1" si="9"/>
        <v>-66.6169016893937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13200</v>
      </c>
      <c r="D14" s="316">
        <f t="shared" si="5"/>
        <v>2200</v>
      </c>
      <c r="E14" s="316">
        <f t="shared" si="0"/>
        <v>11000</v>
      </c>
      <c r="F14" s="314"/>
      <c r="G14" s="318">
        <f ca="1">DATA!$D$11/1000000</f>
        <v>2.030051601167</v>
      </c>
      <c r="H14" s="318">
        <f>C14*DATA!$D$5/1000000</f>
        <v>14.310450605702911</v>
      </c>
      <c r="I14" s="318">
        <f>(C14*DATA!$D$5*DATA!$D$7)/1000000</f>
        <v>0.32198513862831546</v>
      </c>
      <c r="J14" s="316">
        <f t="shared" ca="1" si="1"/>
        <v>16.662487345498224</v>
      </c>
      <c r="K14" s="314"/>
      <c r="L14" s="316">
        <f>((D14*DATA!$D$23)/1000000)+((E14*DATA!$D$24)/1000000)</f>
        <v>19.070039999999999</v>
      </c>
      <c r="M14" s="316">
        <f t="shared" si="2"/>
        <v>19.070039999999999</v>
      </c>
      <c r="N14" s="316">
        <f t="shared" ca="1" si="6"/>
        <v>2.4075526545017745</v>
      </c>
      <c r="O14" s="315">
        <f>1/(1+'[93]Asumsi I'!$C$3)^(KKF!A14)</f>
        <v>0.45234921533689343</v>
      </c>
      <c r="P14" s="316">
        <f t="shared" ca="1" si="7"/>
        <v>1.0890545541461325</v>
      </c>
      <c r="Q14" s="316">
        <f t="shared" ca="1" si="9"/>
        <v>-65.527847135247569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13200</v>
      </c>
      <c r="D15" s="316">
        <f t="shared" si="5"/>
        <v>2200</v>
      </c>
      <c r="E15" s="316">
        <f t="shared" si="0"/>
        <v>11000</v>
      </c>
      <c r="F15" s="314"/>
      <c r="G15" s="318">
        <f ca="1">DATA!$D$11/1000000</f>
        <v>2.030051601167</v>
      </c>
      <c r="H15" s="318">
        <f>C15*DATA!$D$5/1000000</f>
        <v>14.310450605702911</v>
      </c>
      <c r="I15" s="318">
        <f>(C15*DATA!$D$5*DATA!$D$7)/1000000</f>
        <v>0.32198513862831546</v>
      </c>
      <c r="J15" s="316">
        <f t="shared" ca="1" si="1"/>
        <v>16.662487345498224</v>
      </c>
      <c r="K15" s="314"/>
      <c r="L15" s="316">
        <f>((D15*DATA!$D$23)/1000000)+((E15*DATA!$D$24)/1000000)</f>
        <v>19.070039999999999</v>
      </c>
      <c r="M15" s="316">
        <f t="shared" si="2"/>
        <v>19.070039999999999</v>
      </c>
      <c r="N15" s="316">
        <f t="shared" ca="1" si="6"/>
        <v>2.4075526545017745</v>
      </c>
      <c r="O15" s="315">
        <f>1/(1+'[93]Asumsi I'!$C$3)^(KKF!A15)</f>
        <v>0.4038832279793691</v>
      </c>
      <c r="P15" s="316">
        <f t="shared" ca="1" si="7"/>
        <v>0.97237013763047542</v>
      </c>
      <c r="Q15" s="316">
        <f t="shared" ca="1" si="9"/>
        <v>-64.555476997617092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13200</v>
      </c>
      <c r="D16" s="316">
        <f t="shared" si="5"/>
        <v>2200</v>
      </c>
      <c r="E16" s="316">
        <f t="shared" si="0"/>
        <v>11000</v>
      </c>
      <c r="F16" s="314"/>
      <c r="G16" s="318">
        <f ca="1">DATA!$D$11/1000000</f>
        <v>2.030051601167</v>
      </c>
      <c r="H16" s="318">
        <f>C16*DATA!$D$5/1000000</f>
        <v>14.310450605702911</v>
      </c>
      <c r="I16" s="318">
        <f>(C16*DATA!$D$5*DATA!$D$7)/1000000</f>
        <v>0.32198513862831546</v>
      </c>
      <c r="J16" s="316">
        <f t="shared" ca="1" si="1"/>
        <v>16.662487345498224</v>
      </c>
      <c r="K16" s="314"/>
      <c r="L16" s="316">
        <f>((D16*DATA!$D$23)/1000000)+((E16*DATA!$D$24)/1000000)</f>
        <v>19.070039999999999</v>
      </c>
      <c r="M16" s="316">
        <f t="shared" si="2"/>
        <v>19.070039999999999</v>
      </c>
      <c r="N16" s="316">
        <f t="shared" ca="1" si="6"/>
        <v>2.4075526545017745</v>
      </c>
      <c r="O16" s="315">
        <f>1/(1+'[93]Asumsi I'!$C$3)^(KKF!A16)</f>
        <v>0.36061002498157957</v>
      </c>
      <c r="P16" s="316">
        <f t="shared" ca="1" si="7"/>
        <v>0.86818762288435314</v>
      </c>
      <c r="Q16" s="316">
        <f t="shared" ca="1" si="9"/>
        <v>-63.687289374732735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13200</v>
      </c>
      <c r="D17" s="316">
        <f t="shared" si="5"/>
        <v>2200</v>
      </c>
      <c r="E17" s="316">
        <f t="shared" si="0"/>
        <v>11000</v>
      </c>
      <c r="F17" s="314"/>
      <c r="G17" s="318">
        <f ca="1">DATA!$D$11/1000000</f>
        <v>2.030051601167</v>
      </c>
      <c r="H17" s="318">
        <f>C17*DATA!$D$5/1000000</f>
        <v>14.310450605702911</v>
      </c>
      <c r="I17" s="318">
        <f>(C17*DATA!$D$5*DATA!$D$7)/1000000</f>
        <v>0.32198513862831546</v>
      </c>
      <c r="J17" s="316">
        <f t="shared" ca="1" si="1"/>
        <v>16.662487345498224</v>
      </c>
      <c r="K17" s="314"/>
      <c r="L17" s="316">
        <f>((D17*DATA!$D$23)/1000000)+((E17*DATA!$D$24)/1000000)</f>
        <v>19.070039999999999</v>
      </c>
      <c r="M17" s="316">
        <f t="shared" si="2"/>
        <v>19.070039999999999</v>
      </c>
      <c r="N17" s="316">
        <f t="shared" ca="1" si="6"/>
        <v>2.4075526545017745</v>
      </c>
      <c r="O17" s="315">
        <f>1/(1+'[93]Asumsi I'!$C$3)^(KKF!A17)</f>
        <v>0.32197323659069599</v>
      </c>
      <c r="P17" s="316">
        <f t="shared" ca="1" si="7"/>
        <v>0.77516752043245796</v>
      </c>
      <c r="Q17" s="316">
        <f t="shared" ca="1" si="9"/>
        <v>-62.912121854300274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13200</v>
      </c>
      <c r="D18" s="316">
        <f t="shared" si="5"/>
        <v>2200</v>
      </c>
      <c r="E18" s="316">
        <f t="shared" si="0"/>
        <v>11000</v>
      </c>
      <c r="F18" s="314"/>
      <c r="G18" s="318">
        <f ca="1">DATA!$D$11/1000000</f>
        <v>2.030051601167</v>
      </c>
      <c r="H18" s="318">
        <f>C18*DATA!$D$5/1000000</f>
        <v>14.310450605702911</v>
      </c>
      <c r="I18" s="318">
        <f>(C18*DATA!$D$5*DATA!$D$7)/1000000</f>
        <v>0.32198513862831546</v>
      </c>
      <c r="J18" s="316">
        <f t="shared" ca="1" si="1"/>
        <v>16.662487345498224</v>
      </c>
      <c r="K18" s="314"/>
      <c r="L18" s="316">
        <f>((D18*DATA!$D$23)/1000000)+((E18*DATA!$D$24)/1000000)</f>
        <v>19.070039999999999</v>
      </c>
      <c r="M18" s="316">
        <f t="shared" si="2"/>
        <v>19.070039999999999</v>
      </c>
      <c r="N18" s="316">
        <f t="shared" ca="1" si="6"/>
        <v>2.4075526545017745</v>
      </c>
      <c r="O18" s="315">
        <f>1/(1+'[93]Asumsi I'!$C$3)^(KKF!A18)</f>
        <v>0.28747610409883567</v>
      </c>
      <c r="P18" s="316">
        <f t="shared" ca="1" si="7"/>
        <v>0.69211385752898025</v>
      </c>
      <c r="Q18" s="316">
        <f t="shared" ca="1" si="9"/>
        <v>-62.220007996771294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13200</v>
      </c>
      <c r="D19" s="316">
        <f t="shared" si="5"/>
        <v>2200</v>
      </c>
      <c r="E19" s="316">
        <f t="shared" si="0"/>
        <v>11000</v>
      </c>
      <c r="F19" s="314"/>
      <c r="G19" s="318">
        <f ca="1">DATA!$D$11/1000000</f>
        <v>2.030051601167</v>
      </c>
      <c r="H19" s="318">
        <f>C19*DATA!$D$5/1000000</f>
        <v>14.310450605702911</v>
      </c>
      <c r="I19" s="318">
        <f>(C19*DATA!$D$5*DATA!$D$7)/1000000</f>
        <v>0.32198513862831546</v>
      </c>
      <c r="J19" s="316">
        <f t="shared" ca="1" si="1"/>
        <v>16.662487345498224</v>
      </c>
      <c r="K19" s="314"/>
      <c r="L19" s="316">
        <f>((D19*DATA!$D$23)/1000000)+((E19*DATA!$D$24)/1000000)</f>
        <v>19.070039999999999</v>
      </c>
      <c r="M19" s="316">
        <f t="shared" si="2"/>
        <v>19.070039999999999</v>
      </c>
      <c r="N19" s="316">
        <f t="shared" ca="1" si="6"/>
        <v>2.4075526545017745</v>
      </c>
      <c r="O19" s="315">
        <f>1/(1+'[93]Asumsi I'!$C$3)^(KKF!A19)</f>
        <v>0.25667509294538904</v>
      </c>
      <c r="P19" s="316">
        <f t="shared" ca="1" si="7"/>
        <v>0.61795880136516101</v>
      </c>
      <c r="Q19" s="316">
        <f t="shared" ca="1" si="9"/>
        <v>-61.602049195406131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13200</v>
      </c>
      <c r="D20" s="316">
        <f t="shared" si="5"/>
        <v>2200</v>
      </c>
      <c r="E20" s="316">
        <f t="shared" si="0"/>
        <v>11000</v>
      </c>
      <c r="F20" s="314"/>
      <c r="G20" s="318">
        <f ca="1">DATA!$D$11/1000000</f>
        <v>2.030051601167</v>
      </c>
      <c r="H20" s="318">
        <f>C20*DATA!$D$5/1000000</f>
        <v>14.310450605702911</v>
      </c>
      <c r="I20" s="318">
        <f>(C20*DATA!$D$5*DATA!$D$7)/1000000</f>
        <v>0.32198513862831546</v>
      </c>
      <c r="J20" s="316">
        <f t="shared" ca="1" si="1"/>
        <v>16.662487345498224</v>
      </c>
      <c r="K20" s="314"/>
      <c r="L20" s="316">
        <f>((D20*DATA!$D$23)/1000000)+((E20*DATA!$D$24)/1000000)</f>
        <v>19.070039999999999</v>
      </c>
      <c r="M20" s="316">
        <f t="shared" si="2"/>
        <v>19.070039999999999</v>
      </c>
      <c r="N20" s="316">
        <f t="shared" ca="1" si="6"/>
        <v>2.4075526545017745</v>
      </c>
      <c r="O20" s="315">
        <f>1/(1+'[93]Asumsi I'!$C$3)^(KKF!A20)</f>
        <v>0.22917419012981158</v>
      </c>
      <c r="P20" s="316">
        <f t="shared" ca="1" si="7"/>
        <v>0.5517489297903222</v>
      </c>
      <c r="Q20" s="316">
        <f t="shared" ca="1" si="9"/>
        <v>-61.05030026561581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13200</v>
      </c>
      <c r="D21" s="316">
        <f t="shared" si="5"/>
        <v>2200</v>
      </c>
      <c r="E21" s="316">
        <f t="shared" si="0"/>
        <v>11000</v>
      </c>
      <c r="F21" s="314"/>
      <c r="G21" s="318">
        <f ca="1">DATA!$D$11/1000000</f>
        <v>2.030051601167</v>
      </c>
      <c r="H21" s="318">
        <f>C21*DATA!$D$5/1000000</f>
        <v>14.310450605702911</v>
      </c>
      <c r="I21" s="318">
        <f>(C21*DATA!$D$5*DATA!$D$7)/1000000</f>
        <v>0.32198513862831546</v>
      </c>
      <c r="J21" s="316">
        <f t="shared" ca="1" si="1"/>
        <v>16.662487345498224</v>
      </c>
      <c r="K21" s="314"/>
      <c r="L21" s="316">
        <f>((D21*DATA!$D$23)/1000000)+((E21*DATA!$D$24)/1000000)</f>
        <v>19.070039999999999</v>
      </c>
      <c r="M21" s="316">
        <f t="shared" si="2"/>
        <v>19.070039999999999</v>
      </c>
      <c r="N21" s="316">
        <f t="shared" ca="1" si="6"/>
        <v>2.4075526545017745</v>
      </c>
      <c r="O21" s="315">
        <f>1/(1+'[93]Asumsi I'!$C$3)^(KKF!A21)</f>
        <v>0.20461981261590317</v>
      </c>
      <c r="P21" s="316">
        <f t="shared" ca="1" si="7"/>
        <v>0.49263297302707337</v>
      </c>
      <c r="Q21" s="316">
        <f t="shared" ca="1" si="9"/>
        <v>-60.557667292588739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13200</v>
      </c>
      <c r="D22" s="316">
        <f t="shared" si="5"/>
        <v>2200</v>
      </c>
      <c r="E22" s="316">
        <f t="shared" si="0"/>
        <v>11000</v>
      </c>
      <c r="F22" s="314"/>
      <c r="G22" s="318">
        <f ca="1">DATA!$D$11/1000000</f>
        <v>2.030051601167</v>
      </c>
      <c r="H22" s="318">
        <f>C22*DATA!$D$5/1000000</f>
        <v>14.310450605702911</v>
      </c>
      <c r="I22" s="318">
        <f>(C22*DATA!$D$5*DATA!$D$7)/1000000</f>
        <v>0.32198513862831546</v>
      </c>
      <c r="J22" s="316">
        <f t="shared" ca="1" si="1"/>
        <v>16.662487345498224</v>
      </c>
      <c r="K22" s="314"/>
      <c r="L22" s="316">
        <f>((D22*DATA!$D$23)/1000000)+((E22*DATA!$D$24)/1000000)</f>
        <v>19.070039999999999</v>
      </c>
      <c r="M22" s="316">
        <f t="shared" si="2"/>
        <v>19.070039999999999</v>
      </c>
      <c r="N22" s="316">
        <f t="shared" ca="1" si="6"/>
        <v>2.4075526545017745</v>
      </c>
      <c r="O22" s="315">
        <f>1/(1+'[93]Asumsi I'!$C$3)^(KKF!A22)</f>
        <v>0.18269626126419927</v>
      </c>
      <c r="P22" s="316">
        <f t="shared" ca="1" si="7"/>
        <v>0.43985086877417268</v>
      </c>
      <c r="Q22" s="316">
        <f t="shared" ca="1" si="9"/>
        <v>-60.117816423814567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13200</v>
      </c>
      <c r="D23" s="316">
        <f t="shared" si="5"/>
        <v>2200</v>
      </c>
      <c r="E23" s="316">
        <f t="shared" si="0"/>
        <v>11000</v>
      </c>
      <c r="F23" s="314"/>
      <c r="G23" s="318">
        <f ca="1">DATA!$D$11/1000000</f>
        <v>2.030051601167</v>
      </c>
      <c r="H23" s="318">
        <f>C23*DATA!$D$5/1000000</f>
        <v>14.310450605702911</v>
      </c>
      <c r="I23" s="318">
        <f>(C23*DATA!$D$5*DATA!$D$7)/1000000</f>
        <v>0.32198513862831546</v>
      </c>
      <c r="J23" s="316">
        <f t="shared" ca="1" si="1"/>
        <v>16.662487345498224</v>
      </c>
      <c r="K23" s="314"/>
      <c r="L23" s="316">
        <f>((D23*DATA!$D$23)/1000000)+((E23*DATA!$D$24)/1000000)</f>
        <v>19.070039999999999</v>
      </c>
      <c r="M23" s="316">
        <f t="shared" si="2"/>
        <v>19.070039999999999</v>
      </c>
      <c r="N23" s="316">
        <f t="shared" ca="1" si="6"/>
        <v>2.4075526545017745</v>
      </c>
      <c r="O23" s="315">
        <f>1/(1+'[93]Asumsi I'!$C$3)^(KKF!A23)</f>
        <v>0.16312166184303503</v>
      </c>
      <c r="P23" s="316">
        <f t="shared" ca="1" si="7"/>
        <v>0.3927239899769398</v>
      </c>
      <c r="Q23" s="316">
        <f t="shared" ca="1" si="9"/>
        <v>-59.725092433837624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13200</v>
      </c>
      <c r="D24" s="316">
        <f t="shared" si="5"/>
        <v>2200</v>
      </c>
      <c r="E24" s="316">
        <f t="shared" si="0"/>
        <v>11000</v>
      </c>
      <c r="F24" s="314"/>
      <c r="G24" s="318">
        <f ca="1">DATA!$D$11/1000000</f>
        <v>2.030051601167</v>
      </c>
      <c r="H24" s="318">
        <f>C24*DATA!$D$5/1000000</f>
        <v>14.310450605702911</v>
      </c>
      <c r="I24" s="318">
        <f>(C24*DATA!$D$5*DATA!$D$7)/1000000</f>
        <v>0.32198513862831546</v>
      </c>
      <c r="J24" s="316">
        <f t="shared" ca="1" si="1"/>
        <v>16.662487345498224</v>
      </c>
      <c r="K24" s="314"/>
      <c r="L24" s="316">
        <f>((D24*DATA!$D$23)/1000000)+((E24*DATA!$D$24)/1000000)</f>
        <v>19.070039999999999</v>
      </c>
      <c r="M24" s="316">
        <f t="shared" si="2"/>
        <v>19.070039999999999</v>
      </c>
      <c r="N24" s="316">
        <f t="shared" ca="1" si="6"/>
        <v>2.4075526545017745</v>
      </c>
      <c r="O24" s="315">
        <f>1/(1+'[93]Asumsi I'!$C$3)^(KKF!A24)</f>
        <v>0.14564434093128129</v>
      </c>
      <c r="P24" s="316">
        <f t="shared" ca="1" si="7"/>
        <v>0.35064641962226772</v>
      </c>
      <c r="Q24" s="316">
        <f t="shared" ca="1" si="9"/>
        <v>-59.374446014215359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13200</v>
      </c>
      <c r="D25" s="316">
        <f t="shared" si="5"/>
        <v>2200</v>
      </c>
      <c r="E25" s="316">
        <f t="shared" si="0"/>
        <v>11000</v>
      </c>
      <c r="F25" s="314"/>
      <c r="G25" s="318">
        <f ca="1">DATA!$D$11/1000000</f>
        <v>2.030051601167</v>
      </c>
      <c r="H25" s="318">
        <f>C25*DATA!$D$5/1000000</f>
        <v>14.310450605702911</v>
      </c>
      <c r="I25" s="318">
        <f>(C25*DATA!$D$5*DATA!$D$7)/1000000</f>
        <v>0.32198513862831546</v>
      </c>
      <c r="J25" s="316">
        <f t="shared" ca="1" si="1"/>
        <v>16.662487345498224</v>
      </c>
      <c r="K25" s="314"/>
      <c r="L25" s="316">
        <f>((D25*DATA!$D$23)/1000000)+((E25*DATA!$D$24)/1000000)</f>
        <v>19.070039999999999</v>
      </c>
      <c r="M25" s="316">
        <f t="shared" si="2"/>
        <v>19.070039999999999</v>
      </c>
      <c r="N25" s="316">
        <f t="shared" ca="1" si="6"/>
        <v>2.4075526545017745</v>
      </c>
      <c r="O25" s="315">
        <f>1/(1+'[93]Asumsi I'!$C$3)^(KKF!A25)</f>
        <v>0.13003959011721541</v>
      </c>
      <c r="P25" s="316">
        <f t="shared" ca="1" si="7"/>
        <v>0.31307716037702471</v>
      </c>
      <c r="Q25" s="316">
        <f t="shared" ca="1" si="9"/>
        <v>-59.061368853838331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13200</v>
      </c>
      <c r="D26" s="316">
        <f t="shared" si="5"/>
        <v>2200</v>
      </c>
      <c r="E26" s="316">
        <f t="shared" si="0"/>
        <v>11000</v>
      </c>
      <c r="F26" s="314"/>
      <c r="G26" s="318">
        <f ca="1">DATA!$D$11/1000000</f>
        <v>2.030051601167</v>
      </c>
      <c r="H26" s="318">
        <f>C26*DATA!$D$5/1000000</f>
        <v>14.310450605702911</v>
      </c>
      <c r="I26" s="318">
        <f>(C26*DATA!$D$5*DATA!$D$7)/1000000</f>
        <v>0.32198513862831546</v>
      </c>
      <c r="J26" s="316">
        <f t="shared" ca="1" si="1"/>
        <v>16.662487345498224</v>
      </c>
      <c r="K26" s="314"/>
      <c r="L26" s="316">
        <f>((D26*DATA!$D$23)/1000000)+((E26*DATA!$D$24)/1000000)</f>
        <v>19.070039999999999</v>
      </c>
      <c r="M26" s="316">
        <f t="shared" si="2"/>
        <v>19.070039999999999</v>
      </c>
      <c r="N26" s="316">
        <f t="shared" ca="1" si="6"/>
        <v>2.4075526545017745</v>
      </c>
      <c r="O26" s="315">
        <f>1/(1+'[93]Asumsi I'!$C$3)^(KKF!A26)</f>
        <v>0.1161067768903709</v>
      </c>
      <c r="P26" s="316">
        <f t="shared" ca="1" si="7"/>
        <v>0.27953317890805773</v>
      </c>
      <c r="Q26" s="316">
        <f t="shared" ca="1" si="9"/>
        <v>-58.781835674930271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13200</v>
      </c>
      <c r="D27" s="316">
        <f t="shared" si="5"/>
        <v>2200</v>
      </c>
      <c r="E27" s="316">
        <f t="shared" si="0"/>
        <v>11000</v>
      </c>
      <c r="F27" s="314"/>
      <c r="G27" s="318">
        <f ca="1">DATA!$D$11/1000000</f>
        <v>2.030051601167</v>
      </c>
      <c r="H27" s="318">
        <f>C27*DATA!$D$5/1000000</f>
        <v>14.310450605702911</v>
      </c>
      <c r="I27" s="318">
        <f>(C27*DATA!$D$5*DATA!$D$7)/1000000</f>
        <v>0.32198513862831546</v>
      </c>
      <c r="J27" s="316">
        <f t="shared" ca="1" si="1"/>
        <v>16.662487345498224</v>
      </c>
      <c r="K27" s="314"/>
      <c r="L27" s="316">
        <f>((D27*DATA!$D$23)/1000000)+((E27*DATA!$D$24)/1000000)</f>
        <v>19.070039999999999</v>
      </c>
      <c r="M27" s="316">
        <f t="shared" si="2"/>
        <v>19.070039999999999</v>
      </c>
      <c r="N27" s="316">
        <f t="shared" ca="1" si="6"/>
        <v>2.4075526545017745</v>
      </c>
      <c r="O27" s="315">
        <f>1/(1+'[93]Asumsi I'!$C$3)^(KKF!A27)</f>
        <v>0.1036667650806883</v>
      </c>
      <c r="P27" s="316">
        <f t="shared" ca="1" si="7"/>
        <v>0.24958319545362298</v>
      </c>
      <c r="Q27" s="316">
        <f t="shared" ca="1" si="9"/>
        <v>-58.532252479476647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13200</v>
      </c>
      <c r="D28" s="316">
        <f t="shared" si="5"/>
        <v>2200</v>
      </c>
      <c r="E28" s="316">
        <f t="shared" si="0"/>
        <v>11000</v>
      </c>
      <c r="F28" s="314"/>
      <c r="G28" s="318">
        <f ca="1">DATA!$D$11/1000000</f>
        <v>2.030051601167</v>
      </c>
      <c r="H28" s="318">
        <f>C28*DATA!$D$5/1000000</f>
        <v>14.310450605702911</v>
      </c>
      <c r="I28" s="318">
        <f>(C28*DATA!$D$5*DATA!$D$7)/1000000</f>
        <v>0.32198513862831546</v>
      </c>
      <c r="J28" s="316">
        <f t="shared" ca="1" si="1"/>
        <v>16.662487345498224</v>
      </c>
      <c r="K28" s="314"/>
      <c r="L28" s="316">
        <f>((D28*DATA!$D$23)/1000000)+((E28*DATA!$D$24)/1000000)</f>
        <v>19.070039999999999</v>
      </c>
      <c r="M28" s="316">
        <f t="shared" si="2"/>
        <v>19.070039999999999</v>
      </c>
      <c r="N28" s="316">
        <f t="shared" ca="1" si="6"/>
        <v>2.4075526545017745</v>
      </c>
      <c r="O28" s="315">
        <f>1/(1+'[93]Asumsi I'!$C$3)^(KKF!A28)</f>
        <v>9.2559611679185971E-2</v>
      </c>
      <c r="P28" s="316">
        <f t="shared" ca="1" si="7"/>
        <v>0.22284213879787762</v>
      </c>
      <c r="Q28" s="316">
        <f t="shared" ca="1" si="9"/>
        <v>-58.309410340678767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13200</v>
      </c>
      <c r="D29" s="316">
        <f t="shared" si="5"/>
        <v>2200</v>
      </c>
      <c r="E29" s="316">
        <f t="shared" si="0"/>
        <v>11000</v>
      </c>
      <c r="F29" s="314"/>
      <c r="G29" s="318">
        <f ca="1">DATA!$D$11/1000000</f>
        <v>2.030051601167</v>
      </c>
      <c r="H29" s="318">
        <f>C29*DATA!$D$5/1000000</f>
        <v>14.310450605702911</v>
      </c>
      <c r="I29" s="318">
        <f>(C29*DATA!$D$5*DATA!$D$7)/1000000</f>
        <v>0.32198513862831546</v>
      </c>
      <c r="J29" s="316">
        <f t="shared" ca="1" si="1"/>
        <v>16.662487345498224</v>
      </c>
      <c r="K29" s="314"/>
      <c r="L29" s="316">
        <f>((D29*DATA!$D$23)/1000000)+((E29*DATA!$D$24)/1000000)</f>
        <v>19.070039999999999</v>
      </c>
      <c r="M29" s="316">
        <f t="shared" si="2"/>
        <v>19.070039999999999</v>
      </c>
      <c r="N29" s="316">
        <f t="shared" ca="1" si="6"/>
        <v>2.4075526545017745</v>
      </c>
      <c r="O29" s="315">
        <f>1/(1+'[93]Asumsi I'!$C$3)^(KKF!A29)</f>
        <v>8.2642510427844609E-2</v>
      </c>
      <c r="P29" s="316">
        <f t="shared" ca="1" si="7"/>
        <v>0.19896619535524787</v>
      </c>
      <c r="Q29" s="316">
        <f t="shared" ca="1" si="9"/>
        <v>-58.11044414532352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13200</v>
      </c>
      <c r="D30" s="316">
        <f t="shared" si="5"/>
        <v>2200</v>
      </c>
      <c r="E30" s="316">
        <f t="shared" si="0"/>
        <v>11000</v>
      </c>
      <c r="F30" s="314"/>
      <c r="G30" s="318">
        <f ca="1">DATA!$D$11/1000000</f>
        <v>2.030051601167</v>
      </c>
      <c r="H30" s="318">
        <f>C30*DATA!$D$5/1000000</f>
        <v>14.310450605702911</v>
      </c>
      <c r="I30" s="318">
        <f>(C30*DATA!$D$5*DATA!$D$7)/1000000</f>
        <v>0.32198513862831546</v>
      </c>
      <c r="J30" s="316">
        <f t="shared" ca="1" si="1"/>
        <v>16.662487345498224</v>
      </c>
      <c r="K30" s="314"/>
      <c r="L30" s="316">
        <f>((D30*DATA!$D$23)/1000000)+((E30*DATA!$D$24)/1000000)</f>
        <v>19.070039999999999</v>
      </c>
      <c r="M30" s="316">
        <f t="shared" si="2"/>
        <v>19.070039999999999</v>
      </c>
      <c r="N30" s="316">
        <f t="shared" ca="1" si="6"/>
        <v>2.4075526545017745</v>
      </c>
      <c r="O30" s="315">
        <f>1/(1+'[93]Asumsi I'!$C$3)^(KKF!A30)</f>
        <v>7.3787955739146982E-2</v>
      </c>
      <c r="P30" s="316">
        <f t="shared" ca="1" si="7"/>
        <v>0.17764838871004276</v>
      </c>
      <c r="Q30" s="316">
        <f t="shared" ca="1" si="9"/>
        <v>-57.93279575661348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13200</v>
      </c>
      <c r="D31" s="316">
        <f t="shared" si="5"/>
        <v>2200</v>
      </c>
      <c r="E31" s="316">
        <f t="shared" si="0"/>
        <v>11000</v>
      </c>
      <c r="F31" s="314"/>
      <c r="G31" s="318">
        <f ca="1">DATA!$D$11/1000000</f>
        <v>2.030051601167</v>
      </c>
      <c r="H31" s="318">
        <f>C31*DATA!$D$5/1000000</f>
        <v>14.310450605702911</v>
      </c>
      <c r="I31" s="318">
        <f>(C31*DATA!$D$5*DATA!$D$7)/1000000</f>
        <v>0.32198513862831546</v>
      </c>
      <c r="J31" s="316">
        <f t="shared" ca="1" si="1"/>
        <v>16.662487345498224</v>
      </c>
      <c r="K31" s="314"/>
      <c r="L31" s="316">
        <f>((D31*DATA!$D$23)/1000000)+((E31*DATA!$D$24)/1000000)</f>
        <v>19.070039999999999</v>
      </c>
      <c r="M31" s="316">
        <f t="shared" si="2"/>
        <v>19.070039999999999</v>
      </c>
      <c r="N31" s="316">
        <f t="shared" ca="1" si="6"/>
        <v>2.4075526545017745</v>
      </c>
      <c r="O31" s="315">
        <f>1/(1+'[93]Asumsi I'!$C$3)^(KKF!A31)</f>
        <v>6.5882103338524081E-2</v>
      </c>
      <c r="P31" s="316">
        <f t="shared" ca="1" si="7"/>
        <v>0.15861463277682386</v>
      </c>
      <c r="Q31" s="316">
        <f ca="1">Q30+P31</f>
        <v>-57.774181123836655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13200</v>
      </c>
      <c r="D32" s="316">
        <f t="shared" si="5"/>
        <v>2200</v>
      </c>
      <c r="E32" s="316">
        <f t="shared" si="0"/>
        <v>11000</v>
      </c>
      <c r="F32" s="314"/>
      <c r="G32" s="318">
        <f ca="1">DATA!$D$11/1000000</f>
        <v>2.030051601167</v>
      </c>
      <c r="H32" s="318">
        <f>C32*DATA!$D$5/1000000</f>
        <v>14.310450605702911</v>
      </c>
      <c r="I32" s="318">
        <f>(C32*DATA!$D$5*DATA!$D$7)/1000000</f>
        <v>0.32198513862831546</v>
      </c>
      <c r="J32" s="316">
        <f t="shared" ca="1" si="1"/>
        <v>16.662487345498224</v>
      </c>
      <c r="K32" s="314"/>
      <c r="L32" s="316">
        <f>((D32*DATA!$D$23)/1000000)+((E32*DATA!$D$24)/1000000)</f>
        <v>19.070039999999999</v>
      </c>
      <c r="M32" s="316">
        <f t="shared" si="2"/>
        <v>19.070039999999999</v>
      </c>
      <c r="N32" s="316">
        <f t="shared" ca="1" si="6"/>
        <v>2.4075526545017745</v>
      </c>
      <c r="O32" s="315">
        <f>1/(1+'[93]Asumsi I'!$C$3)^(KKF!A32)</f>
        <v>5.8823306552253637E-2</v>
      </c>
      <c r="P32" s="316">
        <f t="shared" ca="1" si="7"/>
        <v>0.14162020783644988</v>
      </c>
      <c r="Q32" s="316">
        <f ca="1">Q31+P32</f>
        <v>-57.632560916000209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2" t="s">
        <v>1374</v>
      </c>
      <c r="G33" s="612"/>
      <c r="H33" s="612"/>
      <c r="I33" s="324"/>
      <c r="J33" s="325">
        <f ca="1">SUM(J7:J32)</f>
        <v>521.31418494233344</v>
      </c>
      <c r="K33" s="612" t="s">
        <v>1375</v>
      </c>
      <c r="L33" s="612"/>
      <c r="M33" s="325">
        <f>SUM(M7:M32)</f>
        <v>504.98767000000009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43.50974468159891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0.96868200518246139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-51.457643675000192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-1.7669347752049536E-2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21" priority="1" stopIfTrue="1" operator="greaterThanOrEqual">
      <formula>$F$7</formula>
    </cfRule>
    <cfRule type="cellIs" dxfId="20" priority="2" stopIfTrue="1" operator="lessThan">
      <formula>$F$7</formula>
    </cfRule>
  </conditionalFormatting>
  <conditionalFormatting sqref="Q7:Q32">
    <cfRule type="cellIs" dxfId="19" priority="3" operator="lessThan">
      <formula>0</formula>
    </cfRule>
    <cfRule type="cellIs" dxfId="18" priority="4" operator="lessThan">
      <formula>0</formula>
    </cfRule>
    <cfRule type="cellIs" dxfId="17" priority="5" operator="lessThan">
      <formula>-6395.81</formula>
    </cfRule>
    <cfRule type="cellIs" dxfId="16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51"/>
  <sheetViews>
    <sheetView showGridLines="0" zoomScale="85" zoomScaleNormal="85" zoomScaleSheetLayoutView="70" workbookViewId="0">
      <pane ySplit="13" topLeftCell="A146" activePane="bottomLeft" state="frozen"/>
      <selection activeCell="H1093" sqref="H1093"/>
      <selection pane="bottomLeft" activeCell="C158" sqref="C158"/>
    </sheetView>
  </sheetViews>
  <sheetFormatPr defaultRowHeight="15"/>
  <cols>
    <col min="1" max="1" width="8.28515625" style="336" customWidth="1"/>
    <col min="2" max="2" width="5.140625" style="337" customWidth="1"/>
    <col min="3" max="3" width="48.85546875" style="403" customWidth="1"/>
    <col min="4" max="4" width="13.7109375" style="403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15" t="s">
        <v>1036</v>
      </c>
      <c r="P3" s="615"/>
      <c r="Q3" s="346"/>
      <c r="T3" s="344"/>
      <c r="U3" s="345" t="s">
        <v>1041</v>
      </c>
      <c r="V3" s="344"/>
    </row>
    <row r="4" spans="1:22" ht="18.75">
      <c r="B4" s="616" t="s">
        <v>1023</v>
      </c>
      <c r="C4" s="616"/>
      <c r="D4" s="616"/>
      <c r="E4" s="616"/>
      <c r="F4" s="616"/>
      <c r="G4" s="616"/>
      <c r="H4" s="616"/>
      <c r="I4" s="616"/>
      <c r="J4" s="616"/>
      <c r="K4" s="616"/>
      <c r="O4" s="615"/>
      <c r="P4" s="615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32" t="str">
        <f>DATA!D14</f>
        <v>CHUSNA AULA ALVIN</v>
      </c>
      <c r="H6" s="632"/>
      <c r="I6" s="632"/>
      <c r="J6" s="632"/>
      <c r="K6" s="632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1626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1547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>
      <c r="B11" s="618" t="s">
        <v>0</v>
      </c>
      <c r="C11" s="620" t="s">
        <v>1</v>
      </c>
      <c r="D11" s="623" t="s">
        <v>42</v>
      </c>
      <c r="E11" s="623" t="s">
        <v>43</v>
      </c>
      <c r="F11" s="623" t="s">
        <v>2</v>
      </c>
      <c r="G11" s="625" t="s">
        <v>41</v>
      </c>
      <c r="H11" s="623" t="s">
        <v>3</v>
      </c>
      <c r="I11" s="623"/>
      <c r="J11" s="623"/>
      <c r="K11" s="642"/>
      <c r="O11" s="351"/>
      <c r="P11" s="352"/>
      <c r="Q11" s="351"/>
      <c r="S11" s="353"/>
      <c r="T11" s="354"/>
      <c r="U11" s="354"/>
      <c r="V11" s="354"/>
    </row>
    <row r="12" spans="1:22">
      <c r="B12" s="619"/>
      <c r="C12" s="621"/>
      <c r="D12" s="624"/>
      <c r="E12" s="624"/>
      <c r="F12" s="624"/>
      <c r="G12" s="626"/>
      <c r="H12" s="628" t="s">
        <v>46</v>
      </c>
      <c r="I12" s="628" t="s">
        <v>5</v>
      </c>
      <c r="J12" s="624" t="s">
        <v>47</v>
      </c>
      <c r="K12" s="643" t="s">
        <v>4</v>
      </c>
      <c r="O12" s="352"/>
      <c r="P12" s="352"/>
      <c r="Q12" s="352"/>
      <c r="S12" s="353"/>
      <c r="T12" s="353"/>
      <c r="U12" s="353"/>
      <c r="V12" s="353"/>
    </row>
    <row r="13" spans="1:22">
      <c r="B13" s="619"/>
      <c r="C13" s="622"/>
      <c r="D13" s="624"/>
      <c r="E13" s="624"/>
      <c r="F13" s="624"/>
      <c r="G13" s="627"/>
      <c r="H13" s="629"/>
      <c r="I13" s="629"/>
      <c r="J13" s="624"/>
      <c r="K13" s="643"/>
      <c r="O13" s="355"/>
      <c r="P13" s="355"/>
      <c r="Q13" s="355"/>
      <c r="S13" s="353"/>
      <c r="T13" s="353"/>
      <c r="U13" s="353"/>
      <c r="V13" s="353"/>
    </row>
    <row r="14" spans="1:22" s="365" customForma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6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68" customFormat="1">
      <c r="A15" s="336" t="e">
        <f>IF(AND(C15=0,#REF!=0,#REF!=0),"BLANKS",1)</f>
        <v>#REF!</v>
      </c>
      <c r="B15" s="494" t="s">
        <v>480</v>
      </c>
      <c r="C15" s="495" t="s">
        <v>1608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6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7" ca="1" si="4">IF(OR(D15="MDU",D15="MDU-KD"),(IF($O$3="RAB NON MDU","PLN KD",G15*F15)),0)</f>
        <v>0</v>
      </c>
      <c r="I15" s="361">
        <f t="shared" ref="I15:I17" ca="1" si="5">IF(D15="HDW",G15*F15,0)</f>
        <v>0</v>
      </c>
      <c r="J15" s="361">
        <f t="shared" ref="J15:J17" ca="1" si="6">IF(D15="JASA",G15*F15,0)</f>
        <v>0</v>
      </c>
      <c r="K15" s="362">
        <f t="shared" ref="K15:K17" ca="1" si="7">SUM(H15:J15)</f>
        <v>0</v>
      </c>
      <c r="L15" s="367"/>
      <c r="M15" s="367"/>
      <c r="N15" s="367"/>
      <c r="O15" s="363"/>
      <c r="P15" s="363"/>
      <c r="Q15" s="344"/>
      <c r="R15" s="336"/>
      <c r="S15" s="364"/>
      <c r="T15" s="341"/>
      <c r="U15" s="341"/>
      <c r="V15" s="341"/>
    </row>
    <row r="16" spans="1:22" s="368" customFormat="1">
      <c r="A16" s="336"/>
      <c r="B16" s="494"/>
      <c r="C16" s="495"/>
      <c r="D16" s="358"/>
      <c r="E16" s="359"/>
      <c r="F16" s="366"/>
      <c r="G16" s="360"/>
      <c r="H16" s="361"/>
      <c r="I16" s="361"/>
      <c r="J16" s="361"/>
      <c r="K16" s="362"/>
      <c r="L16" s="367"/>
      <c r="M16" s="367"/>
      <c r="N16" s="367"/>
      <c r="O16" s="363"/>
      <c r="P16" s="363"/>
      <c r="Q16" s="344"/>
      <c r="R16" s="336"/>
      <c r="S16" s="364"/>
      <c r="T16" s="341"/>
      <c r="U16" s="341"/>
      <c r="V16" s="341"/>
    </row>
    <row r="17" spans="1:22" s="368" customFormat="1">
      <c r="A17" s="336"/>
      <c r="B17" s="496">
        <v>1</v>
      </c>
      <c r="C17" s="109" t="s">
        <v>104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6">
        <v>1</v>
      </c>
      <c r="G17" s="360">
        <f ca="1">IF(ISERROR(OFFSET('HARGA SATUAN'!$I$6,MATCH(RAB!C17,'HARGA SATUAN'!$C$7:$C$1492,0),0)),0,OFFSET('HARGA SATUAN'!$I$6,MATCH(RAB!C17,'HARGA SATUAN'!$C$7:$C$1492,0),0))</f>
        <v>6074400</v>
      </c>
      <c r="H17" s="361">
        <f t="shared" ca="1" si="4"/>
        <v>0</v>
      </c>
      <c r="I17" s="361">
        <f t="shared" ca="1" si="5"/>
        <v>6074400</v>
      </c>
      <c r="J17" s="361">
        <f t="shared" ca="1" si="6"/>
        <v>0</v>
      </c>
      <c r="K17" s="362">
        <f t="shared" ca="1" si="7"/>
        <v>6074400</v>
      </c>
      <c r="L17" s="367"/>
      <c r="M17" s="367"/>
      <c r="N17" s="367"/>
      <c r="O17" s="363"/>
      <c r="P17" s="363"/>
      <c r="Q17" s="344"/>
      <c r="R17" s="336"/>
      <c r="S17" s="364"/>
      <c r="T17" s="341"/>
      <c r="U17" s="341"/>
      <c r="V17" s="341"/>
    </row>
    <row r="18" spans="1:22" s="368" customFormat="1">
      <c r="A18" s="336"/>
      <c r="B18" s="496"/>
      <c r="C18" s="109" t="s">
        <v>103</v>
      </c>
      <c r="D18" s="358" t="str">
        <f ca="1">IF(ISERROR(OFFSET('HARGA SATUAN'!$D$6,MATCH(RAB!C18,'HARGA SATUAN'!$C$7:$C$1492,0),0)),"",OFFSET('HARGA SATUAN'!$D$6,MATCH(RAB!C18,'HARGA SATUAN'!$C$7:$C$1492,0),0))</f>
        <v>HDW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366">
        <v>1</v>
      </c>
      <c r="G18" s="360">
        <f ca="1">IF(ISERROR(OFFSET('HARGA SATUAN'!$I$6,MATCH(RAB!C18,'HARGA SATUAN'!$C$7:$C$1492,0),0)),0,OFFSET('HARGA SATUAN'!$I$6,MATCH(RAB!C18,'HARGA SATUAN'!$C$7:$C$1492,0),0))</f>
        <v>5800000</v>
      </c>
      <c r="H18" s="361">
        <f t="shared" ref="H18:H20" ca="1" si="8">IF(OR(D18="MDU",D18="MDU-KD"),(IF($O$3="RAB NON MDU","PLN KD",G18*F18)),0)</f>
        <v>0</v>
      </c>
      <c r="I18" s="361">
        <f t="shared" ref="I18:I20" ca="1" si="9">IF(D18="HDW",G18*F18,0)</f>
        <v>5800000</v>
      </c>
      <c r="J18" s="361">
        <f t="shared" ref="J18:J20" ca="1" si="10">IF(D18="JASA",G18*F18,0)</f>
        <v>0</v>
      </c>
      <c r="K18" s="362">
        <f t="shared" ref="K18:K20" ca="1" si="11">SUM(H18:J18)</f>
        <v>5800000</v>
      </c>
      <c r="L18" s="367"/>
      <c r="M18" s="367"/>
      <c r="N18" s="367"/>
      <c r="O18" s="363"/>
      <c r="P18" s="363"/>
      <c r="Q18" s="344"/>
      <c r="R18" s="336"/>
      <c r="S18" s="364"/>
      <c r="T18" s="341"/>
      <c r="U18" s="341"/>
      <c r="V18" s="341"/>
    </row>
    <row r="19" spans="1:22" s="368" customFormat="1">
      <c r="A19" s="336" t="e">
        <f>IF(AND(C19=0,#REF!=0,#REF!=0),"BLANKS",1)</f>
        <v>#REF!</v>
      </c>
      <c r="B19" s="496">
        <v>2</v>
      </c>
      <c r="C19" s="109" t="s">
        <v>6</v>
      </c>
      <c r="D19" s="358" t="str">
        <f ca="1">IF(ISERROR(OFFSET('HARGA SATUAN'!$D$6,MATCH(RAB!C19,'HARGA SATUAN'!$C$7:$C$1492,0),0)),"",OFFSET('HARGA SATUAN'!$D$6,MATCH(RAB!C19,'HARGA SATUAN'!$C$7:$C$1492,0),0))</f>
        <v>JASA</v>
      </c>
      <c r="E19" s="359" t="str">
        <f ca="1">IF(B19="+","Unit",IF(ISERROR(OFFSET('HARGA SATUAN'!$E$6,MATCH(RAB!C19,'HARGA SATUAN'!$C$7:$C$1492,0),0)),"",OFFSET('HARGA SATUAN'!$E$6,MATCH(RAB!C19,'HARGA SATUAN'!$C$7:$C$1492,0),0)))</f>
        <v>Btg</v>
      </c>
      <c r="F19" s="366">
        <v>2</v>
      </c>
      <c r="G19" s="360">
        <f ca="1">IF(ISERROR(OFFSET('HARGA SATUAN'!$I$6,MATCH(RAB!C19,'HARGA SATUAN'!$C$7:$C$1492,0),0)),0,OFFSET('HARGA SATUAN'!$I$6,MATCH(RAB!C19,'HARGA SATUAN'!$C$7:$C$1492,0),0))</f>
        <v>10066.666666666668</v>
      </c>
      <c r="H19" s="361">
        <f t="shared" ca="1" si="8"/>
        <v>0</v>
      </c>
      <c r="I19" s="361">
        <f t="shared" ca="1" si="9"/>
        <v>0</v>
      </c>
      <c r="J19" s="361">
        <f t="shared" ca="1" si="10"/>
        <v>20133.333333333336</v>
      </c>
      <c r="K19" s="362">
        <f t="shared" ca="1" si="11"/>
        <v>20133.333333333336</v>
      </c>
      <c r="L19" s="367"/>
      <c r="M19" s="367"/>
      <c r="N19" s="367"/>
      <c r="O19" s="363"/>
      <c r="P19" s="363"/>
      <c r="Q19" s="344"/>
      <c r="R19" s="336"/>
      <c r="S19" s="364"/>
      <c r="T19" s="341"/>
      <c r="U19" s="341"/>
      <c r="V19" s="341"/>
    </row>
    <row r="20" spans="1:22" s="368" customFormat="1">
      <c r="A20" s="336"/>
      <c r="B20" s="494">
        <v>3</v>
      </c>
      <c r="C20" s="109" t="s">
        <v>461</v>
      </c>
      <c r="D20" s="358" t="str">
        <f ca="1">IF(ISERROR(OFFSET('HARGA SATUAN'!$D$6,MATCH(RAB!C20,'HARGA SATUAN'!$C$7:$C$1492,0),0)),"",OFFSET('HARGA SATUAN'!$D$6,MATCH(RAB!C20,'HARGA SATUAN'!$C$7:$C$1492,0),0))</f>
        <v>HDW</v>
      </c>
      <c r="E20" s="359" t="str">
        <f ca="1">IF(B20="+","Unit",IF(ISERROR(OFFSET('HARGA SATUAN'!$E$6,MATCH(RAB!C20,'HARGA SATUAN'!$C$7:$C$1492,0),0)),"",OFFSET('HARGA SATUAN'!$E$6,MATCH(RAB!C20,'HARGA SATUAN'!$C$7:$C$1492,0),0)))</f>
        <v>Set</v>
      </c>
      <c r="F20" s="366">
        <v>1</v>
      </c>
      <c r="G20" s="360">
        <f ca="1">IF(ISERROR(OFFSET('HARGA SATUAN'!$I$6,MATCH(RAB!C20,'HARGA SATUAN'!$C$7:$C$1492,0),0)),0,OFFSET('HARGA SATUAN'!$I$6,MATCH(RAB!C20,'HARGA SATUAN'!$C$7:$C$1492,0),0))</f>
        <v>200000</v>
      </c>
      <c r="H20" s="361">
        <f t="shared" ca="1" si="8"/>
        <v>0</v>
      </c>
      <c r="I20" s="361">
        <f t="shared" ca="1" si="9"/>
        <v>200000</v>
      </c>
      <c r="J20" s="361">
        <f t="shared" ca="1" si="10"/>
        <v>0</v>
      </c>
      <c r="K20" s="362">
        <f t="shared" ca="1" si="11"/>
        <v>200000</v>
      </c>
      <c r="L20" s="367"/>
      <c r="M20" s="367"/>
      <c r="N20" s="367"/>
      <c r="O20" s="363"/>
      <c r="P20" s="363"/>
      <c r="Q20" s="344"/>
      <c r="R20" s="336"/>
      <c r="S20" s="364"/>
      <c r="T20" s="341"/>
      <c r="U20" s="341"/>
      <c r="V20" s="341"/>
    </row>
    <row r="21" spans="1:22" s="368" customFormat="1">
      <c r="A21" s="336"/>
      <c r="B21" s="494"/>
      <c r="C21" s="109"/>
      <c r="D21" s="358"/>
      <c r="E21" s="359"/>
      <c r="F21" s="366"/>
      <c r="G21" s="360"/>
      <c r="H21" s="361"/>
      <c r="I21" s="361"/>
      <c r="J21" s="361"/>
      <c r="K21" s="362"/>
      <c r="L21" s="367"/>
      <c r="M21" s="367"/>
      <c r="N21" s="367"/>
      <c r="O21" s="363"/>
      <c r="P21" s="363"/>
      <c r="Q21" s="344"/>
      <c r="R21" s="336"/>
      <c r="S21" s="364"/>
      <c r="T21" s="341"/>
      <c r="U21" s="341"/>
      <c r="V21" s="341"/>
    </row>
    <row r="22" spans="1:22" s="368" customFormat="1">
      <c r="A22" s="336"/>
      <c r="B22" s="494" t="s">
        <v>505</v>
      </c>
      <c r="C22" s="495" t="s">
        <v>1609</v>
      </c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366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ref="H22" ca="1" si="12">IF(OR(D22="MDU",D22="MDU-KD"),(IF($O$3="RAB NON MDU","PLN KD",G22*F22)),0)</f>
        <v>0</v>
      </c>
      <c r="I22" s="361">
        <f t="shared" ref="I22" ca="1" si="13">IF(D22="HDW",G22*F22,0)</f>
        <v>0</v>
      </c>
      <c r="J22" s="361">
        <f t="shared" ref="J22" ca="1" si="14">IF(D22="JASA",G22*F22,0)</f>
        <v>0</v>
      </c>
      <c r="K22" s="362">
        <f t="shared" ref="K22" ca="1" si="15">SUM(H22:J22)</f>
        <v>0</v>
      </c>
      <c r="L22" s="367"/>
      <c r="M22" s="367"/>
      <c r="N22" s="367"/>
      <c r="O22" s="363"/>
      <c r="P22" s="363"/>
      <c r="Q22" s="344"/>
      <c r="R22" s="336"/>
      <c r="S22" s="364"/>
      <c r="T22" s="341"/>
      <c r="U22" s="341"/>
      <c r="V22" s="341"/>
    </row>
    <row r="23" spans="1:22" s="368" customFormat="1">
      <c r="A23" s="336"/>
      <c r="B23" s="494"/>
      <c r="C23" s="504"/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366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ref="H23:H51" ca="1" si="16">IF(OR(D23="MDU",D23="MDU-KD"),(IF($O$3="RAB NON MDU","PLN KD",G23*F23)),0)</f>
        <v>0</v>
      </c>
      <c r="I23" s="361">
        <f t="shared" ref="I23:I51" ca="1" si="17">IF(D23="HDW",G23*F23,0)</f>
        <v>0</v>
      </c>
      <c r="J23" s="361">
        <f t="shared" ref="J23:J51" ca="1" si="18">IF(D23="JASA",G23*F23,0)</f>
        <v>0</v>
      </c>
      <c r="K23" s="362">
        <f t="shared" ref="K23:K51" ca="1" si="19">SUM(H23:J23)</f>
        <v>0</v>
      </c>
      <c r="L23" s="367"/>
      <c r="M23" s="367"/>
      <c r="N23" s="367"/>
      <c r="O23" s="363"/>
      <c r="P23" s="363"/>
      <c r="Q23" s="344"/>
      <c r="R23" s="336"/>
      <c r="S23" s="364"/>
      <c r="T23" s="341"/>
      <c r="U23" s="341"/>
      <c r="V23" s="341"/>
    </row>
    <row r="24" spans="1:22" s="368" customFormat="1">
      <c r="A24" s="336"/>
      <c r="B24" s="505" t="s">
        <v>1035</v>
      </c>
      <c r="C24" s="506" t="s">
        <v>1615</v>
      </c>
      <c r="D24" s="358" t="str">
        <f ca="1">IF(ISERROR(OFFSET('HARGA SATUAN'!$D$6,MATCH(RAB!C24,'HARGA SATUAN'!$C$7:$C$1492,0),0)),"",OFFSET('HARGA SATUAN'!$D$6,MATCH(RAB!C24,'HARGA SATUAN'!$C$7:$C$1492,0),0))</f>
        <v/>
      </c>
      <c r="E24" s="359" t="str">
        <f ca="1">IF(B24="+","Unit",IF(ISERROR(OFFSET('HARGA SATUAN'!$E$6,MATCH(RAB!C24,'HARGA SATUAN'!$C$7:$C$1492,0),0)),"",OFFSET('HARGA SATUAN'!$E$6,MATCH(RAB!C24,'HARGA SATUAN'!$C$7:$C$1492,0),0)))</f>
        <v>Unit</v>
      </c>
      <c r="F24" s="491">
        <v>1</v>
      </c>
      <c r="G24" s="360">
        <f ca="1">IF(ISERROR(OFFSET('HARGA SATUAN'!$I$6,MATCH(RAB!C24,'HARGA SATUAN'!$C$7:$C$1492,0),0)),0,OFFSET('HARGA SATUAN'!$I$6,MATCH(RAB!C24,'HARGA SATUAN'!$C$7:$C$1492,0),0))</f>
        <v>0</v>
      </c>
      <c r="H24" s="361">
        <f t="shared" ca="1" si="16"/>
        <v>0</v>
      </c>
      <c r="I24" s="361">
        <f t="shared" ca="1" si="17"/>
        <v>0</v>
      </c>
      <c r="J24" s="361">
        <f t="shared" ca="1" si="18"/>
        <v>0</v>
      </c>
      <c r="K24" s="362">
        <f t="shared" ca="1" si="19"/>
        <v>0</v>
      </c>
      <c r="L24" s="367"/>
      <c r="M24" s="367"/>
      <c r="N24" s="367"/>
      <c r="O24" s="363"/>
      <c r="P24" s="363"/>
      <c r="Q24" s="344"/>
      <c r="R24" s="336"/>
      <c r="S24" s="364"/>
      <c r="T24" s="341"/>
      <c r="U24" s="341"/>
      <c r="V24" s="341"/>
    </row>
    <row r="25" spans="1:22" s="368" customFormat="1">
      <c r="A25" s="336"/>
      <c r="B25" s="505">
        <v>1</v>
      </c>
      <c r="C25" s="109" t="s">
        <v>1129</v>
      </c>
      <c r="D25" s="358" t="str">
        <f ca="1">IF(ISERROR(OFFSET('HARGA SATUAN'!$D$6,MATCH(RAB!C25,'HARGA SATUAN'!$C$7:$C$1492,0),0)),"",OFFSET('HARGA SATUAN'!$D$6,MATCH(RAB!C25,'HARGA SATUAN'!$C$7:$C$1492,0),0))</f>
        <v>MDU-KD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491">
        <f>F24*1</f>
        <v>1</v>
      </c>
      <c r="G25" s="360">
        <f ca="1">IF(ISERROR(OFFSET('HARGA SATUAN'!$I$6,MATCH(RAB!C25,'HARGA SATUAN'!$C$7:$C$1492,0),0)),0,OFFSET('HARGA SATUAN'!$I$6,MATCH(RAB!C25,'HARGA SATUAN'!$C$7:$C$1492,0),0))</f>
        <v>176900</v>
      </c>
      <c r="H25" s="361">
        <f t="shared" ca="1" si="16"/>
        <v>176900</v>
      </c>
      <c r="I25" s="361">
        <f t="shared" ca="1" si="17"/>
        <v>0</v>
      </c>
      <c r="J25" s="361">
        <f t="shared" ca="1" si="18"/>
        <v>0</v>
      </c>
      <c r="K25" s="362">
        <f t="shared" ca="1" si="19"/>
        <v>176900</v>
      </c>
      <c r="L25" s="367"/>
      <c r="M25" s="367"/>
      <c r="N25" s="367"/>
      <c r="O25" s="363"/>
      <c r="P25" s="363"/>
      <c r="Q25" s="344"/>
      <c r="R25" s="336"/>
      <c r="S25" s="364"/>
      <c r="T25" s="341"/>
      <c r="U25" s="341"/>
      <c r="V25" s="341"/>
    </row>
    <row r="26" spans="1:22" s="368" customFormat="1">
      <c r="A26" s="336"/>
      <c r="B26" s="505">
        <v>2</v>
      </c>
      <c r="C26" s="109" t="s">
        <v>1129</v>
      </c>
      <c r="D26" s="358" t="str">
        <f ca="1">IF(ISERROR(OFFSET('HARGA SATUAN'!$D$6,MATCH(RAB!C26,'HARGA SATUAN'!$C$7:$C$1492,0),0)),"",OFFSET('HARGA SATUAN'!$D$6,MATCH(RAB!C26,'HARGA SATUAN'!$C$7:$C$1492,0),0))</f>
        <v>MDU-KD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491">
        <f>F24*2</f>
        <v>2</v>
      </c>
      <c r="G26" s="360">
        <f ca="1">IF(ISERROR(OFFSET('HARGA SATUAN'!$I$6,MATCH(RAB!C26,'HARGA SATUAN'!$C$7:$C$1492,0),0)),0,OFFSET('HARGA SATUAN'!$I$6,MATCH(RAB!C26,'HARGA SATUAN'!$C$7:$C$1492,0),0))</f>
        <v>176900</v>
      </c>
      <c r="H26" s="361">
        <f t="shared" ca="1" si="16"/>
        <v>353800</v>
      </c>
      <c r="I26" s="361">
        <f t="shared" ca="1" si="17"/>
        <v>0</v>
      </c>
      <c r="J26" s="361">
        <f t="shared" ca="1" si="18"/>
        <v>0</v>
      </c>
      <c r="K26" s="362">
        <f t="shared" ca="1" si="19"/>
        <v>353800</v>
      </c>
      <c r="L26" s="367"/>
      <c r="M26" s="367"/>
      <c r="N26" s="367"/>
      <c r="O26" s="363"/>
      <c r="P26" s="363"/>
      <c r="Q26" s="344"/>
      <c r="R26" s="336"/>
      <c r="S26" s="364"/>
      <c r="T26" s="341"/>
      <c r="U26" s="341"/>
      <c r="V26" s="341"/>
    </row>
    <row r="27" spans="1:22" s="368" customFormat="1">
      <c r="A27" s="336"/>
      <c r="B27" s="505">
        <v>3</v>
      </c>
      <c r="C27" s="506" t="s">
        <v>28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491">
        <f>F24*3</f>
        <v>3</v>
      </c>
      <c r="G27" s="360">
        <f ca="1">IF(ISERROR(OFFSET('HARGA SATUAN'!$I$6,MATCH(RAB!C27,'HARGA SATUAN'!$C$7:$C$1492,0),0)),0,OFFSET('HARGA SATUAN'!$I$6,MATCH(RAB!C27,'HARGA SATUAN'!$C$7:$C$1492,0),0))</f>
        <v>26500</v>
      </c>
      <c r="H27" s="361">
        <f t="shared" ca="1" si="16"/>
        <v>0</v>
      </c>
      <c r="I27" s="361">
        <f t="shared" ca="1" si="17"/>
        <v>79500</v>
      </c>
      <c r="J27" s="361">
        <f t="shared" ca="1" si="18"/>
        <v>0</v>
      </c>
      <c r="K27" s="362">
        <f t="shared" ca="1" si="19"/>
        <v>79500</v>
      </c>
      <c r="L27" s="367"/>
      <c r="M27" s="367"/>
      <c r="N27" s="367"/>
      <c r="O27" s="363"/>
      <c r="P27" s="363"/>
      <c r="Q27" s="344"/>
      <c r="R27" s="336"/>
      <c r="S27" s="364"/>
      <c r="T27" s="341"/>
      <c r="U27" s="341"/>
      <c r="V27" s="341"/>
    </row>
    <row r="28" spans="1:22" s="368" customFormat="1">
      <c r="A28" s="336"/>
      <c r="B28" s="505">
        <v>4</v>
      </c>
      <c r="C28" s="506" t="s">
        <v>163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491">
        <f>F24*2</f>
        <v>2</v>
      </c>
      <c r="G28" s="360">
        <f ca="1">IF(ISERROR(OFFSET('HARGA SATUAN'!$I$6,MATCH(RAB!C28,'HARGA SATUAN'!$C$7:$C$1492,0),0)),0,OFFSET('HARGA SATUAN'!$I$6,MATCH(RAB!C28,'HARGA SATUAN'!$C$7:$C$1492,0),0))</f>
        <v>7938</v>
      </c>
      <c r="H28" s="361">
        <f t="shared" ca="1" si="16"/>
        <v>0</v>
      </c>
      <c r="I28" s="361">
        <f t="shared" ca="1" si="17"/>
        <v>15876</v>
      </c>
      <c r="J28" s="361">
        <f t="shared" ca="1" si="18"/>
        <v>0</v>
      </c>
      <c r="K28" s="362">
        <f t="shared" ca="1" si="19"/>
        <v>15876</v>
      </c>
      <c r="L28" s="367"/>
      <c r="M28" s="367"/>
      <c r="N28" s="367"/>
      <c r="O28" s="363"/>
      <c r="P28" s="363"/>
      <c r="Q28" s="344"/>
      <c r="R28" s="336"/>
      <c r="S28" s="364"/>
      <c r="T28" s="341"/>
      <c r="U28" s="341"/>
      <c r="V28" s="341"/>
    </row>
    <row r="29" spans="1:22" s="368" customFormat="1">
      <c r="A29" s="336"/>
      <c r="B29" s="505">
        <v>5</v>
      </c>
      <c r="C29" s="506" t="s">
        <v>168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491">
        <f>F24*1</f>
        <v>1</v>
      </c>
      <c r="G29" s="360">
        <f ca="1">IF(ISERROR(OFFSET('HARGA SATUAN'!$I$6,MATCH(RAB!C29,'HARGA SATUAN'!$C$7:$C$1492,0),0)),0,OFFSET('HARGA SATUAN'!$I$6,MATCH(RAB!C29,'HARGA SATUAN'!$C$7:$C$1492,0),0))</f>
        <v>33600</v>
      </c>
      <c r="H29" s="361">
        <f t="shared" ca="1" si="16"/>
        <v>0</v>
      </c>
      <c r="I29" s="361">
        <f t="shared" ca="1" si="17"/>
        <v>33600</v>
      </c>
      <c r="J29" s="361">
        <f t="shared" ca="1" si="18"/>
        <v>0</v>
      </c>
      <c r="K29" s="362">
        <f t="shared" ca="1" si="19"/>
        <v>33600</v>
      </c>
      <c r="L29" s="367"/>
      <c r="M29" s="367"/>
      <c r="N29" s="367"/>
      <c r="O29" s="363"/>
      <c r="P29" s="363"/>
      <c r="Q29" s="344"/>
      <c r="R29" s="336"/>
      <c r="S29" s="364"/>
      <c r="T29" s="341"/>
      <c r="U29" s="341"/>
      <c r="V29" s="341"/>
    </row>
    <row r="30" spans="1:22" s="368" customFormat="1">
      <c r="A30" s="336"/>
      <c r="B30" s="505">
        <v>6</v>
      </c>
      <c r="C30" s="506" t="s">
        <v>173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491">
        <f>F24*2</f>
        <v>2</v>
      </c>
      <c r="G30" s="360">
        <f ca="1">IF(ISERROR(OFFSET('HARGA SATUAN'!$I$6,MATCH(RAB!C30,'HARGA SATUAN'!$C$7:$C$1492,0),0)),0,OFFSET('HARGA SATUAN'!$I$6,MATCH(RAB!C30,'HARGA SATUAN'!$C$7:$C$1492,0),0))</f>
        <v>45000</v>
      </c>
      <c r="H30" s="361">
        <f t="shared" ca="1" si="16"/>
        <v>0</v>
      </c>
      <c r="I30" s="361">
        <f t="shared" ca="1" si="17"/>
        <v>90000</v>
      </c>
      <c r="J30" s="361">
        <f t="shared" ca="1" si="18"/>
        <v>0</v>
      </c>
      <c r="K30" s="362">
        <f t="shared" ca="1" si="19"/>
        <v>90000</v>
      </c>
      <c r="L30" s="367"/>
      <c r="M30" s="367"/>
      <c r="N30" s="367"/>
      <c r="O30" s="363"/>
      <c r="P30" s="363"/>
      <c r="Q30" s="344"/>
      <c r="R30" s="336"/>
      <c r="S30" s="364"/>
      <c r="T30" s="341"/>
      <c r="U30" s="341"/>
      <c r="V30" s="341"/>
    </row>
    <row r="31" spans="1:22" s="368" customFormat="1">
      <c r="A31" s="336"/>
      <c r="B31" s="505">
        <v>7</v>
      </c>
      <c r="C31" s="506" t="s">
        <v>178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491">
        <f>F24*1</f>
        <v>1</v>
      </c>
      <c r="G31" s="360">
        <f ca="1">IF(ISERROR(OFFSET('HARGA SATUAN'!$I$6,MATCH(RAB!C31,'HARGA SATUAN'!$C$7:$C$1492,0),0)),0,OFFSET('HARGA SATUAN'!$I$6,MATCH(RAB!C31,'HARGA SATUAN'!$C$7:$C$1492,0),0))</f>
        <v>95000</v>
      </c>
      <c r="H31" s="361">
        <f t="shared" ca="1" si="16"/>
        <v>0</v>
      </c>
      <c r="I31" s="361">
        <f t="shared" ca="1" si="17"/>
        <v>95000</v>
      </c>
      <c r="J31" s="361">
        <f t="shared" ca="1" si="18"/>
        <v>0</v>
      </c>
      <c r="K31" s="362">
        <f t="shared" ca="1" si="19"/>
        <v>95000</v>
      </c>
      <c r="L31" s="367"/>
      <c r="M31" s="367"/>
      <c r="N31" s="367"/>
      <c r="O31" s="363"/>
      <c r="P31" s="363"/>
      <c r="Q31" s="344"/>
      <c r="R31" s="336"/>
      <c r="S31" s="364"/>
      <c r="T31" s="341"/>
      <c r="U31" s="341"/>
      <c r="V31" s="341"/>
    </row>
    <row r="32" spans="1:22" s="368" customFormat="1">
      <c r="A32" s="336"/>
      <c r="B32" s="505">
        <v>8</v>
      </c>
      <c r="C32" s="506" t="s">
        <v>593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491">
        <f>F24*1</f>
        <v>1</v>
      </c>
      <c r="G32" s="360">
        <f ca="1">IF(ISERROR(OFFSET('HARGA SATUAN'!$I$6,MATCH(RAB!C32,'HARGA SATUAN'!$C$7:$C$1492,0),0)),0,OFFSET('HARGA SATUAN'!$I$6,MATCH(RAB!C32,'HARGA SATUAN'!$C$7:$C$1492,0),0))</f>
        <v>380500</v>
      </c>
      <c r="H32" s="361">
        <f t="shared" ca="1" si="16"/>
        <v>0</v>
      </c>
      <c r="I32" s="361">
        <f t="shared" ca="1" si="17"/>
        <v>380500</v>
      </c>
      <c r="J32" s="361">
        <f t="shared" ca="1" si="18"/>
        <v>0</v>
      </c>
      <c r="K32" s="362">
        <f t="shared" ca="1" si="19"/>
        <v>380500</v>
      </c>
      <c r="L32" s="367"/>
      <c r="M32" s="367"/>
      <c r="N32" s="367"/>
      <c r="O32" s="363"/>
      <c r="P32" s="363"/>
      <c r="Q32" s="344"/>
      <c r="R32" s="336"/>
      <c r="S32" s="364"/>
      <c r="T32" s="341"/>
      <c r="U32" s="341"/>
      <c r="V32" s="341"/>
    </row>
    <row r="33" spans="1:22" s="368" customFormat="1">
      <c r="A33" s="336"/>
      <c r="B33" s="505">
        <v>9</v>
      </c>
      <c r="C33" s="506" t="s">
        <v>217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491">
        <f>F24*4</f>
        <v>4</v>
      </c>
      <c r="G33" s="360">
        <f ca="1">IF(ISERROR(OFFSET('HARGA SATUAN'!$I$6,MATCH(RAB!C33,'HARGA SATUAN'!$C$7:$C$1492,0),0)),0,OFFSET('HARGA SATUAN'!$I$6,MATCH(RAB!C33,'HARGA SATUAN'!$C$7:$C$1492,0),0))</f>
        <v>11400</v>
      </c>
      <c r="H33" s="361">
        <f t="shared" ca="1" si="16"/>
        <v>0</v>
      </c>
      <c r="I33" s="361">
        <f t="shared" ca="1" si="17"/>
        <v>45600</v>
      </c>
      <c r="J33" s="361">
        <f t="shared" ca="1" si="18"/>
        <v>0</v>
      </c>
      <c r="K33" s="362">
        <f t="shared" ca="1" si="19"/>
        <v>45600</v>
      </c>
      <c r="L33" s="367"/>
      <c r="M33" s="367"/>
      <c r="N33" s="367"/>
      <c r="O33" s="363"/>
      <c r="P33" s="363"/>
      <c r="Q33" s="344"/>
      <c r="R33" s="336"/>
      <c r="S33" s="364"/>
      <c r="T33" s="341"/>
      <c r="U33" s="341"/>
      <c r="V33" s="341"/>
    </row>
    <row r="34" spans="1:22" s="368" customFormat="1">
      <c r="A34" s="336"/>
      <c r="B34" s="505">
        <v>10</v>
      </c>
      <c r="C34" s="506" t="s">
        <v>247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491">
        <f>F24*1</f>
        <v>1</v>
      </c>
      <c r="G34" s="360">
        <f ca="1">IF(ISERROR(OFFSET('HARGA SATUAN'!$I$6,MATCH(RAB!C34,'HARGA SATUAN'!$C$7:$C$1492,0),0)),0,OFFSET('HARGA SATUAN'!$I$6,MATCH(RAB!C34,'HARGA SATUAN'!$C$7:$C$1492,0),0))</f>
        <v>57690</v>
      </c>
      <c r="H34" s="361">
        <f t="shared" ca="1" si="16"/>
        <v>0</v>
      </c>
      <c r="I34" s="361">
        <f t="shared" ca="1" si="17"/>
        <v>57690</v>
      </c>
      <c r="J34" s="361">
        <f t="shared" ca="1" si="18"/>
        <v>0</v>
      </c>
      <c r="K34" s="362">
        <f t="shared" ca="1" si="19"/>
        <v>57690</v>
      </c>
      <c r="L34" s="367"/>
      <c r="M34" s="367"/>
      <c r="N34" s="367"/>
      <c r="O34" s="363"/>
      <c r="P34" s="363"/>
      <c r="Q34" s="344"/>
      <c r="R34" s="336"/>
      <c r="S34" s="364"/>
      <c r="T34" s="341"/>
      <c r="U34" s="341"/>
      <c r="V34" s="341"/>
    </row>
    <row r="35" spans="1:22" s="368" customFormat="1">
      <c r="A35" s="336"/>
      <c r="B35" s="505">
        <v>11</v>
      </c>
      <c r="C35" s="506" t="s">
        <v>264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491">
        <f>F24*1</f>
        <v>1</v>
      </c>
      <c r="G35" s="360">
        <f ca="1">IF(ISERROR(OFFSET('HARGA SATUAN'!$I$6,MATCH(RAB!C35,'HARGA SATUAN'!$C$7:$C$1492,0),0)),0,OFFSET('HARGA SATUAN'!$I$6,MATCH(RAB!C35,'HARGA SATUAN'!$C$7:$C$1492,0),0))</f>
        <v>28000</v>
      </c>
      <c r="H35" s="361">
        <f t="shared" ca="1" si="16"/>
        <v>0</v>
      </c>
      <c r="I35" s="361">
        <f t="shared" ca="1" si="17"/>
        <v>28000</v>
      </c>
      <c r="J35" s="361">
        <f t="shared" ca="1" si="18"/>
        <v>0</v>
      </c>
      <c r="K35" s="362">
        <f t="shared" ca="1" si="19"/>
        <v>28000</v>
      </c>
      <c r="L35" s="367"/>
      <c r="M35" s="367"/>
      <c r="N35" s="367"/>
      <c r="O35" s="363"/>
      <c r="P35" s="363"/>
      <c r="Q35" s="344"/>
      <c r="R35" s="336"/>
      <c r="S35" s="364"/>
      <c r="T35" s="341"/>
      <c r="U35" s="341"/>
      <c r="V35" s="341"/>
    </row>
    <row r="36" spans="1:22" s="368" customFormat="1">
      <c r="A36" s="336"/>
      <c r="B36" s="505">
        <v>12</v>
      </c>
      <c r="C36" s="506" t="s">
        <v>38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Mtr</v>
      </c>
      <c r="F36" s="491">
        <f>6.2*F24</f>
        <v>6.2</v>
      </c>
      <c r="G36" s="360">
        <f ca="1">IF(ISERROR(OFFSET('HARGA SATUAN'!$I$6,MATCH(RAB!C36,'HARGA SATUAN'!$C$7:$C$1492,0),0)),0,OFFSET('HARGA SATUAN'!$I$6,MATCH(RAB!C36,'HARGA SATUAN'!$C$7:$C$1492,0),0))</f>
        <v>8550</v>
      </c>
      <c r="H36" s="361">
        <f t="shared" ca="1" si="16"/>
        <v>0</v>
      </c>
      <c r="I36" s="361">
        <f t="shared" ca="1" si="17"/>
        <v>53010</v>
      </c>
      <c r="J36" s="361">
        <f t="shared" ca="1" si="18"/>
        <v>0</v>
      </c>
      <c r="K36" s="362">
        <f t="shared" ca="1" si="19"/>
        <v>53010</v>
      </c>
      <c r="L36" s="367"/>
      <c r="M36" s="367"/>
      <c r="N36" s="367"/>
      <c r="O36" s="363"/>
      <c r="P36" s="363"/>
      <c r="Q36" s="344"/>
      <c r="R36" s="336"/>
      <c r="S36" s="364"/>
      <c r="T36" s="341"/>
      <c r="U36" s="341"/>
      <c r="V36" s="341"/>
    </row>
    <row r="37" spans="1:22" s="368" customFormat="1">
      <c r="A37" s="336"/>
      <c r="B37" s="505">
        <v>13</v>
      </c>
      <c r="C37" s="506" t="s">
        <v>26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491">
        <f>F24*5</f>
        <v>5</v>
      </c>
      <c r="G37" s="360">
        <f ca="1">IF(ISERROR(OFFSET('HARGA SATUAN'!$I$6,MATCH(RAB!C37,'HARGA SATUAN'!$C$7:$C$1492,0),0)),0,OFFSET('HARGA SATUAN'!$I$6,MATCH(RAB!C37,'HARGA SATUAN'!$C$7:$C$1492,0),0))</f>
        <v>2500</v>
      </c>
      <c r="H37" s="361">
        <f t="shared" ca="1" si="16"/>
        <v>0</v>
      </c>
      <c r="I37" s="361">
        <f t="shared" ca="1" si="17"/>
        <v>12500</v>
      </c>
      <c r="J37" s="361">
        <f t="shared" ca="1" si="18"/>
        <v>0</v>
      </c>
      <c r="K37" s="362">
        <f t="shared" ca="1" si="19"/>
        <v>12500</v>
      </c>
      <c r="L37" s="367"/>
      <c r="M37" s="367"/>
      <c r="N37" s="367"/>
      <c r="O37" s="363"/>
      <c r="P37" s="363"/>
      <c r="Q37" s="344"/>
      <c r="R37" s="336"/>
      <c r="S37" s="364"/>
      <c r="T37" s="341"/>
      <c r="U37" s="341"/>
      <c r="V37" s="341"/>
    </row>
    <row r="38" spans="1:22" s="368" customFormat="1">
      <c r="A38" s="336"/>
      <c r="B38" s="505">
        <v>14</v>
      </c>
      <c r="C38" s="506" t="s">
        <v>687</v>
      </c>
      <c r="D38" s="358" t="str">
        <f ca="1">IF(ISERROR(OFFSET('HARGA SATUAN'!$D$6,MATCH(RAB!C38,'HARGA SATUAN'!$C$7:$C$1492,0),0)),"",OFFSET('HARGA SATUAN'!$D$6,MATCH(RAB!C38,'HARGA SATUAN'!$C$7:$C$1492,0),0))</f>
        <v>JASA</v>
      </c>
      <c r="E38" s="359" t="str">
        <f ca="1">IF(B38="+","Unit",IF(ISERROR(OFFSET('HARGA SATUAN'!$E$6,MATCH(RAB!C38,'HARGA SATUAN'!$C$7:$C$1492,0),0)),"",OFFSET('HARGA SATUAN'!$E$6,MATCH(RAB!C38,'HARGA SATUAN'!$C$7:$C$1492,0),0)))</f>
        <v>Unit</v>
      </c>
      <c r="F38" s="491">
        <f>F24*1</f>
        <v>1</v>
      </c>
      <c r="G38" s="360">
        <f ca="1">IF(ISERROR(OFFSET('HARGA SATUAN'!$I$6,MATCH(RAB!C38,'HARGA SATUAN'!$C$7:$C$1492,0),0)),0,OFFSET('HARGA SATUAN'!$I$6,MATCH(RAB!C38,'HARGA SATUAN'!$C$7:$C$1492,0),0))</f>
        <v>111000</v>
      </c>
      <c r="H38" s="361">
        <f t="shared" ca="1" si="16"/>
        <v>0</v>
      </c>
      <c r="I38" s="361">
        <f t="shared" ca="1" si="17"/>
        <v>0</v>
      </c>
      <c r="J38" s="361">
        <f t="shared" ca="1" si="18"/>
        <v>111000</v>
      </c>
      <c r="K38" s="362">
        <f t="shared" ca="1" si="19"/>
        <v>111000</v>
      </c>
      <c r="L38" s="367"/>
      <c r="M38" s="367"/>
      <c r="N38" s="367"/>
      <c r="O38" s="363"/>
      <c r="P38" s="363"/>
      <c r="Q38" s="344"/>
      <c r="R38" s="336"/>
      <c r="S38" s="364"/>
      <c r="T38" s="341"/>
      <c r="U38" s="341"/>
      <c r="V38" s="341"/>
    </row>
    <row r="39" spans="1:22" s="368" customFormat="1">
      <c r="A39" s="336"/>
      <c r="B39" s="494"/>
      <c r="C39" s="504"/>
      <c r="D39" s="358" t="str">
        <f ca="1">IF(ISERROR(OFFSET('HARGA SATUAN'!$D$6,MATCH(RAB!C39,'HARGA SATUAN'!$C$7:$C$1492,0),0)),"",OFFSET('HARGA SATUAN'!$D$6,MATCH(RAB!C39,'HARGA SATUAN'!$C$7:$C$1492,0),0))</f>
        <v/>
      </c>
      <c r="E39" s="359" t="str">
        <f ca="1">IF(B39="+","Unit",IF(ISERROR(OFFSET('HARGA SATUAN'!$E$6,MATCH(RAB!C39,'HARGA SATUAN'!$C$7:$C$1492,0),0)),"",OFFSET('HARGA SATUAN'!$E$6,MATCH(RAB!C39,'HARGA SATUAN'!$C$7:$C$1492,0),0)))</f>
        <v/>
      </c>
      <c r="F39" s="366"/>
      <c r="G39" s="360">
        <f ca="1">IF(ISERROR(OFFSET('HARGA SATUAN'!$I$6,MATCH(RAB!C39,'HARGA SATUAN'!$C$7:$C$1492,0),0)),0,OFFSET('HARGA SATUAN'!$I$6,MATCH(RAB!C39,'HARGA SATUAN'!$C$7:$C$1492,0),0))</f>
        <v>0</v>
      </c>
      <c r="H39" s="361">
        <f t="shared" ca="1" si="16"/>
        <v>0</v>
      </c>
      <c r="I39" s="361">
        <f t="shared" ca="1" si="17"/>
        <v>0</v>
      </c>
      <c r="J39" s="361">
        <f t="shared" ca="1" si="18"/>
        <v>0</v>
      </c>
      <c r="K39" s="362">
        <f t="shared" ca="1" si="19"/>
        <v>0</v>
      </c>
      <c r="L39" s="367"/>
      <c r="M39" s="367"/>
      <c r="N39" s="367"/>
      <c r="O39" s="363"/>
      <c r="P39" s="363"/>
      <c r="Q39" s="344"/>
      <c r="R39" s="336"/>
      <c r="S39" s="364"/>
      <c r="T39" s="341"/>
      <c r="U39" s="341"/>
      <c r="V39" s="341"/>
    </row>
    <row r="40" spans="1:22" s="368" customFormat="1">
      <c r="A40" s="336"/>
      <c r="B40" s="505" t="s">
        <v>1035</v>
      </c>
      <c r="C40" s="506" t="s">
        <v>1616</v>
      </c>
      <c r="D40" s="358" t="str">
        <f ca="1">IF(ISERROR(OFFSET('HARGA SATUAN'!$D$6,MATCH(RAB!C40,'HARGA SATUAN'!$C$7:$C$1492,0),0)),"",OFFSET('HARGA SATUAN'!$D$6,MATCH(RAB!C40,'HARGA SATUAN'!$C$7:$C$1492,0),0))</f>
        <v/>
      </c>
      <c r="E40" s="359" t="str">
        <f ca="1">IF(B40="+","Unit",IF(ISERROR(OFFSET('HARGA SATUAN'!$E$6,MATCH(RAB!C40,'HARGA SATUAN'!$C$7:$C$1492,0),0)),"",OFFSET('HARGA SATUAN'!$E$6,MATCH(RAB!C40,'HARGA SATUAN'!$C$7:$C$1492,0),0)))</f>
        <v>Unit</v>
      </c>
      <c r="F40" s="510">
        <v>2</v>
      </c>
      <c r="G40" s="360">
        <f ca="1">IF(ISERROR(OFFSET('HARGA SATUAN'!$I$6,MATCH(RAB!C40,'HARGA SATUAN'!$C$7:$C$1492,0),0)),0,OFFSET('HARGA SATUAN'!$I$6,MATCH(RAB!C40,'HARGA SATUAN'!$C$7:$C$1492,0),0))</f>
        <v>0</v>
      </c>
      <c r="H40" s="361">
        <f t="shared" ca="1" si="16"/>
        <v>0</v>
      </c>
      <c r="I40" s="361">
        <f t="shared" ca="1" si="17"/>
        <v>0</v>
      </c>
      <c r="J40" s="361">
        <f t="shared" ca="1" si="18"/>
        <v>0</v>
      </c>
      <c r="K40" s="362">
        <f t="shared" ca="1" si="19"/>
        <v>0</v>
      </c>
      <c r="L40" s="367"/>
      <c r="M40" s="367"/>
      <c r="N40" s="367"/>
      <c r="O40" s="363"/>
      <c r="P40" s="363"/>
      <c r="Q40" s="344"/>
      <c r="R40" s="336"/>
      <c r="S40" s="364"/>
      <c r="T40" s="341"/>
      <c r="U40" s="341"/>
      <c r="V40" s="341"/>
    </row>
    <row r="41" spans="1:22" s="368" customFormat="1">
      <c r="A41" s="336"/>
      <c r="B41" s="505">
        <v>1</v>
      </c>
      <c r="C41" s="109" t="s">
        <v>1561</v>
      </c>
      <c r="D41" s="358" t="str">
        <f ca="1">IF(ISERROR(OFFSET('HARGA SATUAN'!$D$6,MATCH(RAB!C41,'HARGA SATUAN'!$C$7:$C$1492,0),0)),"",OFFSET('HARGA SATUAN'!$D$6,MATCH(RAB!C41,'HARGA SATUAN'!$C$7:$C$1492,0),0))</f>
        <v>MDU-KD</v>
      </c>
      <c r="E41" s="359" t="str">
        <f ca="1">IF(B41="+","Unit",IF(ISERROR(OFFSET('HARGA SATUAN'!$E$6,MATCH(RAB!C41,'HARGA SATUAN'!$C$7:$C$1492,0),0)),"",OFFSET('HARGA SATUAN'!$E$6,MATCH(RAB!C41,'HARGA SATUAN'!$C$7:$C$1492,0),0)))</f>
        <v>Set</v>
      </c>
      <c r="F41" s="510">
        <f>F40*3</f>
        <v>6</v>
      </c>
      <c r="G41" s="360">
        <f ca="1">IF(ISERROR(OFFSET('HARGA SATUAN'!$I$6,MATCH(RAB!C41,'HARGA SATUAN'!$C$7:$C$1492,0),0)),0,OFFSET('HARGA SATUAN'!$I$6,MATCH(RAB!C41,'HARGA SATUAN'!$C$7:$C$1492,0),0))</f>
        <v>430000</v>
      </c>
      <c r="H41" s="361">
        <f t="shared" ca="1" si="16"/>
        <v>2580000</v>
      </c>
      <c r="I41" s="361">
        <f t="shared" ca="1" si="17"/>
        <v>0</v>
      </c>
      <c r="J41" s="361">
        <f t="shared" ca="1" si="18"/>
        <v>0</v>
      </c>
      <c r="K41" s="362">
        <f t="shared" ca="1" si="19"/>
        <v>2580000</v>
      </c>
      <c r="L41" s="367"/>
      <c r="M41" s="367"/>
      <c r="N41" s="367"/>
      <c r="O41" s="363"/>
      <c r="P41" s="363"/>
      <c r="Q41" s="344"/>
      <c r="R41" s="336"/>
      <c r="S41" s="364"/>
      <c r="T41" s="341"/>
      <c r="U41" s="341"/>
      <c r="V41" s="341"/>
    </row>
    <row r="42" spans="1:22" s="368" customFormat="1">
      <c r="A42" s="336"/>
      <c r="B42" s="505">
        <v>2</v>
      </c>
      <c r="C42" s="506" t="s">
        <v>152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Mtr</v>
      </c>
      <c r="F42" s="510">
        <f>F40*1</f>
        <v>2</v>
      </c>
      <c r="G42" s="360">
        <f ca="1">IF(ISERROR(OFFSET('HARGA SATUAN'!$I$6,MATCH(RAB!C42,'HARGA SATUAN'!$C$7:$C$1492,0),0)),0,OFFSET('HARGA SATUAN'!$I$6,MATCH(RAB!C42,'HARGA SATUAN'!$C$7:$C$1492,0),0))</f>
        <v>7789</v>
      </c>
      <c r="H42" s="361">
        <f t="shared" ca="1" si="16"/>
        <v>0</v>
      </c>
      <c r="I42" s="361">
        <f t="shared" ca="1" si="17"/>
        <v>15578</v>
      </c>
      <c r="J42" s="361">
        <f t="shared" ca="1" si="18"/>
        <v>0</v>
      </c>
      <c r="K42" s="362">
        <f t="shared" ca="1" si="19"/>
        <v>15578</v>
      </c>
      <c r="L42" s="367"/>
      <c r="M42" s="367"/>
      <c r="N42" s="367"/>
      <c r="O42" s="363"/>
      <c r="P42" s="363"/>
      <c r="Q42" s="344"/>
      <c r="R42" s="336"/>
      <c r="S42" s="364"/>
      <c r="T42" s="341"/>
      <c r="U42" s="341"/>
      <c r="V42" s="341"/>
    </row>
    <row r="43" spans="1:22" s="368" customFormat="1">
      <c r="A43" s="336"/>
      <c r="B43" s="505">
        <v>3</v>
      </c>
      <c r="C43" s="506" t="s">
        <v>157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510">
        <f>F40*2</f>
        <v>4</v>
      </c>
      <c r="G43" s="360">
        <f ca="1">IF(ISERROR(OFFSET('HARGA SATUAN'!$I$6,MATCH(RAB!C43,'HARGA SATUAN'!$C$7:$C$1492,0),0)),0,OFFSET('HARGA SATUAN'!$I$6,MATCH(RAB!C43,'HARGA SATUAN'!$C$7:$C$1492,0),0))</f>
        <v>40000</v>
      </c>
      <c r="H43" s="361">
        <f t="shared" ca="1" si="16"/>
        <v>0</v>
      </c>
      <c r="I43" s="361">
        <f t="shared" ca="1" si="17"/>
        <v>160000</v>
      </c>
      <c r="J43" s="361">
        <f t="shared" ca="1" si="18"/>
        <v>0</v>
      </c>
      <c r="K43" s="362">
        <f t="shared" ca="1" si="19"/>
        <v>160000</v>
      </c>
      <c r="L43" s="367"/>
      <c r="M43" s="367"/>
      <c r="N43" s="367"/>
      <c r="O43" s="363"/>
      <c r="P43" s="363"/>
      <c r="Q43" s="344"/>
      <c r="R43" s="336"/>
      <c r="S43" s="364"/>
      <c r="T43" s="341"/>
      <c r="U43" s="341"/>
      <c r="V43" s="341"/>
    </row>
    <row r="44" spans="1:22" s="368" customFormat="1">
      <c r="A44" s="336"/>
      <c r="B44" s="505">
        <v>4</v>
      </c>
      <c r="C44" s="506" t="s">
        <v>28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510">
        <f>F40*1</f>
        <v>2</v>
      </c>
      <c r="G44" s="360">
        <f ca="1">IF(ISERROR(OFFSET('HARGA SATUAN'!$I$6,MATCH(RAB!C44,'HARGA SATUAN'!$C$7:$C$1492,0),0)),0,OFFSET('HARGA SATUAN'!$I$6,MATCH(RAB!C44,'HARGA SATUAN'!$C$7:$C$1492,0),0))</f>
        <v>26500</v>
      </c>
      <c r="H44" s="361">
        <f t="shared" ca="1" si="16"/>
        <v>0</v>
      </c>
      <c r="I44" s="361">
        <f t="shared" ca="1" si="17"/>
        <v>53000</v>
      </c>
      <c r="J44" s="361">
        <f t="shared" ca="1" si="18"/>
        <v>0</v>
      </c>
      <c r="K44" s="362">
        <f t="shared" ca="1" si="19"/>
        <v>53000</v>
      </c>
      <c r="L44" s="367"/>
      <c r="M44" s="367"/>
      <c r="N44" s="367"/>
      <c r="O44" s="363"/>
      <c r="P44" s="363"/>
      <c r="Q44" s="344"/>
      <c r="R44" s="336"/>
      <c r="S44" s="364"/>
      <c r="T44" s="341"/>
      <c r="U44" s="341"/>
      <c r="V44" s="341"/>
    </row>
    <row r="45" spans="1:22" s="368" customFormat="1">
      <c r="A45" s="336"/>
      <c r="B45" s="505">
        <v>5</v>
      </c>
      <c r="C45" s="506" t="s">
        <v>163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510">
        <f>F40*4</f>
        <v>8</v>
      </c>
      <c r="G45" s="360">
        <f ca="1">IF(ISERROR(OFFSET('HARGA SATUAN'!$I$6,MATCH(RAB!C45,'HARGA SATUAN'!$C$7:$C$1492,0),0)),0,OFFSET('HARGA SATUAN'!$I$6,MATCH(RAB!C45,'HARGA SATUAN'!$C$7:$C$1492,0),0))</f>
        <v>7938</v>
      </c>
      <c r="H45" s="361">
        <f t="shared" ca="1" si="16"/>
        <v>0</v>
      </c>
      <c r="I45" s="361">
        <f t="shared" ca="1" si="17"/>
        <v>63504</v>
      </c>
      <c r="J45" s="361">
        <f t="shared" ca="1" si="18"/>
        <v>0</v>
      </c>
      <c r="K45" s="362">
        <f t="shared" ca="1" si="19"/>
        <v>63504</v>
      </c>
      <c r="L45" s="367"/>
      <c r="M45" s="367"/>
      <c r="N45" s="367"/>
      <c r="O45" s="363"/>
      <c r="P45" s="363"/>
      <c r="Q45" s="344"/>
      <c r="R45" s="336"/>
      <c r="S45" s="364"/>
      <c r="T45" s="341"/>
      <c r="U45" s="341"/>
      <c r="V45" s="341"/>
    </row>
    <row r="46" spans="1:22" s="368" customFormat="1">
      <c r="A46" s="336"/>
      <c r="B46" s="505">
        <v>6</v>
      </c>
      <c r="C46" s="506" t="s">
        <v>173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510">
        <f>F40*4</f>
        <v>8</v>
      </c>
      <c r="G46" s="360">
        <f ca="1">IF(ISERROR(OFFSET('HARGA SATUAN'!$I$6,MATCH(RAB!C46,'HARGA SATUAN'!$C$7:$C$1492,0),0)),0,OFFSET('HARGA SATUAN'!$I$6,MATCH(RAB!C46,'HARGA SATUAN'!$C$7:$C$1492,0),0))</f>
        <v>45000</v>
      </c>
      <c r="H46" s="361">
        <f t="shared" ca="1" si="16"/>
        <v>0</v>
      </c>
      <c r="I46" s="361">
        <f t="shared" ca="1" si="17"/>
        <v>360000</v>
      </c>
      <c r="J46" s="361">
        <f t="shared" ca="1" si="18"/>
        <v>0</v>
      </c>
      <c r="K46" s="362">
        <f t="shared" ca="1" si="19"/>
        <v>360000</v>
      </c>
      <c r="L46" s="367"/>
      <c r="M46" s="367"/>
      <c r="N46" s="367"/>
      <c r="O46" s="363"/>
      <c r="P46" s="363"/>
      <c r="Q46" s="344"/>
      <c r="R46" s="336"/>
      <c r="S46" s="364"/>
      <c r="T46" s="341"/>
      <c r="U46" s="341"/>
      <c r="V46" s="341"/>
    </row>
    <row r="47" spans="1:22" s="368" customFormat="1">
      <c r="A47" s="336"/>
      <c r="B47" s="505">
        <v>7</v>
      </c>
      <c r="C47" s="506" t="s">
        <v>179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Bh</v>
      </c>
      <c r="F47" s="510">
        <f>F40*1</f>
        <v>2</v>
      </c>
      <c r="G47" s="360">
        <f ca="1">IF(ISERROR(OFFSET('HARGA SATUAN'!$I$6,MATCH(RAB!C47,'HARGA SATUAN'!$C$7:$C$1492,0),0)),0,OFFSET('HARGA SATUAN'!$I$6,MATCH(RAB!C47,'HARGA SATUAN'!$C$7:$C$1492,0),0))</f>
        <v>15500</v>
      </c>
      <c r="H47" s="361">
        <f t="shared" ca="1" si="16"/>
        <v>0</v>
      </c>
      <c r="I47" s="361">
        <f t="shared" ca="1" si="17"/>
        <v>31000</v>
      </c>
      <c r="J47" s="361">
        <f t="shared" ca="1" si="18"/>
        <v>0</v>
      </c>
      <c r="K47" s="362">
        <f t="shared" ca="1" si="19"/>
        <v>31000</v>
      </c>
      <c r="L47" s="367"/>
      <c r="M47" s="367"/>
      <c r="N47" s="367"/>
      <c r="O47" s="363"/>
      <c r="P47" s="363"/>
      <c r="Q47" s="344"/>
      <c r="R47" s="336"/>
      <c r="S47" s="364"/>
      <c r="T47" s="341"/>
      <c r="U47" s="341"/>
      <c r="V47" s="341"/>
    </row>
    <row r="48" spans="1:22" s="368" customFormat="1">
      <c r="A48" s="336"/>
      <c r="B48" s="505">
        <v>8</v>
      </c>
      <c r="C48" s="506" t="s">
        <v>593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Bh</v>
      </c>
      <c r="F48" s="510">
        <f>F40*2</f>
        <v>4</v>
      </c>
      <c r="G48" s="360">
        <f ca="1">IF(ISERROR(OFFSET('HARGA SATUAN'!$I$6,MATCH(RAB!C48,'HARGA SATUAN'!$C$7:$C$1492,0),0)),0,OFFSET('HARGA SATUAN'!$I$6,MATCH(RAB!C48,'HARGA SATUAN'!$C$7:$C$1492,0),0))</f>
        <v>380500</v>
      </c>
      <c r="H48" s="361">
        <f t="shared" ca="1" si="16"/>
        <v>0</v>
      </c>
      <c r="I48" s="361">
        <f t="shared" ca="1" si="17"/>
        <v>1522000</v>
      </c>
      <c r="J48" s="361">
        <f t="shared" ca="1" si="18"/>
        <v>0</v>
      </c>
      <c r="K48" s="362">
        <f t="shared" ca="1" si="19"/>
        <v>1522000</v>
      </c>
      <c r="L48" s="367"/>
      <c r="M48" s="367"/>
      <c r="N48" s="367"/>
      <c r="O48" s="363"/>
      <c r="P48" s="363"/>
      <c r="Q48" s="344"/>
      <c r="R48" s="336"/>
      <c r="S48" s="364"/>
      <c r="T48" s="341"/>
      <c r="U48" s="341"/>
      <c r="V48" s="341"/>
    </row>
    <row r="49" spans="1:22" s="368" customFormat="1">
      <c r="A49" s="336"/>
      <c r="B49" s="505">
        <v>9</v>
      </c>
      <c r="C49" s="506" t="s">
        <v>217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Bh</v>
      </c>
      <c r="F49" s="510">
        <f>F40*4</f>
        <v>8</v>
      </c>
      <c r="G49" s="360">
        <f ca="1">IF(ISERROR(OFFSET('HARGA SATUAN'!$I$6,MATCH(RAB!C49,'HARGA SATUAN'!$C$7:$C$1492,0),0)),0,OFFSET('HARGA SATUAN'!$I$6,MATCH(RAB!C49,'HARGA SATUAN'!$C$7:$C$1492,0),0))</f>
        <v>11400</v>
      </c>
      <c r="H49" s="361">
        <f t="shared" ca="1" si="16"/>
        <v>0</v>
      </c>
      <c r="I49" s="361">
        <f t="shared" ca="1" si="17"/>
        <v>91200</v>
      </c>
      <c r="J49" s="361">
        <f t="shared" ca="1" si="18"/>
        <v>0</v>
      </c>
      <c r="K49" s="362">
        <f t="shared" ca="1" si="19"/>
        <v>91200</v>
      </c>
      <c r="L49" s="367"/>
      <c r="M49" s="367"/>
      <c r="N49" s="367"/>
      <c r="O49" s="363"/>
      <c r="P49" s="363"/>
      <c r="Q49" s="344"/>
      <c r="R49" s="336"/>
      <c r="S49" s="364"/>
      <c r="T49" s="341"/>
      <c r="U49" s="341"/>
      <c r="V49" s="341"/>
    </row>
    <row r="50" spans="1:22" s="368" customFormat="1">
      <c r="A50" s="336"/>
      <c r="B50" s="505">
        <v>10</v>
      </c>
      <c r="C50" s="506" t="s">
        <v>218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510">
        <f>F40*2</f>
        <v>4</v>
      </c>
      <c r="G50" s="360">
        <f ca="1">IF(ISERROR(OFFSET('HARGA SATUAN'!$I$6,MATCH(RAB!C50,'HARGA SATUAN'!$C$7:$C$1492,0),0)),0,OFFSET('HARGA SATUAN'!$I$6,MATCH(RAB!C50,'HARGA SATUAN'!$C$7:$C$1492,0),0))</f>
        <v>29600</v>
      </c>
      <c r="H50" s="361">
        <f t="shared" ca="1" si="16"/>
        <v>0</v>
      </c>
      <c r="I50" s="361">
        <f t="shared" ca="1" si="17"/>
        <v>118400</v>
      </c>
      <c r="J50" s="361">
        <f t="shared" ca="1" si="18"/>
        <v>0</v>
      </c>
      <c r="K50" s="362">
        <f t="shared" ca="1" si="19"/>
        <v>118400</v>
      </c>
      <c r="L50" s="367"/>
      <c r="M50" s="367"/>
      <c r="N50" s="367"/>
      <c r="O50" s="363"/>
      <c r="P50" s="363"/>
      <c r="Q50" s="344"/>
      <c r="R50" s="336"/>
      <c r="S50" s="364"/>
      <c r="T50" s="341"/>
      <c r="U50" s="341"/>
      <c r="V50" s="341"/>
    </row>
    <row r="51" spans="1:22" s="368" customFormat="1">
      <c r="A51" s="336"/>
      <c r="B51" s="505">
        <v>11</v>
      </c>
      <c r="C51" s="506" t="s">
        <v>223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510">
        <f>F40*1</f>
        <v>2</v>
      </c>
      <c r="G51" s="360">
        <f ca="1">IF(ISERROR(OFFSET('HARGA SATUAN'!$I$6,MATCH(RAB!C51,'HARGA SATUAN'!$C$7:$C$1492,0),0)),0,OFFSET('HARGA SATUAN'!$I$6,MATCH(RAB!C51,'HARGA SATUAN'!$C$7:$C$1492,0),0))</f>
        <v>27815</v>
      </c>
      <c r="H51" s="361">
        <f t="shared" ca="1" si="16"/>
        <v>0</v>
      </c>
      <c r="I51" s="361">
        <f t="shared" ca="1" si="17"/>
        <v>55630</v>
      </c>
      <c r="J51" s="361">
        <f t="shared" ca="1" si="18"/>
        <v>0</v>
      </c>
      <c r="K51" s="362">
        <f t="shared" ca="1" si="19"/>
        <v>55630</v>
      </c>
      <c r="L51" s="367"/>
      <c r="M51" s="367"/>
      <c r="N51" s="367"/>
      <c r="O51" s="363"/>
      <c r="P51" s="363"/>
      <c r="Q51" s="344"/>
      <c r="R51" s="336"/>
      <c r="S51" s="364"/>
      <c r="T51" s="341"/>
      <c r="U51" s="341"/>
      <c r="V51" s="341"/>
    </row>
    <row r="52" spans="1:22">
      <c r="B52" s="505">
        <v>12</v>
      </c>
      <c r="C52" s="506" t="s">
        <v>25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510">
        <f>F40*3</f>
        <v>6</v>
      </c>
      <c r="G52" s="360">
        <f ca="1">IF(ISERROR(OFFSET('HARGA SATUAN'!$I$6,MATCH(RAB!C52,'HARGA SATUAN'!$C$7:$C$1492,0),0)),0,OFFSET('HARGA SATUAN'!$I$6,MATCH(RAB!C52,'HARGA SATUAN'!$C$7:$C$1492,0),0))</f>
        <v>23936</v>
      </c>
      <c r="H52" s="361">
        <f t="shared" ref="H52:H70" ca="1" si="20">IF(OR(D52="MDU",D52="MDU-KD"),(IF($O$3="RAB NON MDU","PLN KD",G52*F52)),0)</f>
        <v>0</v>
      </c>
      <c r="I52" s="361">
        <f t="shared" ref="I52:I70" ca="1" si="21">IF(D52="HDW",G52*F52,0)</f>
        <v>143616</v>
      </c>
      <c r="J52" s="361">
        <f t="shared" ref="J52:J70" ca="1" si="22">IF(D52="JASA",G52*F52,0)</f>
        <v>0</v>
      </c>
      <c r="K52" s="362">
        <f t="shared" ref="K52:K70" ca="1" si="23">SUM(H52:J52)</f>
        <v>143616</v>
      </c>
    </row>
    <row r="53" spans="1:22">
      <c r="B53" s="505">
        <v>13</v>
      </c>
      <c r="C53" s="506" t="s">
        <v>37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510">
        <f>F40*1</f>
        <v>2</v>
      </c>
      <c r="G53" s="360">
        <f ca="1">IF(ISERROR(OFFSET('HARGA SATUAN'!$I$6,MATCH(RAB!C53,'HARGA SATUAN'!$C$7:$C$1492,0),0)),0,OFFSET('HARGA SATUAN'!$I$6,MATCH(RAB!C53,'HARGA SATUAN'!$C$7:$C$1492,0),0))</f>
        <v>63500</v>
      </c>
      <c r="H53" s="361">
        <f t="shared" ca="1" si="20"/>
        <v>0</v>
      </c>
      <c r="I53" s="361">
        <f t="shared" ca="1" si="21"/>
        <v>127000</v>
      </c>
      <c r="J53" s="361">
        <f t="shared" ca="1" si="22"/>
        <v>0</v>
      </c>
      <c r="K53" s="362">
        <f t="shared" ca="1" si="23"/>
        <v>127000</v>
      </c>
    </row>
    <row r="54" spans="1:22">
      <c r="B54" s="505">
        <v>14</v>
      </c>
      <c r="C54" s="506" t="s">
        <v>247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Bh</v>
      </c>
      <c r="F54" s="510">
        <f>F40*1</f>
        <v>2</v>
      </c>
      <c r="G54" s="360">
        <f ca="1">IF(ISERROR(OFFSET('HARGA SATUAN'!$I$6,MATCH(RAB!C54,'HARGA SATUAN'!$C$7:$C$1492,0),0)),0,OFFSET('HARGA SATUAN'!$I$6,MATCH(RAB!C54,'HARGA SATUAN'!$C$7:$C$1492,0),0))</f>
        <v>57690</v>
      </c>
      <c r="H54" s="361">
        <f t="shared" ca="1" si="20"/>
        <v>0</v>
      </c>
      <c r="I54" s="361">
        <f t="shared" ca="1" si="21"/>
        <v>115380</v>
      </c>
      <c r="J54" s="361">
        <f t="shared" ca="1" si="22"/>
        <v>0</v>
      </c>
      <c r="K54" s="362">
        <f t="shared" ca="1" si="23"/>
        <v>115380</v>
      </c>
    </row>
    <row r="55" spans="1:22">
      <c r="B55" s="505">
        <v>15</v>
      </c>
      <c r="C55" s="506" t="s">
        <v>27</v>
      </c>
      <c r="D55" s="358" t="str">
        <f ca="1">IF(ISERROR(OFFSET('HARGA SATUAN'!$D$6,MATCH(RAB!C55,'HARGA SATUAN'!$C$7:$C$1492,0),0)),"",OFFSET('HARGA SATUAN'!$D$6,MATCH(RAB!C55,'HARGA SATUAN'!$C$7:$C$1492,0),0))</f>
        <v>HDW</v>
      </c>
      <c r="E55" s="359" t="str">
        <f ca="1">IF(B55="+","Unit",IF(ISERROR(OFFSET('HARGA SATUAN'!$E$6,MATCH(RAB!C55,'HARGA SATUAN'!$C$7:$C$1492,0),0)),"",OFFSET('HARGA SATUAN'!$E$6,MATCH(RAB!C55,'HARGA SATUAN'!$C$7:$C$1492,0),0)))</f>
        <v>Bh</v>
      </c>
      <c r="F55" s="510">
        <f>F40*3</f>
        <v>6</v>
      </c>
      <c r="G55" s="360">
        <f ca="1">IF(ISERROR(OFFSET('HARGA SATUAN'!$I$6,MATCH(RAB!C55,'HARGA SATUAN'!$C$7:$C$1492,0),0)),0,OFFSET('HARGA SATUAN'!$I$6,MATCH(RAB!C55,'HARGA SATUAN'!$C$7:$C$1492,0),0))</f>
        <v>16000</v>
      </c>
      <c r="H55" s="361">
        <f t="shared" ca="1" si="20"/>
        <v>0</v>
      </c>
      <c r="I55" s="361">
        <f t="shared" ca="1" si="21"/>
        <v>96000</v>
      </c>
      <c r="J55" s="361">
        <f t="shared" ca="1" si="22"/>
        <v>0</v>
      </c>
      <c r="K55" s="362">
        <f t="shared" ca="1" si="23"/>
        <v>96000</v>
      </c>
    </row>
    <row r="56" spans="1:22">
      <c r="B56" s="505">
        <v>16</v>
      </c>
      <c r="C56" s="506" t="s">
        <v>265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Bh</v>
      </c>
      <c r="F56" s="510">
        <f>F40*1</f>
        <v>2</v>
      </c>
      <c r="G56" s="360">
        <f ca="1">IF(ISERROR(OFFSET('HARGA SATUAN'!$I$6,MATCH(RAB!C56,'HARGA SATUAN'!$C$7:$C$1492,0),0)),0,OFFSET('HARGA SATUAN'!$I$6,MATCH(RAB!C56,'HARGA SATUAN'!$C$7:$C$1492,0),0))</f>
        <v>33501.866666666669</v>
      </c>
      <c r="H56" s="361">
        <f t="shared" ca="1" si="20"/>
        <v>0</v>
      </c>
      <c r="I56" s="361">
        <f t="shared" ca="1" si="21"/>
        <v>67003.733333333337</v>
      </c>
      <c r="J56" s="361">
        <f t="shared" ca="1" si="22"/>
        <v>0</v>
      </c>
      <c r="K56" s="362">
        <f t="shared" ca="1" si="23"/>
        <v>67003.733333333337</v>
      </c>
    </row>
    <row r="57" spans="1:22">
      <c r="B57" s="505">
        <v>17</v>
      </c>
      <c r="C57" s="506" t="s">
        <v>26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510">
        <f>F40*11</f>
        <v>22</v>
      </c>
      <c r="G57" s="360">
        <f ca="1">IF(ISERROR(OFFSET('HARGA SATUAN'!$I$6,MATCH(RAB!C57,'HARGA SATUAN'!$C$7:$C$1492,0),0)),0,OFFSET('HARGA SATUAN'!$I$6,MATCH(RAB!C57,'HARGA SATUAN'!$C$7:$C$1492,0),0))</f>
        <v>2500</v>
      </c>
      <c r="H57" s="361">
        <f t="shared" ca="1" si="20"/>
        <v>0</v>
      </c>
      <c r="I57" s="361">
        <f t="shared" ca="1" si="21"/>
        <v>55000</v>
      </c>
      <c r="J57" s="361">
        <f t="shared" ca="1" si="22"/>
        <v>0</v>
      </c>
      <c r="K57" s="362">
        <f t="shared" ca="1" si="23"/>
        <v>55000</v>
      </c>
    </row>
    <row r="58" spans="1:22">
      <c r="B58" s="505">
        <v>18</v>
      </c>
      <c r="C58" s="506" t="s">
        <v>703</v>
      </c>
      <c r="D58" s="358" t="str">
        <f ca="1">IF(ISERROR(OFFSET('HARGA SATUAN'!$D$6,MATCH(RAB!C58,'HARGA SATUAN'!$C$7:$C$1492,0),0)),"",OFFSET('HARGA SATUAN'!$D$6,MATCH(RAB!C58,'HARGA SATUAN'!$C$7:$C$1492,0),0))</f>
        <v>JASA</v>
      </c>
      <c r="E58" s="359" t="str">
        <f ca="1">IF(B58="+","Unit",IF(ISERROR(OFFSET('HARGA SATUAN'!$E$6,MATCH(RAB!C58,'HARGA SATUAN'!$C$7:$C$1492,0),0)),"",OFFSET('HARGA SATUAN'!$E$6,MATCH(RAB!C58,'HARGA SATUAN'!$C$7:$C$1492,0),0)))</f>
        <v>Unit</v>
      </c>
      <c r="F58" s="510">
        <f>F40*1</f>
        <v>2</v>
      </c>
      <c r="G58" s="360">
        <f ca="1">IF(ISERROR(OFFSET('HARGA SATUAN'!$I$6,MATCH(RAB!C58,'HARGA SATUAN'!$C$7:$C$1492,0),0)),0,OFFSET('HARGA SATUAN'!$I$6,MATCH(RAB!C58,'HARGA SATUAN'!$C$7:$C$1492,0),0))</f>
        <v>134700</v>
      </c>
      <c r="H58" s="361">
        <f t="shared" ca="1" si="20"/>
        <v>0</v>
      </c>
      <c r="I58" s="361">
        <f t="shared" ca="1" si="21"/>
        <v>0</v>
      </c>
      <c r="J58" s="361">
        <f t="shared" ca="1" si="22"/>
        <v>269400</v>
      </c>
      <c r="K58" s="362">
        <f t="shared" ca="1" si="23"/>
        <v>269400</v>
      </c>
    </row>
    <row r="59" spans="1:22">
      <c r="B59" s="497"/>
      <c r="C59" s="499"/>
      <c r="D59" s="358" t="str">
        <f ca="1">IF(ISERROR(OFFSET('HARGA SATUAN'!$D$6,MATCH(RAB!C59,'HARGA SATUAN'!$C$7:$C$1492,0),0)),"",OFFSET('HARGA SATUAN'!$D$6,MATCH(RAB!C59,'HARGA SATUAN'!$C$7:$C$1492,0),0))</f>
        <v/>
      </c>
      <c r="E59" s="359" t="str">
        <f ca="1">IF(B59="+","Unit",IF(ISERROR(OFFSET('HARGA SATUAN'!$E$6,MATCH(RAB!C59,'HARGA SATUAN'!$C$7:$C$1492,0),0)),"",OFFSET('HARGA SATUAN'!$E$6,MATCH(RAB!C59,'HARGA SATUAN'!$C$7:$C$1492,0),0)))</f>
        <v/>
      </c>
      <c r="F59" s="366"/>
      <c r="G59" s="360">
        <f ca="1">IF(ISERROR(OFFSET('HARGA SATUAN'!$I$6,MATCH(RAB!C59,'HARGA SATUAN'!$C$7:$C$1492,0),0)),0,OFFSET('HARGA SATUAN'!$I$6,MATCH(RAB!C59,'HARGA SATUAN'!$C$7:$C$1492,0),0))</f>
        <v>0</v>
      </c>
      <c r="H59" s="361">
        <f t="shared" ca="1" si="20"/>
        <v>0</v>
      </c>
      <c r="I59" s="361">
        <f t="shared" ca="1" si="21"/>
        <v>0</v>
      </c>
      <c r="J59" s="361">
        <f t="shared" ca="1" si="22"/>
        <v>0</v>
      </c>
      <c r="K59" s="362">
        <f t="shared" ca="1" si="23"/>
        <v>0</v>
      </c>
    </row>
    <row r="60" spans="1:22">
      <c r="B60" s="505" t="s">
        <v>1035</v>
      </c>
      <c r="C60" s="506" t="s">
        <v>1617</v>
      </c>
      <c r="D60" s="358" t="str">
        <f ca="1">IF(ISERROR(OFFSET('HARGA SATUAN'!$D$6,MATCH(RAB!C60,'HARGA SATUAN'!$C$7:$C$1492,0),0)),"",OFFSET('HARGA SATUAN'!$D$6,MATCH(RAB!C60,'HARGA SATUAN'!$C$7:$C$1492,0),0))</f>
        <v/>
      </c>
      <c r="E60" s="359" t="str">
        <f ca="1">IF(B60="+","Unit",IF(ISERROR(OFFSET('HARGA SATUAN'!$E$6,MATCH(RAB!C60,'HARGA SATUAN'!$C$7:$C$1492,0),0)),"",OFFSET('HARGA SATUAN'!$E$6,MATCH(RAB!C60,'HARGA SATUAN'!$C$7:$C$1492,0),0)))</f>
        <v>Unit</v>
      </c>
      <c r="F60" s="511">
        <v>2</v>
      </c>
      <c r="G60" s="360">
        <f ca="1">IF(ISERROR(OFFSET('HARGA SATUAN'!$I$6,MATCH(RAB!C60,'HARGA SATUAN'!$C$7:$C$1492,0),0)),0,OFFSET('HARGA SATUAN'!$I$6,MATCH(RAB!C60,'HARGA SATUAN'!$C$7:$C$1492,0),0))</f>
        <v>0</v>
      </c>
      <c r="H60" s="361">
        <f t="shared" ca="1" si="20"/>
        <v>0</v>
      </c>
      <c r="I60" s="361">
        <f t="shared" ca="1" si="21"/>
        <v>0</v>
      </c>
      <c r="J60" s="361">
        <f t="shared" ca="1" si="22"/>
        <v>0</v>
      </c>
      <c r="K60" s="362">
        <f t="shared" ca="1" si="23"/>
        <v>0</v>
      </c>
    </row>
    <row r="61" spans="1:22">
      <c r="B61" s="505">
        <v>1</v>
      </c>
      <c r="C61" s="109" t="s">
        <v>1129</v>
      </c>
      <c r="D61" s="358" t="str">
        <f ca="1">IF(ISERROR(OFFSET('HARGA SATUAN'!$D$6,MATCH(RAB!C61,'HARGA SATUAN'!$C$7:$C$1492,0),0)),"",OFFSET('HARGA SATUAN'!$D$6,MATCH(RAB!C61,'HARGA SATUAN'!$C$7:$C$1492,0),0))</f>
        <v>MDU-KD</v>
      </c>
      <c r="E61" s="359" t="str">
        <f ca="1">IF(B61="+","Unit",IF(ISERROR(OFFSET('HARGA SATUAN'!$E$6,MATCH(RAB!C61,'HARGA SATUAN'!$C$7:$C$1492,0),0)),"",OFFSET('HARGA SATUAN'!$E$6,MATCH(RAB!C61,'HARGA SATUAN'!$C$7:$C$1492,0),0)))</f>
        <v>Bh</v>
      </c>
      <c r="F61" s="511">
        <f>F60*1</f>
        <v>2</v>
      </c>
      <c r="G61" s="360">
        <f ca="1">IF(ISERROR(OFFSET('HARGA SATUAN'!$I$6,MATCH(RAB!C61,'HARGA SATUAN'!$C$7:$C$1492,0),0)),0,OFFSET('HARGA SATUAN'!$I$6,MATCH(RAB!C61,'HARGA SATUAN'!$C$7:$C$1492,0),0))</f>
        <v>176900</v>
      </c>
      <c r="H61" s="361">
        <f t="shared" ca="1" si="20"/>
        <v>353800</v>
      </c>
      <c r="I61" s="361">
        <f t="shared" ca="1" si="21"/>
        <v>0</v>
      </c>
      <c r="J61" s="361">
        <f t="shared" ca="1" si="22"/>
        <v>0</v>
      </c>
      <c r="K61" s="362">
        <f t="shared" ca="1" si="23"/>
        <v>353800</v>
      </c>
    </row>
    <row r="62" spans="1:22">
      <c r="B62" s="505">
        <v>2</v>
      </c>
      <c r="C62" s="506" t="s">
        <v>26</v>
      </c>
      <c r="D62" s="358" t="str">
        <f ca="1">IF(ISERROR(OFFSET('HARGA SATUAN'!$D$6,MATCH(RAB!C62,'HARGA SATUAN'!$C$7:$C$1492,0),0)),"",OFFSET('HARGA SATUAN'!$D$6,MATCH(RAB!C62,'HARGA SATUAN'!$C$7:$C$1492,0),0))</f>
        <v>HDW</v>
      </c>
      <c r="E62" s="359" t="str">
        <f ca="1">IF(B62="+","Unit",IF(ISERROR(OFFSET('HARGA SATUAN'!$E$6,MATCH(RAB!C62,'HARGA SATUAN'!$C$7:$C$1492,0),0)),"",OFFSET('HARGA SATUAN'!$E$6,MATCH(RAB!C62,'HARGA SATUAN'!$C$7:$C$1492,0),0)))</f>
        <v>Bh</v>
      </c>
      <c r="F62" s="511">
        <f>F60*2</f>
        <v>4</v>
      </c>
      <c r="G62" s="360">
        <f ca="1">IF(ISERROR(OFFSET('HARGA SATUAN'!$I$6,MATCH(RAB!C62,'HARGA SATUAN'!$C$7:$C$1492,0),0)),0,OFFSET('HARGA SATUAN'!$I$6,MATCH(RAB!C62,'HARGA SATUAN'!$C$7:$C$1492,0),0))</f>
        <v>2500</v>
      </c>
      <c r="H62" s="361">
        <f t="shared" ca="1" si="20"/>
        <v>0</v>
      </c>
      <c r="I62" s="361">
        <f t="shared" ca="1" si="21"/>
        <v>10000</v>
      </c>
      <c r="J62" s="361">
        <f t="shared" ca="1" si="22"/>
        <v>0</v>
      </c>
      <c r="K62" s="362">
        <f t="shared" ca="1" si="23"/>
        <v>10000</v>
      </c>
    </row>
    <row r="63" spans="1:22">
      <c r="B63" s="505">
        <v>3</v>
      </c>
      <c r="C63" s="506" t="s">
        <v>38</v>
      </c>
      <c r="D63" s="358" t="str">
        <f ca="1">IF(ISERROR(OFFSET('HARGA SATUAN'!$D$6,MATCH(RAB!C63,'HARGA SATUAN'!$C$7:$C$1492,0),0)),"",OFFSET('HARGA SATUAN'!$D$6,MATCH(RAB!C63,'HARGA SATUAN'!$C$7:$C$1492,0),0))</f>
        <v>HDW</v>
      </c>
      <c r="E63" s="359" t="str">
        <f ca="1">IF(B63="+","Unit",IF(ISERROR(OFFSET('HARGA SATUAN'!$E$6,MATCH(RAB!C63,'HARGA SATUAN'!$C$7:$C$1492,0),0)),"",OFFSET('HARGA SATUAN'!$E$6,MATCH(RAB!C63,'HARGA SATUAN'!$C$7:$C$1492,0),0)))</f>
        <v>Mtr</v>
      </c>
      <c r="F63" s="511">
        <f>F61*1.8</f>
        <v>3.6</v>
      </c>
      <c r="G63" s="360">
        <f ca="1">IF(ISERROR(OFFSET('HARGA SATUAN'!$I$6,MATCH(RAB!C63,'HARGA SATUAN'!$C$7:$C$1492,0),0)),0,OFFSET('HARGA SATUAN'!$I$6,MATCH(RAB!C63,'HARGA SATUAN'!$C$7:$C$1492,0),0))</f>
        <v>8550</v>
      </c>
      <c r="H63" s="361">
        <f t="shared" ca="1" si="20"/>
        <v>0</v>
      </c>
      <c r="I63" s="361">
        <f t="shared" ca="1" si="21"/>
        <v>30780</v>
      </c>
      <c r="J63" s="361">
        <f t="shared" ca="1" si="22"/>
        <v>0</v>
      </c>
      <c r="K63" s="362">
        <f t="shared" ca="1" si="23"/>
        <v>30780</v>
      </c>
    </row>
    <row r="64" spans="1:22">
      <c r="B64" s="505">
        <v>4</v>
      </c>
      <c r="C64" s="506" t="s">
        <v>744</v>
      </c>
      <c r="D64" s="358" t="str">
        <f ca="1">IF(ISERROR(OFFSET('HARGA SATUAN'!$D$6,MATCH(RAB!C64,'HARGA SATUAN'!$C$7:$C$1492,0),0)),"",OFFSET('HARGA SATUAN'!$D$6,MATCH(RAB!C64,'HARGA SATUAN'!$C$7:$C$1492,0),0))</f>
        <v>JASA</v>
      </c>
      <c r="E64" s="359" t="str">
        <f ca="1">IF(B64="+","Unit",IF(ISERROR(OFFSET('HARGA SATUAN'!$E$6,MATCH(RAB!C64,'HARGA SATUAN'!$C$7:$C$1492,0),0)),"",OFFSET('HARGA SATUAN'!$E$6,MATCH(RAB!C64,'HARGA SATUAN'!$C$7:$C$1492,0),0)))</f>
        <v>Unit</v>
      </c>
      <c r="F64" s="511">
        <f>F60*1</f>
        <v>2</v>
      </c>
      <c r="G64" s="360">
        <f ca="1">IF(ISERROR(OFFSET('HARGA SATUAN'!$I$6,MATCH(RAB!C64,'HARGA SATUAN'!$C$7:$C$1492,0),0)),0,OFFSET('HARGA SATUAN'!$I$6,MATCH(RAB!C64,'HARGA SATUAN'!$C$7:$C$1492,0),0))</f>
        <v>31200</v>
      </c>
      <c r="H64" s="361">
        <f t="shared" ca="1" si="20"/>
        <v>0</v>
      </c>
      <c r="I64" s="361">
        <f t="shared" ca="1" si="21"/>
        <v>0</v>
      </c>
      <c r="J64" s="361">
        <f t="shared" ca="1" si="22"/>
        <v>62400</v>
      </c>
      <c r="K64" s="362">
        <f t="shared" ca="1" si="23"/>
        <v>62400</v>
      </c>
    </row>
    <row r="65" spans="2:11">
      <c r="B65" s="505"/>
      <c r="C65" s="506"/>
      <c r="D65" s="358" t="str">
        <f ca="1">IF(ISERROR(OFFSET('HARGA SATUAN'!$D$6,MATCH(RAB!C65,'HARGA SATUAN'!$C$7:$C$1492,0),0)),"",OFFSET('HARGA SATUAN'!$D$6,MATCH(RAB!C65,'HARGA SATUAN'!$C$7:$C$1492,0),0))</f>
        <v/>
      </c>
      <c r="E65" s="359" t="str">
        <f ca="1">IF(B65="+","Unit",IF(ISERROR(OFFSET('HARGA SATUAN'!$E$6,MATCH(RAB!C65,'HARGA SATUAN'!$C$7:$C$1492,0),0)),"",OFFSET('HARGA SATUAN'!$E$6,MATCH(RAB!C65,'HARGA SATUAN'!$C$7:$C$1492,0),0)))</f>
        <v/>
      </c>
      <c r="F65" s="366"/>
      <c r="G65" s="360">
        <f ca="1">IF(ISERROR(OFFSET('HARGA SATUAN'!$I$6,MATCH(RAB!C65,'HARGA SATUAN'!$C$7:$C$1492,0),0)),0,OFFSET('HARGA SATUAN'!$I$6,MATCH(RAB!C65,'HARGA SATUAN'!$C$7:$C$1492,0),0))</f>
        <v>0</v>
      </c>
      <c r="H65" s="361">
        <f t="shared" ca="1" si="20"/>
        <v>0</v>
      </c>
      <c r="I65" s="361">
        <f t="shared" ca="1" si="21"/>
        <v>0</v>
      </c>
      <c r="J65" s="361">
        <f t="shared" ca="1" si="22"/>
        <v>0</v>
      </c>
      <c r="K65" s="362">
        <f t="shared" ca="1" si="23"/>
        <v>0</v>
      </c>
    </row>
    <row r="66" spans="2:11">
      <c r="B66" s="497">
        <v>1</v>
      </c>
      <c r="C66" s="109" t="s">
        <v>65</v>
      </c>
      <c r="D66" s="358" t="str">
        <f ca="1">IF(ISERROR(OFFSET('HARGA SATUAN'!$D$6,MATCH(RAB!C66,'HARGA SATUAN'!$C$7:$C$1492,0),0)),"",OFFSET('HARGA SATUAN'!$D$6,MATCH(RAB!C66,'HARGA SATUAN'!$C$7:$C$1492,0),0))</f>
        <v>MDU-KD</v>
      </c>
      <c r="E66" s="359" t="str">
        <f ca="1">IF(B66="+","Unit",IF(ISERROR(OFFSET('HARGA SATUAN'!$E$6,MATCH(RAB!C66,'HARGA SATUAN'!$C$7:$C$1492,0),0)),"",OFFSET('HARGA SATUAN'!$E$6,MATCH(RAB!C66,'HARGA SATUAN'!$C$7:$C$1492,0),0)))</f>
        <v>Mtr</v>
      </c>
      <c r="F66" s="366">
        <v>80</v>
      </c>
      <c r="G66" s="360">
        <f ca="1">IF(ISERROR(OFFSET('HARGA SATUAN'!$I$6,MATCH(RAB!C66,'HARGA SATUAN'!$C$7:$C$1492,0),0)),0,OFFSET('HARGA SATUAN'!$I$6,MATCH(RAB!C66,'HARGA SATUAN'!$C$7:$C$1492,0),0))</f>
        <v>14200</v>
      </c>
      <c r="H66" s="361">
        <f t="shared" ca="1" si="20"/>
        <v>1136000</v>
      </c>
      <c r="I66" s="361">
        <f t="shared" ca="1" si="21"/>
        <v>0</v>
      </c>
      <c r="J66" s="361">
        <f t="shared" ca="1" si="22"/>
        <v>0</v>
      </c>
      <c r="K66" s="362">
        <f t="shared" ca="1" si="23"/>
        <v>1136000</v>
      </c>
    </row>
    <row r="67" spans="2:11">
      <c r="B67" s="497">
        <v>2</v>
      </c>
      <c r="C67" s="109" t="s">
        <v>323</v>
      </c>
      <c r="D67" s="358" t="str">
        <f ca="1">IF(ISERROR(OFFSET('HARGA SATUAN'!$D$6,MATCH(RAB!C67,'HARGA SATUAN'!$C$7:$C$1492,0),0)),"",OFFSET('HARGA SATUAN'!$D$6,MATCH(RAB!C67,'HARGA SATUAN'!$C$7:$C$1492,0),0))</f>
        <v>JASA</v>
      </c>
      <c r="E67" s="359" t="str">
        <f ca="1">IF(B67="+","Unit",IF(ISERROR(OFFSET('HARGA SATUAN'!$E$6,MATCH(RAB!C67,'HARGA SATUAN'!$C$7:$C$1492,0),0)),"",OFFSET('HARGA SATUAN'!$E$6,MATCH(RAB!C67,'HARGA SATUAN'!$C$7:$C$1492,0),0)))</f>
        <v>Per 50 m</v>
      </c>
      <c r="F67" s="366">
        <f>F66/200</f>
        <v>0.4</v>
      </c>
      <c r="G67" s="360">
        <f ca="1">IF(ISERROR(OFFSET('HARGA SATUAN'!$I$6,MATCH(RAB!C67,'HARGA SATUAN'!$C$7:$C$1492,0),0)),0,OFFSET('HARGA SATUAN'!$I$6,MATCH(RAB!C67,'HARGA SATUAN'!$C$7:$C$1492,0),0))</f>
        <v>330110</v>
      </c>
      <c r="H67" s="361">
        <f t="shared" ca="1" si="20"/>
        <v>0</v>
      </c>
      <c r="I67" s="361">
        <f t="shared" ca="1" si="21"/>
        <v>0</v>
      </c>
      <c r="J67" s="361">
        <f t="shared" ca="1" si="22"/>
        <v>132044</v>
      </c>
      <c r="K67" s="362">
        <f t="shared" ca="1" si="23"/>
        <v>132044</v>
      </c>
    </row>
    <row r="68" spans="2:11">
      <c r="B68" s="497"/>
      <c r="C68" s="499"/>
      <c r="D68" s="358" t="str">
        <f ca="1">IF(ISERROR(OFFSET('HARGA SATUAN'!$D$6,MATCH(RAB!C68,'HARGA SATUAN'!$C$7:$C$1492,0),0)),"",OFFSET('HARGA SATUAN'!$D$6,MATCH(RAB!C68,'HARGA SATUAN'!$C$7:$C$1492,0),0))</f>
        <v/>
      </c>
      <c r="E68" s="359" t="str">
        <f ca="1">IF(B68="+","Unit",IF(ISERROR(OFFSET('HARGA SATUAN'!$E$6,MATCH(RAB!C68,'HARGA SATUAN'!$C$7:$C$1492,0),0)),"",OFFSET('HARGA SATUAN'!$E$6,MATCH(RAB!C68,'HARGA SATUAN'!$C$7:$C$1492,0),0)))</f>
        <v/>
      </c>
      <c r="F68" s="366"/>
      <c r="G68" s="360">
        <f ca="1">IF(ISERROR(OFFSET('HARGA SATUAN'!$I$6,MATCH(RAB!C68,'HARGA SATUAN'!$C$7:$C$1492,0),0)),0,OFFSET('HARGA SATUAN'!$I$6,MATCH(RAB!C68,'HARGA SATUAN'!$C$7:$C$1492,0),0))</f>
        <v>0</v>
      </c>
      <c r="H68" s="361">
        <f t="shared" ca="1" si="20"/>
        <v>0</v>
      </c>
      <c r="I68" s="361">
        <f t="shared" ca="1" si="21"/>
        <v>0</v>
      </c>
      <c r="J68" s="361">
        <f t="shared" ca="1" si="22"/>
        <v>0</v>
      </c>
      <c r="K68" s="362">
        <f t="shared" ca="1" si="23"/>
        <v>0</v>
      </c>
    </row>
    <row r="69" spans="2:11">
      <c r="B69" s="500" t="s">
        <v>524</v>
      </c>
      <c r="C69" s="501" t="s">
        <v>1618</v>
      </c>
      <c r="D69" s="358" t="str">
        <f ca="1">IF(ISERROR(OFFSET('HARGA SATUAN'!$D$6,MATCH(RAB!C69,'HARGA SATUAN'!$C$7:$C$1492,0),0)),"",OFFSET('HARGA SATUAN'!$D$6,MATCH(RAB!C69,'HARGA SATUAN'!$C$7:$C$1492,0),0))</f>
        <v/>
      </c>
      <c r="E69" s="359" t="str">
        <f ca="1">IF(B69="+","Unit",IF(ISERROR(OFFSET('HARGA SATUAN'!$E$6,MATCH(RAB!C69,'HARGA SATUAN'!$C$7:$C$1492,0),0)),"",OFFSET('HARGA SATUAN'!$E$6,MATCH(RAB!C69,'HARGA SATUAN'!$C$7:$C$1492,0),0)))</f>
        <v/>
      </c>
      <c r="F69" s="366"/>
      <c r="G69" s="360">
        <f ca="1">IF(ISERROR(OFFSET('HARGA SATUAN'!$I$6,MATCH(RAB!C69,'HARGA SATUAN'!$C$7:$C$1492,0),0)),0,OFFSET('HARGA SATUAN'!$I$6,MATCH(RAB!C69,'HARGA SATUAN'!$C$7:$C$1492,0),0))</f>
        <v>0</v>
      </c>
      <c r="H69" s="361">
        <f t="shared" ca="1" si="20"/>
        <v>0</v>
      </c>
      <c r="I69" s="361">
        <f t="shared" ca="1" si="21"/>
        <v>0</v>
      </c>
      <c r="J69" s="361">
        <f t="shared" ca="1" si="22"/>
        <v>0</v>
      </c>
      <c r="K69" s="362">
        <f t="shared" ca="1" si="23"/>
        <v>0</v>
      </c>
    </row>
    <row r="70" spans="2:11">
      <c r="B70" s="500"/>
      <c r="C70" s="501"/>
      <c r="D70" s="358" t="str">
        <f ca="1">IF(ISERROR(OFFSET('HARGA SATUAN'!$D$6,MATCH(RAB!C70,'HARGA SATUAN'!$C$7:$C$1492,0),0)),"",OFFSET('HARGA SATUAN'!$D$6,MATCH(RAB!C70,'HARGA SATUAN'!$C$7:$C$1492,0),0))</f>
        <v/>
      </c>
      <c r="E70" s="359" t="str">
        <f ca="1">IF(B70="+","Unit",IF(ISERROR(OFFSET('HARGA SATUAN'!$E$6,MATCH(RAB!C70,'HARGA SATUAN'!$C$7:$C$1492,0),0)),"",OFFSET('HARGA SATUAN'!$E$6,MATCH(RAB!C70,'HARGA SATUAN'!$C$7:$C$1492,0),0)))</f>
        <v/>
      </c>
      <c r="F70" s="366"/>
      <c r="G70" s="360">
        <f ca="1">IF(ISERROR(OFFSET('HARGA SATUAN'!$I$6,MATCH(RAB!C70,'HARGA SATUAN'!$C$7:$C$1492,0),0)),0,OFFSET('HARGA SATUAN'!$I$6,MATCH(RAB!C70,'HARGA SATUAN'!$C$7:$C$1492,0),0))</f>
        <v>0</v>
      </c>
      <c r="H70" s="361">
        <f t="shared" ca="1" si="20"/>
        <v>0</v>
      </c>
      <c r="I70" s="361">
        <f t="shared" ca="1" si="21"/>
        <v>0</v>
      </c>
      <c r="J70" s="361">
        <f t="shared" ca="1" si="22"/>
        <v>0</v>
      </c>
      <c r="K70" s="362">
        <f t="shared" ca="1" si="23"/>
        <v>0</v>
      </c>
    </row>
    <row r="71" spans="2:11">
      <c r="B71" s="512" t="s">
        <v>1035</v>
      </c>
      <c r="C71" s="516" t="s">
        <v>1624</v>
      </c>
      <c r="D71" s="358" t="str">
        <f ca="1">IF(ISERROR(OFFSET('HARGA SATUAN'!$D$6,MATCH(RAB!C71,'HARGA SATUAN'!$C$7:$C$1492,0),0)),"",OFFSET('HARGA SATUAN'!$D$6,MATCH(RAB!C71,'HARGA SATUAN'!$C$7:$C$1492,0),0))</f>
        <v/>
      </c>
      <c r="E71" s="359" t="str">
        <f ca="1">IF(B71="+","Unit",IF(ISERROR(OFFSET('HARGA SATUAN'!$E$6,MATCH(RAB!C71,'HARGA SATUAN'!$C$7:$C$1492,0),0)),"",OFFSET('HARGA SATUAN'!$E$6,MATCH(RAB!C71,'HARGA SATUAN'!$C$7:$C$1492,0),0)))</f>
        <v>Unit</v>
      </c>
      <c r="F71" s="491">
        <v>1</v>
      </c>
      <c r="G71" s="360">
        <f ca="1">IF(ISERROR(OFFSET('HARGA SATUAN'!$I$6,MATCH(RAB!C71,'HARGA SATUAN'!$C$7:$C$1492,0),0)),0,OFFSET('HARGA SATUAN'!$I$6,MATCH(RAB!C71,'HARGA SATUAN'!$C$7:$C$1492,0),0))</f>
        <v>0</v>
      </c>
      <c r="H71" s="361">
        <f t="shared" ref="H71:H88" ca="1" si="24">IF(OR(D71="MDU",D71="MDU-KD"),(IF($O$3="RAB NON MDU","PLN KD",G71*F71)),0)</f>
        <v>0</v>
      </c>
      <c r="I71" s="361">
        <f t="shared" ref="I71:I88" ca="1" si="25">IF(D71="HDW",G71*F71,0)</f>
        <v>0</v>
      </c>
      <c r="J71" s="361">
        <f t="shared" ref="J71:J88" ca="1" si="26">IF(D71="JASA",G71*F71,0)</f>
        <v>0</v>
      </c>
      <c r="K71" s="362">
        <f t="shared" ref="K71:K88" ca="1" si="27">SUM(H71:J71)</f>
        <v>0</v>
      </c>
    </row>
    <row r="72" spans="2:11">
      <c r="B72" s="512">
        <v>1</v>
      </c>
      <c r="C72" s="109" t="s">
        <v>1146</v>
      </c>
      <c r="D72" s="358" t="str">
        <f ca="1">IF(ISERROR(OFFSET('HARGA SATUAN'!$D$6,MATCH(RAB!C72,'HARGA SATUAN'!$C$7:$C$1492,0),0)),"",OFFSET('HARGA SATUAN'!$D$6,MATCH(RAB!C72,'HARGA SATUAN'!$C$7:$C$1492,0),0))</f>
        <v>MDU-KD</v>
      </c>
      <c r="E72" s="359" t="str">
        <f ca="1">IF(B72="+","Unit",IF(ISERROR(OFFSET('HARGA SATUAN'!$E$6,MATCH(RAB!C72,'HARGA SATUAN'!$C$7:$C$1492,0),0)),"",OFFSET('HARGA SATUAN'!$E$6,MATCH(RAB!C72,'HARGA SATUAN'!$C$7:$C$1492,0),0)))</f>
        <v>Bh</v>
      </c>
      <c r="F72" s="491">
        <f>F71*1</f>
        <v>1</v>
      </c>
      <c r="G72" s="360">
        <f ca="1">IF(ISERROR(OFFSET('HARGA SATUAN'!$I$6,MATCH(RAB!C72,'HARGA SATUAN'!$C$7:$C$1492,0),0)),0,OFFSET('HARGA SATUAN'!$I$6,MATCH(RAB!C72,'HARGA SATUAN'!$C$7:$C$1492,0),0))</f>
        <v>42757200</v>
      </c>
      <c r="H72" s="361">
        <f t="shared" ca="1" si="24"/>
        <v>42757200</v>
      </c>
      <c r="I72" s="361">
        <f t="shared" ca="1" si="25"/>
        <v>0</v>
      </c>
      <c r="J72" s="361">
        <f t="shared" ca="1" si="26"/>
        <v>0</v>
      </c>
      <c r="K72" s="362">
        <f t="shared" ca="1" si="27"/>
        <v>42757200</v>
      </c>
    </row>
    <row r="73" spans="2:11">
      <c r="B73" s="488">
        <v>2</v>
      </c>
      <c r="C73" s="507" t="s">
        <v>1611</v>
      </c>
      <c r="D73" s="358" t="str">
        <f ca="1">IF(ISERROR(OFFSET('HARGA SATUAN'!$D$6,MATCH(RAB!C73,'HARGA SATUAN'!$C$7:$C$1492,0),0)),"",OFFSET('HARGA SATUAN'!$D$6,MATCH(RAB!C73,'HARGA SATUAN'!$C$7:$C$1492,0),0))</f>
        <v/>
      </c>
      <c r="E73" s="359" t="str">
        <f ca="1">IF(B73="+","Unit",IF(ISERROR(OFFSET('HARGA SATUAN'!$E$6,MATCH(RAB!C73,'HARGA SATUAN'!$C$7:$C$1492,0),0)),"",OFFSET('HARGA SATUAN'!$E$6,MATCH(RAB!C73,'HARGA SATUAN'!$C$7:$C$1492,0),0)))</f>
        <v/>
      </c>
      <c r="F73" s="508"/>
      <c r="G73" s="360">
        <f ca="1">IF(ISERROR(OFFSET('HARGA SATUAN'!$I$6,MATCH(RAB!C73,'HARGA SATUAN'!$C$7:$C$1492,0),0)),0,OFFSET('HARGA SATUAN'!$I$6,MATCH(RAB!C73,'HARGA SATUAN'!$C$7:$C$1492,0),0))</f>
        <v>0</v>
      </c>
      <c r="H73" s="361">
        <f t="shared" ca="1" si="24"/>
        <v>0</v>
      </c>
      <c r="I73" s="361">
        <f t="shared" ca="1" si="25"/>
        <v>0</v>
      </c>
      <c r="J73" s="361">
        <f t="shared" ca="1" si="26"/>
        <v>0</v>
      </c>
      <c r="K73" s="362">
        <f t="shared" ca="1" si="27"/>
        <v>0</v>
      </c>
    </row>
    <row r="74" spans="2:11">
      <c r="B74" s="512"/>
      <c r="C74" s="507" t="s">
        <v>65</v>
      </c>
      <c r="D74" s="358" t="str">
        <f ca="1">IF(ISERROR(OFFSET('HARGA SATUAN'!$D$6,MATCH(RAB!C74,'HARGA SATUAN'!$C$7:$C$1492,0),0)),"",OFFSET('HARGA SATUAN'!$D$6,MATCH(RAB!C74,'HARGA SATUAN'!$C$7:$C$1492,0),0))</f>
        <v>MDU-KD</v>
      </c>
      <c r="E74" s="359" t="str">
        <f ca="1">IF(B74="+","Unit",IF(ISERROR(OFFSET('HARGA SATUAN'!$E$6,MATCH(RAB!C74,'HARGA SATUAN'!$C$7:$C$1492,0),0)),"",OFFSET('HARGA SATUAN'!$E$6,MATCH(RAB!C74,'HARGA SATUAN'!$C$7:$C$1492,0),0)))</f>
        <v>Mtr</v>
      </c>
      <c r="F74" s="491">
        <f>F71*(3*3)</f>
        <v>9</v>
      </c>
      <c r="G74" s="360">
        <f ca="1">IF(ISERROR(OFFSET('HARGA SATUAN'!$I$6,MATCH(RAB!C74,'HARGA SATUAN'!$C$7:$C$1492,0),0)),0,OFFSET('HARGA SATUAN'!$I$6,MATCH(RAB!C74,'HARGA SATUAN'!$C$7:$C$1492,0),0))</f>
        <v>14200</v>
      </c>
      <c r="H74" s="361">
        <f t="shared" ca="1" si="24"/>
        <v>127800</v>
      </c>
      <c r="I74" s="361">
        <f t="shared" ca="1" si="25"/>
        <v>0</v>
      </c>
      <c r="J74" s="361">
        <f t="shared" ca="1" si="26"/>
        <v>0</v>
      </c>
      <c r="K74" s="362">
        <f t="shared" ca="1" si="27"/>
        <v>127800</v>
      </c>
    </row>
    <row r="75" spans="2:11">
      <c r="B75" s="512"/>
      <c r="C75" s="109" t="s">
        <v>1460</v>
      </c>
      <c r="D75" s="358" t="str">
        <f ca="1">IF(ISERROR(OFFSET('HARGA SATUAN'!$D$6,MATCH(RAB!C75,'HARGA SATUAN'!$C$7:$C$1492,0),0)),"",OFFSET('HARGA SATUAN'!$D$6,MATCH(RAB!C75,'HARGA SATUAN'!$C$7:$C$1492,0),0))</f>
        <v>MDU-KD</v>
      </c>
      <c r="E75" s="359" t="str">
        <f ca="1">IF(B75="+","Unit",IF(ISERROR(OFFSET('HARGA SATUAN'!$E$6,MATCH(RAB!C75,'HARGA SATUAN'!$C$7:$C$1492,0),0)),"",OFFSET('HARGA SATUAN'!$E$6,MATCH(RAB!C75,'HARGA SATUAN'!$C$7:$C$1492,0),0)))</f>
        <v>Mtr</v>
      </c>
      <c r="F75" s="491">
        <f>F71*3</f>
        <v>3</v>
      </c>
      <c r="G75" s="360">
        <f ca="1">IF(ISERROR(OFFSET('HARGA SATUAN'!$I$6,MATCH(RAB!C75,'HARGA SATUAN'!$C$7:$C$1492,0),0)),0,OFFSET('HARGA SATUAN'!$I$6,MATCH(RAB!C75,'HARGA SATUAN'!$C$7:$C$1492,0),0))</f>
        <v>54500</v>
      </c>
      <c r="H75" s="361">
        <f t="shared" ca="1" si="24"/>
        <v>163500</v>
      </c>
      <c r="I75" s="361">
        <f t="shared" ca="1" si="25"/>
        <v>0</v>
      </c>
      <c r="J75" s="361">
        <f t="shared" ca="1" si="26"/>
        <v>0</v>
      </c>
      <c r="K75" s="362">
        <f t="shared" ca="1" si="27"/>
        <v>163500</v>
      </c>
    </row>
    <row r="76" spans="2:11">
      <c r="B76" s="512">
        <v>3</v>
      </c>
      <c r="C76" s="109" t="s">
        <v>559</v>
      </c>
      <c r="D76" s="358" t="str">
        <f ca="1">IF(ISERROR(OFFSET('HARGA SATUAN'!$D$6,MATCH(RAB!C76,'HARGA SATUAN'!$C$7:$C$1492,0),0)),"",OFFSET('HARGA SATUAN'!$D$6,MATCH(RAB!C76,'HARGA SATUAN'!$C$7:$C$1492,0),0))</f>
        <v>MDU-KD</v>
      </c>
      <c r="E76" s="359" t="str">
        <f ca="1">IF(B76="+","Unit",IF(ISERROR(OFFSET('HARGA SATUAN'!$E$6,MATCH(RAB!C76,'HARGA SATUAN'!$C$7:$C$1492,0),0)),"",OFFSET('HARGA SATUAN'!$E$6,MATCH(RAB!C76,'HARGA SATUAN'!$C$7:$C$1492,0),0)))</f>
        <v>Bh</v>
      </c>
      <c r="F76" s="491">
        <f>F71*3</f>
        <v>3</v>
      </c>
      <c r="G76" s="360">
        <f ca="1">IF(ISERROR(OFFSET('HARGA SATUAN'!$I$6,MATCH(RAB!C76,'HARGA SATUAN'!$C$7:$C$1492,0),0)),0,OFFSET('HARGA SATUAN'!$I$6,MATCH(RAB!C76,'HARGA SATUAN'!$C$7:$C$1492,0),0))</f>
        <v>725900</v>
      </c>
      <c r="H76" s="361">
        <f t="shared" ca="1" si="24"/>
        <v>2177700</v>
      </c>
      <c r="I76" s="361">
        <f t="shared" ca="1" si="25"/>
        <v>0</v>
      </c>
      <c r="J76" s="361">
        <f t="shared" ca="1" si="26"/>
        <v>0</v>
      </c>
      <c r="K76" s="362">
        <f t="shared" ca="1" si="27"/>
        <v>2177700</v>
      </c>
    </row>
    <row r="77" spans="2:11">
      <c r="B77" s="512">
        <v>4</v>
      </c>
      <c r="C77" s="513" t="s">
        <v>535</v>
      </c>
      <c r="D77" s="358" t="str">
        <f ca="1">IF(ISERROR(OFFSET('HARGA SATUAN'!$D$6,MATCH(RAB!C77,'HARGA SATUAN'!$C$7:$C$1492,0),0)),"",OFFSET('HARGA SATUAN'!$D$6,MATCH(RAB!C77,'HARGA SATUAN'!$C$7:$C$1492,0),0))</f>
        <v>MDU-KD</v>
      </c>
      <c r="E77" s="359" t="str">
        <f ca="1">IF(B77="+","Unit",IF(ISERROR(OFFSET('HARGA SATUAN'!$E$6,MATCH(RAB!C77,'HARGA SATUAN'!$C$7:$C$1492,0),0)),"",OFFSET('HARGA SATUAN'!$E$6,MATCH(RAB!C77,'HARGA SATUAN'!$C$7:$C$1492,0),0)))</f>
        <v>Bh</v>
      </c>
      <c r="F77" s="491">
        <f>F71*3</f>
        <v>3</v>
      </c>
      <c r="G77" s="360">
        <f ca="1">IF(ISERROR(OFFSET('HARGA SATUAN'!$I$6,MATCH(RAB!C77,'HARGA SATUAN'!$C$7:$C$1492,0),0)),0,OFFSET('HARGA SATUAN'!$I$6,MATCH(RAB!C77,'HARGA SATUAN'!$C$7:$C$1492,0),0))</f>
        <v>848250</v>
      </c>
      <c r="H77" s="361">
        <f t="shared" ca="1" si="24"/>
        <v>2544750</v>
      </c>
      <c r="I77" s="361">
        <f t="shared" ca="1" si="25"/>
        <v>0</v>
      </c>
      <c r="J77" s="361">
        <f t="shared" ca="1" si="26"/>
        <v>0</v>
      </c>
      <c r="K77" s="362">
        <f t="shared" ca="1" si="27"/>
        <v>2544750</v>
      </c>
    </row>
    <row r="78" spans="2:11">
      <c r="B78" s="512">
        <v>5</v>
      </c>
      <c r="C78" s="513" t="s">
        <v>55</v>
      </c>
      <c r="D78" s="358" t="str">
        <f ca="1">IF(ISERROR(OFFSET('HARGA SATUAN'!$D$6,MATCH(RAB!C78,'HARGA SATUAN'!$C$7:$C$1492,0),0)),"",OFFSET('HARGA SATUAN'!$D$6,MATCH(RAB!C78,'HARGA SATUAN'!$C$7:$C$1492,0),0))</f>
        <v>HDW</v>
      </c>
      <c r="E78" s="359" t="str">
        <f ca="1">IF(B78="+","Unit",IF(ISERROR(OFFSET('HARGA SATUAN'!$E$6,MATCH(RAB!C78,'HARGA SATUAN'!$C$7:$C$1492,0),0)),"",OFFSET('HARGA SATUAN'!$E$6,MATCH(RAB!C78,'HARGA SATUAN'!$C$7:$C$1492,0),0)))</f>
        <v>Bh</v>
      </c>
      <c r="F78" s="491">
        <f>F71*3</f>
        <v>3</v>
      </c>
      <c r="G78" s="360">
        <f ca="1">IF(ISERROR(OFFSET('HARGA SATUAN'!$I$6,MATCH(RAB!C78,'HARGA SATUAN'!$C$7:$C$1492,0),0)),0,OFFSET('HARGA SATUAN'!$I$6,MATCH(RAB!C78,'HARGA SATUAN'!$C$7:$C$1492,0),0))</f>
        <v>18000</v>
      </c>
      <c r="H78" s="361">
        <f t="shared" ca="1" si="24"/>
        <v>0</v>
      </c>
      <c r="I78" s="361">
        <f t="shared" ca="1" si="25"/>
        <v>54000</v>
      </c>
      <c r="J78" s="361">
        <f t="shared" ca="1" si="26"/>
        <v>0</v>
      </c>
      <c r="K78" s="362">
        <f t="shared" ca="1" si="27"/>
        <v>54000</v>
      </c>
    </row>
    <row r="79" spans="2:11">
      <c r="B79" s="512">
        <v>6</v>
      </c>
      <c r="C79" s="109" t="s">
        <v>1565</v>
      </c>
      <c r="D79" s="358" t="str">
        <f ca="1">IF(ISERROR(OFFSET('HARGA SATUAN'!$D$6,MATCH(RAB!C79,'HARGA SATUAN'!$C$7:$C$1492,0),0)),"",OFFSET('HARGA SATUAN'!$D$6,MATCH(RAB!C79,'HARGA SATUAN'!$C$7:$C$1492,0),0))</f>
        <v>HDW</v>
      </c>
      <c r="E79" s="359" t="str">
        <f ca="1">IF(B79="+","Unit",IF(ISERROR(OFFSET('HARGA SATUAN'!$E$6,MATCH(RAB!C79,'HARGA SATUAN'!$C$7:$C$1492,0),0)),"",OFFSET('HARGA SATUAN'!$E$6,MATCH(RAB!C79,'HARGA SATUAN'!$C$7:$C$1492,0),0)))</f>
        <v>Bh</v>
      </c>
      <c r="F79" s="491">
        <f>F71*13</f>
        <v>13</v>
      </c>
      <c r="G79" s="360">
        <f ca="1">IF(ISERROR(OFFSET('HARGA SATUAN'!$I$6,MATCH(RAB!C79,'HARGA SATUAN'!$C$7:$C$1492,0),0)),0,OFFSET('HARGA SATUAN'!$I$6,MATCH(RAB!C79,'HARGA SATUAN'!$C$7:$C$1492,0),0))</f>
        <v>49000</v>
      </c>
      <c r="H79" s="361">
        <f t="shared" ca="1" si="24"/>
        <v>0</v>
      </c>
      <c r="I79" s="361">
        <f t="shared" ca="1" si="25"/>
        <v>637000</v>
      </c>
      <c r="J79" s="361">
        <f t="shared" ca="1" si="26"/>
        <v>0</v>
      </c>
      <c r="K79" s="362">
        <f t="shared" ca="1" si="27"/>
        <v>637000</v>
      </c>
    </row>
    <row r="80" spans="2:11">
      <c r="B80" s="512">
        <v>7</v>
      </c>
      <c r="C80" s="513" t="s">
        <v>163</v>
      </c>
      <c r="D80" s="358" t="str">
        <f ca="1">IF(ISERROR(OFFSET('HARGA SATUAN'!$D$6,MATCH(RAB!C80,'HARGA SATUAN'!$C$7:$C$1492,0),0)),"",OFFSET('HARGA SATUAN'!$D$6,MATCH(RAB!C80,'HARGA SATUAN'!$C$7:$C$1492,0),0))</f>
        <v>HDW</v>
      </c>
      <c r="E80" s="359" t="str">
        <f ca="1">IF(B80="+","Unit",IF(ISERROR(OFFSET('HARGA SATUAN'!$E$6,MATCH(RAB!C80,'HARGA SATUAN'!$C$7:$C$1492,0),0)),"",OFFSET('HARGA SATUAN'!$E$6,MATCH(RAB!C80,'HARGA SATUAN'!$C$7:$C$1492,0),0)))</f>
        <v>Bh</v>
      </c>
      <c r="F80" s="491">
        <f>F71*22</f>
        <v>22</v>
      </c>
      <c r="G80" s="360">
        <f ca="1">IF(ISERROR(OFFSET('HARGA SATUAN'!$I$6,MATCH(RAB!C80,'HARGA SATUAN'!$C$7:$C$1492,0),0)),0,OFFSET('HARGA SATUAN'!$I$6,MATCH(RAB!C80,'HARGA SATUAN'!$C$7:$C$1492,0),0))</f>
        <v>7938</v>
      </c>
      <c r="H80" s="361">
        <f t="shared" ca="1" si="24"/>
        <v>0</v>
      </c>
      <c r="I80" s="361">
        <f t="shared" ca="1" si="25"/>
        <v>174636</v>
      </c>
      <c r="J80" s="361">
        <f t="shared" ca="1" si="26"/>
        <v>0</v>
      </c>
      <c r="K80" s="362">
        <f t="shared" ca="1" si="27"/>
        <v>174636</v>
      </c>
    </row>
    <row r="81" spans="2:11" ht="30">
      <c r="B81" s="512">
        <v>8</v>
      </c>
      <c r="C81" s="513" t="s">
        <v>176</v>
      </c>
      <c r="D81" s="358" t="str">
        <f ca="1">IF(ISERROR(OFFSET('HARGA SATUAN'!$D$6,MATCH(RAB!C81,'HARGA SATUAN'!$C$7:$C$1492,0),0)),"",OFFSET('HARGA SATUAN'!$D$6,MATCH(RAB!C81,'HARGA SATUAN'!$C$7:$C$1492,0),0))</f>
        <v>HDW</v>
      </c>
      <c r="E81" s="359" t="str">
        <f ca="1">IF(B81="+","Unit",IF(ISERROR(OFFSET('HARGA SATUAN'!$E$6,MATCH(RAB!C81,'HARGA SATUAN'!$C$7:$C$1492,0),0)),"",OFFSET('HARGA SATUAN'!$E$6,MATCH(RAB!C81,'HARGA SATUAN'!$C$7:$C$1492,0),0)))</f>
        <v>Bh</v>
      </c>
      <c r="F81" s="491">
        <f>F71*1</f>
        <v>1</v>
      </c>
      <c r="G81" s="360">
        <f ca="1">IF(ISERROR(OFFSET('HARGA SATUAN'!$I$6,MATCH(RAB!C81,'HARGA SATUAN'!$C$7:$C$1492,0),0)),0,OFFSET('HARGA SATUAN'!$I$6,MATCH(RAB!C81,'HARGA SATUAN'!$C$7:$C$1492,0),0))</f>
        <v>404600</v>
      </c>
      <c r="H81" s="361">
        <f t="shared" ca="1" si="24"/>
        <v>0</v>
      </c>
      <c r="I81" s="361">
        <f t="shared" ca="1" si="25"/>
        <v>404600</v>
      </c>
      <c r="J81" s="361">
        <f t="shared" ca="1" si="26"/>
        <v>0</v>
      </c>
      <c r="K81" s="362">
        <f t="shared" ca="1" si="27"/>
        <v>404600</v>
      </c>
    </row>
    <row r="82" spans="2:11">
      <c r="B82" s="512">
        <v>9</v>
      </c>
      <c r="C82" s="513" t="s">
        <v>184</v>
      </c>
      <c r="D82" s="358" t="str">
        <f ca="1">IF(ISERROR(OFFSET('HARGA SATUAN'!$D$6,MATCH(RAB!C82,'HARGA SATUAN'!$C$7:$C$1492,0),0)),"",OFFSET('HARGA SATUAN'!$D$6,MATCH(RAB!C82,'HARGA SATUAN'!$C$7:$C$1492,0),0))</f>
        <v>HDW</v>
      </c>
      <c r="E82" s="359" t="str">
        <f ca="1">IF(B82="+","Unit",IF(ISERROR(OFFSET('HARGA SATUAN'!$E$6,MATCH(RAB!C82,'HARGA SATUAN'!$C$7:$C$1492,0),0)),"",OFFSET('HARGA SATUAN'!$E$6,MATCH(RAB!C82,'HARGA SATUAN'!$C$7:$C$1492,0),0)))</f>
        <v>Bh</v>
      </c>
      <c r="F82" s="491">
        <f>F71*3</f>
        <v>3</v>
      </c>
      <c r="G82" s="360">
        <f ca="1">IF(ISERROR(OFFSET('HARGA SATUAN'!$I$6,MATCH(RAB!C82,'HARGA SATUAN'!$C$7:$C$1492,0),0)),0,OFFSET('HARGA SATUAN'!$I$6,MATCH(RAB!C82,'HARGA SATUAN'!$C$7:$C$1492,0),0))</f>
        <v>15900</v>
      </c>
      <c r="H82" s="361">
        <f t="shared" ca="1" si="24"/>
        <v>0</v>
      </c>
      <c r="I82" s="361">
        <f t="shared" ca="1" si="25"/>
        <v>47700</v>
      </c>
      <c r="J82" s="361">
        <f t="shared" ca="1" si="26"/>
        <v>0</v>
      </c>
      <c r="K82" s="362">
        <f t="shared" ca="1" si="27"/>
        <v>47700</v>
      </c>
    </row>
    <row r="83" spans="2:11">
      <c r="B83" s="512">
        <v>10</v>
      </c>
      <c r="C83" s="513" t="s">
        <v>592</v>
      </c>
      <c r="D83" s="358" t="str">
        <f ca="1">IF(ISERROR(OFFSET('HARGA SATUAN'!$D$6,MATCH(RAB!C83,'HARGA SATUAN'!$C$7:$C$1492,0),0)),"",OFFSET('HARGA SATUAN'!$D$6,MATCH(RAB!C83,'HARGA SATUAN'!$C$7:$C$1492,0),0))</f>
        <v>HDW</v>
      </c>
      <c r="E83" s="359" t="str">
        <f ca="1">IF(B83="+","Unit",IF(ISERROR(OFFSET('HARGA SATUAN'!$E$6,MATCH(RAB!C83,'HARGA SATUAN'!$C$7:$C$1492,0),0)),"",OFFSET('HARGA SATUAN'!$E$6,MATCH(RAB!C83,'HARGA SATUAN'!$C$7:$C$1492,0),0)))</f>
        <v>Bh</v>
      </c>
      <c r="F83" s="491">
        <f>F71*5</f>
        <v>5</v>
      </c>
      <c r="G83" s="360">
        <f ca="1">IF(ISERROR(OFFSET('HARGA SATUAN'!$I$6,MATCH(RAB!C83,'HARGA SATUAN'!$C$7:$C$1492,0),0)),0,OFFSET('HARGA SATUAN'!$I$6,MATCH(RAB!C83,'HARGA SATUAN'!$C$7:$C$1492,0),0))</f>
        <v>283100</v>
      </c>
      <c r="H83" s="361">
        <f t="shared" ca="1" si="24"/>
        <v>0</v>
      </c>
      <c r="I83" s="361">
        <f t="shared" ca="1" si="25"/>
        <v>1415500</v>
      </c>
      <c r="J83" s="361">
        <f t="shared" ca="1" si="26"/>
        <v>0</v>
      </c>
      <c r="K83" s="362">
        <f t="shared" ca="1" si="27"/>
        <v>1415500</v>
      </c>
    </row>
    <row r="84" spans="2:11">
      <c r="B84" s="512">
        <v>11</v>
      </c>
      <c r="C84" s="513" t="s">
        <v>593</v>
      </c>
      <c r="D84" s="358" t="str">
        <f ca="1">IF(ISERROR(OFFSET('HARGA SATUAN'!$D$6,MATCH(RAB!C84,'HARGA SATUAN'!$C$7:$C$1492,0),0)),"",OFFSET('HARGA SATUAN'!$D$6,MATCH(RAB!C84,'HARGA SATUAN'!$C$7:$C$1492,0),0))</f>
        <v>HDW</v>
      </c>
      <c r="E84" s="359" t="str">
        <f ca="1">IF(B84="+","Unit",IF(ISERROR(OFFSET('HARGA SATUAN'!$E$6,MATCH(RAB!C84,'HARGA SATUAN'!$C$7:$C$1492,0),0)),"",OFFSET('HARGA SATUAN'!$E$6,MATCH(RAB!C84,'HARGA SATUAN'!$C$7:$C$1492,0),0)))</f>
        <v>Bh</v>
      </c>
      <c r="F84" s="491">
        <f>F71*4</f>
        <v>4</v>
      </c>
      <c r="G84" s="360">
        <f ca="1">IF(ISERROR(OFFSET('HARGA SATUAN'!$I$6,MATCH(RAB!C84,'HARGA SATUAN'!$C$7:$C$1492,0),0)),0,OFFSET('HARGA SATUAN'!$I$6,MATCH(RAB!C84,'HARGA SATUAN'!$C$7:$C$1492,0),0))</f>
        <v>380500</v>
      </c>
      <c r="H84" s="361">
        <f t="shared" ca="1" si="24"/>
        <v>0</v>
      </c>
      <c r="I84" s="361">
        <f t="shared" ca="1" si="25"/>
        <v>1522000</v>
      </c>
      <c r="J84" s="361">
        <f t="shared" ca="1" si="26"/>
        <v>0</v>
      </c>
      <c r="K84" s="362">
        <f t="shared" ca="1" si="27"/>
        <v>1522000</v>
      </c>
    </row>
    <row r="85" spans="2:11">
      <c r="B85" s="512">
        <v>12</v>
      </c>
      <c r="C85" s="513" t="s">
        <v>208</v>
      </c>
      <c r="D85" s="358" t="str">
        <f ca="1">IF(ISERROR(OFFSET('HARGA SATUAN'!$D$6,MATCH(RAB!C85,'HARGA SATUAN'!$C$7:$C$1492,0),0)),"",OFFSET('HARGA SATUAN'!$D$6,MATCH(RAB!C85,'HARGA SATUAN'!$C$7:$C$1492,0),0))</f>
        <v>HDW</v>
      </c>
      <c r="E85" s="359" t="str">
        <f ca="1">IF(B85="+","Unit",IF(ISERROR(OFFSET('HARGA SATUAN'!$E$6,MATCH(RAB!C85,'HARGA SATUAN'!$C$7:$C$1492,0),0)),"",OFFSET('HARGA SATUAN'!$E$6,MATCH(RAB!C85,'HARGA SATUAN'!$C$7:$C$1492,0),0)))</f>
        <v>Bh</v>
      </c>
      <c r="F85" s="491">
        <f>F71*3</f>
        <v>3</v>
      </c>
      <c r="G85" s="360">
        <f ca="1">IF(ISERROR(OFFSET('HARGA SATUAN'!$I$6,MATCH(RAB!C85,'HARGA SATUAN'!$C$7:$C$1492,0),0)),0,OFFSET('HARGA SATUAN'!$I$6,MATCH(RAB!C85,'HARGA SATUAN'!$C$7:$C$1492,0),0))</f>
        <v>173400</v>
      </c>
      <c r="H85" s="361">
        <f t="shared" ca="1" si="24"/>
        <v>0</v>
      </c>
      <c r="I85" s="361">
        <f t="shared" ca="1" si="25"/>
        <v>520200</v>
      </c>
      <c r="J85" s="361">
        <f t="shared" ca="1" si="26"/>
        <v>0</v>
      </c>
      <c r="K85" s="362">
        <f t="shared" ca="1" si="27"/>
        <v>520200</v>
      </c>
    </row>
    <row r="86" spans="2:11">
      <c r="B86" s="512">
        <v>13</v>
      </c>
      <c r="C86" s="513" t="s">
        <v>247</v>
      </c>
      <c r="D86" s="358" t="str">
        <f ca="1">IF(ISERROR(OFFSET('HARGA SATUAN'!$D$6,MATCH(RAB!C86,'HARGA SATUAN'!$C$7:$C$1492,0),0)),"",OFFSET('HARGA SATUAN'!$D$6,MATCH(RAB!C86,'HARGA SATUAN'!$C$7:$C$1492,0),0))</f>
        <v>HDW</v>
      </c>
      <c r="E86" s="359" t="str">
        <f ca="1">IF(B86="+","Unit",IF(ISERROR(OFFSET('HARGA SATUAN'!$E$6,MATCH(RAB!C86,'HARGA SATUAN'!$C$7:$C$1492,0),0)),"",OFFSET('HARGA SATUAN'!$E$6,MATCH(RAB!C86,'HARGA SATUAN'!$C$7:$C$1492,0),0)))</f>
        <v>Bh</v>
      </c>
      <c r="F86" s="491">
        <f>F71*1</f>
        <v>1</v>
      </c>
      <c r="G86" s="360">
        <f ca="1">IF(ISERROR(OFFSET('HARGA SATUAN'!$I$6,MATCH(RAB!C86,'HARGA SATUAN'!$C$7:$C$1492,0),0)),0,OFFSET('HARGA SATUAN'!$I$6,MATCH(RAB!C86,'HARGA SATUAN'!$C$7:$C$1492,0),0))</f>
        <v>57690</v>
      </c>
      <c r="H86" s="361">
        <f t="shared" ca="1" si="24"/>
        <v>0</v>
      </c>
      <c r="I86" s="361">
        <f t="shared" ca="1" si="25"/>
        <v>57690</v>
      </c>
      <c r="J86" s="361">
        <f t="shared" ca="1" si="26"/>
        <v>0</v>
      </c>
      <c r="K86" s="362">
        <f t="shared" ca="1" si="27"/>
        <v>57690</v>
      </c>
    </row>
    <row r="87" spans="2:11">
      <c r="B87" s="512">
        <v>14</v>
      </c>
      <c r="C87" s="513" t="s">
        <v>234</v>
      </c>
      <c r="D87" s="358" t="str">
        <f ca="1">IF(ISERROR(OFFSET('HARGA SATUAN'!$D$6,MATCH(RAB!C87,'HARGA SATUAN'!$C$7:$C$1492,0),0)),"",OFFSET('HARGA SATUAN'!$D$6,MATCH(RAB!C87,'HARGA SATUAN'!$C$7:$C$1492,0),0))</f>
        <v>HDW</v>
      </c>
      <c r="E87" s="359" t="str">
        <f ca="1">IF(B87="+","Unit",IF(ISERROR(OFFSET('HARGA SATUAN'!$E$6,MATCH(RAB!C87,'HARGA SATUAN'!$C$7:$C$1492,0),0)),"",OFFSET('HARGA SATUAN'!$E$6,MATCH(RAB!C87,'HARGA SATUAN'!$C$7:$C$1492,0),0)))</f>
        <v>Bh</v>
      </c>
      <c r="F87" s="491">
        <f>F71*2</f>
        <v>2</v>
      </c>
      <c r="G87" s="360">
        <f ca="1">IF(ISERROR(OFFSET('HARGA SATUAN'!$I$6,MATCH(RAB!C87,'HARGA SATUAN'!$C$7:$C$1492,0),0)),0,OFFSET('HARGA SATUAN'!$I$6,MATCH(RAB!C87,'HARGA SATUAN'!$C$7:$C$1492,0),0))</f>
        <v>67500</v>
      </c>
      <c r="H87" s="361">
        <f t="shared" ca="1" si="24"/>
        <v>0</v>
      </c>
      <c r="I87" s="361">
        <f t="shared" ca="1" si="25"/>
        <v>135000</v>
      </c>
      <c r="J87" s="361">
        <f t="shared" ca="1" si="26"/>
        <v>0</v>
      </c>
      <c r="K87" s="362">
        <f t="shared" ca="1" si="27"/>
        <v>135000</v>
      </c>
    </row>
    <row r="88" spans="2:11">
      <c r="B88" s="512">
        <v>15</v>
      </c>
      <c r="C88" s="513" t="s">
        <v>267</v>
      </c>
      <c r="D88" s="358" t="str">
        <f ca="1">IF(ISERROR(OFFSET('HARGA SATUAN'!$D$6,MATCH(RAB!C88,'HARGA SATUAN'!$C$7:$C$1492,0),0)),"",OFFSET('HARGA SATUAN'!$D$6,MATCH(RAB!C88,'HARGA SATUAN'!$C$7:$C$1492,0),0))</f>
        <v>HDW</v>
      </c>
      <c r="E88" s="359" t="str">
        <f ca="1">IF(B88="+","Unit",IF(ISERROR(OFFSET('HARGA SATUAN'!$E$6,MATCH(RAB!C88,'HARGA SATUAN'!$C$7:$C$1492,0),0)),"",OFFSET('HARGA SATUAN'!$E$6,MATCH(RAB!C88,'HARGA SATUAN'!$C$7:$C$1492,0),0)))</f>
        <v>Bh</v>
      </c>
      <c r="F88" s="491">
        <f>F71*2</f>
        <v>2</v>
      </c>
      <c r="G88" s="360">
        <f ca="1">IF(ISERROR(OFFSET('HARGA SATUAN'!$I$6,MATCH(RAB!C88,'HARGA SATUAN'!$C$7:$C$1492,0),0)),0,OFFSET('HARGA SATUAN'!$I$6,MATCH(RAB!C88,'HARGA SATUAN'!$C$7:$C$1492,0),0))</f>
        <v>129000</v>
      </c>
      <c r="H88" s="361">
        <f t="shared" ca="1" si="24"/>
        <v>0</v>
      </c>
      <c r="I88" s="361">
        <f t="shared" ca="1" si="25"/>
        <v>258000</v>
      </c>
      <c r="J88" s="361">
        <f t="shared" ca="1" si="26"/>
        <v>0</v>
      </c>
      <c r="K88" s="362">
        <f t="shared" ca="1" si="27"/>
        <v>258000</v>
      </c>
    </row>
    <row r="89" spans="2:11">
      <c r="B89" s="512">
        <v>16</v>
      </c>
      <c r="C89" s="513" t="s">
        <v>607</v>
      </c>
      <c r="D89" s="358" t="str">
        <f ca="1">IF(ISERROR(OFFSET('HARGA SATUAN'!$D$6,MATCH(RAB!C89,'HARGA SATUAN'!$C$7:$C$1492,0),0)),"",OFFSET('HARGA SATUAN'!$D$6,MATCH(RAB!C89,'HARGA SATUAN'!$C$7:$C$1492,0),0))</f>
        <v>HDW</v>
      </c>
      <c r="E89" s="359" t="str">
        <f ca="1">IF(B89="+","Unit",IF(ISERROR(OFFSET('HARGA SATUAN'!$E$6,MATCH(RAB!C89,'HARGA SATUAN'!$C$7:$C$1492,0),0)),"",OFFSET('HARGA SATUAN'!$E$6,MATCH(RAB!C89,'HARGA SATUAN'!$C$7:$C$1492,0),0)))</f>
        <v>Bh</v>
      </c>
      <c r="F89" s="491">
        <f>F71*4</f>
        <v>4</v>
      </c>
      <c r="G89" s="360">
        <f ca="1">IF(ISERROR(OFFSET('HARGA SATUAN'!$I$6,MATCH(RAB!C89,'HARGA SATUAN'!$C$7:$C$1492,0),0)),0,OFFSET('HARGA SATUAN'!$I$6,MATCH(RAB!C89,'HARGA SATUAN'!$C$7:$C$1492,0),0))</f>
        <v>250000</v>
      </c>
      <c r="H89" s="361">
        <f t="shared" ref="H89:H90" ca="1" si="28">IF(OR(D89="MDU",D89="MDU-KD"),(IF($O$3="RAB NON MDU","PLN KD",G89*F89)),0)</f>
        <v>0</v>
      </c>
      <c r="I89" s="361">
        <f t="shared" ref="I89:I90" ca="1" si="29">IF(D89="HDW",G89*F89,0)</f>
        <v>1000000</v>
      </c>
      <c r="J89" s="361">
        <f t="shared" ref="J89:J90" ca="1" si="30">IF(D89="JASA",G89*F89,0)</f>
        <v>0</v>
      </c>
      <c r="K89" s="362">
        <f t="shared" ref="K89:K90" ca="1" si="31">SUM(H89:J89)</f>
        <v>1000000</v>
      </c>
    </row>
    <row r="90" spans="2:11">
      <c r="B90" s="512">
        <v>17</v>
      </c>
      <c r="C90" s="513" t="s">
        <v>784</v>
      </c>
      <c r="D90" s="358" t="str">
        <f ca="1">IF(ISERROR(OFFSET('HARGA SATUAN'!$D$6,MATCH(RAB!C90,'HARGA SATUAN'!$C$7:$C$1492,0),0)),"",OFFSET('HARGA SATUAN'!$D$6,MATCH(RAB!C90,'HARGA SATUAN'!$C$7:$C$1492,0),0))</f>
        <v>JASA</v>
      </c>
      <c r="E90" s="359" t="str">
        <f ca="1">IF(B90="+","Unit",IF(ISERROR(OFFSET('HARGA SATUAN'!$E$6,MATCH(RAB!C90,'HARGA SATUAN'!$C$7:$C$1492,0),0)),"",OFFSET('HARGA SATUAN'!$E$6,MATCH(RAB!C90,'HARGA SATUAN'!$C$7:$C$1492,0),0)))</f>
        <v>Unit</v>
      </c>
      <c r="F90" s="491">
        <f>F71*1</f>
        <v>1</v>
      </c>
      <c r="G90" s="360">
        <f ca="1">IF(ISERROR(OFFSET('HARGA SATUAN'!$I$6,MATCH(RAB!C90,'HARGA SATUAN'!$C$7:$C$1492,0),0)),0,OFFSET('HARGA SATUAN'!$I$6,MATCH(RAB!C90,'HARGA SATUAN'!$C$7:$C$1492,0),0))</f>
        <v>2953300</v>
      </c>
      <c r="H90" s="361">
        <f t="shared" ca="1" si="28"/>
        <v>0</v>
      </c>
      <c r="I90" s="361">
        <f t="shared" ca="1" si="29"/>
        <v>0</v>
      </c>
      <c r="J90" s="361">
        <f t="shared" ca="1" si="30"/>
        <v>2953300</v>
      </c>
      <c r="K90" s="362">
        <f t="shared" ca="1" si="31"/>
        <v>2953300</v>
      </c>
    </row>
    <row r="91" spans="2:11">
      <c r="B91" s="512"/>
      <c r="C91" s="513"/>
      <c r="D91" s="358"/>
      <c r="E91" s="359"/>
      <c r="F91" s="491"/>
      <c r="G91" s="360"/>
      <c r="H91" s="361"/>
      <c r="I91" s="361"/>
      <c r="J91" s="361"/>
      <c r="K91" s="362"/>
    </row>
    <row r="92" spans="2:11">
      <c r="B92" s="488" t="s">
        <v>1035</v>
      </c>
      <c r="C92" s="490" t="s">
        <v>1612</v>
      </c>
      <c r="D92" s="358" t="str">
        <f ca="1">IF(ISERROR(OFFSET('HARGA SATUAN'!$D$6,MATCH(RAB!C92,'HARGA SATUAN'!$C$7:$C$1492,0),0)),"",OFFSET('HARGA SATUAN'!$D$6,MATCH(RAB!C92,'HARGA SATUAN'!$C$7:$C$1492,0),0))</f>
        <v/>
      </c>
      <c r="E92" s="359" t="str">
        <f ca="1">IF(B92="+","Unit",IF(ISERROR(OFFSET('HARGA SATUAN'!$E$6,MATCH(RAB!C92,'HARGA SATUAN'!$C$7:$C$1492,0),0)),"",OFFSET('HARGA SATUAN'!$E$6,MATCH(RAB!C92,'HARGA SATUAN'!$C$7:$C$1492,0),0)))</f>
        <v>Unit</v>
      </c>
      <c r="F92" s="491">
        <v>2</v>
      </c>
      <c r="G92" s="360">
        <f ca="1">IF(ISERROR(OFFSET('HARGA SATUAN'!$I$6,MATCH(RAB!C92,'HARGA SATUAN'!$C$7:$C$1492,0),0)),0,OFFSET('HARGA SATUAN'!$I$6,MATCH(RAB!C92,'HARGA SATUAN'!$C$7:$C$1492,0),0))</f>
        <v>0</v>
      </c>
      <c r="H92" s="361">
        <f t="shared" ref="H92:H102" ca="1" si="32">IF(OR(D92="MDU",D92="MDU-KD"),(IF($O$3="RAB NON MDU","PLN KD",G92*F92)),0)</f>
        <v>0</v>
      </c>
      <c r="I92" s="361">
        <f t="shared" ref="I92:I102" ca="1" si="33">IF(D92="HDW",G92*F92,0)</f>
        <v>0</v>
      </c>
      <c r="J92" s="361">
        <f t="shared" ref="J92:J102" ca="1" si="34">IF(D92="JASA",G92*F92,0)</f>
        <v>0</v>
      </c>
      <c r="K92" s="362">
        <f t="shared" ref="K92:K102" ca="1" si="35">SUM(H92:J92)</f>
        <v>0</v>
      </c>
    </row>
    <row r="93" spans="2:11">
      <c r="B93" s="488">
        <v>1</v>
      </c>
      <c r="C93" s="489" t="s">
        <v>29</v>
      </c>
      <c r="D93" s="358" t="str">
        <f ca="1">IF(ISERROR(OFFSET('HARGA SATUAN'!$D$6,MATCH(RAB!C93,'HARGA SATUAN'!$C$7:$C$1492,0),0)),"",OFFSET('HARGA SATUAN'!$D$6,MATCH(RAB!C93,'HARGA SATUAN'!$C$7:$C$1492,0),0))</f>
        <v>HDW</v>
      </c>
      <c r="E93" s="359" t="str">
        <f ca="1">IF(B93="+","Unit",IF(ISERROR(OFFSET('HARGA SATUAN'!$E$6,MATCH(RAB!C93,'HARGA SATUAN'!$C$7:$C$1492,0),0)),"",OFFSET('HARGA SATUAN'!$E$6,MATCH(RAB!C93,'HARGA SATUAN'!$C$7:$C$1492,0),0)))</f>
        <v>Bh</v>
      </c>
      <c r="F93" s="491">
        <f>F92*1</f>
        <v>2</v>
      </c>
      <c r="G93" s="360">
        <f ca="1">IF(ISERROR(OFFSET('HARGA SATUAN'!$I$6,MATCH(RAB!C93,'HARGA SATUAN'!$C$7:$C$1492,0),0)),0,OFFSET('HARGA SATUAN'!$I$6,MATCH(RAB!C93,'HARGA SATUAN'!$C$7:$C$1492,0),0))</f>
        <v>185200</v>
      </c>
      <c r="H93" s="361">
        <f t="shared" ca="1" si="32"/>
        <v>0</v>
      </c>
      <c r="I93" s="361">
        <f t="shared" ca="1" si="33"/>
        <v>370400</v>
      </c>
      <c r="J93" s="361">
        <f t="shared" ca="1" si="34"/>
        <v>0</v>
      </c>
      <c r="K93" s="362">
        <f t="shared" ca="1" si="35"/>
        <v>370400</v>
      </c>
    </row>
    <row r="94" spans="2:11">
      <c r="B94" s="505">
        <v>2</v>
      </c>
      <c r="C94" s="506" t="s">
        <v>30</v>
      </c>
      <c r="D94" s="358" t="str">
        <f ca="1">IF(ISERROR(OFFSET('HARGA SATUAN'!$D$6,MATCH(RAB!C94,'HARGA SATUAN'!$C$7:$C$1492,0),0)),"",OFFSET('HARGA SATUAN'!$D$6,MATCH(RAB!C94,'HARGA SATUAN'!$C$7:$C$1492,0),0))</f>
        <v>HDW</v>
      </c>
      <c r="E94" s="359" t="str">
        <f ca="1">IF(B94="+","Unit",IF(ISERROR(OFFSET('HARGA SATUAN'!$E$6,MATCH(RAB!C94,'HARGA SATUAN'!$C$7:$C$1492,0),0)),"",OFFSET('HARGA SATUAN'!$E$6,MATCH(RAB!C94,'HARGA SATUAN'!$C$7:$C$1492,0),0)))</f>
        <v>Bh</v>
      </c>
      <c r="F94" s="491">
        <f>F92*1</f>
        <v>2</v>
      </c>
      <c r="G94" s="360">
        <f ca="1">IF(ISERROR(OFFSET('HARGA SATUAN'!$I$6,MATCH(RAB!C94,'HARGA SATUAN'!$C$7:$C$1492,0),0)),0,OFFSET('HARGA SATUAN'!$I$6,MATCH(RAB!C94,'HARGA SATUAN'!$C$7:$C$1492,0),0))</f>
        <v>47459</v>
      </c>
      <c r="H94" s="361">
        <f t="shared" ca="1" si="32"/>
        <v>0</v>
      </c>
      <c r="I94" s="361">
        <f t="shared" ca="1" si="33"/>
        <v>94918</v>
      </c>
      <c r="J94" s="361">
        <f t="shared" ca="1" si="34"/>
        <v>0</v>
      </c>
      <c r="K94" s="362">
        <f t="shared" ca="1" si="35"/>
        <v>94918</v>
      </c>
    </row>
    <row r="95" spans="2:11">
      <c r="B95" s="505">
        <v>3</v>
      </c>
      <c r="C95" s="506" t="s">
        <v>31</v>
      </c>
      <c r="D95" s="358" t="str">
        <f ca="1">IF(ISERROR(OFFSET('HARGA SATUAN'!$D$6,MATCH(RAB!C95,'HARGA SATUAN'!$C$7:$C$1492,0),0)),"",OFFSET('HARGA SATUAN'!$D$6,MATCH(RAB!C95,'HARGA SATUAN'!$C$7:$C$1492,0),0))</f>
        <v>HDW</v>
      </c>
      <c r="E95" s="359" t="str">
        <f ca="1">IF(B95="+","Unit",IF(ISERROR(OFFSET('HARGA SATUAN'!$E$6,MATCH(RAB!C95,'HARGA SATUAN'!$C$7:$C$1492,0),0)),"",OFFSET('HARGA SATUAN'!$E$6,MATCH(RAB!C95,'HARGA SATUAN'!$C$7:$C$1492,0),0)))</f>
        <v>Bh</v>
      </c>
      <c r="F95" s="491">
        <f>F92*1</f>
        <v>2</v>
      </c>
      <c r="G95" s="360">
        <f ca="1">IF(ISERROR(OFFSET('HARGA SATUAN'!$I$6,MATCH(RAB!C95,'HARGA SATUAN'!$C$7:$C$1492,0),0)),0,OFFSET('HARGA SATUAN'!$I$6,MATCH(RAB!C95,'HARGA SATUAN'!$C$7:$C$1492,0),0))</f>
        <v>4880</v>
      </c>
      <c r="H95" s="361">
        <f t="shared" ca="1" si="32"/>
        <v>0</v>
      </c>
      <c r="I95" s="361">
        <f t="shared" ca="1" si="33"/>
        <v>9760</v>
      </c>
      <c r="J95" s="361">
        <f t="shared" ca="1" si="34"/>
        <v>0</v>
      </c>
      <c r="K95" s="362">
        <f t="shared" ca="1" si="35"/>
        <v>9760</v>
      </c>
    </row>
    <row r="96" spans="2:11">
      <c r="B96" s="505">
        <v>4</v>
      </c>
      <c r="C96" s="506" t="s">
        <v>32</v>
      </c>
      <c r="D96" s="358" t="str">
        <f ca="1">IF(ISERROR(OFFSET('HARGA SATUAN'!$D$6,MATCH(RAB!C96,'HARGA SATUAN'!$C$7:$C$1492,0),0)),"",OFFSET('HARGA SATUAN'!$D$6,MATCH(RAB!C96,'HARGA SATUAN'!$C$7:$C$1492,0),0))</f>
        <v>HDW</v>
      </c>
      <c r="E96" s="359" t="str">
        <f ca="1">IF(B96="+","Unit",IF(ISERROR(OFFSET('HARGA SATUAN'!$E$6,MATCH(RAB!C96,'HARGA SATUAN'!$C$7:$C$1492,0),0)),"",OFFSET('HARGA SATUAN'!$E$6,MATCH(RAB!C96,'HARGA SATUAN'!$C$7:$C$1492,0),0)))</f>
        <v>Mtr</v>
      </c>
      <c r="F96" s="491">
        <f>F92*10</f>
        <v>20</v>
      </c>
      <c r="G96" s="360">
        <f ca="1">IF(ISERROR(OFFSET('HARGA SATUAN'!$I$6,MATCH(RAB!C96,'HARGA SATUAN'!$C$7:$C$1492,0),0)),0,OFFSET('HARGA SATUAN'!$I$6,MATCH(RAB!C96,'HARGA SATUAN'!$C$7:$C$1492,0),0))</f>
        <v>30000</v>
      </c>
      <c r="H96" s="361">
        <f t="shared" ca="1" si="32"/>
        <v>0</v>
      </c>
      <c r="I96" s="361">
        <f t="shared" ca="1" si="33"/>
        <v>600000</v>
      </c>
      <c r="J96" s="361">
        <f t="shared" ca="1" si="34"/>
        <v>0</v>
      </c>
      <c r="K96" s="362">
        <f t="shared" ca="1" si="35"/>
        <v>600000</v>
      </c>
    </row>
    <row r="97" spans="2:11">
      <c r="B97" s="505">
        <v>5</v>
      </c>
      <c r="C97" s="506" t="s">
        <v>33</v>
      </c>
      <c r="D97" s="358" t="str">
        <f ca="1">IF(ISERROR(OFFSET('HARGA SATUAN'!$D$6,MATCH(RAB!C97,'HARGA SATUAN'!$C$7:$C$1492,0),0)),"",OFFSET('HARGA SATUAN'!$D$6,MATCH(RAB!C97,'HARGA SATUAN'!$C$7:$C$1492,0),0))</f>
        <v>HDW</v>
      </c>
      <c r="E97" s="359" t="str">
        <f ca="1">IF(B97="+","Unit",IF(ISERROR(OFFSET('HARGA SATUAN'!$E$6,MATCH(RAB!C97,'HARGA SATUAN'!$C$7:$C$1492,0),0)),"",OFFSET('HARGA SATUAN'!$E$6,MATCH(RAB!C97,'HARGA SATUAN'!$C$7:$C$1492,0),0)))</f>
        <v>Bh</v>
      </c>
      <c r="F97" s="491">
        <f>F92*2</f>
        <v>4</v>
      </c>
      <c r="G97" s="360">
        <f ca="1">IF(ISERROR(OFFSET('HARGA SATUAN'!$I$6,MATCH(RAB!C97,'HARGA SATUAN'!$C$7:$C$1492,0),0)),0,OFFSET('HARGA SATUAN'!$I$6,MATCH(RAB!C97,'HARGA SATUAN'!$C$7:$C$1492,0),0))</f>
        <v>9500</v>
      </c>
      <c r="H97" s="361">
        <f t="shared" ca="1" si="32"/>
        <v>0</v>
      </c>
      <c r="I97" s="361">
        <f t="shared" ca="1" si="33"/>
        <v>38000</v>
      </c>
      <c r="J97" s="361">
        <f t="shared" ca="1" si="34"/>
        <v>0</v>
      </c>
      <c r="K97" s="362">
        <f t="shared" ca="1" si="35"/>
        <v>38000</v>
      </c>
    </row>
    <row r="98" spans="2:11">
      <c r="B98" s="505">
        <v>6</v>
      </c>
      <c r="C98" s="506" t="s">
        <v>34</v>
      </c>
      <c r="D98" s="358" t="str">
        <f ca="1">IF(ISERROR(OFFSET('HARGA SATUAN'!$D$6,MATCH(RAB!C98,'HARGA SATUAN'!$C$7:$C$1492,0),0)),"",OFFSET('HARGA SATUAN'!$D$6,MATCH(RAB!C98,'HARGA SATUAN'!$C$7:$C$1492,0),0))</f>
        <v>HDW</v>
      </c>
      <c r="E98" s="359" t="str">
        <f ca="1">IF(B98="+","Unit",IF(ISERROR(OFFSET('HARGA SATUAN'!$E$6,MATCH(RAB!C98,'HARGA SATUAN'!$C$7:$C$1492,0),0)),"",OFFSET('HARGA SATUAN'!$E$6,MATCH(RAB!C98,'HARGA SATUAN'!$C$7:$C$1492,0),0)))</f>
        <v>Bh</v>
      </c>
      <c r="F98" s="491">
        <f>F92*5.5</f>
        <v>11</v>
      </c>
      <c r="G98" s="360">
        <f ca="1">IF(ISERROR(OFFSET('HARGA SATUAN'!$I$6,MATCH(RAB!C98,'HARGA SATUAN'!$C$7:$C$1492,0),0)),0,OFFSET('HARGA SATUAN'!$I$6,MATCH(RAB!C98,'HARGA SATUAN'!$C$7:$C$1492,0),0))</f>
        <v>6100</v>
      </c>
      <c r="H98" s="361">
        <f t="shared" ca="1" si="32"/>
        <v>0</v>
      </c>
      <c r="I98" s="361">
        <f t="shared" ca="1" si="33"/>
        <v>67100</v>
      </c>
      <c r="J98" s="361">
        <f t="shared" ca="1" si="34"/>
        <v>0</v>
      </c>
      <c r="K98" s="362">
        <f t="shared" ca="1" si="35"/>
        <v>67100</v>
      </c>
    </row>
    <row r="99" spans="2:11">
      <c r="B99" s="505">
        <v>7</v>
      </c>
      <c r="C99" s="506" t="s">
        <v>35</v>
      </c>
      <c r="D99" s="358" t="str">
        <f ca="1">IF(ISERROR(OFFSET('HARGA SATUAN'!$D$6,MATCH(RAB!C99,'HARGA SATUAN'!$C$7:$C$1492,0),0)),"",OFFSET('HARGA SATUAN'!$D$6,MATCH(RAB!C99,'HARGA SATUAN'!$C$7:$C$1492,0),0))</f>
        <v>HDW</v>
      </c>
      <c r="E99" s="359" t="str">
        <f ca="1">IF(B99="+","Unit",IF(ISERROR(OFFSET('HARGA SATUAN'!$E$6,MATCH(RAB!C99,'HARGA SATUAN'!$C$7:$C$1492,0),0)),"",OFFSET('HARGA SATUAN'!$E$6,MATCH(RAB!C99,'HARGA SATUAN'!$C$7:$C$1492,0),0)))</f>
        <v>Bh</v>
      </c>
      <c r="F99" s="491">
        <f>F92*6</f>
        <v>12</v>
      </c>
      <c r="G99" s="360">
        <f ca="1">IF(ISERROR(OFFSET('HARGA SATUAN'!$I$6,MATCH(RAB!C99,'HARGA SATUAN'!$C$7:$C$1492,0),0)),0,OFFSET('HARGA SATUAN'!$I$6,MATCH(RAB!C99,'HARGA SATUAN'!$C$7:$C$1492,0),0))</f>
        <v>2300</v>
      </c>
      <c r="H99" s="361">
        <f t="shared" ca="1" si="32"/>
        <v>0</v>
      </c>
      <c r="I99" s="361">
        <f t="shared" ca="1" si="33"/>
        <v>27600</v>
      </c>
      <c r="J99" s="361">
        <f t="shared" ca="1" si="34"/>
        <v>0</v>
      </c>
      <c r="K99" s="362">
        <f t="shared" ca="1" si="35"/>
        <v>27600</v>
      </c>
    </row>
    <row r="100" spans="2:11">
      <c r="B100" s="505">
        <v>8</v>
      </c>
      <c r="C100" s="506" t="s">
        <v>1613</v>
      </c>
      <c r="D100" s="358" t="str">
        <f ca="1">IF(ISERROR(OFFSET('HARGA SATUAN'!$D$6,MATCH(RAB!C100,'HARGA SATUAN'!$C$7:$C$1492,0),0)),"",OFFSET('HARGA SATUAN'!$D$6,MATCH(RAB!C100,'HARGA SATUAN'!$C$7:$C$1492,0),0))</f>
        <v>HDW</v>
      </c>
      <c r="E100" s="359" t="str">
        <f ca="1">IF(B100="+","Unit",IF(ISERROR(OFFSET('HARGA SATUAN'!$E$6,MATCH(RAB!C100,'HARGA SATUAN'!$C$7:$C$1492,0),0)),"",OFFSET('HARGA SATUAN'!$E$6,MATCH(RAB!C100,'HARGA SATUAN'!$C$7:$C$1492,0),0)))</f>
        <v>Mtr</v>
      </c>
      <c r="F100" s="491">
        <f>F92*4.8</f>
        <v>9.6</v>
      </c>
      <c r="G100" s="360">
        <f ca="1">IF(ISERROR(OFFSET('HARGA SATUAN'!$I$6,MATCH(RAB!C100,'HARGA SATUAN'!$C$7:$C$1492,0),0)),0,OFFSET('HARGA SATUAN'!$I$6,MATCH(RAB!C100,'HARGA SATUAN'!$C$7:$C$1492,0),0))</f>
        <v>23310</v>
      </c>
      <c r="H100" s="361">
        <f t="shared" ca="1" si="32"/>
        <v>0</v>
      </c>
      <c r="I100" s="361">
        <f t="shared" ca="1" si="33"/>
        <v>223776</v>
      </c>
      <c r="J100" s="361">
        <f t="shared" ca="1" si="34"/>
        <v>0</v>
      </c>
      <c r="K100" s="362">
        <f t="shared" ca="1" si="35"/>
        <v>223776</v>
      </c>
    </row>
    <row r="101" spans="2:11">
      <c r="B101" s="505">
        <v>9</v>
      </c>
      <c r="C101" s="506" t="s">
        <v>736</v>
      </c>
      <c r="D101" s="358" t="str">
        <f ca="1">IF(ISERROR(OFFSET('HARGA SATUAN'!$D$6,MATCH(RAB!C101,'HARGA SATUAN'!$C$7:$C$1492,0),0)),"",OFFSET('HARGA SATUAN'!$D$6,MATCH(RAB!C101,'HARGA SATUAN'!$C$7:$C$1492,0),0))</f>
        <v>JASA</v>
      </c>
      <c r="E101" s="359" t="str">
        <f ca="1">IF(B101="+","Unit",IF(ISERROR(OFFSET('HARGA SATUAN'!$E$6,MATCH(RAB!C101,'HARGA SATUAN'!$C$7:$C$1492,0),0)),"",OFFSET('HARGA SATUAN'!$E$6,MATCH(RAB!C101,'HARGA SATUAN'!$C$7:$C$1492,0),0)))</f>
        <v>Unit</v>
      </c>
      <c r="F101" s="491">
        <f>F92*1</f>
        <v>2</v>
      </c>
      <c r="G101" s="360">
        <f ca="1">IF(ISERROR(OFFSET('HARGA SATUAN'!$I$6,MATCH(RAB!C101,'HARGA SATUAN'!$C$7:$C$1492,0),0)),0,OFFSET('HARGA SATUAN'!$I$6,MATCH(RAB!C101,'HARGA SATUAN'!$C$7:$C$1492,0),0))</f>
        <v>65400</v>
      </c>
      <c r="H101" s="361">
        <f t="shared" ca="1" si="32"/>
        <v>0</v>
      </c>
      <c r="I101" s="361">
        <f t="shared" ca="1" si="33"/>
        <v>0</v>
      </c>
      <c r="J101" s="361">
        <f t="shared" ca="1" si="34"/>
        <v>130800</v>
      </c>
      <c r="K101" s="362">
        <f t="shared" ca="1" si="35"/>
        <v>130800</v>
      </c>
    </row>
    <row r="102" spans="2:11">
      <c r="B102" s="500"/>
      <c r="C102" s="501"/>
      <c r="D102" s="358" t="str">
        <f ca="1">IF(ISERROR(OFFSET('HARGA SATUAN'!$D$6,MATCH(RAB!C102,'HARGA SATUAN'!$C$7:$C$1492,0),0)),"",OFFSET('HARGA SATUAN'!$D$6,MATCH(RAB!C102,'HARGA SATUAN'!$C$7:$C$1492,0),0))</f>
        <v/>
      </c>
      <c r="E102" s="359" t="str">
        <f ca="1">IF(B102="+","Unit",IF(ISERROR(OFFSET('HARGA SATUAN'!$E$6,MATCH(RAB!C102,'HARGA SATUAN'!$C$7:$C$1492,0),0)),"",OFFSET('HARGA SATUAN'!$E$6,MATCH(RAB!C102,'HARGA SATUAN'!$C$7:$C$1492,0),0)))</f>
        <v/>
      </c>
      <c r="F102" s="491"/>
      <c r="G102" s="360">
        <f ca="1">IF(ISERROR(OFFSET('HARGA SATUAN'!$I$6,MATCH(RAB!C102,'HARGA SATUAN'!$C$7:$C$1492,0),0)),0,OFFSET('HARGA SATUAN'!$I$6,MATCH(RAB!C102,'HARGA SATUAN'!$C$7:$C$1492,0),0))</f>
        <v>0</v>
      </c>
      <c r="H102" s="361">
        <f t="shared" ca="1" si="32"/>
        <v>0</v>
      </c>
      <c r="I102" s="361">
        <f t="shared" ca="1" si="33"/>
        <v>0</v>
      </c>
      <c r="J102" s="361">
        <f t="shared" ca="1" si="34"/>
        <v>0</v>
      </c>
      <c r="K102" s="362">
        <f t="shared" ca="1" si="35"/>
        <v>0</v>
      </c>
    </row>
    <row r="103" spans="2:11">
      <c r="B103" s="500" t="s">
        <v>524</v>
      </c>
      <c r="C103" s="501" t="s">
        <v>1455</v>
      </c>
      <c r="D103" s="358" t="str">
        <f ca="1">IF(ISERROR(OFFSET('HARGA SATUAN'!$D$6,MATCH(RAB!C103,'HARGA SATUAN'!$C$7:$C$1492,0),0)),"",OFFSET('HARGA SATUAN'!$D$6,MATCH(RAB!C103,'HARGA SATUAN'!$C$7:$C$1492,0),0))</f>
        <v/>
      </c>
      <c r="E103" s="359" t="str">
        <f ca="1">IF(B103="+","Unit",IF(ISERROR(OFFSET('HARGA SATUAN'!$E$6,MATCH(RAB!C103,'HARGA SATUAN'!$C$7:$C$1492,0),0)),"",OFFSET('HARGA SATUAN'!$E$6,MATCH(RAB!C103,'HARGA SATUAN'!$C$7:$C$1492,0),0)))</f>
        <v/>
      </c>
      <c r="F103" s="491"/>
      <c r="G103" s="360">
        <f ca="1">IF(ISERROR(OFFSET('HARGA SATUAN'!$I$6,MATCH(RAB!C103,'HARGA SATUAN'!$C$7:$C$1492,0),0)),0,OFFSET('HARGA SATUAN'!$I$6,MATCH(RAB!C103,'HARGA SATUAN'!$C$7:$C$1492,0),0))</f>
        <v>0</v>
      </c>
      <c r="H103" s="361">
        <f t="shared" ref="H103:H104" ca="1" si="36">IF(OR(D103="MDU",D103="MDU-KD"),(IF($O$3="RAB NON MDU","PLN KD",G103*F103)),0)</f>
        <v>0</v>
      </c>
      <c r="I103" s="361">
        <f t="shared" ref="I103:I104" ca="1" si="37">IF(D103="HDW",G103*F103,0)</f>
        <v>0</v>
      </c>
      <c r="J103" s="361">
        <f t="shared" ref="J103:J104" ca="1" si="38">IF(D103="JASA",G103*F103,0)</f>
        <v>0</v>
      </c>
      <c r="K103" s="362">
        <f t="shared" ref="K103:K104" ca="1" si="39">SUM(H103:J103)</f>
        <v>0</v>
      </c>
    </row>
    <row r="104" spans="2:11">
      <c r="B104" s="500"/>
      <c r="C104" s="501"/>
      <c r="D104" s="358" t="str">
        <f ca="1">IF(ISERROR(OFFSET('HARGA SATUAN'!$D$6,MATCH(RAB!C104,'HARGA SATUAN'!$C$7:$C$1492,0),0)),"",OFFSET('HARGA SATUAN'!$D$6,MATCH(RAB!C104,'HARGA SATUAN'!$C$7:$C$1492,0),0))</f>
        <v/>
      </c>
      <c r="E104" s="359" t="str">
        <f ca="1">IF(B104="+","Unit",IF(ISERROR(OFFSET('HARGA SATUAN'!$E$6,MATCH(RAB!C104,'HARGA SATUAN'!$C$7:$C$1492,0),0)),"",OFFSET('HARGA SATUAN'!$E$6,MATCH(RAB!C104,'HARGA SATUAN'!$C$7:$C$1492,0),0)))</f>
        <v/>
      </c>
      <c r="F104" s="491"/>
      <c r="G104" s="360">
        <f ca="1">IF(ISERROR(OFFSET('HARGA SATUAN'!$I$6,MATCH(RAB!C104,'HARGA SATUAN'!$C$7:$C$1492,0),0)),0,OFFSET('HARGA SATUAN'!$I$6,MATCH(RAB!C104,'HARGA SATUAN'!$C$7:$C$1492,0),0))</f>
        <v>0</v>
      </c>
      <c r="H104" s="361">
        <f t="shared" ca="1" si="36"/>
        <v>0</v>
      </c>
      <c r="I104" s="361">
        <f t="shared" ca="1" si="37"/>
        <v>0</v>
      </c>
      <c r="J104" s="361">
        <f t="shared" ca="1" si="38"/>
        <v>0</v>
      </c>
      <c r="K104" s="362">
        <f t="shared" ca="1" si="39"/>
        <v>0</v>
      </c>
    </row>
    <row r="105" spans="2:11">
      <c r="B105" s="492" t="s">
        <v>1035</v>
      </c>
      <c r="C105" s="493" t="s">
        <v>1623</v>
      </c>
      <c r="D105" s="358" t="str">
        <f ca="1">IF(ISERROR(OFFSET('HARGA SATUAN'!$D$6,MATCH(RAB!C105,'HARGA SATUAN'!$C$7:$C$1492,0),0)),"",OFFSET('HARGA SATUAN'!$D$6,MATCH(RAB!C105,'HARGA SATUAN'!$C$7:$C$1492,0),0))</f>
        <v/>
      </c>
      <c r="E105" s="359" t="str">
        <f ca="1">IF(B105="+","Unit",IF(ISERROR(OFFSET('HARGA SATUAN'!$E$6,MATCH(RAB!C105,'HARGA SATUAN'!$C$7:$C$1492,0),0)),"",OFFSET('HARGA SATUAN'!$E$6,MATCH(RAB!C105,'HARGA SATUAN'!$C$7:$C$1492,0),0)))</f>
        <v>Unit</v>
      </c>
      <c r="F105" s="510">
        <v>1</v>
      </c>
      <c r="G105" s="360">
        <f ca="1">IF(ISERROR(OFFSET('HARGA SATUAN'!$I$6,MATCH(RAB!C105,'HARGA SATUAN'!$C$7:$C$1492,0),0)),0,OFFSET('HARGA SATUAN'!$I$6,MATCH(RAB!C105,'HARGA SATUAN'!$C$7:$C$1492,0),0))</f>
        <v>0</v>
      </c>
      <c r="H105" s="361">
        <f t="shared" ref="H105:H127" ca="1" si="40">IF(OR(D105="MDU",D105="MDU-KD"),(IF($O$3="RAB NON MDU","PLN KD",G105*F105)),0)</f>
        <v>0</v>
      </c>
      <c r="I105" s="361">
        <f t="shared" ref="I105:I127" ca="1" si="41">IF(D105="HDW",G105*F105,0)</f>
        <v>0</v>
      </c>
      <c r="J105" s="361">
        <f t="shared" ref="J105:J127" ca="1" si="42">IF(D105="JASA",G105*F105,0)</f>
        <v>0</v>
      </c>
      <c r="K105" s="362">
        <f t="shared" ref="K105:K127" ca="1" si="43">SUM(H105:J105)</f>
        <v>0</v>
      </c>
    </row>
    <row r="106" spans="2:11">
      <c r="B106" s="514">
        <v>1</v>
      </c>
      <c r="C106" s="109" t="s">
        <v>483</v>
      </c>
      <c r="D106" s="358" t="str">
        <f ca="1">IF(ISERROR(OFFSET('HARGA SATUAN'!$D$6,MATCH(RAB!C106,'HARGA SATUAN'!$C$7:$C$1492,0),0)),"",OFFSET('HARGA SATUAN'!$D$6,MATCH(RAB!C106,'HARGA SATUAN'!$C$7:$C$1492,0),0))</f>
        <v>HDW</v>
      </c>
      <c r="E106" s="359" t="str">
        <f ca="1">IF(B106="+","Unit",IF(ISERROR(OFFSET('HARGA SATUAN'!$E$6,MATCH(RAB!C106,'HARGA SATUAN'!$C$7:$C$1492,0),0)),"",OFFSET('HARGA SATUAN'!$E$6,MATCH(RAB!C106,'HARGA SATUAN'!$C$7:$C$1492,0),0)))</f>
        <v>Bh</v>
      </c>
      <c r="F106" s="510">
        <f>F105*1</f>
        <v>1</v>
      </c>
      <c r="G106" s="360">
        <f ca="1">IF(ISERROR(OFFSET('HARGA SATUAN'!$I$6,MATCH(RAB!C106,'HARGA SATUAN'!$C$7:$C$1492,0),0)),0,OFFSET('HARGA SATUAN'!$I$6,MATCH(RAB!C106,'HARGA SATUAN'!$C$7:$C$1492,0),0))</f>
        <v>1719200</v>
      </c>
      <c r="H106" s="361">
        <f t="shared" ca="1" si="40"/>
        <v>0</v>
      </c>
      <c r="I106" s="361">
        <f t="shared" ca="1" si="41"/>
        <v>1719200</v>
      </c>
      <c r="J106" s="361">
        <f t="shared" ca="1" si="42"/>
        <v>0</v>
      </c>
      <c r="K106" s="362">
        <f t="shared" ca="1" si="43"/>
        <v>1719200</v>
      </c>
    </row>
    <row r="107" spans="2:11">
      <c r="B107" s="514">
        <v>2</v>
      </c>
      <c r="C107" s="515" t="s">
        <v>513</v>
      </c>
      <c r="D107" s="358" t="str">
        <f ca="1">IF(ISERROR(OFFSET('HARGA SATUAN'!$D$6,MATCH(RAB!C107,'HARGA SATUAN'!$C$7:$C$1492,0),0)),"",OFFSET('HARGA SATUAN'!$D$6,MATCH(RAB!C107,'HARGA SATUAN'!$C$7:$C$1492,0),0))</f>
        <v>MDU-KD</v>
      </c>
      <c r="E107" s="359" t="str">
        <f ca="1">IF(B107="+","Unit",IF(ISERROR(OFFSET('HARGA SATUAN'!$E$6,MATCH(RAB!C107,'HARGA SATUAN'!$C$7:$C$1492,0),0)),"",OFFSET('HARGA SATUAN'!$E$6,MATCH(RAB!C107,'HARGA SATUAN'!$C$7:$C$1492,0),0)))</f>
        <v>Unit</v>
      </c>
      <c r="F107" s="510">
        <f>F105*1</f>
        <v>1</v>
      </c>
      <c r="G107" s="360">
        <f ca="1">IF(ISERROR(OFFSET('HARGA SATUAN'!$I$6,MATCH(RAB!C107,'HARGA SATUAN'!$C$7:$C$1492,0),0)),0,OFFSET('HARGA SATUAN'!$I$6,MATCH(RAB!C107,'HARGA SATUAN'!$C$7:$C$1492,0),0))</f>
        <v>3564900</v>
      </c>
      <c r="H107" s="361">
        <f t="shared" ca="1" si="40"/>
        <v>3564900</v>
      </c>
      <c r="I107" s="361">
        <f t="shared" ca="1" si="41"/>
        <v>0</v>
      </c>
      <c r="J107" s="361">
        <f t="shared" ca="1" si="42"/>
        <v>0</v>
      </c>
      <c r="K107" s="362">
        <f t="shared" ca="1" si="43"/>
        <v>3564900</v>
      </c>
    </row>
    <row r="108" spans="2:11">
      <c r="B108" s="514">
        <v>3</v>
      </c>
      <c r="C108" s="515" t="s">
        <v>1142</v>
      </c>
      <c r="D108" s="358" t="str">
        <f ca="1">IF(ISERROR(OFFSET('HARGA SATUAN'!$D$6,MATCH(RAB!C108,'HARGA SATUAN'!$C$7:$C$1492,0),0)),"",OFFSET('HARGA SATUAN'!$D$6,MATCH(RAB!C108,'HARGA SATUAN'!$C$7:$C$1492,0),0))</f>
        <v>HDW</v>
      </c>
      <c r="E108" s="359" t="str">
        <f ca="1">IF(B108="+","Unit",IF(ISERROR(OFFSET('HARGA SATUAN'!$E$6,MATCH(RAB!C108,'HARGA SATUAN'!$C$7:$C$1492,0),0)),"",OFFSET('HARGA SATUAN'!$E$6,MATCH(RAB!C108,'HARGA SATUAN'!$C$7:$C$1492,0),0)))</f>
        <v>Unit</v>
      </c>
      <c r="F108" s="510">
        <f>F105*1</f>
        <v>1</v>
      </c>
      <c r="G108" s="360">
        <f ca="1">IF(ISERROR(OFFSET('HARGA SATUAN'!$I$6,MATCH(RAB!C108,'HARGA SATUAN'!$C$7:$C$1492,0),0)),0,OFFSET('HARGA SATUAN'!$I$6,MATCH(RAB!C108,'HARGA SATUAN'!$C$7:$C$1492,0),0))</f>
        <v>1113900</v>
      </c>
      <c r="H108" s="361">
        <f t="shared" ca="1" si="40"/>
        <v>0</v>
      </c>
      <c r="I108" s="361">
        <f t="shared" ca="1" si="41"/>
        <v>1113900</v>
      </c>
      <c r="J108" s="361">
        <f t="shared" ca="1" si="42"/>
        <v>0</v>
      </c>
      <c r="K108" s="362">
        <f t="shared" ca="1" si="43"/>
        <v>1113900</v>
      </c>
    </row>
    <row r="109" spans="2:11">
      <c r="B109" s="514">
        <v>4</v>
      </c>
      <c r="C109" s="109" t="s">
        <v>1460</v>
      </c>
      <c r="D109" s="358" t="str">
        <f ca="1">IF(ISERROR(OFFSET('HARGA SATUAN'!$D$6,MATCH(RAB!C109,'HARGA SATUAN'!$C$7:$C$1492,0),0)),"",OFFSET('HARGA SATUAN'!$D$6,MATCH(RAB!C109,'HARGA SATUAN'!$C$7:$C$1492,0),0))</f>
        <v>MDU-KD</v>
      </c>
      <c r="E109" s="359" t="str">
        <f ca="1">IF(B109="+","Unit",IF(ISERROR(OFFSET('HARGA SATUAN'!$E$6,MATCH(RAB!C109,'HARGA SATUAN'!$C$7:$C$1492,0),0)),"",OFFSET('HARGA SATUAN'!$E$6,MATCH(RAB!C109,'HARGA SATUAN'!$C$7:$C$1492,0),0)))</f>
        <v>Mtr</v>
      </c>
      <c r="F109" s="510">
        <v>44</v>
      </c>
      <c r="G109" s="360">
        <f ca="1">IF(ISERROR(OFFSET('HARGA SATUAN'!$I$6,MATCH(RAB!C109,'HARGA SATUAN'!$C$7:$C$1492,0),0)),0,OFFSET('HARGA SATUAN'!$I$6,MATCH(RAB!C109,'HARGA SATUAN'!$C$7:$C$1492,0),0))</f>
        <v>54500</v>
      </c>
      <c r="H109" s="361">
        <f t="shared" ca="1" si="40"/>
        <v>2398000</v>
      </c>
      <c r="I109" s="361">
        <f t="shared" ca="1" si="41"/>
        <v>0</v>
      </c>
      <c r="J109" s="361">
        <f t="shared" ca="1" si="42"/>
        <v>0</v>
      </c>
      <c r="K109" s="362">
        <f t="shared" ca="1" si="43"/>
        <v>2398000</v>
      </c>
    </row>
    <row r="110" spans="2:11">
      <c r="B110" s="514">
        <v>5</v>
      </c>
      <c r="C110" s="515" t="s">
        <v>799</v>
      </c>
      <c r="D110" s="358" t="str">
        <f ca="1">IF(ISERROR(OFFSET('HARGA SATUAN'!$D$6,MATCH(RAB!C110,'HARGA SATUAN'!$C$7:$C$1492,0),0)),"",OFFSET('HARGA SATUAN'!$D$6,MATCH(RAB!C110,'HARGA SATUAN'!$C$7:$C$1492,0),0))</f>
        <v>JASA</v>
      </c>
      <c r="E110" s="359" t="str">
        <f ca="1">IF(B110="+","Unit",IF(ISERROR(OFFSET('HARGA SATUAN'!$E$6,MATCH(RAB!C110,'HARGA SATUAN'!$C$7:$C$1492,0),0)),"",OFFSET('HARGA SATUAN'!$E$6,MATCH(RAB!C110,'HARGA SATUAN'!$C$7:$C$1492,0),0)))</f>
        <v>Unit</v>
      </c>
      <c r="F110" s="510">
        <f>F105*1</f>
        <v>1</v>
      </c>
      <c r="G110" s="360">
        <f ca="1">IF(ISERROR(OFFSET('HARGA SATUAN'!$I$6,MATCH(RAB!C110,'HARGA SATUAN'!$C$7:$C$1492,0),0)),0,OFFSET('HARGA SATUAN'!$I$6,MATCH(RAB!C110,'HARGA SATUAN'!$C$7:$C$1492,0),0))</f>
        <v>106400</v>
      </c>
      <c r="H110" s="361">
        <f t="shared" ca="1" si="40"/>
        <v>0</v>
      </c>
      <c r="I110" s="361">
        <f t="shared" ca="1" si="41"/>
        <v>0</v>
      </c>
      <c r="J110" s="361">
        <f t="shared" ca="1" si="42"/>
        <v>106400</v>
      </c>
      <c r="K110" s="362">
        <f t="shared" ca="1" si="43"/>
        <v>106400</v>
      </c>
    </row>
    <row r="111" spans="2:11">
      <c r="B111" s="497"/>
      <c r="C111" s="499"/>
      <c r="D111" s="358" t="str">
        <f ca="1">IF(ISERROR(OFFSET('HARGA SATUAN'!$D$6,MATCH(RAB!C111,'HARGA SATUAN'!$C$7:$C$1492,0),0)),"",OFFSET('HARGA SATUAN'!$D$6,MATCH(RAB!C111,'HARGA SATUAN'!$C$7:$C$1492,0),0))</f>
        <v/>
      </c>
      <c r="E111" s="359" t="str">
        <f ca="1">IF(B111="+","Unit",IF(ISERROR(OFFSET('HARGA SATUAN'!$E$6,MATCH(RAB!C111,'HARGA SATUAN'!$C$7:$C$1492,0),0)),"",OFFSET('HARGA SATUAN'!$E$6,MATCH(RAB!C111,'HARGA SATUAN'!$C$7:$C$1492,0),0)))</f>
        <v/>
      </c>
      <c r="F111" s="502"/>
      <c r="G111" s="360">
        <f ca="1">IF(ISERROR(OFFSET('HARGA SATUAN'!$I$6,MATCH(RAB!C111,'HARGA SATUAN'!$C$7:$C$1492,0),0)),0,OFFSET('HARGA SATUAN'!$I$6,MATCH(RAB!C111,'HARGA SATUAN'!$C$7:$C$1492,0),0))</f>
        <v>0</v>
      </c>
      <c r="H111" s="361">
        <f t="shared" ca="1" si="40"/>
        <v>0</v>
      </c>
      <c r="I111" s="361">
        <f t="shared" ca="1" si="41"/>
        <v>0</v>
      </c>
      <c r="J111" s="361">
        <f t="shared" ca="1" si="42"/>
        <v>0</v>
      </c>
      <c r="K111" s="362">
        <f t="shared" ca="1" si="43"/>
        <v>0</v>
      </c>
    </row>
    <row r="112" spans="2:11">
      <c r="B112" s="505" t="s">
        <v>1035</v>
      </c>
      <c r="C112" s="509" t="s">
        <v>1614</v>
      </c>
      <c r="D112" s="358" t="str">
        <f ca="1">IF(ISERROR(OFFSET('HARGA SATUAN'!$D$6,MATCH(RAB!C112,'HARGA SATUAN'!$C$7:$C$1492,0),0)),"",OFFSET('HARGA SATUAN'!$D$6,MATCH(RAB!C112,'HARGA SATUAN'!$C$7:$C$1492,0),0))</f>
        <v/>
      </c>
      <c r="E112" s="359" t="str">
        <f ca="1">IF(B112="+","Unit",IF(ISERROR(OFFSET('HARGA SATUAN'!$E$6,MATCH(RAB!C112,'HARGA SATUAN'!$C$7:$C$1492,0),0)),"",OFFSET('HARGA SATUAN'!$E$6,MATCH(RAB!C112,'HARGA SATUAN'!$C$7:$C$1492,0),0)))</f>
        <v>Unit</v>
      </c>
      <c r="F112" s="510">
        <v>1</v>
      </c>
      <c r="G112" s="360">
        <f ca="1">IF(ISERROR(OFFSET('HARGA SATUAN'!$I$6,MATCH(RAB!C112,'HARGA SATUAN'!$C$7:$C$1492,0),0)),0,OFFSET('HARGA SATUAN'!$I$6,MATCH(RAB!C112,'HARGA SATUAN'!$C$7:$C$1492,0),0))</f>
        <v>0</v>
      </c>
      <c r="H112" s="361">
        <f t="shared" ca="1" si="40"/>
        <v>0</v>
      </c>
      <c r="I112" s="361">
        <f t="shared" ca="1" si="41"/>
        <v>0</v>
      </c>
      <c r="J112" s="361">
        <f t="shared" ca="1" si="42"/>
        <v>0</v>
      </c>
      <c r="K112" s="362">
        <f t="shared" ca="1" si="43"/>
        <v>0</v>
      </c>
    </row>
    <row r="113" spans="2:11">
      <c r="B113" s="505">
        <v>1</v>
      </c>
      <c r="C113" s="509" t="s">
        <v>115</v>
      </c>
      <c r="D113" s="358" t="str">
        <f ca="1">IF(ISERROR(OFFSET('HARGA SATUAN'!$D$6,MATCH(RAB!C113,'HARGA SATUAN'!$C$7:$C$1492,0),0)),"",OFFSET('HARGA SATUAN'!$D$6,MATCH(RAB!C113,'HARGA SATUAN'!$C$7:$C$1492,0),0))</f>
        <v>HDW</v>
      </c>
      <c r="E113" s="359" t="str">
        <f ca="1">IF(B113="+","Unit",IF(ISERROR(OFFSET('HARGA SATUAN'!$E$6,MATCH(RAB!C113,'HARGA SATUAN'!$C$7:$C$1492,0),0)),"",OFFSET('HARGA SATUAN'!$E$6,MATCH(RAB!C113,'HARGA SATUAN'!$C$7:$C$1492,0),0)))</f>
        <v>Set</v>
      </c>
      <c r="F113" s="510">
        <f>F112*1</f>
        <v>1</v>
      </c>
      <c r="G113" s="360">
        <f ca="1">IF(ISERROR(OFFSET('HARGA SATUAN'!$I$6,MATCH(RAB!C113,'HARGA SATUAN'!$C$7:$C$1492,0),0)),0,OFFSET('HARGA SATUAN'!$I$6,MATCH(RAB!C113,'HARGA SATUAN'!$C$7:$C$1492,0),0))</f>
        <v>11500</v>
      </c>
      <c r="H113" s="361">
        <f t="shared" ca="1" si="40"/>
        <v>0</v>
      </c>
      <c r="I113" s="361">
        <f t="shared" ca="1" si="41"/>
        <v>11500</v>
      </c>
      <c r="J113" s="361">
        <f t="shared" ca="1" si="42"/>
        <v>0</v>
      </c>
      <c r="K113" s="362">
        <f t="shared" ca="1" si="43"/>
        <v>11500</v>
      </c>
    </row>
    <row r="114" spans="2:11">
      <c r="B114" s="505">
        <v>2</v>
      </c>
      <c r="C114" s="509" t="s">
        <v>145</v>
      </c>
      <c r="D114" s="358" t="str">
        <f ca="1">IF(ISERROR(OFFSET('HARGA SATUAN'!$D$6,MATCH(RAB!C114,'HARGA SATUAN'!$C$7:$C$1492,0),0)),"",OFFSET('HARGA SATUAN'!$D$6,MATCH(RAB!C114,'HARGA SATUAN'!$C$7:$C$1492,0),0))</f>
        <v>HDW</v>
      </c>
      <c r="E114" s="359" t="str">
        <f ca="1">IF(B114="+","Unit",IF(ISERROR(OFFSET('HARGA SATUAN'!$E$6,MATCH(RAB!C114,'HARGA SATUAN'!$C$7:$C$1492,0),0)),"",OFFSET('HARGA SATUAN'!$E$6,MATCH(RAB!C114,'HARGA SATUAN'!$C$7:$C$1492,0),0)))</f>
        <v>Set</v>
      </c>
      <c r="F114" s="510">
        <f>F112*1</f>
        <v>1</v>
      </c>
      <c r="G114" s="360">
        <f ca="1">IF(ISERROR(OFFSET('HARGA SATUAN'!$I$6,MATCH(RAB!C114,'HARGA SATUAN'!$C$7:$C$1492,0),0)),0,OFFSET('HARGA SATUAN'!$I$6,MATCH(RAB!C114,'HARGA SATUAN'!$C$7:$C$1492,0),0))</f>
        <v>6200</v>
      </c>
      <c r="H114" s="361">
        <f t="shared" ca="1" si="40"/>
        <v>0</v>
      </c>
      <c r="I114" s="361">
        <f t="shared" ca="1" si="41"/>
        <v>6200</v>
      </c>
      <c r="J114" s="361">
        <f t="shared" ca="1" si="42"/>
        <v>0</v>
      </c>
      <c r="K114" s="362">
        <f t="shared" ca="1" si="43"/>
        <v>6200</v>
      </c>
    </row>
    <row r="115" spans="2:11">
      <c r="B115" s="505">
        <v>3</v>
      </c>
      <c r="C115" s="509" t="s">
        <v>587</v>
      </c>
      <c r="D115" s="358" t="str">
        <f ca="1">IF(ISERROR(OFFSET('HARGA SATUAN'!$D$6,MATCH(RAB!C115,'HARGA SATUAN'!$C$7:$C$1492,0),0)),"",OFFSET('HARGA SATUAN'!$D$6,MATCH(RAB!C115,'HARGA SATUAN'!$C$7:$C$1492,0),0))</f>
        <v>HDW</v>
      </c>
      <c r="E115" s="359" t="str">
        <f ca="1">IF(B115="+","Unit",IF(ISERROR(OFFSET('HARGA SATUAN'!$E$6,MATCH(RAB!C115,'HARGA SATUAN'!$C$7:$C$1492,0),0)),"",OFFSET('HARGA SATUAN'!$E$6,MATCH(RAB!C115,'HARGA SATUAN'!$C$7:$C$1492,0),0)))</f>
        <v>Btg</v>
      </c>
      <c r="F115" s="510">
        <f>F112*1</f>
        <v>1</v>
      </c>
      <c r="G115" s="360">
        <f ca="1">IF(ISERROR(OFFSET('HARGA SATUAN'!$I$6,MATCH(RAB!C115,'HARGA SATUAN'!$C$7:$C$1492,0),0)),0,OFFSET('HARGA SATUAN'!$I$6,MATCH(RAB!C115,'HARGA SATUAN'!$C$7:$C$1492,0),0))</f>
        <v>45796</v>
      </c>
      <c r="H115" s="361">
        <f t="shared" ca="1" si="40"/>
        <v>0</v>
      </c>
      <c r="I115" s="361">
        <f t="shared" ca="1" si="41"/>
        <v>45796</v>
      </c>
      <c r="J115" s="361">
        <f t="shared" ca="1" si="42"/>
        <v>0</v>
      </c>
      <c r="K115" s="362">
        <f t="shared" ca="1" si="43"/>
        <v>45796</v>
      </c>
    </row>
    <row r="116" spans="2:11">
      <c r="B116" s="505">
        <v>4</v>
      </c>
      <c r="C116" s="509" t="s">
        <v>118</v>
      </c>
      <c r="D116" s="358" t="str">
        <f ca="1">IF(ISERROR(OFFSET('HARGA SATUAN'!$D$6,MATCH(RAB!C116,'HARGA SATUAN'!$C$7:$C$1492,0),0)),"",OFFSET('HARGA SATUAN'!$D$6,MATCH(RAB!C116,'HARGA SATUAN'!$C$7:$C$1492,0),0))</f>
        <v>HDW</v>
      </c>
      <c r="E116" s="359" t="str">
        <f ca="1">IF(B116="+","Unit",IF(ISERROR(OFFSET('HARGA SATUAN'!$E$6,MATCH(RAB!C116,'HARGA SATUAN'!$C$7:$C$1492,0),0)),"",OFFSET('HARGA SATUAN'!$E$6,MATCH(RAB!C116,'HARGA SATUAN'!$C$7:$C$1492,0),0)))</f>
        <v>Set</v>
      </c>
      <c r="F116" s="510">
        <f>F112*1</f>
        <v>1</v>
      </c>
      <c r="G116" s="360">
        <f ca="1">IF(ISERROR(OFFSET('HARGA SATUAN'!$I$6,MATCH(RAB!C116,'HARGA SATUAN'!$C$7:$C$1492,0),0)),0,OFFSET('HARGA SATUAN'!$I$6,MATCH(RAB!C116,'HARGA SATUAN'!$C$7:$C$1492,0),0))</f>
        <v>5300</v>
      </c>
      <c r="H116" s="361">
        <f t="shared" ca="1" si="40"/>
        <v>0</v>
      </c>
      <c r="I116" s="361">
        <f t="shared" ca="1" si="41"/>
        <v>5300</v>
      </c>
      <c r="J116" s="361">
        <f t="shared" ca="1" si="42"/>
        <v>0</v>
      </c>
      <c r="K116" s="362">
        <f t="shared" ca="1" si="43"/>
        <v>5300</v>
      </c>
    </row>
    <row r="117" spans="2:11">
      <c r="B117" s="505">
        <v>5</v>
      </c>
      <c r="C117" s="509" t="s">
        <v>117</v>
      </c>
      <c r="D117" s="358" t="str">
        <f ca="1">IF(ISERROR(OFFSET('HARGA SATUAN'!$D$6,MATCH(RAB!C117,'HARGA SATUAN'!$C$7:$C$1492,0),0)),"",OFFSET('HARGA SATUAN'!$D$6,MATCH(RAB!C117,'HARGA SATUAN'!$C$7:$C$1492,0),0))</f>
        <v>HDW</v>
      </c>
      <c r="E117" s="359" t="str">
        <f ca="1">IF(B117="+","Unit",IF(ISERROR(OFFSET('HARGA SATUAN'!$E$6,MATCH(RAB!C117,'HARGA SATUAN'!$C$7:$C$1492,0),0)),"",OFFSET('HARGA SATUAN'!$E$6,MATCH(RAB!C117,'HARGA SATUAN'!$C$7:$C$1492,0),0)))</f>
        <v>Bh</v>
      </c>
      <c r="F117" s="510">
        <f>F112*1</f>
        <v>1</v>
      </c>
      <c r="G117" s="360">
        <f ca="1">IF(ISERROR(OFFSET('HARGA SATUAN'!$I$6,MATCH(RAB!C117,'HARGA SATUAN'!$C$7:$C$1492,0),0)),0,OFFSET('HARGA SATUAN'!$I$6,MATCH(RAB!C117,'HARGA SATUAN'!$C$7:$C$1492,0),0))</f>
        <v>58600</v>
      </c>
      <c r="H117" s="361">
        <f t="shared" ca="1" si="40"/>
        <v>0</v>
      </c>
      <c r="I117" s="361">
        <f t="shared" ca="1" si="41"/>
        <v>58600</v>
      </c>
      <c r="J117" s="361">
        <f t="shared" ca="1" si="42"/>
        <v>0</v>
      </c>
      <c r="K117" s="362">
        <f t="shared" ca="1" si="43"/>
        <v>58600</v>
      </c>
    </row>
    <row r="118" spans="2:11">
      <c r="B118" s="505">
        <v>6</v>
      </c>
      <c r="C118" s="109" t="s">
        <v>1155</v>
      </c>
      <c r="D118" s="358" t="str">
        <f ca="1">IF(ISERROR(OFFSET('HARGA SATUAN'!$D$6,MATCH(RAB!C118,'HARGA SATUAN'!$C$7:$C$1492,0),0)),"",OFFSET('HARGA SATUAN'!$D$6,MATCH(RAB!C118,'HARGA SATUAN'!$C$7:$C$1492,0),0))</f>
        <v>HDW</v>
      </c>
      <c r="E118" s="359" t="str">
        <f ca="1">IF(B118="+","Unit",IF(ISERROR(OFFSET('HARGA SATUAN'!$E$6,MATCH(RAB!C118,'HARGA SATUAN'!$C$7:$C$1492,0),0)),"",OFFSET('HARGA SATUAN'!$E$6,MATCH(RAB!C118,'HARGA SATUAN'!$C$7:$C$1492,0),0)))</f>
        <v>Set</v>
      </c>
      <c r="F118" s="510">
        <f>F112*2</f>
        <v>2</v>
      </c>
      <c r="G118" s="360">
        <f ca="1">IF(ISERROR(OFFSET('HARGA SATUAN'!$I$6,MATCH(RAB!C118,'HARGA SATUAN'!$C$7:$C$1492,0),0)),0,OFFSET('HARGA SATUAN'!$I$6,MATCH(RAB!C118,'HARGA SATUAN'!$C$7:$C$1492,0),0))</f>
        <v>2900</v>
      </c>
      <c r="H118" s="361">
        <f t="shared" ca="1" si="40"/>
        <v>0</v>
      </c>
      <c r="I118" s="361">
        <f t="shared" ca="1" si="41"/>
        <v>5800</v>
      </c>
      <c r="J118" s="361">
        <f t="shared" ca="1" si="42"/>
        <v>0</v>
      </c>
      <c r="K118" s="362">
        <f t="shared" ca="1" si="43"/>
        <v>5800</v>
      </c>
    </row>
    <row r="119" spans="2:11">
      <c r="B119" s="505">
        <v>7</v>
      </c>
      <c r="C119" s="509" t="s">
        <v>119</v>
      </c>
      <c r="D119" s="358" t="str">
        <f ca="1">IF(ISERROR(OFFSET('HARGA SATUAN'!$D$6,MATCH(RAB!C119,'HARGA SATUAN'!$C$7:$C$1492,0),0)),"",OFFSET('HARGA SATUAN'!$D$6,MATCH(RAB!C119,'HARGA SATUAN'!$C$7:$C$1492,0),0))</f>
        <v>HDW</v>
      </c>
      <c r="E119" s="359" t="str">
        <f ca="1">IF(B119="+","Unit",IF(ISERROR(OFFSET('HARGA SATUAN'!$E$6,MATCH(RAB!C119,'HARGA SATUAN'!$C$7:$C$1492,0),0)),"",OFFSET('HARGA SATUAN'!$E$6,MATCH(RAB!C119,'HARGA SATUAN'!$C$7:$C$1492,0),0)))</f>
        <v>Set</v>
      </c>
      <c r="F119" s="510">
        <f>F112*4</f>
        <v>4</v>
      </c>
      <c r="G119" s="360">
        <f ca="1">IF(ISERROR(OFFSET('HARGA SATUAN'!$I$6,MATCH(RAB!C119,'HARGA SATUAN'!$C$7:$C$1492,0),0)),0,OFFSET('HARGA SATUAN'!$I$6,MATCH(RAB!C119,'HARGA SATUAN'!$C$7:$C$1492,0),0))</f>
        <v>8900</v>
      </c>
      <c r="H119" s="361">
        <f t="shared" ca="1" si="40"/>
        <v>0</v>
      </c>
      <c r="I119" s="361">
        <f t="shared" ca="1" si="41"/>
        <v>35600</v>
      </c>
      <c r="J119" s="361">
        <f t="shared" ca="1" si="42"/>
        <v>0</v>
      </c>
      <c r="K119" s="362">
        <f t="shared" ca="1" si="43"/>
        <v>35600</v>
      </c>
    </row>
    <row r="120" spans="2:11">
      <c r="B120" s="497"/>
      <c r="C120" s="499"/>
      <c r="D120" s="358" t="str">
        <f ca="1">IF(ISERROR(OFFSET('HARGA SATUAN'!$D$6,MATCH(RAB!C120,'HARGA SATUAN'!$C$7:$C$1492,0),0)),"",OFFSET('HARGA SATUAN'!$D$6,MATCH(RAB!C120,'HARGA SATUAN'!$C$7:$C$1492,0),0))</f>
        <v/>
      </c>
      <c r="E120" s="359" t="str">
        <f ca="1">IF(B120="+","Unit",IF(ISERROR(OFFSET('HARGA SATUAN'!$E$6,MATCH(RAB!C120,'HARGA SATUAN'!$C$7:$C$1492,0),0)),"",OFFSET('HARGA SATUAN'!$E$6,MATCH(RAB!C120,'HARGA SATUAN'!$C$7:$C$1492,0),0)))</f>
        <v/>
      </c>
      <c r="F120" s="502"/>
      <c r="G120" s="360">
        <f ca="1">IF(ISERROR(OFFSET('HARGA SATUAN'!$I$6,MATCH(RAB!C120,'HARGA SATUAN'!$C$7:$C$1492,0),0)),0,OFFSET('HARGA SATUAN'!$I$6,MATCH(RAB!C120,'HARGA SATUAN'!$C$7:$C$1492,0),0))</f>
        <v>0</v>
      </c>
      <c r="H120" s="361">
        <f t="shared" ca="1" si="40"/>
        <v>0</v>
      </c>
      <c r="I120" s="361">
        <f t="shared" ca="1" si="41"/>
        <v>0</v>
      </c>
      <c r="J120" s="361">
        <f t="shared" ca="1" si="42"/>
        <v>0</v>
      </c>
      <c r="K120" s="362">
        <f t="shared" ca="1" si="43"/>
        <v>0</v>
      </c>
    </row>
    <row r="121" spans="2:11">
      <c r="B121" s="497" t="s">
        <v>1035</v>
      </c>
      <c r="C121" s="498" t="s">
        <v>1610</v>
      </c>
      <c r="D121" s="358" t="str">
        <f ca="1">IF(ISERROR(OFFSET('HARGA SATUAN'!$D$6,MATCH(RAB!C121,'HARGA SATUAN'!$C$7:$C$1492,0),0)),"",OFFSET('HARGA SATUAN'!$D$6,MATCH(RAB!C121,'HARGA SATUAN'!$C$7:$C$1492,0),0))</f>
        <v/>
      </c>
      <c r="E121" s="359" t="str">
        <f ca="1">IF(B121="+","Unit",IF(ISERROR(OFFSET('HARGA SATUAN'!$E$6,MATCH(RAB!C121,'HARGA SATUAN'!$C$7:$C$1492,0),0)),"",OFFSET('HARGA SATUAN'!$E$6,MATCH(RAB!C121,'HARGA SATUAN'!$C$7:$C$1492,0),0)))</f>
        <v>Unit</v>
      </c>
      <c r="F121" s="491">
        <v>1</v>
      </c>
      <c r="G121" s="360">
        <f ca="1">IF(ISERROR(OFFSET('HARGA SATUAN'!$I$6,MATCH(RAB!C121,'HARGA SATUAN'!$C$7:$C$1492,0),0)),0,OFFSET('HARGA SATUAN'!$I$6,MATCH(RAB!C121,'HARGA SATUAN'!$C$7:$C$1492,0),0))</f>
        <v>0</v>
      </c>
      <c r="H121" s="361">
        <f t="shared" ca="1" si="40"/>
        <v>0</v>
      </c>
      <c r="I121" s="361">
        <f t="shared" ca="1" si="41"/>
        <v>0</v>
      </c>
      <c r="J121" s="361">
        <f t="shared" ca="1" si="42"/>
        <v>0</v>
      </c>
      <c r="K121" s="362">
        <f t="shared" ca="1" si="43"/>
        <v>0</v>
      </c>
    </row>
    <row r="122" spans="2:11">
      <c r="B122" s="497">
        <v>1</v>
      </c>
      <c r="C122" s="498" t="s">
        <v>29</v>
      </c>
      <c r="D122" s="358" t="str">
        <f ca="1">IF(ISERROR(OFFSET('HARGA SATUAN'!$D$6,MATCH(RAB!C122,'HARGA SATUAN'!$C$7:$C$1492,0),0)),"",OFFSET('HARGA SATUAN'!$D$6,MATCH(RAB!C122,'HARGA SATUAN'!$C$7:$C$1492,0),0))</f>
        <v>HDW</v>
      </c>
      <c r="E122" s="359" t="str">
        <f ca="1">IF(B122="+","Unit",IF(ISERROR(OFFSET('HARGA SATUAN'!$E$6,MATCH(RAB!C122,'HARGA SATUAN'!$C$7:$C$1492,0),0)),"",OFFSET('HARGA SATUAN'!$E$6,MATCH(RAB!C122,'HARGA SATUAN'!$C$7:$C$1492,0),0)))</f>
        <v>Bh</v>
      </c>
      <c r="F122" s="491">
        <f>F121*1</f>
        <v>1</v>
      </c>
      <c r="G122" s="360">
        <f ca="1">IF(ISERROR(OFFSET('HARGA SATUAN'!$I$6,MATCH(RAB!C122,'HARGA SATUAN'!$C$7:$C$1492,0),0)),0,OFFSET('HARGA SATUAN'!$I$6,MATCH(RAB!C122,'HARGA SATUAN'!$C$7:$C$1492,0),0))</f>
        <v>185200</v>
      </c>
      <c r="H122" s="361">
        <f t="shared" ca="1" si="40"/>
        <v>0</v>
      </c>
      <c r="I122" s="361">
        <f t="shared" ca="1" si="41"/>
        <v>185200</v>
      </c>
      <c r="J122" s="361">
        <f t="shared" ca="1" si="42"/>
        <v>0</v>
      </c>
      <c r="K122" s="362">
        <f t="shared" ca="1" si="43"/>
        <v>185200</v>
      </c>
    </row>
    <row r="123" spans="2:11">
      <c r="B123" s="497">
        <v>2</v>
      </c>
      <c r="C123" s="498" t="s">
        <v>30</v>
      </c>
      <c r="D123" s="358" t="str">
        <f ca="1">IF(ISERROR(OFFSET('HARGA SATUAN'!$D$6,MATCH(RAB!C123,'HARGA SATUAN'!$C$7:$C$1492,0),0)),"",OFFSET('HARGA SATUAN'!$D$6,MATCH(RAB!C123,'HARGA SATUAN'!$C$7:$C$1492,0),0))</f>
        <v>HDW</v>
      </c>
      <c r="E123" s="359" t="str">
        <f ca="1">IF(B123="+","Unit",IF(ISERROR(OFFSET('HARGA SATUAN'!$E$6,MATCH(RAB!C123,'HARGA SATUAN'!$C$7:$C$1492,0),0)),"",OFFSET('HARGA SATUAN'!$E$6,MATCH(RAB!C123,'HARGA SATUAN'!$C$7:$C$1492,0),0)))</f>
        <v>Bh</v>
      </c>
      <c r="F123" s="491">
        <f>F121*1</f>
        <v>1</v>
      </c>
      <c r="G123" s="360">
        <f ca="1">IF(ISERROR(OFFSET('HARGA SATUAN'!$I$6,MATCH(RAB!C123,'HARGA SATUAN'!$C$7:$C$1492,0),0)),0,OFFSET('HARGA SATUAN'!$I$6,MATCH(RAB!C123,'HARGA SATUAN'!$C$7:$C$1492,0),0))</f>
        <v>47459</v>
      </c>
      <c r="H123" s="361">
        <f t="shared" ca="1" si="40"/>
        <v>0</v>
      </c>
      <c r="I123" s="361">
        <f t="shared" ca="1" si="41"/>
        <v>47459</v>
      </c>
      <c r="J123" s="361">
        <f t="shared" ca="1" si="42"/>
        <v>0</v>
      </c>
      <c r="K123" s="362">
        <f t="shared" ca="1" si="43"/>
        <v>47459</v>
      </c>
    </row>
    <row r="124" spans="2:11">
      <c r="B124" s="497">
        <v>3</v>
      </c>
      <c r="C124" s="498" t="s">
        <v>32</v>
      </c>
      <c r="D124" s="358" t="str">
        <f ca="1">IF(ISERROR(OFFSET('HARGA SATUAN'!$D$6,MATCH(RAB!C124,'HARGA SATUAN'!$C$7:$C$1492,0),0)),"",OFFSET('HARGA SATUAN'!$D$6,MATCH(RAB!C124,'HARGA SATUAN'!$C$7:$C$1492,0),0))</f>
        <v>HDW</v>
      </c>
      <c r="E124" s="359" t="str">
        <f ca="1">IF(B124="+","Unit",IF(ISERROR(OFFSET('HARGA SATUAN'!$E$6,MATCH(RAB!C124,'HARGA SATUAN'!$C$7:$C$1492,0),0)),"",OFFSET('HARGA SATUAN'!$E$6,MATCH(RAB!C124,'HARGA SATUAN'!$C$7:$C$1492,0),0)))</f>
        <v>Mtr</v>
      </c>
      <c r="F124" s="491">
        <f>F121*1.5</f>
        <v>1.5</v>
      </c>
      <c r="G124" s="360">
        <f ca="1">IF(ISERROR(OFFSET('HARGA SATUAN'!$I$6,MATCH(RAB!C124,'HARGA SATUAN'!$C$7:$C$1492,0),0)),0,OFFSET('HARGA SATUAN'!$I$6,MATCH(RAB!C124,'HARGA SATUAN'!$C$7:$C$1492,0),0))</f>
        <v>30000</v>
      </c>
      <c r="H124" s="361">
        <f t="shared" ca="1" si="40"/>
        <v>0</v>
      </c>
      <c r="I124" s="361">
        <f t="shared" ca="1" si="41"/>
        <v>45000</v>
      </c>
      <c r="J124" s="361">
        <f t="shared" ca="1" si="42"/>
        <v>0</v>
      </c>
      <c r="K124" s="362">
        <f t="shared" ca="1" si="43"/>
        <v>45000</v>
      </c>
    </row>
    <row r="125" spans="2:11">
      <c r="B125" s="497">
        <v>4</v>
      </c>
      <c r="C125" s="498" t="s">
        <v>33</v>
      </c>
      <c r="D125" s="358" t="str">
        <f ca="1">IF(ISERROR(OFFSET('HARGA SATUAN'!$D$6,MATCH(RAB!C125,'HARGA SATUAN'!$C$7:$C$1492,0),0)),"",OFFSET('HARGA SATUAN'!$D$6,MATCH(RAB!C125,'HARGA SATUAN'!$C$7:$C$1492,0),0))</f>
        <v>HDW</v>
      </c>
      <c r="E125" s="359" t="str">
        <f ca="1">IF(B125="+","Unit",IF(ISERROR(OFFSET('HARGA SATUAN'!$E$6,MATCH(RAB!C125,'HARGA SATUAN'!$C$7:$C$1492,0),0)),"",OFFSET('HARGA SATUAN'!$E$6,MATCH(RAB!C125,'HARGA SATUAN'!$C$7:$C$1492,0),0)))</f>
        <v>Bh</v>
      </c>
      <c r="F125" s="491">
        <f>F121*2</f>
        <v>2</v>
      </c>
      <c r="G125" s="360">
        <f ca="1">IF(ISERROR(OFFSET('HARGA SATUAN'!$I$6,MATCH(RAB!C125,'HARGA SATUAN'!$C$7:$C$1492,0),0)),0,OFFSET('HARGA SATUAN'!$I$6,MATCH(RAB!C125,'HARGA SATUAN'!$C$7:$C$1492,0),0))</f>
        <v>9500</v>
      </c>
      <c r="H125" s="361">
        <f t="shared" ca="1" si="40"/>
        <v>0</v>
      </c>
      <c r="I125" s="361">
        <f t="shared" ca="1" si="41"/>
        <v>19000</v>
      </c>
      <c r="J125" s="361">
        <f t="shared" ca="1" si="42"/>
        <v>0</v>
      </c>
      <c r="K125" s="362">
        <f t="shared" ca="1" si="43"/>
        <v>19000</v>
      </c>
    </row>
    <row r="126" spans="2:11">
      <c r="B126" s="497">
        <v>5</v>
      </c>
      <c r="C126" s="498" t="s">
        <v>735</v>
      </c>
      <c r="D126" s="358" t="str">
        <f ca="1">IF(ISERROR(OFFSET('HARGA SATUAN'!$D$6,MATCH(RAB!C126,'HARGA SATUAN'!$C$7:$C$1492,0),0)),"",OFFSET('HARGA SATUAN'!$D$6,MATCH(RAB!C126,'HARGA SATUAN'!$C$7:$C$1492,0),0))</f>
        <v>JASA</v>
      </c>
      <c r="E126" s="359" t="str">
        <f ca="1">IF(B126="+","Unit",IF(ISERROR(OFFSET('HARGA SATUAN'!$E$6,MATCH(RAB!C126,'HARGA SATUAN'!$C$7:$C$1492,0),0)),"",OFFSET('HARGA SATUAN'!$E$6,MATCH(RAB!C126,'HARGA SATUAN'!$C$7:$C$1492,0),0)))</f>
        <v>Unit</v>
      </c>
      <c r="F126" s="491">
        <f>F121*1</f>
        <v>1</v>
      </c>
      <c r="G126" s="360">
        <f ca="1">IF(ISERROR(OFFSET('HARGA SATUAN'!$I$6,MATCH(RAB!C126,'HARGA SATUAN'!$C$7:$C$1492,0),0)),0,OFFSET('HARGA SATUAN'!$I$6,MATCH(RAB!C126,'HARGA SATUAN'!$C$7:$C$1492,0),0))</f>
        <v>56400</v>
      </c>
      <c r="H126" s="361">
        <f t="shared" ca="1" si="40"/>
        <v>0</v>
      </c>
      <c r="I126" s="361">
        <f t="shared" ca="1" si="41"/>
        <v>0</v>
      </c>
      <c r="J126" s="361">
        <f t="shared" ca="1" si="42"/>
        <v>56400</v>
      </c>
      <c r="K126" s="362">
        <f t="shared" ca="1" si="43"/>
        <v>56400</v>
      </c>
    </row>
    <row r="127" spans="2:11">
      <c r="B127" s="370"/>
      <c r="C127" s="369"/>
      <c r="D127" s="358" t="str">
        <f ca="1">IF(ISERROR(OFFSET('HARGA SATUAN'!$D$6,MATCH(RAB!C127,'HARGA SATUAN'!$C$7:$C$1492,0),0)),"",OFFSET('HARGA SATUAN'!$D$6,MATCH(RAB!C127,'HARGA SATUAN'!$C$7:$C$1492,0),0))</f>
        <v/>
      </c>
      <c r="E127" s="359" t="str">
        <f ca="1">IF(B127="+","Unit",IF(ISERROR(OFFSET('HARGA SATUAN'!$E$6,MATCH(RAB!C127,'HARGA SATUAN'!$C$7:$C$1492,0),0)),"",OFFSET('HARGA SATUAN'!$E$6,MATCH(RAB!C127,'HARGA SATUAN'!$C$7:$C$1492,0),0)))</f>
        <v/>
      </c>
      <c r="F127" s="366"/>
      <c r="G127" s="360">
        <f ca="1">IF(ISERROR(OFFSET('HARGA SATUAN'!$I$6,MATCH(RAB!C127,'HARGA SATUAN'!$C$7:$C$1492,0),0)),0,OFFSET('HARGA SATUAN'!$I$6,MATCH(RAB!C127,'HARGA SATUAN'!$C$7:$C$1492,0),0))</f>
        <v>0</v>
      </c>
      <c r="H127" s="361">
        <f t="shared" ca="1" si="40"/>
        <v>0</v>
      </c>
      <c r="I127" s="361">
        <f t="shared" ca="1" si="41"/>
        <v>0</v>
      </c>
      <c r="J127" s="361">
        <f t="shared" ca="1" si="42"/>
        <v>0</v>
      </c>
      <c r="K127" s="362">
        <f t="shared" ca="1" si="43"/>
        <v>0</v>
      </c>
    </row>
    <row r="128" spans="2:11">
      <c r="B128" s="500" t="s">
        <v>526</v>
      </c>
      <c r="C128" s="501" t="s">
        <v>1619</v>
      </c>
      <c r="D128" s="358" t="str">
        <f ca="1">IF(ISERROR(OFFSET('HARGA SATUAN'!$D$6,MATCH(RAB!C128,'HARGA SATUAN'!$C$7:$C$1492,0),0)),"",OFFSET('HARGA SATUAN'!$D$6,MATCH(RAB!C128,'HARGA SATUAN'!$C$7:$C$1492,0),0))</f>
        <v/>
      </c>
      <c r="E128" s="359" t="str">
        <f ca="1">IF(B128="+","Unit",IF(ISERROR(OFFSET('HARGA SATUAN'!$E$6,MATCH(RAB!C128,'HARGA SATUAN'!$C$7:$C$1492,0),0)),"",OFFSET('HARGA SATUAN'!$E$6,MATCH(RAB!C128,'HARGA SATUAN'!$C$7:$C$1492,0),0)))</f>
        <v/>
      </c>
      <c r="F128" s="366"/>
      <c r="G128" s="360">
        <f ca="1">IF(ISERROR(OFFSET('HARGA SATUAN'!$I$6,MATCH(RAB!C128,'HARGA SATUAN'!$C$7:$C$1492,0),0)),0,OFFSET('HARGA SATUAN'!$I$6,MATCH(RAB!C128,'HARGA SATUAN'!$C$7:$C$1492,0),0))</f>
        <v>0</v>
      </c>
      <c r="H128" s="361">
        <f t="shared" ref="H128:H130" ca="1" si="44">IF(OR(D128="MDU",D128="MDU-KD"),(IF($O$3="RAB NON MDU","PLN KD",G128*F128)),0)</f>
        <v>0</v>
      </c>
      <c r="I128" s="361">
        <f t="shared" ref="I128:I130" ca="1" si="45">IF(D128="HDW",G128*F128,0)</f>
        <v>0</v>
      </c>
      <c r="J128" s="361">
        <f t="shared" ref="J128:J130" ca="1" si="46">IF(D128="JASA",G128*F128,0)</f>
        <v>0</v>
      </c>
      <c r="K128" s="362">
        <f t="shared" ref="K128:K130" ca="1" si="47">SUM(H128:J128)</f>
        <v>0</v>
      </c>
    </row>
    <row r="129" spans="2:13">
      <c r="B129" s="370"/>
      <c r="C129" s="369"/>
      <c r="D129" s="358" t="str">
        <f ca="1">IF(ISERROR(OFFSET('HARGA SATUAN'!$D$6,MATCH(RAB!C129,'HARGA SATUAN'!$C$7:$C$1492,0),0)),"",OFFSET('HARGA SATUAN'!$D$6,MATCH(RAB!C129,'HARGA SATUAN'!$C$7:$C$1492,0),0))</f>
        <v/>
      </c>
      <c r="E129" s="359" t="str">
        <f ca="1">IF(B129="+","Unit",IF(ISERROR(OFFSET('HARGA SATUAN'!$E$6,MATCH(RAB!C129,'HARGA SATUAN'!$C$7:$C$1492,0),0)),"",OFFSET('HARGA SATUAN'!$E$6,MATCH(RAB!C129,'HARGA SATUAN'!$C$7:$C$1492,0),0)))</f>
        <v/>
      </c>
      <c r="F129" s="366"/>
      <c r="G129" s="360">
        <f ca="1">IF(ISERROR(OFFSET('HARGA SATUAN'!$I$6,MATCH(RAB!C129,'HARGA SATUAN'!$C$7:$C$1492,0),0)),0,OFFSET('HARGA SATUAN'!$I$6,MATCH(RAB!C129,'HARGA SATUAN'!$C$7:$C$1492,0),0))</f>
        <v>0</v>
      </c>
      <c r="H129" s="361">
        <f t="shared" ca="1" si="44"/>
        <v>0</v>
      </c>
      <c r="I129" s="361">
        <f t="shared" ca="1" si="45"/>
        <v>0</v>
      </c>
      <c r="J129" s="361">
        <f t="shared" ca="1" si="46"/>
        <v>0</v>
      </c>
      <c r="K129" s="362">
        <f t="shared" ca="1" si="47"/>
        <v>0</v>
      </c>
    </row>
    <row r="130" spans="2:13">
      <c r="B130" s="371"/>
      <c r="C130" s="372" t="s">
        <v>475</v>
      </c>
      <c r="D130" s="358" t="str">
        <f ca="1">IF(ISERROR(OFFSET('HARGA SATUAN'!$D$6,MATCH(RAB!C130,'HARGA SATUAN'!$C$7:$C$1492,0),0)),"",OFFSET('HARGA SATUAN'!$D$6,MATCH(RAB!C130,'HARGA SATUAN'!$C$7:$C$1492,0),0))</f>
        <v/>
      </c>
      <c r="E130" s="359" t="str">
        <f ca="1">IF(B130="+","Unit",IF(ISERROR(OFFSET('HARGA SATUAN'!$E$6,MATCH(RAB!C130,'HARGA SATUAN'!$C$7:$C$1492,0),0)),"",OFFSET('HARGA SATUAN'!$E$6,MATCH(RAB!C130,'HARGA SATUAN'!$C$7:$C$1492,0),0)))</f>
        <v/>
      </c>
      <c r="F130" s="366"/>
      <c r="G130" s="360">
        <f ca="1">IF(ISERROR(OFFSET('HARGA SATUAN'!$I$6,MATCH(RAB!C130,'HARGA SATUAN'!$C$7:$C$1492,0),0)),0,OFFSET('HARGA SATUAN'!$I$6,MATCH(RAB!C130,'HARGA SATUAN'!$C$7:$C$1492,0),0))</f>
        <v>0</v>
      </c>
      <c r="H130" s="361">
        <f t="shared" ca="1" si="44"/>
        <v>0</v>
      </c>
      <c r="I130" s="361">
        <f t="shared" ca="1" si="45"/>
        <v>0</v>
      </c>
      <c r="J130" s="361">
        <f t="shared" ca="1" si="46"/>
        <v>0</v>
      </c>
      <c r="K130" s="362">
        <f t="shared" ca="1" si="47"/>
        <v>0</v>
      </c>
    </row>
    <row r="131" spans="2:13">
      <c r="B131" s="374">
        <v>1</v>
      </c>
      <c r="C131" s="375" t="s">
        <v>1091</v>
      </c>
      <c r="D131" s="376" t="str">
        <f ca="1">IF(ISERROR(OFFSET('HARGA SATUAN'!$D$6,MATCH(RAB!C131,'HARGA SATUAN'!$C$7:$C$1492,0),0)),"",OFFSET('HARGA SATUAN'!$D$6,MATCH(RAB!C131,'HARGA SATUAN'!$C$7:$C$1492,0),0))</f>
        <v>JASA</v>
      </c>
      <c r="E131" s="377" t="str">
        <f ca="1">IF(ISERROR(OFFSET('HARGA SATUAN'!$E$6,MATCH(RAB!C131,'HARGA SATUAN'!$C$7:$C$1492,0),0)),"",OFFSET('HARGA SATUAN'!$E$6,MATCH(RAB!C131,'HARGA SATUAN'!$C$7:$C$1492,0),0))</f>
        <v>Lot</v>
      </c>
      <c r="F131" s="378">
        <v>1</v>
      </c>
      <c r="G131" s="379">
        <f ca="1">IF(ISERROR(OFFSET('HARGA SATUAN'!$I$6,MATCH(RAB!C131,'HARGA SATUAN'!$C$7:$C$1492,0),0)),0,OFFSET('HARGA SATUAN'!$I$6,MATCH(RAB!C131,'HARGA SATUAN'!$C$7:$C$1492,0),0))</f>
        <v>2.5000000000000001E-2</v>
      </c>
      <c r="H131" s="380">
        <f ca="1">((SUM(H14:H130)*2.5%))</f>
        <v>1458358.75</v>
      </c>
      <c r="I131" s="380">
        <f ca="1">((SUM(I14:I130)*2.5%))</f>
        <v>675930.06833333336</v>
      </c>
      <c r="J131" s="380">
        <f ca="1">((SUM(J14:J130)*2.5%))</f>
        <v>96046.933333333349</v>
      </c>
      <c r="K131" s="380">
        <f ca="1">((SUM(K14:K130)*2.5%))</f>
        <v>2230335.7516666665</v>
      </c>
    </row>
    <row r="132" spans="2:13">
      <c r="B132" s="381"/>
      <c r="C132" s="382"/>
      <c r="D132" s="358" t="str">
        <f ca="1">IF(ISERROR(OFFSET('HARGA SATUAN'!$D$6,MATCH(RAB!C132,'HARGA SATUAN'!$C$7:$C$1492,0),0)),"",OFFSET('HARGA SATUAN'!$D$6,MATCH(RAB!C132,'HARGA SATUAN'!$C$7:$C$1492,0),0))</f>
        <v/>
      </c>
      <c r="E132" s="359" t="str">
        <f ca="1">IF(ISERROR(OFFSET('HARGA SATUAN'!$E$6,MATCH(RAB!C132,'HARGA SATUAN'!$C$7:$C$1492,0),0)),"",OFFSET('HARGA SATUAN'!$E$6,MATCH(RAB!C132,'HARGA SATUAN'!$C$7:$C$1492,0),0))</f>
        <v/>
      </c>
      <c r="F132" s="373"/>
      <c r="G132" s="360" t="str">
        <f ca="1">IF(ISERROR(OFFSET('HARGA SATUAN'!$I$6,MATCH(RAB!C132,'HARGA SATUAN'!$C$7:$C$1492,0),0)),"",OFFSET('HARGA SATUAN'!$I$6,MATCH(RAB!C132,'HARGA SATUAN'!$C$7:$C$1492,0),0))</f>
        <v/>
      </c>
      <c r="H132" s="361">
        <f ca="1">IF(OR(D132="MDU",D132="MDU-KD"),IF(G132="PLN",0,G132*F132),0)</f>
        <v>0</v>
      </c>
      <c r="I132" s="361">
        <f ca="1">IF(D132="HDW",IF(G132="PLN",0,G132*F132),0)</f>
        <v>0</v>
      </c>
      <c r="J132" s="361">
        <f ca="1">IF(D132="JASA",IF(G132="PLN",0,G132*F132),0)</f>
        <v>0</v>
      </c>
      <c r="K132" s="362">
        <f ca="1">SUM(H132:J132)</f>
        <v>0</v>
      </c>
    </row>
    <row r="133" spans="2:13" ht="15.75" thickBot="1">
      <c r="B133" s="383"/>
      <c r="C133" s="384"/>
      <c r="D133" s="385"/>
      <c r="E133" s="386"/>
      <c r="F133" s="386"/>
      <c r="G133" s="386"/>
      <c r="H133" s="387"/>
      <c r="I133" s="387"/>
      <c r="J133" s="387"/>
      <c r="K133" s="388"/>
    </row>
    <row r="134" spans="2:13">
      <c r="B134" s="389"/>
      <c r="C134" s="617" t="s">
        <v>1008</v>
      </c>
      <c r="D134" s="617"/>
      <c r="E134" s="617"/>
      <c r="F134" s="617"/>
      <c r="G134" s="390" t="s">
        <v>9</v>
      </c>
      <c r="H134" s="391">
        <f ca="1">SUM(H14:H132)</f>
        <v>59792708.75</v>
      </c>
      <c r="I134" s="391">
        <f ca="1">SUM(I14:I132)</f>
        <v>27713132.80166667</v>
      </c>
      <c r="J134" s="391">
        <f ca="1">SUM(J14:J132)</f>
        <v>3937924.2666666666</v>
      </c>
      <c r="K134" s="391">
        <f ca="1">SUM(K14:K132)</f>
        <v>91443765.818333328</v>
      </c>
    </row>
    <row r="135" spans="2:13">
      <c r="B135" s="392"/>
      <c r="C135" s="633" t="s">
        <v>1458</v>
      </c>
      <c r="D135" s="633"/>
      <c r="E135" s="633"/>
      <c r="F135" s="633"/>
      <c r="G135" s="393" t="s">
        <v>9</v>
      </c>
      <c r="H135" s="394">
        <f ca="1">H134*0.11</f>
        <v>6577197.9625000004</v>
      </c>
      <c r="I135" s="394">
        <f ca="1">I134*0.11</f>
        <v>3048444.6081833337</v>
      </c>
      <c r="J135" s="394">
        <f ca="1">J134*0.11</f>
        <v>433171.66933333332</v>
      </c>
      <c r="K135" s="394">
        <f ca="1">K134*0.11</f>
        <v>10058814.240016665</v>
      </c>
    </row>
    <row r="136" spans="2:13" ht="15.75" thickBot="1">
      <c r="B136" s="392"/>
      <c r="C136" s="631" t="s">
        <v>463</v>
      </c>
      <c r="D136" s="631"/>
      <c r="E136" s="631"/>
      <c r="F136" s="631"/>
      <c r="G136" s="395" t="s">
        <v>9</v>
      </c>
      <c r="H136" s="396">
        <f ca="1">SUM(H134:H135)</f>
        <v>66369906.712499999</v>
      </c>
      <c r="I136" s="396">
        <f ca="1">SUM(I134:I135)</f>
        <v>30761577.409850001</v>
      </c>
      <c r="J136" s="395">
        <f ca="1">SUM(J134:J135)</f>
        <v>4371095.9359999998</v>
      </c>
      <c r="K136" s="395">
        <f ca="1">SUM(K134:K135)</f>
        <v>101502580.05835</v>
      </c>
      <c r="M136" s="478"/>
    </row>
    <row r="137" spans="2:13">
      <c r="B137" s="634" t="str">
        <f ca="1">"Terbilang : "&amp;PROPER(IF(K136=0,"nol",IF(K136&lt;0,"minus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IF(--MID(TEXT(ABS(K136),"000000000000000"),1,3)=0,"",MID(TEXT(ABS(K136),"000000000000000"),1,1)&amp;" ratus "&amp;MID(TEXT(ABS(K136),"000000000000000"),2,1)&amp;" puluh "&amp;MID(TEXT(ABS(K136),"000000000000000"),3,1)&amp;" trilyun ")&amp; IF(--MID(TEXT(ABS(K136),"000000000000000"),4,3)=0,"",MID(TEXT(ABS(K136),"000000000000000"),4,1)&amp;" ratus "&amp;MID(TEXT(ABS(K136),"000000000000000"),5,1)&amp;" puluh "&amp;MID(TEXT(ABS(K136),"000000000000000"),6,1)&amp;" milyar ")&amp; IF(--MID(TEXT(ABS(K136),"000000000000000"),7,3)=0,"",MID(TEXT(ABS(K136),"000000000000000"),7,1)&amp;" ratus "&amp;MID(TEXT(ABS(K136),"000000000000000"),8,1)&amp;" puluh "&amp;MID(TEXT(ABS(K136),"000000000000000"),9,1)&amp;" juta ")&amp; IF(--MID(TEXT(ABS(K136),"000000000000000"),10,3)=0,"",IF(--MID(TEXT(ABS(K136),"000000000000000"),10,3)=1,"*",MID(TEXT(ABS(K136),"000000000000000"),10,1)&amp;" ratus "&amp;MID(TEXT(ABS(K136),"000000000000000"),11,1)&amp;" puluh ")&amp;MID(TEXT(ABS(K136),"000000000000000"),12,1)&amp;" ribu ")&amp; IF(--MID(TEXT(ABS(K136),"000000000000000"),13,3)=0,"",MID(TEXT(ABS(K136),"000000000000000"),13,1)&amp;" ratus "&amp;MID(TEXT(ABS(K136),"000000000000000"),14,1)&amp;" puluh "&amp;MID(TEXT(ABS(K136),"000000000000000"),15,1)),1,"satu"),2,"dua"),3,"tiga"),4,"empat"),5,"lima"),6,"enam"),7,"tujuh"),8,"delapan"),9,"sembilan"),"0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Satu Juta Lima Ratus Dua Ribu Lima Ratus Delapan Puluh Rupiah</v>
      </c>
      <c r="C137" s="635"/>
      <c r="D137" s="635"/>
      <c r="E137" s="635"/>
      <c r="F137" s="635"/>
      <c r="G137" s="635"/>
      <c r="H137" s="635"/>
      <c r="I137" s="635"/>
      <c r="J137" s="635"/>
      <c r="K137" s="636"/>
    </row>
    <row r="138" spans="2:13">
      <c r="B138" s="637"/>
      <c r="C138" s="638"/>
      <c r="D138" s="638"/>
      <c r="E138" s="638"/>
      <c r="F138" s="638"/>
      <c r="G138" s="638"/>
      <c r="H138" s="638"/>
      <c r="I138" s="638"/>
      <c r="J138" s="638"/>
      <c r="K138" s="639"/>
    </row>
    <row r="139" spans="2:13" ht="15.75" thickBot="1">
      <c r="B139" s="397" t="s">
        <v>1607</v>
      </c>
      <c r="C139" s="398"/>
      <c r="D139" s="399"/>
      <c r="E139" s="399"/>
      <c r="F139" s="399"/>
      <c r="G139" s="400"/>
      <c r="H139" s="400"/>
      <c r="I139" s="400"/>
      <c r="J139" s="400"/>
      <c r="K139" s="401"/>
    </row>
    <row r="140" spans="2:13">
      <c r="C140" s="402"/>
      <c r="E140" s="404"/>
      <c r="F140" s="404"/>
      <c r="G140" s="404"/>
    </row>
    <row r="141" spans="2:13">
      <c r="C141" s="337"/>
      <c r="E141" s="404"/>
      <c r="F141" s="404"/>
      <c r="G141" s="404"/>
      <c r="H141" s="640"/>
      <c r="I141" s="640"/>
      <c r="J141" s="641"/>
      <c r="K141" s="641"/>
    </row>
    <row r="142" spans="2:13">
      <c r="C142" s="337"/>
      <c r="E142" s="404"/>
      <c r="F142" s="404"/>
      <c r="G142" s="404"/>
      <c r="H142" s="405"/>
      <c r="I142" s="630" t="s">
        <v>1630</v>
      </c>
      <c r="J142" s="630"/>
      <c r="K142" s="630"/>
    </row>
    <row r="143" spans="2:13">
      <c r="C143" s="337"/>
      <c r="E143" s="404"/>
      <c r="F143" s="404"/>
      <c r="G143" s="404"/>
      <c r="H143" s="405"/>
      <c r="I143" s="630" t="s">
        <v>1629</v>
      </c>
      <c r="J143" s="630"/>
      <c r="K143" s="630"/>
    </row>
    <row r="144" spans="2:13">
      <c r="C144" s="337"/>
      <c r="E144" s="404"/>
      <c r="F144" s="404"/>
      <c r="G144" s="404"/>
      <c r="H144" s="406"/>
      <c r="I144" s="407"/>
      <c r="J144" s="407"/>
      <c r="K144" s="407"/>
    </row>
    <row r="145" spans="3:11">
      <c r="C145" s="337"/>
      <c r="E145" s="404"/>
      <c r="F145" s="404"/>
      <c r="G145" s="404"/>
      <c r="H145" s="406"/>
      <c r="I145" s="406"/>
      <c r="J145" s="406"/>
      <c r="K145" s="406"/>
    </row>
    <row r="146" spans="3:11">
      <c r="C146" s="337"/>
      <c r="E146" s="404"/>
      <c r="F146" s="404"/>
      <c r="G146" s="404"/>
      <c r="H146" s="406"/>
      <c r="I146" s="406"/>
      <c r="J146" s="406"/>
      <c r="K146" s="406"/>
    </row>
    <row r="147" spans="3:11">
      <c r="C147" s="337"/>
      <c r="E147" s="404"/>
      <c r="F147" s="404"/>
      <c r="G147" s="404"/>
      <c r="H147" s="406"/>
      <c r="I147" s="406"/>
      <c r="J147" s="406"/>
      <c r="K147" s="406"/>
    </row>
    <row r="148" spans="3:11">
      <c r="C148" s="337"/>
      <c r="E148" s="404"/>
      <c r="F148" s="404"/>
      <c r="G148" s="404"/>
      <c r="H148" s="408"/>
      <c r="I148" s="630" t="s">
        <v>1628</v>
      </c>
      <c r="J148" s="630"/>
      <c r="K148" s="630"/>
    </row>
    <row r="149" spans="3:11">
      <c r="C149" s="402"/>
      <c r="E149" s="404"/>
      <c r="F149" s="404"/>
      <c r="G149" s="404"/>
      <c r="H149" s="406"/>
      <c r="I149" s="406"/>
      <c r="J149" s="406"/>
      <c r="K149" s="406"/>
    </row>
    <row r="150" spans="3:11">
      <c r="C150" s="402"/>
      <c r="E150" s="404"/>
      <c r="F150" s="404"/>
      <c r="G150" s="404"/>
      <c r="H150" s="406"/>
      <c r="I150" s="406"/>
      <c r="J150" s="406"/>
      <c r="K150" s="406"/>
    </row>
    <row r="151" spans="3:11">
      <c r="C151" s="402"/>
      <c r="E151" s="404"/>
      <c r="F151" s="404"/>
      <c r="G151" s="404"/>
      <c r="H151" s="406"/>
      <c r="I151" s="406"/>
      <c r="J151" s="406"/>
      <c r="K151" s="406"/>
    </row>
  </sheetData>
  <sheetProtection sort="0" autoFilter="0"/>
  <protectedRanges>
    <protectedRange sqref="B127 B129" name="Range1_1"/>
    <protectedRange sqref="F14:F16 F127:F130" name="Range1_1_2_2"/>
    <protectedRange sqref="C127 C129" name="Range1_1_1"/>
    <protectedRange sqref="B68:C68 B105:C105 B110:C120 B109 B59:C59 B66:B67 B107:C108 B106" name="Range1_1_1_1"/>
    <protectedRange sqref="B15:C16 B22:C23 B17:B21 B39:C39" name="Range1_6_1_1"/>
    <protectedRange sqref="C72" name="Range1_1_3_3"/>
    <protectedRange sqref="C20:C21" name="Range1_1_3_6"/>
    <protectedRange sqref="C25 C61" name="Range1_1_3_7"/>
    <protectedRange sqref="C26" name="Range1_1_3_1_1"/>
    <protectedRange sqref="C41" name="Range1_1_3_8"/>
    <protectedRange sqref="C66" name="Range1_1_3_10"/>
    <protectedRange sqref="C67" name="Range1_1_3_12"/>
    <protectedRange sqref="C75" name="Range1_1_3_1"/>
    <protectedRange sqref="C79" name="Range1_1_3_2"/>
    <protectedRange sqref="C109" name="Range1_1_3"/>
    <protectedRange sqref="C106" name="Range1_1_3_4"/>
  </protectedRanges>
  <mergeCells count="22">
    <mergeCell ref="I143:K143"/>
    <mergeCell ref="I148:K148"/>
    <mergeCell ref="C136:F136"/>
    <mergeCell ref="G6:K6"/>
    <mergeCell ref="I142:K142"/>
    <mergeCell ref="C135:F135"/>
    <mergeCell ref="B137:K138"/>
    <mergeCell ref="H141:K141"/>
    <mergeCell ref="H11:K11"/>
    <mergeCell ref="H12:H13"/>
    <mergeCell ref="J12:J13"/>
    <mergeCell ref="K12:K13"/>
    <mergeCell ref="O3:P4"/>
    <mergeCell ref="B4:K4"/>
    <mergeCell ref="C134:F134"/>
    <mergeCell ref="B11:B13"/>
    <mergeCell ref="C11:C13"/>
    <mergeCell ref="D11:D13"/>
    <mergeCell ref="E11:E13"/>
    <mergeCell ref="F11:F13"/>
    <mergeCell ref="G11:G13"/>
    <mergeCell ref="I12:I13"/>
  </mergeCells>
  <phoneticPr fontId="138" type="noConversion"/>
  <conditionalFormatting sqref="C17:C21">
    <cfRule type="cellIs" dxfId="15" priority="22" operator="equal">
      <formula>0</formula>
    </cfRule>
  </conditionalFormatting>
  <conditionalFormatting sqref="C25:C26">
    <cfRule type="cellIs" dxfId="14" priority="19" operator="equal">
      <formula>0</formula>
    </cfRule>
  </conditionalFormatting>
  <conditionalFormatting sqref="C41">
    <cfRule type="cellIs" dxfId="13" priority="16" operator="equal">
      <formula>0</formula>
    </cfRule>
  </conditionalFormatting>
  <conditionalFormatting sqref="C61">
    <cfRule type="cellIs" dxfId="12" priority="14" operator="equal">
      <formula>0</formula>
    </cfRule>
  </conditionalFormatting>
  <conditionalFormatting sqref="C66:C67">
    <cfRule type="cellIs" dxfId="11" priority="12" operator="equal">
      <formula>0</formula>
    </cfRule>
  </conditionalFormatting>
  <conditionalFormatting sqref="C72">
    <cfRule type="cellIs" dxfId="10" priority="10" operator="equal">
      <formula>0</formula>
    </cfRule>
  </conditionalFormatting>
  <conditionalFormatting sqref="C75:C76">
    <cfRule type="cellIs" dxfId="9" priority="7" operator="equal">
      <formula>0</formula>
    </cfRule>
  </conditionalFormatting>
  <conditionalFormatting sqref="C79">
    <cfRule type="cellIs" dxfId="8" priority="6" operator="equal">
      <formula>0</formula>
    </cfRule>
  </conditionalFormatting>
  <conditionalFormatting sqref="C118">
    <cfRule type="cellIs" dxfId="7" priority="21" operator="equal">
      <formula>0</formula>
    </cfRule>
  </conditionalFormatting>
  <conditionalFormatting sqref="E1:E3 G1:G13 E5:E13 H12:I12 O13 E131:G131 H131:K133 E132:H132 E133:F133">
    <cfRule type="cellIs" dxfId="6" priority="1026" stopIfTrue="1" operator="equal">
      <formula>0</formula>
    </cfRule>
  </conditionalFormatting>
  <conditionalFormatting sqref="E14:K130">
    <cfRule type="cellIs" dxfId="5" priority="8" stopIfTrue="1" operator="equal">
      <formula>0</formula>
    </cfRule>
  </conditionalFormatting>
  <conditionalFormatting sqref="G132:G65598 E137:E65598">
    <cfRule type="cellIs" dxfId="4" priority="160" stopIfTrue="1" operator="equal">
      <formula>0</formula>
    </cfRule>
  </conditionalFormatting>
  <conditionalFormatting sqref="S14:V51">
    <cfRule type="cellIs" dxfId="3" priority="280" stopIfTrue="1" operator="equal">
      <formula>0</formula>
    </cfRule>
  </conditionalFormatting>
  <conditionalFormatting sqref="C109">
    <cfRule type="cellIs" dxfId="1" priority="2" operator="equal">
      <formula>0</formula>
    </cfRule>
  </conditionalFormatting>
  <conditionalFormatting sqref="C106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121:F126 F71:F104 F24:F38 F60:F64 C73:C74 H14:K133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5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37" zoomScale="115" zoomScaleNormal="115" zoomScaleSheetLayoutView="115" workbookViewId="0">
      <selection activeCell="X60" sqref="X60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44" t="s">
        <v>1439</v>
      </c>
      <c r="X2" s="645"/>
      <c r="Y2" s="645"/>
      <c r="Z2" s="645"/>
      <c r="AA2" s="645"/>
      <c r="AB2" s="645"/>
      <c r="AC2" s="645"/>
      <c r="AD2" s="646"/>
    </row>
    <row r="3" spans="3:30">
      <c r="C3" s="238"/>
      <c r="W3" s="647"/>
      <c r="X3" s="648"/>
      <c r="Y3" s="648"/>
      <c r="Z3" s="648"/>
      <c r="AA3" s="648"/>
      <c r="AB3" s="648"/>
      <c r="AC3" s="648"/>
      <c r="AD3" s="649"/>
    </row>
    <row r="4" spans="3:30">
      <c r="C4" s="238"/>
      <c r="W4" s="239" t="s">
        <v>987</v>
      </c>
      <c r="AD4" s="240"/>
    </row>
    <row r="5" spans="3:30">
      <c r="C5" s="238"/>
      <c r="E5" s="503"/>
      <c r="W5" s="241" t="s">
        <v>991</v>
      </c>
      <c r="X5" s="650" t="s">
        <v>990</v>
      </c>
      <c r="Y5" s="650"/>
      <c r="Z5" s="650"/>
      <c r="AA5" s="650" t="s">
        <v>988</v>
      </c>
      <c r="AB5" s="650"/>
      <c r="AC5" s="650" t="s">
        <v>989</v>
      </c>
      <c r="AD5" s="651"/>
    </row>
    <row r="6" spans="3:30">
      <c r="C6" s="238"/>
      <c r="W6" s="241">
        <v>1</v>
      </c>
      <c r="X6" s="650" t="s">
        <v>993</v>
      </c>
      <c r="Y6" s="650"/>
      <c r="Z6" s="650"/>
      <c r="AA6" s="650"/>
      <c r="AB6" s="650"/>
      <c r="AC6" s="650"/>
      <c r="AD6" s="651"/>
    </row>
    <row r="7" spans="3:30">
      <c r="C7" s="238"/>
      <c r="E7" s="484"/>
      <c r="W7" s="241">
        <v>2</v>
      </c>
      <c r="X7" s="650" t="s">
        <v>994</v>
      </c>
      <c r="Y7" s="650"/>
      <c r="Z7" s="650"/>
      <c r="AA7" s="650"/>
      <c r="AB7" s="650"/>
      <c r="AC7" s="650"/>
      <c r="AD7" s="651"/>
    </row>
    <row r="8" spans="3:30">
      <c r="C8" s="238"/>
      <c r="W8" s="241">
        <v>3</v>
      </c>
      <c r="X8" s="650" t="s">
        <v>995</v>
      </c>
      <c r="Y8" s="650"/>
      <c r="Z8" s="650"/>
      <c r="AA8" s="650"/>
      <c r="AB8" s="650"/>
      <c r="AC8" s="650"/>
      <c r="AD8" s="651"/>
    </row>
    <row r="9" spans="3:30">
      <c r="C9" s="238"/>
      <c r="W9" s="241">
        <v>4</v>
      </c>
      <c r="X9" s="650" t="s">
        <v>996</v>
      </c>
      <c r="Y9" s="650"/>
      <c r="Z9" s="650"/>
      <c r="AA9" s="650"/>
      <c r="AB9" s="650"/>
      <c r="AC9" s="650"/>
      <c r="AD9" s="651"/>
    </row>
    <row r="10" spans="3:30">
      <c r="C10" s="238"/>
      <c r="W10" s="241">
        <v>5</v>
      </c>
      <c r="X10" s="650" t="s">
        <v>997</v>
      </c>
      <c r="Y10" s="650"/>
      <c r="Z10" s="650"/>
      <c r="AA10" s="650"/>
      <c r="AB10" s="650"/>
      <c r="AC10" s="650"/>
      <c r="AD10" s="651"/>
    </row>
    <row r="11" spans="3:30">
      <c r="C11" s="238"/>
      <c r="W11" s="241">
        <v>6</v>
      </c>
      <c r="X11" s="650" t="s">
        <v>998</v>
      </c>
      <c r="Y11" s="650"/>
      <c r="Z11" s="650"/>
      <c r="AA11" s="650"/>
      <c r="AB11" s="650"/>
      <c r="AC11" s="650"/>
      <c r="AD11" s="651"/>
    </row>
    <row r="12" spans="3:30">
      <c r="C12" s="238"/>
      <c r="W12" s="241">
        <v>7</v>
      </c>
      <c r="X12" s="650" t="s">
        <v>999</v>
      </c>
      <c r="Y12" s="650"/>
      <c r="Z12" s="650"/>
      <c r="AA12" s="650"/>
      <c r="AB12" s="650"/>
      <c r="AC12" s="650"/>
      <c r="AD12" s="651"/>
    </row>
    <row r="13" spans="3:30" ht="12.75" customHeight="1">
      <c r="C13" s="238"/>
      <c r="W13" s="241">
        <v>8</v>
      </c>
      <c r="X13" s="650" t="s">
        <v>1000</v>
      </c>
      <c r="Y13" s="650"/>
      <c r="Z13" s="650"/>
      <c r="AA13" s="650"/>
      <c r="AB13" s="650"/>
      <c r="AC13" s="650"/>
      <c r="AD13" s="651"/>
    </row>
    <row r="14" spans="3:30">
      <c r="C14" s="238"/>
      <c r="W14" s="241">
        <v>9</v>
      </c>
      <c r="X14" s="650" t="s">
        <v>1001</v>
      </c>
      <c r="Y14" s="650"/>
      <c r="Z14" s="650"/>
      <c r="AA14" s="650"/>
      <c r="AB14" s="650"/>
      <c r="AC14" s="650"/>
      <c r="AD14" s="651"/>
    </row>
    <row r="15" spans="3:30">
      <c r="C15" s="238"/>
      <c r="W15" s="241">
        <v>10</v>
      </c>
      <c r="X15" s="650" t="s">
        <v>1010</v>
      </c>
      <c r="Y15" s="650"/>
      <c r="Z15" s="650"/>
      <c r="AA15" s="650"/>
      <c r="AB15" s="650"/>
      <c r="AC15" s="650"/>
      <c r="AD15" s="651"/>
    </row>
    <row r="16" spans="3:30">
      <c r="C16" s="238"/>
      <c r="W16" s="241">
        <v>11</v>
      </c>
      <c r="X16" s="650" t="s">
        <v>1456</v>
      </c>
      <c r="Y16" s="650"/>
      <c r="Z16" s="650"/>
      <c r="AA16" s="650"/>
      <c r="AB16" s="650"/>
      <c r="AC16" s="650"/>
      <c r="AD16" s="651"/>
    </row>
    <row r="17" spans="3:30">
      <c r="C17" s="238"/>
      <c r="S17" s="242"/>
      <c r="W17" s="241">
        <v>12</v>
      </c>
      <c r="X17" s="650" t="s">
        <v>1011</v>
      </c>
      <c r="Y17" s="650"/>
      <c r="Z17" s="650"/>
      <c r="AA17" s="650"/>
      <c r="AB17" s="650"/>
      <c r="AC17" s="650"/>
      <c r="AD17" s="651"/>
    </row>
    <row r="18" spans="3:30">
      <c r="C18" s="243"/>
      <c r="D18" s="244"/>
      <c r="E18" s="244"/>
      <c r="W18" s="241">
        <v>13</v>
      </c>
      <c r="X18" s="650"/>
      <c r="Y18" s="650"/>
      <c r="Z18" s="650"/>
      <c r="AA18" s="650"/>
      <c r="AB18" s="650"/>
      <c r="AC18" s="650"/>
      <c r="AD18" s="651"/>
    </row>
    <row r="19" spans="3:30">
      <c r="C19" s="238"/>
      <c r="W19" s="245"/>
      <c r="X19" s="667"/>
      <c r="Y19" s="667"/>
      <c r="Z19" s="667"/>
      <c r="AA19" s="667"/>
      <c r="AB19" s="667"/>
      <c r="AC19" s="667"/>
      <c r="AD19" s="668"/>
    </row>
    <row r="20" spans="3:30">
      <c r="C20" s="238"/>
      <c r="W20" s="652" t="s">
        <v>992</v>
      </c>
      <c r="X20" s="653"/>
      <c r="Y20" s="653"/>
      <c r="Z20" s="653"/>
      <c r="AA20" s="653"/>
      <c r="AB20" s="653"/>
      <c r="AC20" s="653"/>
      <c r="AD20" s="654"/>
    </row>
    <row r="21" spans="3:30">
      <c r="C21" s="238"/>
      <c r="W21" s="655" t="s">
        <v>985</v>
      </c>
      <c r="X21" s="656"/>
      <c r="Y21" s="656"/>
      <c r="Z21" s="657"/>
      <c r="AA21" s="658" t="s">
        <v>986</v>
      </c>
      <c r="AB21" s="659"/>
      <c r="AC21" s="659"/>
      <c r="AD21" s="660"/>
    </row>
    <row r="22" spans="3:30">
      <c r="C22" s="238"/>
      <c r="W22" s="661" t="s">
        <v>1620</v>
      </c>
      <c r="X22" s="662"/>
      <c r="Y22" s="486">
        <v>1</v>
      </c>
      <c r="Z22" s="487"/>
      <c r="AA22" s="663"/>
      <c r="AB22" s="664"/>
      <c r="AC22" s="248"/>
      <c r="AD22" s="249"/>
    </row>
    <row r="23" spans="3:30">
      <c r="C23" s="238"/>
      <c r="W23" s="661" t="s">
        <v>1621</v>
      </c>
      <c r="X23" s="662"/>
      <c r="Y23" s="486">
        <v>1</v>
      </c>
      <c r="Z23" s="487"/>
      <c r="AA23" s="665"/>
      <c r="AB23" s="666"/>
      <c r="AC23" s="248"/>
      <c r="AD23" s="249"/>
    </row>
    <row r="24" spans="3:30">
      <c r="C24" s="238"/>
      <c r="W24" s="671" t="s">
        <v>1615</v>
      </c>
      <c r="X24" s="672"/>
      <c r="Y24" s="246">
        <v>1</v>
      </c>
      <c r="Z24" s="247"/>
      <c r="AA24" s="673"/>
      <c r="AB24" s="674"/>
      <c r="AC24" s="248"/>
      <c r="AD24" s="249"/>
    </row>
    <row r="25" spans="3:30">
      <c r="C25" s="238"/>
      <c r="W25" s="671" t="s">
        <v>1616</v>
      </c>
      <c r="X25" s="672"/>
      <c r="Y25" s="246">
        <v>2</v>
      </c>
      <c r="Z25" s="247"/>
      <c r="AA25" s="665"/>
      <c r="AB25" s="666"/>
      <c r="AC25" s="248"/>
      <c r="AD25" s="249"/>
    </row>
    <row r="26" spans="3:30">
      <c r="C26" s="238"/>
      <c r="W26" s="474" t="s">
        <v>1622</v>
      </c>
      <c r="X26" s="475"/>
      <c r="Y26" s="246">
        <v>1</v>
      </c>
      <c r="Z26" s="247"/>
      <c r="AA26" s="665"/>
      <c r="AB26" s="666"/>
      <c r="AC26" s="248"/>
      <c r="AD26" s="249"/>
    </row>
    <row r="27" spans="3:30">
      <c r="C27" s="238"/>
      <c r="W27" s="474" t="s">
        <v>1612</v>
      </c>
      <c r="X27" s="475"/>
      <c r="Y27" s="246">
        <v>2</v>
      </c>
      <c r="Z27" s="247"/>
      <c r="AA27" s="669"/>
      <c r="AB27" s="670"/>
      <c r="AC27" s="248"/>
      <c r="AD27" s="249"/>
    </row>
    <row r="28" spans="3:30">
      <c r="C28" s="238"/>
      <c r="W28" s="474" t="s">
        <v>1617</v>
      </c>
      <c r="X28" s="475"/>
      <c r="Y28" s="246">
        <v>2</v>
      </c>
      <c r="Z28" s="247"/>
      <c r="AA28" s="669"/>
      <c r="AB28" s="670"/>
      <c r="AC28" s="248"/>
      <c r="AD28" s="249"/>
    </row>
    <row r="29" spans="3:30">
      <c r="C29" s="238"/>
      <c r="W29" s="474"/>
      <c r="X29" s="475"/>
      <c r="Y29" s="246"/>
      <c r="Z29" s="247"/>
      <c r="AA29" s="669"/>
      <c r="AB29" s="670"/>
      <c r="AC29" s="248"/>
      <c r="AD29" s="249"/>
    </row>
    <row r="30" spans="3:30" ht="11.25" customHeight="1">
      <c r="C30" s="238"/>
      <c r="W30" s="476"/>
      <c r="X30" s="477"/>
      <c r="Y30" s="246"/>
      <c r="Z30" s="247"/>
      <c r="AA30" s="669"/>
      <c r="AB30" s="670"/>
      <c r="AC30" s="248"/>
      <c r="AD30" s="249"/>
    </row>
    <row r="31" spans="3:30">
      <c r="C31" s="238"/>
      <c r="U31" s="250"/>
      <c r="W31" s="474"/>
      <c r="X31" s="475"/>
      <c r="Y31" s="246"/>
      <c r="Z31" s="247"/>
      <c r="AA31" s="669"/>
      <c r="AB31" s="670"/>
      <c r="AC31" s="248"/>
      <c r="AD31" s="249"/>
    </row>
    <row r="32" spans="3:30">
      <c r="C32" s="238"/>
      <c r="U32" s="250"/>
      <c r="W32" s="474"/>
      <c r="X32" s="475"/>
      <c r="Y32" s="246"/>
      <c r="Z32" s="247"/>
      <c r="AA32" s="669"/>
      <c r="AB32" s="670"/>
      <c r="AC32" s="248"/>
      <c r="AD32" s="249"/>
    </row>
    <row r="33" spans="3:30">
      <c r="C33" s="238"/>
      <c r="W33" s="474"/>
      <c r="X33" s="475"/>
      <c r="Y33" s="246"/>
      <c r="Z33" s="247"/>
      <c r="AA33" s="669"/>
      <c r="AB33" s="670"/>
      <c r="AC33" s="248"/>
      <c r="AD33" s="249"/>
    </row>
    <row r="34" spans="3:30">
      <c r="C34" s="238"/>
      <c r="W34" s="474"/>
      <c r="X34" s="475"/>
      <c r="Y34" s="246"/>
      <c r="Z34" s="247"/>
      <c r="AA34" s="669"/>
      <c r="AB34" s="670"/>
      <c r="AC34" s="248"/>
      <c r="AD34" s="249"/>
    </row>
    <row r="35" spans="3:30">
      <c r="C35" s="238"/>
      <c r="W35" s="671"/>
      <c r="X35" s="684"/>
      <c r="Y35" s="246"/>
      <c r="Z35" s="247"/>
      <c r="AA35" s="669"/>
      <c r="AB35" s="670"/>
      <c r="AC35" s="248"/>
      <c r="AD35" s="249"/>
    </row>
    <row r="36" spans="3:30">
      <c r="C36" s="238"/>
      <c r="W36" s="675"/>
      <c r="X36" s="676"/>
      <c r="Y36" s="246"/>
      <c r="Z36" s="251"/>
      <c r="AA36" s="677"/>
      <c r="AB36" s="670"/>
      <c r="AC36" s="248"/>
      <c r="AD36" s="249"/>
    </row>
    <row r="37" spans="3:30" ht="12.75" customHeight="1">
      <c r="C37" s="238"/>
      <c r="W37" s="678"/>
      <c r="X37" s="679"/>
      <c r="Y37" s="246"/>
      <c r="Z37" s="251"/>
      <c r="AA37" s="680"/>
      <c r="AB37" s="681"/>
      <c r="AC37" s="252"/>
      <c r="AD37" s="253"/>
    </row>
    <row r="38" spans="3:30" ht="12.75" customHeight="1">
      <c r="C38" s="238"/>
      <c r="W38" s="678"/>
      <c r="X38" s="679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78"/>
      <c r="X39" s="679"/>
      <c r="Y39" s="254"/>
      <c r="Z39" s="257"/>
      <c r="AA39" s="682"/>
      <c r="AB39" s="683"/>
      <c r="AC39" s="252"/>
      <c r="AD39" s="253"/>
    </row>
    <row r="40" spans="3:30" ht="12" customHeight="1">
      <c r="C40" s="238"/>
      <c r="W40" s="688"/>
      <c r="X40" s="689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90"/>
      <c r="X41" s="691"/>
      <c r="Y41" s="260"/>
      <c r="Z41" s="261"/>
      <c r="AA41" s="682"/>
      <c r="AB41" s="683"/>
      <c r="AC41" s="252"/>
      <c r="AD41" s="253"/>
    </row>
    <row r="42" spans="3:30" ht="12" customHeight="1">
      <c r="C42" s="238"/>
      <c r="W42" s="692" t="s">
        <v>1457</v>
      </c>
      <c r="X42" s="693"/>
      <c r="Y42" s="693"/>
      <c r="Z42" s="693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85" t="s">
        <v>11</v>
      </c>
      <c r="X44" s="686"/>
      <c r="Y44" s="650"/>
      <c r="Z44" s="650"/>
      <c r="AA44" s="650"/>
      <c r="AB44" s="650"/>
      <c r="AC44" s="650"/>
      <c r="AD44" s="651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85" t="s">
        <v>984</v>
      </c>
      <c r="X45" s="686"/>
      <c r="Y45" s="650">
        <v>1</v>
      </c>
      <c r="Z45" s="650"/>
      <c r="AA45" s="650"/>
      <c r="AB45" s="650" t="s">
        <v>12</v>
      </c>
      <c r="AC45" s="650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85" t="s">
        <v>15</v>
      </c>
      <c r="X46" s="686"/>
      <c r="Y46" s="687"/>
      <c r="Z46" s="687"/>
      <c r="AA46" s="687"/>
      <c r="AB46" s="650" t="s">
        <v>16</v>
      </c>
      <c r="AC46" s="650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98" t="s">
        <v>17</v>
      </c>
      <c r="X47" s="698"/>
      <c r="Y47" s="698"/>
      <c r="Z47" s="698"/>
      <c r="AA47" s="698"/>
      <c r="AB47" s="698"/>
      <c r="AC47" s="698"/>
      <c r="AD47" s="699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700" t="str">
        <f>RAB!G6</f>
        <v>CHUSNA AULA ALVIN</v>
      </c>
      <c r="X48" s="700"/>
      <c r="Y48" s="700"/>
      <c r="Z48" s="700"/>
      <c r="AA48" s="700"/>
      <c r="AB48" s="700"/>
      <c r="AC48" s="700"/>
      <c r="AD48" s="701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700"/>
      <c r="X49" s="700"/>
      <c r="Y49" s="700"/>
      <c r="Z49" s="700"/>
      <c r="AA49" s="700"/>
      <c r="AB49" s="700"/>
      <c r="AC49" s="700"/>
      <c r="AD49" s="701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700"/>
      <c r="X50" s="700"/>
      <c r="Y50" s="700"/>
      <c r="Z50" s="700"/>
      <c r="AA50" s="700"/>
      <c r="AB50" s="700"/>
      <c r="AC50" s="700"/>
      <c r="AD50" s="701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702"/>
      <c r="X51" s="702"/>
      <c r="Y51" s="702"/>
      <c r="Z51" s="702"/>
      <c r="AA51" s="702"/>
      <c r="AB51" s="702"/>
      <c r="AC51" s="702"/>
      <c r="AD51" s="703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85" t="s">
        <v>18</v>
      </c>
      <c r="X52" s="686"/>
      <c r="Y52" s="650" t="s">
        <v>1631</v>
      </c>
      <c r="Z52" s="650"/>
      <c r="AA52" s="650"/>
      <c r="AB52" s="650"/>
      <c r="AC52" s="650"/>
      <c r="AD52" s="651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85" t="s">
        <v>19</v>
      </c>
      <c r="X53" s="686"/>
      <c r="Y53" s="650" t="s">
        <v>1632</v>
      </c>
      <c r="Z53" s="650"/>
      <c r="AA53" s="650"/>
      <c r="AB53" s="650"/>
      <c r="AC53" s="650"/>
      <c r="AD53" s="651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85" t="s">
        <v>20</v>
      </c>
      <c r="X54" s="686"/>
      <c r="Y54" s="694" t="s">
        <v>1633</v>
      </c>
      <c r="Z54" s="694"/>
      <c r="AA54" s="694"/>
      <c r="AB54" s="650"/>
      <c r="AC54" s="650"/>
      <c r="AD54" s="651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95" t="s">
        <v>21</v>
      </c>
      <c r="X55" s="696"/>
      <c r="Y55" s="694" t="s">
        <v>1634</v>
      </c>
      <c r="Z55" s="694"/>
      <c r="AA55" s="694"/>
      <c r="AB55" s="694"/>
      <c r="AC55" s="694"/>
      <c r="AD55" s="697"/>
    </row>
  </sheetData>
  <mergeCells count="101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X41" sqref="X41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4" t="s">
        <v>1529</v>
      </c>
      <c r="E4" s="705"/>
      <c r="F4" s="705"/>
      <c r="G4" s="705"/>
      <c r="H4" s="705"/>
      <c r="I4" s="705"/>
      <c r="J4" s="705"/>
      <c r="K4" s="705"/>
      <c r="L4" s="705"/>
      <c r="M4" s="705"/>
      <c r="N4" s="705"/>
      <c r="O4" s="705"/>
      <c r="P4" s="705"/>
      <c r="Q4" s="705"/>
      <c r="R4" s="705"/>
      <c r="S4" s="705"/>
      <c r="T4" s="705"/>
      <c r="U4" s="705"/>
      <c r="V4" s="705"/>
      <c r="W4" s="705"/>
      <c r="X4" s="705"/>
      <c r="Y4" s="705"/>
      <c r="Z4" s="705"/>
      <c r="AA4" s="705"/>
      <c r="AB4" s="705"/>
      <c r="AC4" s="706"/>
      <c r="AD4" s="217"/>
      <c r="AE4" s="216"/>
      <c r="AF4" s="216"/>
    </row>
    <row r="5" spans="2:32" ht="13.5" customHeight="1">
      <c r="B5" s="215"/>
      <c r="C5" s="215"/>
      <c r="D5" s="707"/>
      <c r="E5" s="708"/>
      <c r="F5" s="708"/>
      <c r="G5" s="708"/>
      <c r="H5" s="708"/>
      <c r="I5" s="708"/>
      <c r="J5" s="708"/>
      <c r="K5" s="708"/>
      <c r="L5" s="708"/>
      <c r="M5" s="708"/>
      <c r="N5" s="708"/>
      <c r="O5" s="708"/>
      <c r="P5" s="708"/>
      <c r="Q5" s="708"/>
      <c r="R5" s="708"/>
      <c r="S5" s="708"/>
      <c r="T5" s="708"/>
      <c r="U5" s="708"/>
      <c r="V5" s="708"/>
      <c r="W5" s="708"/>
      <c r="X5" s="708"/>
      <c r="Y5" s="708"/>
      <c r="Z5" s="708"/>
      <c r="AA5" s="708"/>
      <c r="AB5" s="708"/>
      <c r="AC5" s="709"/>
      <c r="AD5" s="217"/>
      <c r="AE5" s="216"/>
      <c r="AF5" s="216"/>
    </row>
    <row r="6" spans="2:32" ht="12.75" customHeight="1">
      <c r="B6" s="215"/>
      <c r="C6" s="215"/>
      <c r="D6" s="707"/>
      <c r="E6" s="708"/>
      <c r="F6" s="708"/>
      <c r="G6" s="708"/>
      <c r="H6" s="708"/>
      <c r="I6" s="708"/>
      <c r="J6" s="708"/>
      <c r="K6" s="708"/>
      <c r="L6" s="708"/>
      <c r="M6" s="708"/>
      <c r="N6" s="708"/>
      <c r="O6" s="708"/>
      <c r="P6" s="708"/>
      <c r="Q6" s="708"/>
      <c r="R6" s="708"/>
      <c r="S6" s="708"/>
      <c r="T6" s="708"/>
      <c r="U6" s="708"/>
      <c r="V6" s="708"/>
      <c r="W6" s="708"/>
      <c r="X6" s="708"/>
      <c r="Y6" s="708"/>
      <c r="Z6" s="708"/>
      <c r="AA6" s="708"/>
      <c r="AB6" s="708"/>
      <c r="AC6" s="709"/>
      <c r="AE6" s="216"/>
      <c r="AF6" s="216"/>
    </row>
    <row r="7" spans="2:32" ht="12.75" customHeight="1" thickBot="1">
      <c r="B7" s="215"/>
      <c r="C7" s="215"/>
      <c r="D7" s="710"/>
      <c r="E7" s="711"/>
      <c r="F7" s="711"/>
      <c r="G7" s="711"/>
      <c r="H7" s="711"/>
      <c r="I7" s="711"/>
      <c r="J7" s="711"/>
      <c r="K7" s="711"/>
      <c r="L7" s="711"/>
      <c r="M7" s="711"/>
      <c r="N7" s="711"/>
      <c r="O7" s="711"/>
      <c r="P7" s="711"/>
      <c r="Q7" s="711"/>
      <c r="R7" s="711"/>
      <c r="S7" s="711"/>
      <c r="T7" s="711"/>
      <c r="U7" s="711"/>
      <c r="V7" s="711"/>
      <c r="W7" s="711"/>
      <c r="X7" s="711"/>
      <c r="Y7" s="711"/>
      <c r="Z7" s="711"/>
      <c r="AA7" s="711"/>
      <c r="AB7" s="711"/>
      <c r="AC7" s="712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zoomScale="55" zoomScaleNormal="40" zoomScaleSheetLayoutView="55" workbookViewId="0">
      <selection activeCell="B19" sqref="B19"/>
    </sheetView>
  </sheetViews>
  <sheetFormatPr defaultRowHeight="12.75"/>
  <cols>
    <col min="1" max="1" width="1.7109375" style="419" customWidth="1"/>
    <col min="2" max="2" width="10.7109375" style="419" customWidth="1"/>
    <col min="3" max="3" width="2.5703125" style="419" customWidth="1"/>
    <col min="4" max="20" width="9.140625" style="419"/>
    <col min="21" max="21" width="14.5703125" style="419" customWidth="1"/>
    <col min="22" max="22" width="3.140625" style="419" customWidth="1"/>
    <col min="23" max="26" width="9.140625" style="419"/>
    <col min="27" max="27" width="2.85546875" style="419" customWidth="1"/>
    <col min="28" max="30" width="4.7109375" style="419" customWidth="1"/>
    <col min="31" max="31" width="1.7109375" style="419" customWidth="1"/>
    <col min="32" max="16384" width="9.140625" style="419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8" t="s">
        <v>1528</v>
      </c>
      <c r="D3" s="708"/>
      <c r="E3" s="708"/>
      <c r="F3" s="708"/>
      <c r="G3" s="708"/>
      <c r="H3" s="708"/>
      <c r="I3" s="708"/>
      <c r="J3" s="708"/>
      <c r="K3" s="708"/>
      <c r="L3" s="708"/>
      <c r="M3" s="708"/>
      <c r="N3" s="708"/>
      <c r="O3" s="708"/>
      <c r="P3" s="708"/>
      <c r="Q3" s="708"/>
      <c r="R3" s="708"/>
      <c r="S3" s="708"/>
      <c r="T3" s="708"/>
      <c r="U3" s="708"/>
      <c r="V3" s="708"/>
      <c r="W3" s="182"/>
      <c r="X3" s="430"/>
      <c r="Y3" s="430"/>
      <c r="Z3" s="430"/>
      <c r="AA3" s="430"/>
      <c r="AB3" s="430"/>
      <c r="AC3" s="420"/>
    </row>
    <row r="4" spans="1:29" ht="18.75" customHeight="1">
      <c r="A4" s="181"/>
      <c r="C4" s="708"/>
      <c r="D4" s="708"/>
      <c r="E4" s="708"/>
      <c r="F4" s="708"/>
      <c r="G4" s="708"/>
      <c r="H4" s="708"/>
      <c r="I4" s="708"/>
      <c r="J4" s="708"/>
      <c r="K4" s="708"/>
      <c r="L4" s="708"/>
      <c r="M4" s="708"/>
      <c r="N4" s="708"/>
      <c r="O4" s="708"/>
      <c r="P4" s="708"/>
      <c r="Q4" s="708"/>
      <c r="R4" s="708"/>
      <c r="S4" s="708"/>
      <c r="T4" s="708"/>
      <c r="U4" s="708"/>
      <c r="V4" s="708"/>
      <c r="W4" s="182"/>
      <c r="X4" s="430"/>
      <c r="Y4" s="430"/>
      <c r="Z4" s="430"/>
      <c r="AA4" s="430"/>
      <c r="AB4" s="430"/>
      <c r="AC4" s="420"/>
    </row>
    <row r="5" spans="1:29" ht="12.75" customHeight="1">
      <c r="A5" s="181"/>
      <c r="C5" s="421"/>
      <c r="W5" s="182"/>
    </row>
    <row r="6" spans="1:29" ht="12.75" customHeight="1">
      <c r="A6" s="181"/>
      <c r="C6" s="713" t="s">
        <v>1627</v>
      </c>
      <c r="D6" s="713"/>
      <c r="E6" s="713"/>
      <c r="F6" s="713"/>
      <c r="G6" s="713"/>
      <c r="H6" s="713"/>
      <c r="I6" s="713"/>
      <c r="J6" s="713"/>
      <c r="K6" s="713"/>
      <c r="L6" s="713"/>
      <c r="M6" s="713"/>
      <c r="W6" s="182"/>
      <c r="Y6" s="422"/>
      <c r="Z6" s="422"/>
      <c r="AA6" s="422"/>
      <c r="AB6" s="423"/>
      <c r="AC6" s="423"/>
    </row>
    <row r="7" spans="1:29" ht="18" customHeight="1">
      <c r="A7" s="181"/>
      <c r="C7" s="713"/>
      <c r="D7" s="713"/>
      <c r="E7" s="713"/>
      <c r="F7" s="713"/>
      <c r="G7" s="713"/>
      <c r="H7" s="713"/>
      <c r="I7" s="713"/>
      <c r="J7" s="713"/>
      <c r="K7" s="713"/>
      <c r="L7" s="713"/>
      <c r="M7" s="713"/>
      <c r="W7" s="182"/>
      <c r="Y7" s="422"/>
      <c r="Z7" s="422"/>
      <c r="AA7" s="422"/>
      <c r="AB7" s="423"/>
      <c r="AC7" s="423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4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5"/>
      <c r="S54" s="425"/>
      <c r="T54" s="425"/>
      <c r="U54" s="426"/>
      <c r="V54" s="426"/>
      <c r="W54" s="183"/>
      <c r="X54" s="426"/>
      <c r="Y54" s="426"/>
      <c r="Z54" s="426"/>
      <c r="AA54" s="426"/>
      <c r="AB54" s="426"/>
      <c r="AC54" s="426"/>
      <c r="AD54" s="426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1"/>
      <c r="S55" s="432"/>
      <c r="T55" s="432"/>
      <c r="U55" s="186"/>
      <c r="V55" s="187"/>
      <c r="W55" s="188"/>
      <c r="X55" s="426"/>
      <c r="Y55" s="426"/>
      <c r="Z55" s="426"/>
      <c r="AA55" s="427"/>
      <c r="AB55" s="427"/>
      <c r="AC55" s="427"/>
      <c r="AD55" s="427"/>
    </row>
    <row r="56" spans="1:30">
      <c r="U56" s="426"/>
      <c r="V56" s="427"/>
      <c r="W56" s="426"/>
      <c r="X56" s="426"/>
      <c r="Y56" s="426"/>
      <c r="Z56" s="426"/>
      <c r="AA56" s="427"/>
      <c r="AB56" s="426"/>
      <c r="AC56" s="426"/>
      <c r="AD56" s="426"/>
    </row>
    <row r="57" spans="1:30">
      <c r="U57" s="426"/>
      <c r="V57" s="427"/>
      <c r="W57" s="426"/>
      <c r="X57" s="426"/>
      <c r="Y57" s="426"/>
      <c r="Z57" s="426"/>
      <c r="AA57" s="426"/>
      <c r="AB57" s="426"/>
      <c r="AC57" s="426"/>
      <c r="AD57" s="426"/>
    </row>
    <row r="58" spans="1:30">
      <c r="U58" s="426"/>
      <c r="V58" s="427"/>
      <c r="W58" s="426"/>
      <c r="X58" s="426"/>
      <c r="Y58" s="426"/>
      <c r="Z58" s="426"/>
      <c r="AA58" s="426"/>
      <c r="AB58" s="426"/>
      <c r="AC58" s="426"/>
      <c r="AD58" s="426"/>
    </row>
    <row r="59" spans="1:30">
      <c r="U59" s="426"/>
      <c r="V59" s="427"/>
      <c r="W59" s="426"/>
      <c r="X59" s="426"/>
      <c r="Y59" s="426"/>
      <c r="Z59" s="426"/>
      <c r="AA59" s="426"/>
      <c r="AB59" s="426"/>
      <c r="AC59" s="426"/>
      <c r="AD59" s="426"/>
    </row>
    <row r="60" spans="1:30">
      <c r="U60" s="426"/>
      <c r="V60" s="427"/>
      <c r="W60" s="426"/>
      <c r="X60" s="426"/>
      <c r="Y60" s="426"/>
      <c r="Z60" s="426"/>
      <c r="AA60" s="427"/>
      <c r="AB60" s="426"/>
      <c r="AC60" s="426"/>
      <c r="AD60" s="426"/>
    </row>
    <row r="61" spans="1:30">
      <c r="U61" s="426"/>
      <c r="V61" s="427"/>
      <c r="W61" s="426"/>
      <c r="X61" s="426"/>
      <c r="Y61" s="426"/>
      <c r="Z61" s="426"/>
      <c r="AA61" s="426"/>
      <c r="AB61" s="426"/>
      <c r="AC61" s="426"/>
      <c r="AD61" s="426"/>
    </row>
    <row r="62" spans="1:30">
      <c r="U62" s="426"/>
      <c r="V62" s="427"/>
      <c r="W62" s="426"/>
      <c r="X62" s="426"/>
      <c r="Y62" s="426"/>
      <c r="Z62" s="426"/>
      <c r="AA62" s="426"/>
      <c r="AB62" s="426"/>
      <c r="AC62" s="426"/>
      <c r="AD62" s="426"/>
    </row>
    <row r="63" spans="1:30">
      <c r="U63" s="426"/>
      <c r="V63" s="427"/>
      <c r="W63" s="426"/>
      <c r="X63" s="426"/>
      <c r="Y63" s="426"/>
      <c r="Z63" s="426"/>
      <c r="AA63" s="426"/>
      <c r="AB63" s="426"/>
      <c r="AC63" s="426"/>
      <c r="AD63" s="426"/>
    </row>
    <row r="64" spans="1:30">
      <c r="U64" s="426"/>
      <c r="V64" s="427"/>
      <c r="W64" s="426"/>
      <c r="X64" s="426"/>
      <c r="Y64" s="426"/>
      <c r="Z64" s="426"/>
      <c r="AA64" s="426"/>
      <c r="AB64" s="426"/>
      <c r="AC64" s="426"/>
      <c r="AD64" s="426"/>
    </row>
    <row r="65" spans="5:30">
      <c r="U65" s="426"/>
      <c r="V65" s="427"/>
      <c r="W65" s="426"/>
      <c r="X65" s="426"/>
      <c r="Y65" s="426"/>
      <c r="Z65" s="426"/>
      <c r="AA65" s="426"/>
      <c r="AB65" s="426"/>
      <c r="AC65" s="426"/>
      <c r="AD65" s="426"/>
    </row>
    <row r="66" spans="5:30" ht="6" customHeight="1"/>
    <row r="73" spans="5:30">
      <c r="M73" s="428"/>
    </row>
    <row r="74" spans="5:30" ht="15" customHeight="1">
      <c r="E74" s="429"/>
      <c r="M74" s="428"/>
    </row>
    <row r="75" spans="5:30" ht="15" customHeight="1">
      <c r="E75" s="429"/>
      <c r="M75" s="428"/>
    </row>
    <row r="76" spans="5:30" ht="15" customHeight="1">
      <c r="E76" s="429"/>
      <c r="M76" s="428"/>
    </row>
    <row r="77" spans="5:30" ht="15" customHeight="1">
      <c r="E77" s="429"/>
      <c r="M77" s="428"/>
    </row>
    <row r="78" spans="5:30" ht="15" customHeight="1">
      <c r="E78" s="429"/>
      <c r="M78" s="428"/>
    </row>
    <row r="79" spans="5:30" ht="15" customHeight="1">
      <c r="E79" s="429"/>
      <c r="M79" s="428"/>
    </row>
    <row r="80" spans="5:30" ht="15" customHeight="1">
      <c r="E80" s="429"/>
      <c r="M80" s="428"/>
    </row>
    <row r="81" spans="5:13" ht="15" customHeight="1">
      <c r="E81" s="429"/>
      <c r="M81" s="428"/>
    </row>
    <row r="82" spans="5:13" ht="15" customHeight="1">
      <c r="E82" s="429"/>
      <c r="M82" s="428"/>
    </row>
    <row r="83" spans="5:13" ht="15" customHeight="1">
      <c r="E83" s="429"/>
      <c r="M83" s="428"/>
    </row>
    <row r="84" spans="5:13" ht="15" customHeight="1">
      <c r="E84" s="429"/>
      <c r="M84" s="428"/>
    </row>
    <row r="85" spans="5:13" ht="15" customHeight="1">
      <c r="E85" s="429"/>
      <c r="M85" s="428"/>
    </row>
    <row r="86" spans="5:13" ht="15" customHeight="1">
      <c r="E86" s="429"/>
      <c r="M86" s="428"/>
    </row>
    <row r="87" spans="5:13" ht="15" customHeight="1">
      <c r="E87" s="429"/>
      <c r="M87" s="428"/>
    </row>
    <row r="88" spans="5:13" ht="15" customHeight="1">
      <c r="E88" s="429"/>
      <c r="M88" s="428"/>
    </row>
    <row r="89" spans="5:13" ht="15" customHeight="1">
      <c r="E89" s="429"/>
      <c r="M89" s="428"/>
    </row>
    <row r="90" spans="5:13" ht="15" customHeight="1">
      <c r="E90" s="429"/>
      <c r="M90" s="428"/>
    </row>
    <row r="91" spans="5:13" ht="15" customHeight="1">
      <c r="E91" s="429"/>
      <c r="M91" s="428"/>
    </row>
    <row r="92" spans="5:13" ht="15" customHeight="1">
      <c r="E92" s="429"/>
      <c r="M92" s="428"/>
    </row>
    <row r="93" spans="5:13" ht="15" customHeight="1">
      <c r="E93" s="429"/>
      <c r="M93" s="428"/>
    </row>
    <row r="94" spans="5:13" ht="15" customHeight="1">
      <c r="E94" s="429"/>
      <c r="M94" s="428"/>
    </row>
    <row r="95" spans="5:13" ht="15" customHeight="1">
      <c r="E95" s="429"/>
      <c r="M95" s="428"/>
    </row>
    <row r="96" spans="5:13" ht="15" customHeight="1">
      <c r="E96" s="429"/>
    </row>
    <row r="97" spans="5:5" ht="15" customHeight="1">
      <c r="E97" s="429"/>
    </row>
    <row r="98" spans="5:5" ht="15" customHeight="1">
      <c r="E98" s="429"/>
    </row>
    <row r="99" spans="5:5" ht="15" customHeight="1">
      <c r="E99" s="429"/>
    </row>
    <row r="100" spans="5:5" ht="15" customHeight="1">
      <c r="E100" s="429"/>
    </row>
    <row r="101" spans="5:5" ht="15" customHeight="1">
      <c r="E101" s="429"/>
    </row>
    <row r="102" spans="5:5" ht="15" customHeight="1">
      <c r="E102" s="429"/>
    </row>
    <row r="103" spans="5:5" ht="15" customHeight="1">
      <c r="E103" s="429"/>
    </row>
    <row r="104" spans="5:5" ht="15" customHeight="1">
      <c r="E104" s="429"/>
    </row>
    <row r="105" spans="5:5" ht="15" customHeight="1">
      <c r="E105" s="429"/>
    </row>
    <row r="106" spans="5:5" ht="15" customHeight="1">
      <c r="E106" s="429"/>
    </row>
    <row r="107" spans="5:5" ht="15" customHeight="1">
      <c r="E107" s="429"/>
    </row>
    <row r="108" spans="5:5" ht="15" customHeight="1">
      <c r="E108" s="429"/>
    </row>
    <row r="109" spans="5:5" ht="15" customHeight="1">
      <c r="E109" s="429"/>
    </row>
    <row r="110" spans="5:5" ht="15" customHeight="1">
      <c r="E110" s="429"/>
    </row>
    <row r="111" spans="5:5" ht="15" customHeight="1">
      <c r="E111" s="429"/>
    </row>
    <row r="112" spans="5:5" ht="15" customHeight="1">
      <c r="E112" s="429"/>
    </row>
    <row r="113" spans="5:5" ht="15" customHeight="1">
      <c r="E113" s="429"/>
    </row>
    <row r="114" spans="5:5" ht="15" customHeight="1">
      <c r="E114" s="429"/>
    </row>
    <row r="115" spans="5:5" ht="15" customHeight="1">
      <c r="E115" s="429"/>
    </row>
    <row r="116" spans="5:5" ht="15" customHeight="1">
      <c r="E116" s="429"/>
    </row>
    <row r="117" spans="5:5" ht="15" customHeight="1">
      <c r="E117" s="429"/>
    </row>
    <row r="118" spans="5:5" ht="15" customHeight="1">
      <c r="E118" s="429"/>
    </row>
    <row r="119" spans="5:5" ht="15" customHeight="1">
      <c r="E119" s="429"/>
    </row>
    <row r="120" spans="5:5">
      <c r="E120" s="429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1">
        <v>1</v>
      </c>
    </row>
    <row r="2" spans="1:11" ht="48" customHeight="1">
      <c r="A2" s="451">
        <v>3</v>
      </c>
    </row>
    <row r="4" spans="1:11" ht="48" customHeight="1">
      <c r="C4" s="451">
        <v>1</v>
      </c>
    </row>
    <row r="5" spans="1:11" ht="48" customHeight="1">
      <c r="C5" s="451">
        <v>3</v>
      </c>
    </row>
    <row r="7" spans="1:11" ht="48" customHeight="1">
      <c r="E7" s="451">
        <v>1</v>
      </c>
    </row>
    <row r="8" spans="1:11" ht="48" customHeight="1">
      <c r="E8" s="451">
        <v>3</v>
      </c>
    </row>
    <row r="10" spans="1:11" ht="48" customHeight="1">
      <c r="G10" s="451">
        <v>3</v>
      </c>
    </row>
    <row r="11" spans="1:11" ht="48" customHeight="1">
      <c r="G11" s="451">
        <v>1</v>
      </c>
    </row>
    <row r="13" spans="1:11" ht="48" customHeight="1">
      <c r="I13" s="451">
        <v>3</v>
      </c>
    </row>
    <row r="14" spans="1:11" ht="48" customHeight="1">
      <c r="I14" s="451">
        <v>1</v>
      </c>
    </row>
    <row r="16" spans="1:11" ht="48" customHeight="1">
      <c r="K16" s="451">
        <v>3</v>
      </c>
    </row>
    <row r="17" spans="11:21" ht="48" customHeight="1">
      <c r="K17" s="451">
        <v>1</v>
      </c>
    </row>
    <row r="19" spans="11:21" ht="48" customHeight="1">
      <c r="M19" s="451">
        <v>3</v>
      </c>
    </row>
    <row r="20" spans="11:21" ht="48" customHeight="1">
      <c r="M20" s="451">
        <v>1</v>
      </c>
    </row>
    <row r="22" spans="11:21" ht="48" customHeight="1">
      <c r="O22" s="451">
        <v>3</v>
      </c>
    </row>
    <row r="23" spans="11:21" ht="48" customHeight="1">
      <c r="O23" s="451">
        <v>1</v>
      </c>
    </row>
    <row r="25" spans="11:21" ht="57" customHeight="1">
      <c r="Q25" s="451">
        <v>3</v>
      </c>
    </row>
    <row r="26" spans="11:21" ht="57" customHeight="1">
      <c r="Q26" s="451">
        <v>1</v>
      </c>
    </row>
    <row r="28" spans="11:21" ht="57" customHeight="1">
      <c r="S28" s="451">
        <v>3</v>
      </c>
    </row>
    <row r="29" spans="11:21" ht="57" customHeight="1">
      <c r="S29" s="451">
        <v>1</v>
      </c>
    </row>
    <row r="31" spans="11:21" ht="57" customHeight="1">
      <c r="U31" s="451">
        <v>3</v>
      </c>
    </row>
    <row r="32" spans="11:21" ht="57" customHeight="1">
      <c r="U32" s="451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2024-01-08T04:56:39Z</cp:lastPrinted>
  <dcterms:created xsi:type="dcterms:W3CDTF">2011-02-06T11:57:38Z</dcterms:created>
  <dcterms:modified xsi:type="dcterms:W3CDTF">2024-01-08T04:59:41Z</dcterms:modified>
</cp:coreProperties>
</file>