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P\PBPD\MOM\3. BP KURANG DR INVESTASI (PP LBH DR 5 TH)\DCELLO CAFE\"/>
    </mc:Choice>
  </mc:AlternateContent>
  <xr:revisionPtr revIDLastSave="0" documentId="8_{DC423150-13E2-4E7D-BC60-9BBE94551F6F}" xr6:coauthVersionLast="47" xr6:coauthVersionMax="47" xr10:uidLastSave="{00000000-0000-0000-0000-000000000000}"/>
  <bookViews>
    <workbookView xWindow="-120" yWindow="-120" windowWidth="24240" windowHeight="1314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RAB!$A$1:$K$137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35" i="11"/>
  <c r="F34" i="11"/>
  <c r="F33" i="11"/>
  <c r="F32" i="11"/>
  <c r="F31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E35" i="11"/>
  <c r="G35" i="11"/>
  <c r="D36" i="11"/>
  <c r="H36" i="11" s="1"/>
  <c r="E36" i="11"/>
  <c r="G36" i="11"/>
  <c r="G17" i="11"/>
  <c r="G18" i="11"/>
  <c r="D17" i="11"/>
  <c r="H17" i="11" s="1"/>
  <c r="E17" i="11"/>
  <c r="D18" i="11"/>
  <c r="E18" i="11"/>
  <c r="J24" i="11" l="1"/>
  <c r="I26" i="11"/>
  <c r="I24" i="11"/>
  <c r="I30" i="11"/>
  <c r="I34" i="11"/>
  <c r="J28" i="11"/>
  <c r="I22" i="11"/>
  <c r="J36" i="11"/>
  <c r="H22" i="11"/>
  <c r="I36" i="11"/>
  <c r="H34" i="11"/>
  <c r="I33" i="11"/>
  <c r="J32" i="11"/>
  <c r="H30" i="11"/>
  <c r="I29" i="11"/>
  <c r="I32" i="11"/>
  <c r="I28" i="11"/>
  <c r="H26" i="11"/>
  <c r="I25" i="11"/>
  <c r="J35" i="11"/>
  <c r="I35" i="11"/>
  <c r="I31" i="11"/>
  <c r="I27" i="11"/>
  <c r="I23" i="11"/>
  <c r="H35" i="11"/>
  <c r="J33" i="11"/>
  <c r="H31" i="11"/>
  <c r="J29" i="11"/>
  <c r="H27" i="11"/>
  <c r="J25" i="11"/>
  <c r="H23" i="11"/>
  <c r="J18" i="11"/>
  <c r="J17" i="11"/>
  <c r="I18" i="11"/>
  <c r="H18" i="11"/>
  <c r="I17" i="11"/>
  <c r="F42" i="11"/>
  <c r="F41" i="11"/>
  <c r="F40" i="11"/>
  <c r="F39" i="11"/>
  <c r="F38" i="11"/>
  <c r="D40" i="11"/>
  <c r="H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H44" i="11" s="1"/>
  <c r="E44" i="11"/>
  <c r="G44" i="11"/>
  <c r="D37" i="11"/>
  <c r="H37" i="11" s="1"/>
  <c r="E37" i="11"/>
  <c r="G37" i="11"/>
  <c r="D38" i="11"/>
  <c r="J38" i="11" s="1"/>
  <c r="E38" i="11"/>
  <c r="G38" i="11"/>
  <c r="D39" i="11"/>
  <c r="H39" i="11" s="1"/>
  <c r="E39" i="11"/>
  <c r="G39" i="11"/>
  <c r="F103" i="11"/>
  <c r="F102" i="11"/>
  <c r="F101" i="11"/>
  <c r="F100" i="11"/>
  <c r="F112" i="11"/>
  <c r="F111" i="11"/>
  <c r="F110" i="11"/>
  <c r="F109" i="11"/>
  <c r="F108" i="11"/>
  <c r="F107" i="11"/>
  <c r="F106" i="11"/>
  <c r="F83" i="11"/>
  <c r="F82" i="11"/>
  <c r="F81" i="11"/>
  <c r="F80" i="11"/>
  <c r="F79" i="11"/>
  <c r="F78" i="11"/>
  <c r="F77" i="11"/>
  <c r="F76" i="11"/>
  <c r="F75" i="11"/>
  <c r="F74" i="11"/>
  <c r="F72" i="11"/>
  <c r="K24" i="11" l="1"/>
  <c r="K28" i="11"/>
  <c r="K26" i="11"/>
  <c r="K30" i="11"/>
  <c r="K22" i="11"/>
  <c r="K33" i="11"/>
  <c r="K34" i="11"/>
  <c r="K32" i="11"/>
  <c r="K36" i="11"/>
  <c r="K29" i="11"/>
  <c r="K23" i="11"/>
  <c r="K25" i="11"/>
  <c r="K27" i="11"/>
  <c r="K35" i="11"/>
  <c r="K18" i="11"/>
  <c r="K31" i="11"/>
  <c r="K17" i="11"/>
  <c r="I40" i="11"/>
  <c r="J44" i="11"/>
  <c r="I44" i="11"/>
  <c r="I43" i="11"/>
  <c r="J42" i="11"/>
  <c r="J40" i="11"/>
  <c r="I42" i="11"/>
  <c r="I41" i="11"/>
  <c r="H43" i="11"/>
  <c r="H41" i="11"/>
  <c r="J39" i="11"/>
  <c r="I38" i="11"/>
  <c r="J37" i="11"/>
  <c r="I37" i="11"/>
  <c r="I39" i="11"/>
  <c r="H38" i="11"/>
  <c r="K40" i="11" l="1"/>
  <c r="K43" i="11"/>
  <c r="K44" i="11"/>
  <c r="K42" i="11"/>
  <c r="K41" i="11"/>
  <c r="K38" i="11"/>
  <c r="K37" i="11"/>
  <c r="K39" i="11"/>
  <c r="G104" i="11" l="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D104" i="11"/>
  <c r="H104" i="11" s="1"/>
  <c r="E104" i="11"/>
  <c r="D105" i="11"/>
  <c r="J105" i="11" s="1"/>
  <c r="E105" i="11"/>
  <c r="D106" i="11"/>
  <c r="E106" i="11"/>
  <c r="D107" i="11"/>
  <c r="H107" i="11" s="1"/>
  <c r="E107" i="11"/>
  <c r="D108" i="11"/>
  <c r="H108" i="11" s="1"/>
  <c r="E108" i="11"/>
  <c r="D109" i="11"/>
  <c r="J109" i="11" s="1"/>
  <c r="E109" i="11"/>
  <c r="D110" i="11"/>
  <c r="E110" i="11"/>
  <c r="D111" i="11"/>
  <c r="H111" i="11" s="1"/>
  <c r="E111" i="11"/>
  <c r="D112" i="11"/>
  <c r="H112" i="11" s="1"/>
  <c r="E112" i="11"/>
  <c r="D113" i="11"/>
  <c r="J113" i="11" s="1"/>
  <c r="E113" i="11"/>
  <c r="D114" i="11"/>
  <c r="J114" i="11" s="1"/>
  <c r="E114" i="11"/>
  <c r="D115" i="11"/>
  <c r="I115" i="11" s="1"/>
  <c r="E115" i="11"/>
  <c r="D116" i="11"/>
  <c r="H116" i="11" s="1"/>
  <c r="E116" i="11"/>
  <c r="F67" i="11"/>
  <c r="F66" i="11"/>
  <c r="F65" i="11"/>
  <c r="F64" i="11"/>
  <c r="F61" i="11"/>
  <c r="F60" i="11"/>
  <c r="F59" i="11"/>
  <c r="F58" i="11"/>
  <c r="F55" i="11"/>
  <c r="F54" i="11"/>
  <c r="F53" i="11"/>
  <c r="F52" i="11"/>
  <c r="F51" i="11"/>
  <c r="F50" i="11"/>
  <c r="D48" i="11"/>
  <c r="H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F46" i="11"/>
  <c r="I110" i="11" l="1"/>
  <c r="I106" i="11"/>
  <c r="I112" i="11"/>
  <c r="J104" i="11"/>
  <c r="H115" i="11"/>
  <c r="J108" i="11"/>
  <c r="H106" i="11"/>
  <c r="I104" i="11"/>
  <c r="J112" i="11"/>
  <c r="H110" i="11"/>
  <c r="I108" i="11"/>
  <c r="I114" i="11"/>
  <c r="I113" i="11"/>
  <c r="I109" i="11"/>
  <c r="I105" i="11"/>
  <c r="J116" i="11"/>
  <c r="H114" i="11"/>
  <c r="H113" i="11"/>
  <c r="J111" i="11"/>
  <c r="H109" i="11"/>
  <c r="J107" i="11"/>
  <c r="H105" i="11"/>
  <c r="I116" i="11"/>
  <c r="J115" i="11"/>
  <c r="I111" i="11"/>
  <c r="J110" i="11"/>
  <c r="I107" i="11"/>
  <c r="J106" i="11"/>
  <c r="I60" i="11"/>
  <c r="I54" i="11"/>
  <c r="I56" i="11"/>
  <c r="J48" i="11"/>
  <c r="I66" i="11"/>
  <c r="I48" i="11"/>
  <c r="J61" i="11"/>
  <c r="I58" i="11"/>
  <c r="H56" i="11"/>
  <c r="I55" i="11"/>
  <c r="I50" i="11"/>
  <c r="I69" i="11"/>
  <c r="I62" i="11"/>
  <c r="I64" i="11"/>
  <c r="H52" i="11"/>
  <c r="I51" i="11"/>
  <c r="I52" i="11"/>
  <c r="I67" i="11"/>
  <c r="J66" i="11"/>
  <c r="H64" i="11"/>
  <c r="I63" i="11"/>
  <c r="J62" i="11"/>
  <c r="H60" i="11"/>
  <c r="I59" i="11"/>
  <c r="J58" i="11"/>
  <c r="J54" i="11"/>
  <c r="K54" i="11" s="1"/>
  <c r="J50" i="11"/>
  <c r="H69" i="11"/>
  <c r="I70" i="11"/>
  <c r="I65" i="11"/>
  <c r="I61" i="11"/>
  <c r="I57" i="11"/>
  <c r="I53" i="11"/>
  <c r="I49" i="11"/>
  <c r="H70" i="11"/>
  <c r="J68" i="11"/>
  <c r="J67" i="11"/>
  <c r="H65" i="11"/>
  <c r="J63" i="11"/>
  <c r="H61" i="11"/>
  <c r="J59" i="11"/>
  <c r="H57" i="11"/>
  <c r="J55" i="11"/>
  <c r="H53" i="11"/>
  <c r="J51" i="11"/>
  <c r="H49" i="11"/>
  <c r="I68" i="11"/>
  <c r="K65" i="11" l="1"/>
  <c r="K49" i="11"/>
  <c r="K113" i="11"/>
  <c r="K108" i="11"/>
  <c r="K110" i="11"/>
  <c r="K60" i="11"/>
  <c r="K107" i="11"/>
  <c r="K116" i="11"/>
  <c r="K105" i="11"/>
  <c r="K114" i="11"/>
  <c r="K112" i="11"/>
  <c r="K111" i="11"/>
  <c r="K106" i="11"/>
  <c r="K104" i="11"/>
  <c r="K115" i="11"/>
  <c r="K109" i="11"/>
  <c r="K48" i="11"/>
  <c r="K53" i="11"/>
  <c r="K56" i="11"/>
  <c r="K64" i="11"/>
  <c r="K55" i="11"/>
  <c r="K63" i="11"/>
  <c r="K70" i="11"/>
  <c r="K68" i="11"/>
  <c r="K52" i="11"/>
  <c r="K66" i="11"/>
  <c r="K50" i="11"/>
  <c r="K58" i="11"/>
  <c r="K51" i="11"/>
  <c r="K69" i="11"/>
  <c r="K57" i="11"/>
  <c r="K62" i="11"/>
  <c r="K59" i="11"/>
  <c r="K67" i="11"/>
  <c r="K61" i="11"/>
  <c r="D45" i="11" l="1"/>
  <c r="E45" i="11"/>
  <c r="G45" i="11"/>
  <c r="J46" i="11"/>
  <c r="D47" i="11"/>
  <c r="H47" i="11" s="1"/>
  <c r="E47" i="11"/>
  <c r="G47" i="11"/>
  <c r="D98" i="11"/>
  <c r="D99" i="11"/>
  <c r="D100" i="11"/>
  <c r="D101" i="11"/>
  <c r="D102" i="11"/>
  <c r="D103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84" i="11"/>
  <c r="D84" i="11"/>
  <c r="E84" i="11"/>
  <c r="J84" i="11" l="1"/>
  <c r="H45" i="11"/>
  <c r="J47" i="11"/>
  <c r="I47" i="11"/>
  <c r="I46" i="11"/>
  <c r="J45" i="11"/>
  <c r="I45" i="11"/>
  <c r="H46" i="11"/>
  <c r="J21" i="11"/>
  <c r="I21" i="11"/>
  <c r="I19" i="11"/>
  <c r="H19" i="11"/>
  <c r="I15" i="11"/>
  <c r="H15" i="11"/>
  <c r="I16" i="11"/>
  <c r="H16" i="11"/>
  <c r="I84" i="11"/>
  <c r="H84" i="11"/>
  <c r="K47" i="11" l="1"/>
  <c r="K46" i="11"/>
  <c r="K45" i="11"/>
  <c r="K21" i="11"/>
  <c r="K19" i="11"/>
  <c r="K15" i="11"/>
  <c r="K84" i="11"/>
  <c r="K16" i="11"/>
  <c r="F95" i="11" l="1"/>
  <c r="F94" i="11"/>
  <c r="F93" i="11"/>
  <c r="F92" i="11"/>
  <c r="F91" i="11"/>
  <c r="F90" i="11"/>
  <c r="F89" i="11"/>
  <c r="F88" i="11"/>
  <c r="F87" i="11"/>
  <c r="D86" i="11"/>
  <c r="H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J90" i="11" s="1"/>
  <c r="E90" i="11"/>
  <c r="G90" i="11"/>
  <c r="D91" i="11"/>
  <c r="J91" i="11" s="1"/>
  <c r="E91" i="11"/>
  <c r="G91" i="11"/>
  <c r="D92" i="11"/>
  <c r="J92" i="11" s="1"/>
  <c r="E92" i="11"/>
  <c r="G92" i="11"/>
  <c r="D93" i="11"/>
  <c r="H93" i="11" s="1"/>
  <c r="E93" i="11"/>
  <c r="G93" i="11"/>
  <c r="D94" i="11"/>
  <c r="H94" i="11" s="1"/>
  <c r="E94" i="11"/>
  <c r="G94" i="11"/>
  <c r="D95" i="11"/>
  <c r="E95" i="11"/>
  <c r="G95" i="11"/>
  <c r="D96" i="11"/>
  <c r="J96" i="11" s="1"/>
  <c r="E96" i="11"/>
  <c r="G96" i="11"/>
  <c r="D71" i="11"/>
  <c r="J71" i="11" s="1"/>
  <c r="E71" i="11"/>
  <c r="G71" i="11"/>
  <c r="D72" i="11"/>
  <c r="I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J75" i="11" s="1"/>
  <c r="E75" i="11"/>
  <c r="G75" i="11"/>
  <c r="D76" i="11"/>
  <c r="E76" i="11"/>
  <c r="G76" i="11"/>
  <c r="D77" i="11"/>
  <c r="J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E83" i="11"/>
  <c r="G83" i="11"/>
  <c r="G6" i="11"/>
  <c r="D97" i="11"/>
  <c r="J97" i="11" s="1"/>
  <c r="E97" i="11"/>
  <c r="G97" i="11"/>
  <c r="H98" i="11"/>
  <c r="E98" i="11"/>
  <c r="G98" i="11"/>
  <c r="E99" i="11"/>
  <c r="G99" i="11"/>
  <c r="J100" i="11"/>
  <c r="E100" i="11"/>
  <c r="G100" i="11"/>
  <c r="J101" i="11"/>
  <c r="E101" i="11"/>
  <c r="G101" i="11"/>
  <c r="E102" i="11"/>
  <c r="G102" i="11"/>
  <c r="H103" i="11"/>
  <c r="E103" i="11"/>
  <c r="G103" i="11"/>
  <c r="D20" i="60"/>
  <c r="I76" i="11" l="1"/>
  <c r="J83" i="11"/>
  <c r="J95" i="11"/>
  <c r="J94" i="11"/>
  <c r="J86" i="11"/>
  <c r="I90" i="11"/>
  <c r="I86" i="11"/>
  <c r="I92" i="11"/>
  <c r="H92" i="11"/>
  <c r="H88" i="11"/>
  <c r="I88" i="11"/>
  <c r="I96" i="11"/>
  <c r="I94" i="11"/>
  <c r="I93" i="11"/>
  <c r="J72" i="11"/>
  <c r="H96" i="11"/>
  <c r="H90" i="11"/>
  <c r="I89" i="11"/>
  <c r="I95" i="11"/>
  <c r="H95" i="11"/>
  <c r="J93" i="11"/>
  <c r="H91" i="11"/>
  <c r="J89" i="11"/>
  <c r="H87" i="11"/>
  <c r="I91" i="11"/>
  <c r="I87" i="11"/>
  <c r="I80" i="11"/>
  <c r="J76" i="11"/>
  <c r="H76" i="11"/>
  <c r="H80" i="11"/>
  <c r="J81" i="11"/>
  <c r="H77" i="11"/>
  <c r="I74" i="11"/>
  <c r="I73" i="11"/>
  <c r="I81" i="11"/>
  <c r="I77" i="11"/>
  <c r="H72" i="11"/>
  <c r="H82" i="11"/>
  <c r="H78" i="11"/>
  <c r="H73" i="11"/>
  <c r="I78" i="11"/>
  <c r="H74" i="11"/>
  <c r="I82" i="11"/>
  <c r="I79" i="11"/>
  <c r="I71" i="11"/>
  <c r="H83" i="11"/>
  <c r="H79" i="11"/>
  <c r="H75" i="11"/>
  <c r="H71" i="11"/>
  <c r="I83" i="11"/>
  <c r="I75" i="11"/>
  <c r="H99" i="11"/>
  <c r="H102" i="11"/>
  <c r="J103" i="11"/>
  <c r="J102" i="11"/>
  <c r="I100" i="11"/>
  <c r="H100" i="11"/>
  <c r="J99" i="11"/>
  <c r="J98" i="11"/>
  <c r="I98" i="11"/>
  <c r="I102" i="11"/>
  <c r="H101" i="11"/>
  <c r="H97" i="11"/>
  <c r="I101" i="11"/>
  <c r="I97" i="11"/>
  <c r="I103" i="11"/>
  <c r="I99" i="11"/>
  <c r="D14" i="11"/>
  <c r="J14" i="11" s="1"/>
  <c r="E14" i="11"/>
  <c r="G14" i="11"/>
  <c r="K19" i="60"/>
  <c r="D19" i="60"/>
  <c r="K74" i="11" l="1"/>
  <c r="K92" i="11"/>
  <c r="K79" i="11"/>
  <c r="K86" i="11"/>
  <c r="K90" i="11"/>
  <c r="K76" i="11"/>
  <c r="K94" i="11"/>
  <c r="K81" i="11"/>
  <c r="K93" i="11"/>
  <c r="K80" i="11"/>
  <c r="K88" i="11"/>
  <c r="K77" i="11"/>
  <c r="K73" i="11"/>
  <c r="K72" i="11"/>
  <c r="K96" i="11"/>
  <c r="K89" i="11"/>
  <c r="K87" i="11"/>
  <c r="K95" i="11"/>
  <c r="K91" i="11"/>
  <c r="K78" i="11"/>
  <c r="K82" i="11"/>
  <c r="K83" i="11"/>
  <c r="K71" i="11"/>
  <c r="K75" i="11"/>
  <c r="K98" i="11"/>
  <c r="K100" i="11"/>
  <c r="K102" i="11"/>
  <c r="K103" i="11"/>
  <c r="K99" i="11"/>
  <c r="K97" i="11"/>
  <c r="K101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1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7" i="11"/>
  <c r="D118" i="11"/>
  <c r="H118" i="11" s="1"/>
  <c r="E11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1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18" i="11"/>
  <c r="I11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18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20" i="11"/>
  <c r="H121" i="11" s="1"/>
  <c r="I120" i="11"/>
  <c r="I121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2" i="11"/>
  <c r="I122" i="11"/>
  <c r="F364" i="29"/>
  <c r="F69" i="39"/>
  <c r="F72" i="39"/>
  <c r="F367" i="29"/>
  <c r="J117" i="11"/>
  <c r="K11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20" i="11" l="1"/>
  <c r="K121" i="11" s="1"/>
  <c r="K122" i="11" s="1"/>
  <c r="B12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20" i="11"/>
  <c r="J12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<sst xmlns="http://schemas.openxmlformats.org/spreadsheetml/2006/main" count="4781" uniqueCount="1641">
  <si>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</si>
  <si>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</si>
  <si>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</si>
  <si>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</si>
  <si>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</si>
  <si>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</si>
  <si>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</si>
  <si>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</si>
  <si>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</si>
  <si>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</si>
  <si>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</si>
  <si>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</si>
  <si>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</si>
  <si>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</si>
  <si>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</si>
  <si>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</si>
  <si>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</si>
  <si>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</si>
  <si>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</si>
  <si>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</si>
  <si>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</si>
  <si>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</si>
  <si>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</si>
  <si>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</si>
  <si>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</si>
  <si>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</si>
  <si>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</si>
  <si>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</si>
  <si>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</si>
  <si>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</si>
  <si>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</si>
  <si>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</si>
  <si>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</si>
  <si>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</si>
  <si>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</si>
  <si>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</si>
  <si>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</si>
  <si>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</si>
  <si>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</si>
  <si>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</si>
  <si>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</si>
  <si>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</si>
  <si>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</si>
  <si>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</si>
  <si>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</si>
  <si>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</si>
  <si>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</si>
  <si>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</si>
  <si>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</si>
  <si>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</si>
  <si>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</si>
  <si>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</si>
  <si>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</si>
  <si>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</si>
  <si>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</si>
  <si>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</si>
  <si>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</si>
  <si>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</si>
  <si>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</si>
  <si>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</si>
  <si>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</si>
  <si>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</si>
  <si>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</si>
  <si>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</si>
  <si>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</si>
  <si>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</si>
  <si>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</si>
  <si>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</si>
  <si>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</si>
  <si>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</si>
  <si>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</si>
  <si>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</si>
  <si>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</si>
  <si>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</si>
  <si>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</si>
  <si>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</si>
  <si>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</si>
  <si>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</si>
  <si>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</si>
  <si>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</si>
  <si>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</si>
  <si>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</si>
  <si>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</si>
  <si>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</si>
  <si>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</si>
  <si>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</si>
  <si>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</si>
  <si>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</si>
  <si>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</si>
  <si>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</si>
  <si>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</si>
  <si>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</si>
  <si>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</si>
  <si>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</si>
  <si>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</si>
  <si>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</si>
  <si>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</si>
  <si>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</si>
  <si>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</si>
  <si>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</si>
  <si>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</si>
  <si>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</si>
  <si>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</si>
  <si>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</si>
  <si>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</si>
  <si>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</si>
  <si>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</si>
  <si>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</si>
  <si>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</si>
  <si>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</si>
  <si>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</si>
  <si>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</si>
  <si>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</si>
  <si>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</si>
  <si>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</si>
  <si>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</si>
  <si>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</si>
  <si>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</si>
  <si>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</si>
  <si>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</si>
  <si>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</si>
  <si>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</si>
  <si>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</si>
  <si>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</si>
  <si>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</si>
  <si>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</si>
  <si>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</si>
  <si>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</si>
  <si>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</si>
  <si>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</si>
  <si>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</si>
  <si>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</si>
  <si>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</si>
  <si>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</si>
  <si>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</si>
  <si>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</si>
  <si>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</si>
  <si>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</si>
  <si>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</si>
  <si>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</si>
  <si>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</si>
  <si>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</si>
  <si>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</si>
  <si>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</si>
  <si>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</si>
  <si>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</si>
  <si>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</si>
  <si>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</si>
  <si>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</si>
  <si>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</si>
  <si>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</si>
  <si>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</si>
  <si>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</si>
  <si>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</si>
  <si>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</si>
  <si>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</si>
  <si>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</si>
  <si>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</si>
  <si>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</si>
  <si>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</si>
  <si>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</si>
  <si>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</si>
  <si>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</si>
  <si>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</si>
  <si>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</si>
  <si>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</si>
  <si>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</si>
  <si>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</si>
  <si>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</si>
  <si>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</si>
  <si>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</si>
  <si>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</si>
  <si>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</si>
  <si>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</si>
  <si>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</si>
  <si>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</si>
  <si>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</si>
  <si>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</si>
  <si>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</si>
  <si>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</si>
  <si>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</si>
  <si>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</si>
  <si>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</si>
  <si>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</si>
  <si>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</si>
  <si>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</si>
  <si>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</si>
  <si>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</si>
  <si>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</si>
  <si>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</si>
  <si>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</si>
  <si>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</si>
  <si>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</si>
  <si>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</si>
  <si>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</si>
  <si>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</si>
  <si>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</si>
  <si>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</si>
  <si>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</si>
  <si>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</si>
  <si>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</si>
  <si>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</si>
  <si>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</si>
  <si>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</si>
  <si>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</si>
  <si>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</si>
  <si>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</si>
  <si>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</si>
  <si>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</si>
  <si>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</si>
  <si>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</si>
  <si>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</si>
  <si>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</si>
  <si>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</si>
  <si>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</si>
  <si>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</si>
  <si>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</si>
  <si>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</si>
  <si>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</si>
  <si>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</si>
  <si>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</si>
  <si>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</si>
  <si>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</si>
  <si>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</si>
  <si>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</si>
  <si>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</si>
  <si>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</si>
  <si>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</si>
  <si>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</si>
  <si>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</si>
  <si>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</si>
  <si>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</si>
  <si>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</si>
  <si>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</si>
  <si>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</si>
  <si>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</si>
  <si>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</si>
  <si>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</si>
  <si>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</si>
  <si>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</si>
  <si>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</si>
  <si>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</si>
  <si>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</si>
  <si>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</si>
  <si>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</si>
  <si>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</si>
  <si>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</si>
  <si>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</si>
  <si>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</si>
  <si>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</si>
  <si>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</si>
  <si>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</si>
  <si>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</si>
  <si>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</si>
  <si>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</si>
  <si>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</si>
  <si>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</si>
  <si>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</si>
  <si>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</si>
  <si>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</si>
  <si>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</si>
  <si>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</si>
  <si>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</si>
  <si>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</si>
  <si>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</si>
  <si>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</si>
  <si>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</si>
  <si>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</si>
  <si>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</si>
  <si>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</si>
  <si>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</si>
  <si>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</si>
  <si>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</si>
  <si>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</si>
  <si>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</si>
  <si>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</si>
  <si>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</si>
  <si>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</si>
  <si>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</si>
  <si>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</si>
  <si>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</si>
  <si>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</si>
  <si>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</si>
  <si>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</si>
  <si>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</si>
  <si>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</si>
  <si>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</si>
  <si>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</si>
  <si>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</si>
  <si>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</si>
  <si>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</si>
  <si>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</si>
  <si>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</si>
  <si>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</si>
  <si>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</si>
  <si>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</si>
  <si>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</si>
  <si>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</si>
  <si>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</si>
  <si>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</si>
  <si>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</si>
  <si>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</si>
  <si>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</si>
  <si>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</si>
  <si>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</si>
  <si>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</si>
  <si>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</si>
  <si>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</si>
  <si>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</si>
  <si>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</si>
  <si>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</si>
  <si>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</si>
  <si>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</si>
  <si>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</si>
  <si>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</si>
  <si>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</si>
  <si>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</si>
  <si>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</si>
  <si>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</si>
  <si>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</si>
  <si>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</si>
  <si>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</si>
  <si>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</si>
  <si>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</si>
  <si>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</si>
  <si>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</si>
  <si>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</si>
  <si>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</si>
  <si>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</si>
  <si>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</si>
  <si>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</si>
  <si>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</si>
  <si>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</si>
  <si>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</si>
  <si>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</si>
  <si>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</si>
  <si>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</si>
  <si>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</si>
  <si>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</si>
  <si>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</si>
  <si>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</si>
  <si>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</si>
  <si>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</si>
  <si>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</si>
  <si>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</si>
  <si>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</si>
  <si>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</si>
  <si>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</si>
  <si>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</si>
  <si>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</si>
  <si>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</si>
  <si>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</si>
  <si>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</si>
  <si>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</si>
  <si>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</si>
  <si>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</si>
  <si>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</si>
  <si>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</si>
  <si>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</si>
  <si>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</si>
  <si>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</si>
  <si>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</si>
  <si>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</si>
  <si>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</si>
  <si>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</si>
  <si>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</si>
  <si>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</si>
  <si>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</si>
  <si>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</si>
  <si>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</si>
  <si>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</si>
  <si>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</si>
  <si>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</si>
  <si>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</si>
  <si>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</si>
  <si>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</si>
  <si>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</si>
  <si>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</si>
  <si>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</si>
  <si>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</si>
  <si>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</si>
  <si>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</si>
  <si>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</si>
  <si>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</si>
  <si>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</si>
  <si>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</si>
  <si>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</si>
  <si>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</si>
  <si>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</si>
  <si>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</si>
  <si>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</si>
  <si>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</si>
  <si>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</si>
  <si>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</si>
  <si>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</si>
  <si>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</si>
  <si>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</si>
  <si>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</si>
  <si>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</si>
  <si>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</si>
  <si>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</si>
  <si>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</si>
  <si>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</si>
  <si>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</si>
  <si>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</si>
  <si>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</si>
  <si>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</si>
  <si>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</si>
  <si>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</si>
  <si>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</si>
  <si>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</si>
  <si>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</si>
  <si>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</si>
  <si>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</si>
  <si>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</si>
  <si>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</si>
  <si>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</si>
  <si>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</si>
  <si>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</si>
  <si>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</si>
  <si>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</si>
  <si>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</si>
  <si>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</si>
  <si>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</si>
  <si>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</si>
  <si>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</si>
  <si>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</si>
  <si>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</si>
  <si>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</si>
  <si>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</si>
  <si>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</si>
  <si>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</si>
  <si>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</si>
  <si>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</si>
  <si>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</si>
  <si>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</si>
  <si>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</si>
  <si>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</si>
  <si>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</si>
  <si>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</si>
  <si>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</si>
  <si>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</si>
  <si>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</si>
  <si>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</si>
  <si>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</si>
  <si>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</si>
  <si>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</si>
  <si>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</si>
  <si>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</si>
  <si>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</si>
  <si>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</si>
  <si>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</si>
  <si>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</si>
  <si>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</si>
  <si>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</si>
  <si>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</si>
  <si>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</si>
  <si>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</si>
  <si>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</si>
  <si>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</si>
  <si>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</si>
  <si>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</si>
  <si>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</si>
  <si>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</si>
  <si>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</si>
  <si>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</si>
  <si>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</si>
  <si>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</si>
  <si>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</si>
  <si>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</si>
  <si>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</si>
  <si>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</si>
  <si>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</si>
  <si>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</si>
  <si>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</si>
  <si>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</si>
  <si>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</si>
  <si>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</si>
  <si>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</si>
  <si>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</si>
  <si>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</si>
  <si>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</si>
  <si>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</si>
  <si>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</si>
  <si>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</si>
  <si>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</si>
  <si>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</si>
  <si>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</si>
  <si>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</si>
  <si>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</si>
  <si>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</si>
  <si>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</si>
  <si>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</si>
  <si>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</si>
  <si>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</si>
  <si>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</si>
  <si>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</si>
  <si>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</si>
  <si>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</si>
  <si>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</si>
  <si>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</si>
  <si>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</si>
  <si>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</si>
  <si>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</si>
  <si>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</si>
  <si>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</si>
  <si>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</si>
  <si>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</si>
  <si>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</si>
  <si>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</si>
  <si>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</si>
  <si>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</si>
  <si>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</si>
  <si>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</si>
  <si>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</si>
  <si>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</si>
  <si>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</si>
  <si>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</si>
  <si>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</si>
  <si>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</si>
  <si>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</si>
  <si>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</si>
  <si>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</si>
  <si>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</si>
  <si>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</si>
  <si>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</si>
  <si>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</si>
  <si>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</si>
  <si>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</si>
  <si>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</si>
  <si>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</si>
  <si>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</si>
  <si>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</si>
  <si>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</si>
  <si>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</si>
  <si>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</si>
  <si>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</si>
  <si>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</si>
  <si>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</si>
  <si>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</si>
  <si>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</si>
  <si>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</si>
  <si>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</si>
  <si>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</si>
  <si>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</si>
  <si>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</si>
  <si>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</si>
  <si>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</si>
  <si>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</si>
  <si>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</si>
  <si>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</si>
  <si>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</si>
  <si>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</si>
  <si>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</si>
  <si>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</si>
  <si>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</si>
  <si>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</si>
  <si>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</si>
  <si>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</si>
  <si>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</si>
  <si>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</si>
  <si>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</si>
  <si>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</si>
  <si>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</si>
  <si>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</si>
  <si>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</si>
  <si>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</si>
  <si>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</si>
  <si>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</si>
  <si>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</si>
  <si>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</si>
  <si>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</si>
  <si>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</si>
  <si>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</si>
  <si>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</si>
  <si>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</si>
  <si>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</si>
  <si>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</si>
  <si>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</si>
  <si>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</si>
  <si>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</si>
  <si>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</si>
  <si>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</si>
  <si>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</si>
  <si>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</si>
  <si>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</si>
  <si>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</si>
  <si>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</si>
  <si>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</si>
  <si>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</si>
  <si>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</si>
  <si>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</si>
  <si>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</si>
  <si>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</si>
  <si>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</si>
  <si>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</si>
  <si>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</si>
  <si>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</si>
  <si>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</si>
  <si>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</si>
  <si>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</si>
  <si>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</si>
  <si>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</si>
  <si>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</si>
  <si>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</si>
  <si>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</si>
  <si>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</si>
  <si>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</si>
  <si>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</si>
  <si>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</si>
  <si>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</si>
  <si>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</si>
  <si>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</si>
  <si>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</si>
  <si>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</si>
  <si>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</si>
  <si>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</si>
  <si>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</si>
  <si>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</si>
  <si>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</si>
  <si>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</si>
  <si>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</si>
  <si>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</si>
  <si>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</si>
  <si>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</si>
  <si>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</si>
  <si>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</si>
  <si>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</si>
  <si>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</si>
  <si>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</si>
  <si>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</si>
  <si>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</si>
  <si>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</si>
  <si>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</si>
  <si>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</si>
  <si>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</si>
  <si>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</si>
  <si>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</si>
  <si>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</si>
  <si>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</si>
  <si>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</si>
  <si>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</si>
  <si>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</si>
  <si>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</si>
  <si>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</si>
  <si>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</si>
  <si>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</si>
  <si>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</si>
  <si>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</si>
  <si>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</si>
  <si>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</si>
  <si>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</si>
  <si>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</si>
  <si>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</si>
  <si>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</si>
  <si>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</si>
  <si>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</si>
  <si>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</si>
  <si>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</si>
  <si>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</si>
  <si>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</si>
  <si>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</si>
  <si>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</si>
  <si>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</si>
  <si>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</si>
  <si>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</si>
  <si>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</si>
  <si>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</si>
  <si>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</si>
  <si>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</si>
  <si>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</si>
  <si>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</si>
  <si>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</si>
  <si>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</si>
  <si>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</si>
  <si>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</si>
  <si>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</si>
  <si>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</si>
  <si>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</si>
  <si>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</si>
  <si>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</si>
  <si>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</si>
  <si>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</si>
  <si>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</si>
  <si>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</si>
  <si>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</si>
  <si>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</si>
  <si>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</si>
  <si>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</si>
  <si>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</si>
  <si>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</si>
  <si>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</si>
  <si>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</si>
  <si>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</si>
  <si>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</si>
  <si>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</si>
  <si>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</si>
  <si>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</si>
  <si>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</si>
  <si>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</si>
  <si>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</si>
  <si>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</si>
  <si>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</si>
  <si>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</si>
  <si>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</si>
  <si>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</si>
  <si>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</si>
  <si>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</si>
  <si>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</si>
  <si>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</si>
  <si>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</si>
  <si>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</si>
  <si>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</si>
  <si>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</si>
  <si>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</si>
  <si>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</si>
  <si>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</si>
  <si>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</si>
  <si>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</si>
  <si>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</si>
  <si>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</si>
  <si>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</si>
  <si>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</si>
  <si>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</si>
  <si>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</si>
  <si>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</si>
  <si>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</si>
  <si>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</si>
  <si>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</si>
  <si>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</si>
  <si>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</si>
  <si>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</si>
  <si>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</si>
  <si>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</si>
  <si>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</si>
  <si>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</si>
  <si>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</si>
  <si>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</si>
  <si>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</si>
  <si>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</si>
  <si>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</si>
  <si>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</si>
  <si>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</si>
  <si>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</si>
  <si>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</si>
  <si>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</si>
  <si>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</si>
  <si>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</si>
  <si>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</si>
  <si>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</si>
  <si>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</si>
  <si>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</si>
  <si>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</si>
  <si>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</si>
  <si>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</si>
  <si>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</si>
  <si>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</si>
  <si>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</si>
  <si>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</si>
  <si>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</si>
  <si>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</si>
  <si>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</si>
  <si>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</si>
  <si>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</si>
  <si>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</si>
  <si>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</si>
  <si>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</si>
  <si>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</si>
  <si>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</si>
  <si>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</si>
  <si>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</si>
  <si>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</si>
  <si>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</si>
  <si>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</si>
  <si>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</si>
  <si>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</si>
  <si>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</si>
  <si>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</si>
  <si>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</si>
  <si>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</si>
  <si>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</si>
  <si>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</si>
  <si>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</si>
  <si>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</si>
  <si>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</si>
  <si>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</si>
  <si>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</si>
  <si>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</si>
  <si>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</si>
  <si>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</si>
  <si>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</si>
  <si>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</si>
  <si>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</si>
  <si>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</si>
  <si>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</si>
  <si>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</si>
  <si>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</si>
  <si>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</si>
  <si>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</si>
  <si>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</si>
  <si>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</si>
  <si>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</si>
  <si>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</si>
  <si>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</si>
  <si>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</si>
  <si>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</si>
  <si>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</si>
  <si>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</si>
  <si>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</si>
  <si>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</si>
  <si>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</si>
  <si>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</si>
  <si>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</si>
  <si>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</si>
  <si>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</si>
  <si>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</si>
  <si>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</si>
  <si>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</si>
  <si>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</si>
  <si>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</si>
  <si>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</si>
  <si>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</si>
  <si>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</si>
  <si>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</si>
  <si>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</si>
  <si>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</si>
  <si>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</si>
  <si>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</si>
  <si>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</si>
  <si>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</si>
  <si>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</si>
  <si>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</si>
  <si>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</si>
  <si>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</si>
  <si>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</si>
  <si>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</si>
  <si>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</si>
  <si>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</si>
  <si>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</si>
  <si>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</si>
  <si>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</si>
  <si>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</si>
  <si>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</si>
  <si>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</si>
  <si>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</si>
  <si>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</si>
  <si>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</si>
  <si>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</si>
  <si>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</si>
  <si>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</si>
  <si>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</si>
  <si>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</si>
  <si>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</si>
  <si>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</si>
  <si>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</si>
  <si>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</si>
  <si>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</si>
  <si>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</si>
  <si>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</si>
  <si>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</si>
  <si>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</si>
  <si>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</si>
  <si>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</si>
  <si>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</si>
  <si>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</si>
  <si>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</si>
  <si>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</si>
  <si>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</si>
  <si>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</si>
  <si>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</si>
  <si>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</si>
  <si>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</si>
  <si>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</si>
  <si>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</si>
  <si>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</si>
  <si>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</si>
  <si>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</si>
  <si>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</si>
  <si>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</si>
  <si>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</si>
  <si>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</si>
  <si>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</si>
  <si>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</si>
  <si>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</si>
  <si>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</si>
  <si>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</si>
  <si>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</si>
  <si>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</si>
  <si>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</si>
  <si>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</si>
  <si>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</si>
  <si>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</si>
  <si>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</si>
  <si>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</si>
  <si>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</si>
  <si>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</si>
  <si>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</si>
  <si>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</si>
  <si>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</si>
  <si>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</si>
  <si>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</si>
  <si>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</si>
  <si>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</si>
  <si>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</si>
  <si>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</si>
  <si>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</si>
  <si>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</si>
  <si>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</si>
  <si>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</si>
  <si>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</si>
  <si>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</si>
  <si>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</si>
  <si>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</si>
  <si>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</si>
  <si>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</si>
  <si>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</si>
  <si>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</si>
  <si>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</si>
  <si>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</si>
  <si>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</si>
  <si>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</si>
  <si>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</si>
  <si>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</si>
  <si>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</si>
  <si>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</si>
  <si>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</si>
  <si>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</si>
  <si>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</si>
  <si>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</si>
  <si>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</si>
  <si>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</si>
  <si>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</si>
  <si>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</si>
  <si>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</si>
  <si>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</si>
  <si>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</si>
  <si>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</si>
  <si>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</si>
  <si>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</si>
  <si>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</si>
  <si>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</si>
  <si>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</si>
  <si>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</si>
  <si>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</si>
  <si>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</si>
  <si>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</si>
  <si>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</si>
  <si>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</si>
  <si>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</si>
  <si>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</si>
  <si>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</si>
  <si>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</si>
  <si>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</si>
  <si>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</si>
  <si>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</si>
  <si>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</si>
  <si>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</si>
  <si>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</si>
  <si>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</si>
  <si>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</si>
  <si>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</si>
  <si>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</si>
  <si>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</si>
  <si>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</si>
  <si>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</si>
  <si>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</si>
  <si>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</si>
  <si>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</si>
  <si>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</si>
  <si>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</si>
  <si>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</si>
  <si>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</si>
  <si>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</si>
  <si>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</si>
  <si>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</si>
  <si>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</si>
  <si>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</si>
  <si>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</si>
  <si>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</si>
  <si>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</si>
  <si>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</si>
  <si>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</si>
  <si>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</si>
  <si>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</si>
  <si>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</si>
  <si>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</si>
  <si>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</si>
  <si>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</si>
  <si>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</si>
  <si>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</si>
  <si>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</si>
  <si>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</si>
  <si>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</si>
  <si>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</si>
  <si>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</si>
  <si>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</si>
  <si>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</si>
  <si>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</si>
  <si>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</si>
  <si>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</si>
  <si>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</si>
  <si>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</si>
  <si>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</si>
  <si>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</si>
  <si>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</si>
  <si>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</si>
  <si>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</si>
  <si>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</si>
  <si>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</si>
  <si>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</si>
  <si>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</si>
  <si>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</si>
  <si>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</si>
  <si>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</si>
  <si>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</si>
  <si>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</si>
  <si>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</si>
  <si>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</si>
  <si>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</si>
  <si>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</si>
  <si>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</si>
  <si>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</si>
  <si>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</si>
  <si>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</si>
  <si>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</si>
  <si>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</si>
  <si>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</si>
  <si>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</si>
  <si>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</si>
  <si>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</si>
  <si>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</si>
  <si>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</si>
  <si>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</si>
  <si>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</si>
  <si>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</si>
  <si>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</si>
  <si>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</si>
  <si>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</si>
  <si>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</si>
  <si>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</si>
  <si>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</si>
  <si>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</si>
  <si>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</si>
  <si>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</si>
  <si>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</si>
  <si>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</si>
  <si>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</si>
  <si>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</si>
  <si>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</si>
  <si>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</si>
  <si>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</si>
  <si>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</si>
  <si>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</si>
  <si>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</si>
  <si>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</si>
  <si>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</si>
  <si>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</si>
  <si>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</si>
  <si>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</si>
  <si>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</si>
  <si>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</si>
  <si>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</si>
  <si>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</si>
  <si>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</si>
  <si>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</si>
  <si>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</si>
  <si>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</si>
  <si>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</si>
  <si>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</si>
  <si>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</si>
  <si>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</si>
  <si>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</si>
  <si>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</si>
  <si>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</si>
  <si>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</si>
  <si>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</si>
  <si>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</si>
  <si>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</si>
  <si>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</si>
  <si>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</si>
  <si>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</si>
  <si>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</si>
  <si>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</si>
  <si>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</si>
  <si>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</si>
  <si>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</si>
  <si>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</si>
  <si>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</si>
  <si>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</si>
  <si>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</si>
  <si>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</si>
  <si>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</si>
  <si>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</si>
  <si>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</si>
  <si>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</si>
  <si>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</si>
  <si>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</si>
  <si>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</si>
  <si>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</si>
  <si>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</si>
  <si>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</si>
  <si>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</si>
  <si>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</si>
  <si>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</si>
  <si>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</si>
  <si>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</si>
  <si>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</si>
  <si>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</si>
  <si>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</si>
  <si>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</si>
  <si>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</si>
  <si>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</si>
  <si>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</si>
  <si>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</si>
  <si>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</si>
  <si>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</si>
  <si>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</si>
  <si>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</si>
  <si>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</si>
  <si>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</si>
  <si>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</si>
  <si>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</si>
  <si>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</si>
  <si>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</si>
  <si>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</si>
  <si>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</si>
  <si>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</si>
  <si>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</si>
  <si>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</si>
  <si>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</si>
  <si>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</si>
  <si>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</si>
  <si>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</si>
  <si>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</si>
  <si>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</si>
  <si>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</si>
  <si>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</si>
  <si>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</si>
  <si>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</si>
  <si>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</si>
  <si>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</si>
  <si>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</si>
  <si>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</si>
  <si>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</si>
  <si>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</si>
  <si>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</si>
  <si>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</si>
  <si>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</si>
  <si>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</si>
  <si>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</si>
  <si>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</si>
  <si>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</si>
  <si>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</si>
  <si>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</si>
  <si>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</si>
  <si>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</si>
  <si>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</si>
  <si>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</si>
  <si>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</si>
  <si>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</si>
  <si>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</si>
  <si>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</si>
  <si>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</si>
  <si>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</si>
  <si>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</si>
  <si>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</si>
  <si>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</si>
  <si>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</si>
  <si>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</si>
  <si>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</si>
  <si>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</si>
  <si>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</si>
  <si>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</si>
  <si>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</si>
  <si>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</si>
  <si>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</si>
  <si>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</si>
  <si>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</si>
  <si>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</si>
  <si>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</si>
  <si>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</si>
  <si>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</si>
  <si>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</si>
  <si>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</si>
  <si>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</si>
  <si>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</si>
  <si>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</si>
  <si>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</si>
  <si>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</si>
  <si>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</si>
  <si>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</si>
  <si>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</si>
  <si>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</si>
  <si>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</si>
  <si>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</si>
  <si>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</si>
  <si>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</si>
  <si>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</si>
  <si>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</si>
  <si>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</si>
  <si>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</si>
  <si>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</si>
  <si>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</si>
  <si>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</si>
  <si>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</si>
  <si>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</si>
  <si>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</si>
  <si>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</si>
  <si>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</si>
  <si>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</si>
  <si>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</si>
  <si>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</si>
  <si>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</si>
  <si>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</si>
  <si>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</si>
  <si>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</si>
  <si>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</si>
  <si>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</si>
  <si>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</si>
  <si>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</si>
  <si>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</si>
  <si>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</si>
  <si>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</si>
  <si>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</si>
  <si>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</si>
  <si>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</si>
  <si>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</si>
  <si>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</si>
  <si>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</si>
  <si>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</si>
  <si>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</si>
  <si>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</si>
  <si>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</si>
  <si>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</si>
  <si>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</si>
  <si>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</si>
  <si>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</si>
  <si>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</si>
  <si>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</si>
  <si>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</si>
  <si>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</si>
  <si>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</si>
  <si>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</si>
  <si>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</si>
  <si>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</si>
  <si>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</si>
  <si>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</si>
  <si>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</si>
  <si>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</si>
  <si>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</si>
  <si>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</si>
  <si>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</si>
  <si>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</si>
  <si>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</si>
  <si>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</si>
  <si>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</si>
  <si>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</si>
  <si>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</si>
  <si>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</si>
  <si>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</si>
  <si>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</si>
  <si>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</si>
  <si>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</si>
  <si>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</si>
  <si>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</si>
  <si>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</si>
  <si>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</si>
  <si>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</si>
  <si>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</si>
  <si>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</si>
  <si>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</si>
  <si>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</si>
  <si>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</si>
  <si>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</si>
  <si>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</si>
  <si>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</si>
  <si>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</si>
  <si>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</si>
  <si>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</si>
  <si>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</si>
  <si>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</si>
  <si>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</si>
  <si>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</si>
  <si>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</si>
  <si>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</si>
  <si>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</si>
  <si>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</si>
  <si>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</si>
  <si>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</si>
  <si>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</si>
  <si>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</si>
  <si>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</si>
  <si>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</si>
  <si>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</si>
  <si>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</si>
  <si>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</si>
  <si>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</si>
  <si>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</si>
  <si>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</si>
  <si>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</si>
  <si>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</si>
  <si>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</si>
  <si>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</si>
  <si>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</si>
  <si>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</si>
  <si>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</si>
  <si>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</si>
  <si>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</si>
  <si>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</si>
  <si>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</si>
  <si>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</si>
  <si>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</si>
  <si>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</si>
  <si>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</si>
  <si>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</si>
  <si>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</si>
  <si>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</si>
  <si>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</si>
  <si>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</si>
  <si>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</si>
  <si>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</si>
  <si>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</si>
  <si>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</si>
  <si>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</si>
  <si>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</si>
  <si>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</si>
  <si>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</si>
  <si>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</si>
  <si>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</si>
  <si>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</si>
  <si>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</si>
  <si>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</si>
  <si>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</si>
  <si>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</si>
  <si>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</si>
  <si>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</si>
  <si>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</si>
  <si>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</si>
  <si>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</si>
  <si>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</si>
  <si>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</si>
  <si>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</si>
  <si>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</si>
  <si>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</si>
  <si>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</si>
  <si>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</si>
  <si>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</si>
  <si>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</si>
  <si>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</si>
  <si>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</si>
  <si>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</si>
  <si>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</si>
  <si>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</si>
  <si>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</si>
  <si>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</si>
  <si>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</si>
  <si>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</si>
  <si>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</si>
  <si>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</si>
  <si>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</si>
  <si>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</si>
  <si>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</si>
  <si>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</si>
  <si>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</si>
  <si>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</si>
  <si>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</si>
  <si>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</si>
  <si>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</si>
  <si>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</si>
  <si>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</si>
  <si>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</si>
  <si>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</si>
  <si>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</si>
  <si>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</si>
  <si>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</si>
  <si>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</si>
  <si>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</si>
  <si>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</si>
  <si>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</si>
  <si>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</si>
  <si>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</si>
  <si>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</si>
  <si>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</si>
  <si>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</si>
  <si>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</si>
  <si>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</si>
  <si>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</si>
  <si>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</si>
  <si>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</si>
  <si>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</si>
  <si>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</si>
  <si>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</si>
  <si>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</si>
  <si>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</si>
  <si>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</si>
  <si>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</si>
  <si>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</si>
  <si>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</si>
  <si>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</si>
  <si>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</si>
  <si>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</si>
  <si>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</si>
  <si>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</si>
  <si>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</si>
  <si>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</si>
  <si>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</si>
  <si>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</si>
  <si>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</si>
  <si>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</si>
  <si>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</si>
  <si>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</si>
  <si>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</si>
  <si>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</si>
  <si>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</si>
  <si>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</si>
  <si>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</si>
  <si>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</si>
  <si>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</si>
  <si>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</si>
  <si>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</si>
  <si>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</si>
  <si>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</si>
  <si>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</si>
  <si>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</si>
  <si>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</si>
  <si>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</si>
  <si>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</si>
  <si>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</si>
  <si>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</si>
  <si>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</si>
  <si>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</si>
  <si>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</si>
  <si>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</si>
  <si>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</si>
  <si>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</si>
  <si>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</si>
  <si>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</si>
  <si>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</si>
  <si>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</si>
  <si>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</si>
  <si>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</si>
  <si>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</si>
  <si>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</si>
  <si>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</si>
  <si>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</si>
  <si>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</si>
  <si>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</si>
  <si>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</si>
  <si>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</si>
  <si>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</si>
  <si>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</si>
  <si>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</si>
  <si>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</si>
  <si>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</si>
  <si>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</si>
  <si>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</si>
  <si>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</si>
  <si>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</si>
  <si>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</si>
  <si>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</si>
  <si>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</si>
  <si>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</si>
  <si>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</si>
  <si>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</si>
  <si>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</si>
  <si>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</si>
  <si>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</si>
  <si>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</si>
  <si>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</si>
  <si>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</si>
  <si>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</si>
  <si>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</si>
  <si>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</si>
  <si>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</si>
  <si>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</si>
  <si>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</si>
  <si>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</si>
  <si>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</si>
  <si>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</si>
  <si>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</si>
  <si>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</si>
  <si>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</si>
  <si>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</si>
  <si>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</si>
  <si>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</si>
  <si>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</si>
  <si>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</si>
  <si>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</si>
  <si>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</si>
  <si>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</si>
  <si>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</si>
  <si>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</si>
  <si>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</si>
  <si>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</si>
  <si>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</si>
  <si>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</si>
  <si>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</si>
  <si>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</si>
  <si>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</si>
  <si>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</si>
  <si>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</si>
  <si>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</si>
  <si>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</si>
  <si>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</si>
  <si>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</si>
  <si>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</si>
  <si>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</si>
  <si>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</si>
  <si>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</si>
  <si>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</si>
  <si>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</si>
  <si>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</si>
  <si>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</si>
  <si>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</si>
  <si>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</si>
  <si>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</si>
  <si>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</si>
  <si>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</si>
  <si>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</si>
  <si>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</si>
  <si>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</si>
  <si>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</si>
  <si>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</si>
  <si>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</si>
  <si>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</si>
  <si>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</si>
  <si>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</si>
  <si>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</si>
  <si>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</si>
  <si>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</si>
  <si>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</si>
  <si>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</si>
  <si>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</si>
  <si>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</si>
  <si>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</si>
  <si>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</si>
  <si>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</si>
  <si>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</si>
  <si>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</si>
  <si>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</si>
  <si>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</si>
  <si>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</si>
  <si>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</si>
  <si>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</si>
  <si>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</si>
  <si>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</si>
  <si>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</si>
  <si>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</si>
  <si>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</si>
  <si>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</si>
  <si>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</si>
  <si>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</si>
  <si>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</si>
  <si>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</si>
  <si>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</si>
  <si>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</si>
  <si>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</si>
  <si>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</si>
  <si>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</si>
  <si>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</si>
  <si>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</si>
  <si>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</si>
  <si>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</si>
  <si>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</si>
  <si>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</si>
  <si>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</si>
  <si>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</si>
  <si>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</si>
  <si>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</si>
  <si>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</si>
  <si>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</si>
  <si>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</si>
  <si>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</si>
  <si>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</si>
  <si>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</si>
  <si>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</si>
  <si>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</si>
  <si>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</si>
  <si>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</si>
  <si>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</si>
  <si>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</si>
  <si>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</si>
  <si>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</si>
  <si>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</si>
  <si>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</si>
  <si>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</si>
  <si>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</si>
  <si>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</si>
  <si>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</si>
  <si>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</si>
  <si>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</si>
  <si>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</si>
  <si>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</si>
  <si>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</si>
  <si>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</si>
  <si>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</si>
  <si>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</si>
  <si>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</si>
  <si>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</si>
  <si>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</si>
  <si>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</si>
  <si>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</si>
  <si>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</si>
  <si>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</si>
  <si>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</si>
  <si>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</si>
  <si>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</si>
  <si>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</si>
  <si>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</si>
  <si>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</si>
  <si>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</si>
  <si>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</si>
  <si>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</si>
  <si>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</si>
  <si>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</si>
  <si>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</si>
  <si>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</si>
  <si>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</si>
  <si>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</si>
  <si>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</si>
  <si>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</si>
  <si>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</si>
  <si>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</si>
  <si>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</si>
  <si>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</si>
  <si>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</si>
  <si>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</si>
  <si>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</si>
  <si>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</si>
  <si>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CJ5-T</t>
  </si>
  <si>
    <t>DS MORODEMAK, KEC SAYUNG</t>
  </si>
  <si>
    <t>D'CELLO CAFFE DAN RESTO</t>
  </si>
  <si>
    <t>KOORDINAT : -6.929334, 110.597960</t>
  </si>
  <si>
    <t>B2</t>
  </si>
  <si>
    <t>Demak, 05 Februari 2024</t>
  </si>
  <si>
    <t>MANAGER</t>
  </si>
  <si>
    <t>ACHMAD SUHENDRO</t>
  </si>
  <si>
    <t>Staff Teknik</t>
  </si>
  <si>
    <t>TL Teknik</t>
  </si>
  <si>
    <t>Manager Unit</t>
  </si>
  <si>
    <t>Manager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</si>
</sst>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1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  <numFmt numFmtId="209" formatCode="&quot;Rp&quot;#,##0.00;\-&quot;Rp&quot;#,##0.00"/>
    <numFmt numFmtId="211" formatCode="_-* #,##0_-;\-* #,##0_-;_-* &quot;-&quot;_-;_-@_-"/>
    <numFmt numFmtId="213" formatCode="_-* #,##0.00_-;\-* #,##0.00_-;_-* &quot;-&quot;??_-;_-@_-"/>
  </numFmts>
  <fonts count="178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6711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41" fontId="23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80" fillId="0" borderId="103"/>
    <xf numFmtId="0" fontId="80" fillId="0" borderId="103"/>
    <xf numFmtId="0" fontId="80" fillId="0" borderId="103"/>
    <xf numFmtId="0" fontId="80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43" fontId="23" fillId="0" borderId="0" applyFont="0" applyFill="0" applyBorder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0" fontId="90" fillId="0" borderId="104"/>
    <xf numFmtId="0" fontId="90" fillId="0" borderId="104"/>
    <xf numFmtId="0" fontId="2" fillId="0" borderId="0"/>
    <xf numFmtId="43" fontId="12" fillId="0" borderId="0" applyFont="0" applyFill="0" applyBorder="0" applyAlignment="0" applyProtection="0"/>
    <xf numFmtId="0" fontId="2" fillId="0" borderId="0"/>
    <xf numFmtId="21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0" fontId="2" fillId="0" borderId="0"/>
    <xf numFmtId="211" fontId="23" fillId="0" borderId="0" applyFont="0" applyFill="0" applyBorder="0" applyAlignment="0" applyProtection="0"/>
    <xf numFmtId="0" fontId="2" fillId="0" borderId="0"/>
    <xf numFmtId="213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09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69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70" fillId="0" borderId="0" applyFont="0" applyFill="0" applyBorder="0" applyAlignment="0" applyProtection="0"/>
    <xf numFmtId="213" fontId="70" fillId="0" borderId="0" applyFont="0" applyFill="0" applyBorder="0" applyAlignment="0" applyProtection="0"/>
    <xf numFmtId="213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89" fillId="0" borderId="14"/>
    <xf numFmtId="213" fontId="23" fillId="0" borderId="0" applyFont="0" applyFill="0" applyBorder="0" applyAlignment="0" applyProtection="0"/>
    <xf numFmtId="0" fontId="38" fillId="20" borderId="13" applyNumberForma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8" fillId="21" borderId="102" applyNumberFormat="0" applyAlignment="0" applyProtection="0"/>
    <xf numFmtId="0" fontId="34" fillId="7" borderId="1" applyNumberFormat="0" applyAlignment="0" applyProtection="0"/>
    <xf numFmtId="0" fontId="40" fillId="0" borderId="17" applyNumberFormat="0" applyFill="0" applyAlignment="0" applyProtection="0"/>
    <xf numFmtId="0" fontId="2" fillId="0" borderId="0"/>
    <xf numFmtId="0" fontId="2" fillId="0" borderId="0"/>
    <xf numFmtId="0" fontId="89" fillId="0" borderId="100"/>
    <xf numFmtId="0" fontId="23" fillId="27" borderId="12" applyNumberFormat="0" applyFont="0" applyAlignment="0" applyProtection="0"/>
    <xf numFmtId="0" fontId="38" fillId="20" borderId="13" applyNumberFormat="0" applyAlignment="0" applyProtection="0"/>
    <xf numFmtId="0" fontId="40" fillId="0" borderId="17" applyNumberFormat="0" applyFill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" fillId="0" borderId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213" fontId="2" fillId="0" borderId="0" applyFont="0" applyFill="0" applyBorder="0" applyAlignment="0" applyProtection="0"/>
    <xf numFmtId="0" fontId="80" fillId="23" borderId="4"/>
    <xf numFmtId="0" fontId="80" fillId="0" borderId="4"/>
    <xf numFmtId="0" fontId="80" fillId="0" borderId="103"/>
    <xf numFmtId="0" fontId="80" fillId="0" borderId="103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23" borderId="4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" fillId="0" borderId="0"/>
    <xf numFmtId="0" fontId="2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23" fillId="27" borderId="12" applyNumberFormat="0" applyFont="0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89" fillId="0" borderId="100"/>
    <xf numFmtId="0" fontId="34" fillId="7" borderId="1" applyNumberFormat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213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09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2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2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0" fontId="34" fillId="7" borderId="1" applyNumberFormat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0" fontId="34" fillId="7" borderId="1" applyNumberFormat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2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4"/>
    <xf numFmtId="0" fontId="75" fillId="0" borderId="4"/>
    <xf numFmtId="0" fontId="80" fillId="0" borderId="103"/>
    <xf numFmtId="0" fontId="80" fillId="0" borderId="103"/>
    <xf numFmtId="0" fontId="80" fillId="0" borderId="4"/>
    <xf numFmtId="0" fontId="80" fillId="23" borderId="4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3" fontId="2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9" fontId="23" fillId="0" borderId="0" applyFont="0" applyFill="0" applyBorder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00"/>
    <xf numFmtId="0" fontId="89" fillId="0" borderId="100"/>
    <xf numFmtId="0" fontId="90" fillId="0" borderId="104"/>
    <xf numFmtId="0" fontId="90" fillId="0" borderId="104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1" fillId="0" borderId="0"/>
    <xf numFmtId="21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8" fillId="20" borderId="13" applyNumberForma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40" fillId="0" borderId="17" applyNumberFormat="0" applyFill="0" applyAlignment="0" applyProtection="0"/>
    <xf numFmtId="0" fontId="2" fillId="0" borderId="0"/>
    <xf numFmtId="0" fontId="34" fillId="7" borderId="1" applyNumberFormat="0" applyAlignment="0" applyProtection="0"/>
    <xf numFmtId="0" fontId="27" fillId="20" borderId="1" applyNumberFormat="0" applyAlignment="0" applyProtection="0"/>
    <xf numFmtId="0" fontId="2" fillId="0" borderId="0"/>
    <xf numFmtId="0" fontId="23" fillId="27" borderId="12" applyNumberFormat="0" applyFont="0" applyAlignment="0" applyProtection="0"/>
    <xf numFmtId="0" fontId="34" fillId="7" borderId="1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213" fontId="2" fillId="0" borderId="0" applyFont="0" applyFill="0" applyBorder="0" applyAlignment="0" applyProtection="0"/>
    <xf numFmtId="0" fontId="80" fillId="23" borderId="4"/>
    <xf numFmtId="0" fontId="80" fillId="0" borderId="4"/>
    <xf numFmtId="0" fontId="80" fillId="23" borderId="4"/>
    <xf numFmtId="0" fontId="80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75" fillId="0" borderId="4"/>
    <xf numFmtId="0" fontId="80" fillId="0" borderId="4"/>
    <xf numFmtId="0" fontId="80" fillId="23" borderId="4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" fillId="0" borderId="0"/>
    <xf numFmtId="0" fontId="2" fillId="0" borderId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89" fillId="0" borderId="100"/>
    <xf numFmtId="0" fontId="90" fillId="0" borderId="104"/>
    <xf numFmtId="0" fontId="38" fillId="20" borderId="13" applyNumberFormat="0" applyAlignment="0" applyProtection="0"/>
    <xf numFmtId="0" fontId="23" fillId="27" borderId="12" applyNumberFormat="0" applyFon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27" fillId="20" borderId="1" applyNumberForma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40" fillId="0" borderId="17" applyNumberFormat="0" applyFill="0" applyAlignment="0" applyProtection="0"/>
    <xf numFmtId="0" fontId="38" fillId="20" borderId="13" applyNumberFormat="0" applyAlignment="0" applyProtection="0"/>
    <xf numFmtId="0" fontId="23" fillId="27" borderId="12" applyNumberFormat="0" applyFont="0" applyAlignment="0" applyProtection="0"/>
    <xf numFmtId="0" fontId="89" fillId="0" borderId="100"/>
    <xf numFmtId="0" fontId="34" fillId="7" borderId="1" applyNumberFormat="0" applyAlignment="0" applyProtection="0"/>
    <xf numFmtId="0" fontId="27" fillId="20" borderId="1" applyNumberFormat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194" fontId="44" fillId="28" borderId="12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40" fillId="0" borderId="17" applyNumberFormat="0" applyFill="0" applyAlignment="0" applyProtection="0"/>
    <xf numFmtId="0" fontId="38" fillId="20" borderId="13" applyNumberFormat="0" applyAlignment="0" applyProtection="0"/>
    <xf numFmtId="0" fontId="23" fillId="27" borderId="12" applyNumberFormat="0" applyFont="0" applyAlignment="0" applyProtection="0"/>
    <xf numFmtId="0" fontId="89" fillId="0" borderId="100"/>
    <xf numFmtId="0" fontId="34" fillId="7" borderId="1" applyNumberFormat="0" applyAlignment="0" applyProtection="0"/>
    <xf numFmtId="0" fontId="27" fillId="20" borderId="1" applyNumberFormat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89" fillId="0" borderId="10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213" fontId="23" fillId="0" borderId="0" applyFont="0" applyFill="0" applyBorder="0" applyAlignment="0" applyProtection="0"/>
    <xf numFmtId="0" fontId="1" fillId="0" borderId="0"/>
    <xf numFmtId="0" fontId="34" fillId="7" borderId="1" applyNumberFormat="0" applyAlignment="0" applyProtection="0"/>
    <xf numFmtId="0" fontId="75" fillId="0" borderId="4"/>
    <xf numFmtId="0" fontId="75" fillId="0" borderId="4"/>
    <xf numFmtId="0" fontId="80" fillId="0" borderId="4"/>
    <xf numFmtId="0" fontId="80" fillId="23" borderId="4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17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89" fillId="0" borderId="100"/>
    <xf numFmtId="0" fontId="89" fillId="0" borderId="100"/>
    <xf numFmtId="0" fontId="90" fillId="0" borderId="104"/>
    <xf numFmtId="0" fontId="90" fillId="0" borderId="104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2" fillId="0" borderId="0"/>
    <xf numFmtId="213" fontId="12" fillId="0" borderId="0" applyFont="0" applyFill="0" applyBorder="0" applyAlignment="0" applyProtection="0"/>
    <xf numFmtId="0" fontId="2" fillId="0" borderId="0"/>
    <xf numFmtId="21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0" fontId="2" fillId="0" borderId="0"/>
    <xf numFmtId="211" fontId="23" fillId="0" borderId="0" applyFont="0" applyFill="0" applyBorder="0" applyAlignment="0" applyProtection="0"/>
    <xf numFmtId="0" fontId="2" fillId="0" borderId="0"/>
    <xf numFmtId="213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09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7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69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1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17" fillId="0" borderId="0" applyFont="0" applyFill="0" applyBorder="0" applyAlignment="0" applyProtection="0"/>
    <xf numFmtId="213" fontId="23" fillId="0" borderId="0" applyFont="0" applyFill="0" applyBorder="0" applyAlignment="0" applyProtection="0"/>
    <xf numFmtId="213" fontId="70" fillId="0" borderId="0" applyFont="0" applyFill="0" applyBorder="0" applyAlignment="0" applyProtection="0"/>
    <xf numFmtId="213" fontId="70" fillId="0" borderId="0" applyFont="0" applyFill="0" applyBorder="0" applyAlignment="0" applyProtection="0"/>
    <xf numFmtId="213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" fillId="0" borderId="0" applyFont="0" applyFill="0" applyBorder="0" applyAlignment="0" applyProtection="0"/>
    <xf numFmtId="0" fontId="89" fillId="0" borderId="100"/>
    <xf numFmtId="0" fontId="90" fillId="0" borderId="104"/>
    <xf numFmtId="21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0" fillId="0" borderId="104"/>
    <xf numFmtId="9" fontId="23" fillId="0" borderId="0" applyFont="0" applyFill="0" applyBorder="0" applyAlignment="0" applyProtection="0"/>
    <xf numFmtId="0" fontId="90" fillId="0" borderId="101"/>
    <xf numFmtId="0" fontId="90" fillId="0" borderId="101"/>
    <xf numFmtId="0" fontId="90" fillId="0" borderId="101"/>
    <xf numFmtId="0" fontId="90" fillId="0" borderId="101"/>
    <xf numFmtId="0" fontId="90" fillId="0" borderId="101"/>
    <xf numFmtId="0" fontId="90" fillId="0" borderId="101"/>
    <xf numFmtId="0" fontId="90" fillId="0" borderId="101"/>
  </cellStyleXfs>
  <cellXfs count="724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167" fontId="143" fillId="40" borderId="85" xfId="2672" applyFont="1" applyFill="1" applyBorder="1" applyAlignment="1" applyProtection="1">
      <alignment horizontal="right" vertical="center" wrapText="1"/>
      <protection locked="0"/>
    </xf>
    <xf numFmtId="167" fontId="143" fillId="40" borderId="87" xfId="2672" applyFont="1" applyFill="1" applyBorder="1" applyAlignment="1" applyProtection="1">
      <alignment horizontal="right" vertical="center"/>
      <protection locked="0"/>
    </xf>
    <xf numFmtId="169" fontId="143" fillId="40" borderId="87" xfId="2672" applyNumberFormat="1" applyFont="1" applyFill="1" applyBorder="1" applyAlignment="1" applyProtection="1">
      <alignment horizontal="right" vertical="center"/>
      <protection locked="0"/>
    </xf>
    <xf numFmtId="169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130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8" fontId="177" fillId="0" borderId="73" xfId="1450" applyNumberFormat="1" applyFont="1" applyBorder="1" applyAlignment="1">
      <alignment horizontal="left" vertical="center"/>
    </xf>
    <xf numFmtId="208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54" fillId="0" borderId="0" xfId="6031" applyFont="1" applyAlignment="1">
      <alignment horizontal="right"/>
    </xf>
    <xf numFmtId="0" fontId="161" fillId="0" borderId="0" xfId="1644" applyFont="1" applyAlignment="1">
      <alignment horizontal="center" vertical="center"/>
    </xf>
  </cellXfs>
  <cellStyles count="671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4695" xr:uid="{AF99E2AA-B391-41FE-B092-836A68542136}"/>
    <cellStyle name="Calculation 10 2 3" xfId="5924" xr:uid="{45484B8B-8BB5-4E96-8701-69DE3347808A}"/>
    <cellStyle name="Calculation 10 3" xfId="4478" xr:uid="{28E5B536-76E2-4793-8A14-B3B86CEE9FF4}"/>
    <cellStyle name="Calculation 10 4" xfId="4387" xr:uid="{0CED1BBB-F33F-43F9-A595-1012A378CC44}"/>
    <cellStyle name="Calculation 10 5" xfId="5215" xr:uid="{DBD4FC88-D2F0-4300-9CE5-56CC2A081128}"/>
    <cellStyle name="Calculation 10 6" xfId="5397" xr:uid="{E1C2D270-0E9E-4697-A10A-355B541AE44F}"/>
    <cellStyle name="Calculation 10 7" xfId="5524" xr:uid="{8EDB4AA2-AF99-460C-860A-680770A507FA}"/>
    <cellStyle name="Calculation 11" xfId="470" xr:uid="{00000000-0005-0000-0000-0000D5010000}"/>
    <cellStyle name="Calculation 11 2" xfId="471" xr:uid="{00000000-0005-0000-0000-0000D6010000}"/>
    <cellStyle name="Calculation 11 2 2" xfId="4696" xr:uid="{AFC6D365-751C-4166-ACBD-0B472E7C2539}"/>
    <cellStyle name="Calculation 11 2 3" xfId="5925" xr:uid="{5239A8D3-0BE6-45D9-8DD7-FA4CD1041520}"/>
    <cellStyle name="Calculation 11 3" xfId="4477" xr:uid="{006828ED-3136-4219-96B3-5CB0ECF97DCF}"/>
    <cellStyle name="Calculation 11 4" xfId="4388" xr:uid="{42EC4EAA-9C8E-49CB-B630-A05E7F645F14}"/>
    <cellStyle name="Calculation 11 5" xfId="5507" xr:uid="{C7807136-795A-4AF1-B1F7-F94830703118}"/>
    <cellStyle name="Calculation 11 6" xfId="5398" xr:uid="{DD74DA45-F8AB-474F-9370-91D8B8A26642}"/>
    <cellStyle name="Calculation 11 7" xfId="5523" xr:uid="{64C9A054-EC41-4ADC-91D8-8269D1B5CA94}"/>
    <cellStyle name="Calculation 12" xfId="472" xr:uid="{00000000-0005-0000-0000-0000D7010000}"/>
    <cellStyle name="Calculation 12 2" xfId="473" xr:uid="{00000000-0005-0000-0000-0000D8010000}"/>
    <cellStyle name="Calculation 12 2 2" xfId="4697" xr:uid="{05B316D5-514E-4A17-A0B8-C61A3C94955B}"/>
    <cellStyle name="Calculation 12 2 3" xfId="5926" xr:uid="{C4DCAACF-3424-4760-9F8E-A56AEC9164F3}"/>
    <cellStyle name="Calculation 12 3" xfId="4476" xr:uid="{FB249E5A-9E54-457D-B11D-BE92D7D908A3}"/>
    <cellStyle name="Calculation 12 4" xfId="4389" xr:uid="{748E4390-AB73-4B82-B978-48885273B397}"/>
    <cellStyle name="Calculation 12 5" xfId="5506" xr:uid="{E4CD3968-EF92-468C-BA21-A8F0A423A177}"/>
    <cellStyle name="Calculation 12 6" xfId="5399" xr:uid="{9FF998C7-CB80-489B-8D6A-C630BB82A586}"/>
    <cellStyle name="Calculation 12 7" xfId="5522" xr:uid="{9A448229-F0D8-45AD-9DA3-68B364F7459A}"/>
    <cellStyle name="Calculation 13" xfId="474" xr:uid="{00000000-0005-0000-0000-0000D9010000}"/>
    <cellStyle name="Calculation 13 2" xfId="475" xr:uid="{00000000-0005-0000-0000-0000DA010000}"/>
    <cellStyle name="Calculation 13 2 2" xfId="4698" xr:uid="{AD5C3B53-F50B-49EC-BDC9-C4F12882A1F0}"/>
    <cellStyle name="Calculation 13 2 3" xfId="5927" xr:uid="{BEA929A1-4015-431E-9A69-2F3BD0D535A1}"/>
    <cellStyle name="Calculation 13 3" xfId="4475" xr:uid="{87313D85-A5B2-4AEC-A634-6F6C3E9431A7}"/>
    <cellStyle name="Calculation 13 4" xfId="4390" xr:uid="{524C0058-3D8A-43AB-B6DF-0E6EA80F5E8B}"/>
    <cellStyle name="Calculation 13 5" xfId="5219" xr:uid="{4D3CB6E8-53A2-42EA-A73D-25A8793B6FA6}"/>
    <cellStyle name="Calculation 13 6" xfId="5400" xr:uid="{B02800A7-E025-467A-9727-415D1BA4EEA7}"/>
    <cellStyle name="Calculation 13 7" xfId="5521" xr:uid="{CE63B949-BEE0-480D-BD7F-9472C81F87BF}"/>
    <cellStyle name="Calculation 14" xfId="476" xr:uid="{00000000-0005-0000-0000-0000DB010000}"/>
    <cellStyle name="Calculation 14 2" xfId="477" xr:uid="{00000000-0005-0000-0000-0000DC010000}"/>
    <cellStyle name="Calculation 14 2 2" xfId="4699" xr:uid="{B1C7F879-94F4-4438-9425-A30D471E638E}"/>
    <cellStyle name="Calculation 14 2 3" xfId="5928" xr:uid="{7AF5A65B-4768-430F-A180-939C0194B1AA}"/>
    <cellStyle name="Calculation 14 3" xfId="4474" xr:uid="{D5A7E179-EA62-46BF-A7D0-7B6958E481AF}"/>
    <cellStyle name="Calculation 14 4" xfId="4391" xr:uid="{66D102EC-6002-4703-AF6F-056993F8C151}"/>
    <cellStyle name="Calculation 14 5" xfId="5214" xr:uid="{73E1AF6D-ADBE-4783-B394-3B30A7CD01E4}"/>
    <cellStyle name="Calculation 14 6" xfId="5401" xr:uid="{770FE153-B2BF-4559-B5A6-1013A78FECB0}"/>
    <cellStyle name="Calculation 14 7" xfId="5520" xr:uid="{B2F8B49F-647F-413F-AD82-366C413CC369}"/>
    <cellStyle name="Calculation 15" xfId="478" xr:uid="{00000000-0005-0000-0000-0000DD010000}"/>
    <cellStyle name="Calculation 15 2" xfId="479" xr:uid="{00000000-0005-0000-0000-0000DE010000}"/>
    <cellStyle name="Calculation 15 2 2" xfId="4700" xr:uid="{F13449DC-0EAF-4D9F-B153-B9E44D20147F}"/>
    <cellStyle name="Calculation 15 2 3" xfId="5929" xr:uid="{60E403AE-746E-403C-963C-E523181083BC}"/>
    <cellStyle name="Calculation 15 3" xfId="4473" xr:uid="{05EC5887-89DB-4A7C-96B3-48DD8421A967}"/>
    <cellStyle name="Calculation 15 4" xfId="4392" xr:uid="{F5D1797C-C060-41EB-8B9C-D7EEF7A36A7C}"/>
    <cellStyle name="Calculation 15 5" xfId="5213" xr:uid="{2F089DB5-A1AB-4647-A33A-E7AE3DBCA43E}"/>
    <cellStyle name="Calculation 15 6" xfId="5402" xr:uid="{79F6D34C-7996-4ED1-8690-3D34765C766E}"/>
    <cellStyle name="Calculation 15 7" xfId="5519" xr:uid="{006DC663-6636-4538-99DB-C96753AC5127}"/>
    <cellStyle name="Calculation 16" xfId="480" xr:uid="{00000000-0005-0000-0000-0000DF010000}"/>
    <cellStyle name="Calculation 16 2" xfId="481" xr:uid="{00000000-0005-0000-0000-0000E0010000}"/>
    <cellStyle name="Calculation 16 2 2" xfId="4701" xr:uid="{12F7074A-D353-4DEE-81FF-BB16FA160AE6}"/>
    <cellStyle name="Calculation 16 2 3" xfId="5930" xr:uid="{B27A0D75-A146-4C9E-838A-AB287A6221CF}"/>
    <cellStyle name="Calculation 16 3" xfId="4472" xr:uid="{1D1A70E1-9599-4E94-B884-7656F7CB98B6}"/>
    <cellStyle name="Calculation 16 4" xfId="4393" xr:uid="{8C1E1FCC-02D7-4B7C-BE26-E5F6EE355885}"/>
    <cellStyle name="Calculation 16 5" xfId="5505" xr:uid="{7CAD1486-EBF7-4CC8-AD3B-6B63A31A33D0}"/>
    <cellStyle name="Calculation 16 6" xfId="5403" xr:uid="{CD1A403D-F870-44AF-81A4-8FCCEDB01F10}"/>
    <cellStyle name="Calculation 16 7" xfId="5518" xr:uid="{B777E298-B7F6-4C37-99D1-763F42C257EB}"/>
    <cellStyle name="Calculation 17" xfId="4513" xr:uid="{6DD71BA6-0F54-4097-A231-BA5BFFAE8AFC}"/>
    <cellStyle name="Calculation 18" xfId="4519" xr:uid="{C4553C68-2D0A-4B68-8D40-F25DB3FE01E9}"/>
    <cellStyle name="Calculation 19" xfId="5564" xr:uid="{5A5FBF4E-5139-45C7-8F95-B670313D0FFC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2 2" xfId="4702" xr:uid="{D71FD702-4740-438E-9119-E8A015AE4C60}"/>
    <cellStyle name="Calculation 2 2 2 3" xfId="5931" xr:uid="{E5691B82-9149-4E7F-BC13-7D67FC0D0637}"/>
    <cellStyle name="Calculation 2 2 3" xfId="4470" xr:uid="{C1FA8416-0601-4072-A56F-D70CF09741C3}"/>
    <cellStyle name="Calculation 2 2 4" xfId="4395" xr:uid="{DA2A2558-B196-44A5-8797-A81C30A50E6F}"/>
    <cellStyle name="Calculation 2 2 5" xfId="5503" xr:uid="{4B21CDBA-CDAA-40BE-B591-D9F5ADB0074E}"/>
    <cellStyle name="Calculation 2 2 6" xfId="5405" xr:uid="{8FB70D90-730F-47E1-A05E-9E2EDC8667ED}"/>
    <cellStyle name="Calculation 2 2 7" xfId="5516" xr:uid="{3CA57B94-91CD-4061-9F3D-FE755C765777}"/>
    <cellStyle name="Calculation 2 3" xfId="485" xr:uid="{00000000-0005-0000-0000-0000E4010000}"/>
    <cellStyle name="Calculation 2 3 2" xfId="486" xr:uid="{00000000-0005-0000-0000-0000E5010000}"/>
    <cellStyle name="Calculation 2 3 2 2" xfId="4703" xr:uid="{12D201DF-9F6D-4F9F-8505-7D5ED51AE76D}"/>
    <cellStyle name="Calculation 2 3 2 3" xfId="5932" xr:uid="{AB6A2450-C2D6-4456-9D6F-3110B501D3C1}"/>
    <cellStyle name="Calculation 2 3 3" xfId="4469" xr:uid="{8323221F-8B4A-4EDA-BE2D-C90470EAC5A8}"/>
    <cellStyle name="Calculation 2 3 4" xfId="4396" xr:uid="{2D1D20E7-68D4-493D-8E4E-BD87B6C90238}"/>
    <cellStyle name="Calculation 2 3 5" xfId="5502" xr:uid="{7823DED2-3994-4AE7-9A26-60C8585033AE}"/>
    <cellStyle name="Calculation 2 3 6" xfId="5406" xr:uid="{CE0B8364-9F54-4293-8B69-969170017923}"/>
    <cellStyle name="Calculation 2 3 7" xfId="5515" xr:uid="{62FB9673-C2F4-47BF-8CDB-3904B7A3F682}"/>
    <cellStyle name="Calculation 2 4" xfId="487" xr:uid="{00000000-0005-0000-0000-0000E6010000}"/>
    <cellStyle name="Calculation 2 4 2" xfId="4704" xr:uid="{93D150DD-C4DB-4445-BB7A-14EA4E88FCE1}"/>
    <cellStyle name="Calculation 2 4 3" xfId="5933" xr:uid="{1FC3D6FE-3424-4EC8-A864-761E8E2FFCB9}"/>
    <cellStyle name="Calculation 2 5" xfId="4471" xr:uid="{CB2D0A57-BEE1-4785-A242-7D0E432B7B16}"/>
    <cellStyle name="Calculation 2 6" xfId="4394" xr:uid="{ED6C5BB3-4C16-4412-B007-CF7144E21895}"/>
    <cellStyle name="Calculation 2 7" xfId="5504" xr:uid="{103DE9D4-3D80-413B-92BB-6B3B899EEDDA}"/>
    <cellStyle name="Calculation 2 8" xfId="5404" xr:uid="{8276C04D-B537-4199-9E2D-9A6F3FAF8B2D}"/>
    <cellStyle name="Calculation 2 9" xfId="5517" xr:uid="{ED3731FD-55AC-4B46-BF6C-C219B0E622B8}"/>
    <cellStyle name="Calculation 20" xfId="5585" xr:uid="{58EC171C-A224-4E1A-B4D2-12F31748F8B7}"/>
    <cellStyle name="Calculation 21" xfId="5749" xr:uid="{9FA9E2B9-DA52-452E-9114-364E582FBD12}"/>
    <cellStyle name="Calculation 3" xfId="488" xr:uid="{00000000-0005-0000-0000-0000E7010000}"/>
    <cellStyle name="Calculation 3 2" xfId="489" xr:uid="{00000000-0005-0000-0000-0000E8010000}"/>
    <cellStyle name="Calculation 3 2 2" xfId="4705" xr:uid="{A80730A1-C54D-4BFE-ACBD-E8032FF99782}"/>
    <cellStyle name="Calculation 3 2 3" xfId="5934" xr:uid="{6C7FABE3-1D55-467A-B5E0-54F8E8CE765B}"/>
    <cellStyle name="Calculation 3 3" xfId="4468" xr:uid="{BF2338FE-6EF9-49FA-BF0B-8FCFDD85257C}"/>
    <cellStyle name="Calculation 3 4" xfId="4397" xr:uid="{CF57BC9F-82DA-4A7C-A234-DFC97ACCA518}"/>
    <cellStyle name="Calculation 3 5" xfId="5501" xr:uid="{599415FB-8C24-4D61-B269-AF488DA9BA61}"/>
    <cellStyle name="Calculation 3 6" xfId="5407" xr:uid="{7B9CCEA3-12EA-48FD-AB26-0B7E2E3470FB}"/>
    <cellStyle name="Calculation 3 7" xfId="5514" xr:uid="{3FEF126C-13E1-4CED-9705-7CA38283F5D6}"/>
    <cellStyle name="Calculation 4" xfId="490" xr:uid="{00000000-0005-0000-0000-0000E9010000}"/>
    <cellStyle name="Calculation 4 2" xfId="491" xr:uid="{00000000-0005-0000-0000-0000EA010000}"/>
    <cellStyle name="Calculation 4 2 2" xfId="4706" xr:uid="{C7382BBF-E6C7-4AB5-BA0B-049D8DEA1F00}"/>
    <cellStyle name="Calculation 4 2 3" xfId="5935" xr:uid="{2D7FB3CA-B455-4930-8877-AD7DFBE58686}"/>
    <cellStyle name="Calculation 4 3" xfId="4467" xr:uid="{E59BE991-1A87-4EF2-900F-61DAF696BBEA}"/>
    <cellStyle name="Calculation 4 4" xfId="4398" xr:uid="{92DC1B5B-AEEF-48DD-8D23-8717233959C9}"/>
    <cellStyle name="Calculation 4 5" xfId="5500" xr:uid="{4627396A-BA23-4DB1-AC08-DF4635BF6B79}"/>
    <cellStyle name="Calculation 4 6" xfId="5408" xr:uid="{955D9F97-DAAC-4D8A-817C-E8DA60113B9B}"/>
    <cellStyle name="Calculation 4 7" xfId="5513" xr:uid="{7382E943-5160-40F3-8C50-02883B19E9E6}"/>
    <cellStyle name="Calculation 5" xfId="492" xr:uid="{00000000-0005-0000-0000-0000EB010000}"/>
    <cellStyle name="Calculation 5 2" xfId="493" xr:uid="{00000000-0005-0000-0000-0000EC010000}"/>
    <cellStyle name="Calculation 5 2 2" xfId="4707" xr:uid="{6EFDF48B-D5FF-489F-B0B2-7CBF37A5D4E3}"/>
    <cellStyle name="Calculation 5 2 3" xfId="5936" xr:uid="{4E1904E0-FB20-4AF8-BEB6-47E7D464F112}"/>
    <cellStyle name="Calculation 5 3" xfId="4466" xr:uid="{C87A8996-7FF6-4849-AB88-D10DA0DCB9DB}"/>
    <cellStyle name="Calculation 5 4" xfId="4399" xr:uid="{2476E036-74D1-4F10-B819-791A15F2793D}"/>
    <cellStyle name="Calculation 5 5" xfId="5499" xr:uid="{53DC8807-53CA-4C35-8E22-48A00D350456}"/>
    <cellStyle name="Calculation 5 6" xfId="5409" xr:uid="{4B42BCB2-EB37-4021-9D73-D2FC914E1F7C}"/>
    <cellStyle name="Calculation 5 7" xfId="5512" xr:uid="{E277F0DD-1465-41C0-968E-ABEDE9E15B2E}"/>
    <cellStyle name="Calculation 6" xfId="494" xr:uid="{00000000-0005-0000-0000-0000ED010000}"/>
    <cellStyle name="Calculation 6 2" xfId="495" xr:uid="{00000000-0005-0000-0000-0000EE010000}"/>
    <cellStyle name="Calculation 6 2 2" xfId="4708" xr:uid="{CB237F93-0198-4842-8083-DF41A91B865B}"/>
    <cellStyle name="Calculation 6 2 3" xfId="5937" xr:uid="{715256D3-15ED-4978-893C-7931B57FA50B}"/>
    <cellStyle name="Calculation 6 3" xfId="4465" xr:uid="{FEEC122D-2734-47C6-93F2-447A12D92196}"/>
    <cellStyle name="Calculation 6 4" xfId="4400" xr:uid="{64501C5C-4164-4B40-B0D9-4C4FE858914B}"/>
    <cellStyle name="Calculation 6 5" xfId="5498" xr:uid="{543D1DED-3A17-4686-A9AC-882705E2717D}"/>
    <cellStyle name="Calculation 6 6" xfId="5410" xr:uid="{56063E5F-49FA-4C02-A6CF-F8938DE6C7E6}"/>
    <cellStyle name="Calculation 6 7" xfId="5511" xr:uid="{F596566B-7FAA-46B4-BCC4-83CB1C6C36D8}"/>
    <cellStyle name="Calculation 7" xfId="496" xr:uid="{00000000-0005-0000-0000-0000EF010000}"/>
    <cellStyle name="Calculation 7 2" xfId="497" xr:uid="{00000000-0005-0000-0000-0000F0010000}"/>
    <cellStyle name="Calculation 7 2 2" xfId="4709" xr:uid="{40EB9984-4287-4E43-B364-E319C7614CAD}"/>
    <cellStyle name="Calculation 7 2 3" xfId="5938" xr:uid="{E6F0C59F-831B-4039-AFC5-80F0EA2C66A6}"/>
    <cellStyle name="Calculation 7 3" xfId="4464" xr:uid="{50EC7D44-1D0F-42F1-902B-5BB14F183A1A}"/>
    <cellStyle name="Calculation 7 4" xfId="4401" xr:uid="{1B0FEB51-2652-4A23-A7D3-B8E09B9474F5}"/>
    <cellStyle name="Calculation 7 5" xfId="5497" xr:uid="{07E757DD-186C-433E-B1CD-58D5930158B4}"/>
    <cellStyle name="Calculation 7 6" xfId="5411" xr:uid="{F0FAA0F1-00BA-47D9-AA89-22E34C69FEA7}"/>
    <cellStyle name="Calculation 7 7" xfId="5510" xr:uid="{9A3635D9-B3AE-4BEE-8A59-9A8202E009E2}"/>
    <cellStyle name="Calculation 8" xfId="498" xr:uid="{00000000-0005-0000-0000-0000F1010000}"/>
    <cellStyle name="Calculation 8 2" xfId="499" xr:uid="{00000000-0005-0000-0000-0000F2010000}"/>
    <cellStyle name="Calculation 8 2 2" xfId="4710" xr:uid="{7F256BEE-002F-4501-9F39-85B61A131AF6}"/>
    <cellStyle name="Calculation 8 2 3" xfId="5939" xr:uid="{A14AA6E4-935C-4290-89F9-3D34A104505E}"/>
    <cellStyle name="Calculation 8 3" xfId="4463" xr:uid="{31FF8189-8D2C-490C-B9C7-A48CB6B41FC2}"/>
    <cellStyle name="Calculation 8 4" xfId="4402" xr:uid="{FC98DD94-BB9B-406F-9480-21090633F648}"/>
    <cellStyle name="Calculation 8 5" xfId="5496" xr:uid="{54D335E8-EF91-448B-A6BA-3BA9F26EC7FC}"/>
    <cellStyle name="Calculation 8 6" xfId="5412" xr:uid="{FB54B43F-63A4-4A33-8C31-120B3D6096C8}"/>
    <cellStyle name="Calculation 8 7" xfId="5509" xr:uid="{5384729A-C4CD-4317-9B7C-78F7E04CE6B9}"/>
    <cellStyle name="Calculation 9" xfId="500" xr:uid="{00000000-0005-0000-0000-0000F3010000}"/>
    <cellStyle name="Calculation 9 2" xfId="501" xr:uid="{00000000-0005-0000-0000-0000F4010000}"/>
    <cellStyle name="Calculation 9 2 2" xfId="4711" xr:uid="{40958D9B-A580-465B-810B-B175B4CA227E}"/>
    <cellStyle name="Calculation 9 2 3" xfId="5940" xr:uid="{365E1B8E-C15B-421A-BEC5-ED61F2E461E2}"/>
    <cellStyle name="Calculation 9 3" xfId="4462" xr:uid="{9C6ACD8F-7E66-42D3-8AA7-6ABF4B16BF6D}"/>
    <cellStyle name="Calculation 9 4" xfId="4403" xr:uid="{4D656A32-7DC9-49F9-9588-54E866A57433}"/>
    <cellStyle name="Calculation 9 5" xfId="5495" xr:uid="{029A9BD4-CAD0-4F31-851A-11D31148455B}"/>
    <cellStyle name="Calculation 9 6" xfId="5413" xr:uid="{4FF43253-DEE4-449E-810A-59EB1DD9CC81}"/>
    <cellStyle name="Calculation 9 7" xfId="5508" xr:uid="{520A7037-F62F-4C8C-8E49-CD9A350AFF6D}"/>
    <cellStyle name="Check Cell" xfId="502" builtinId="23" customBuiltin="1"/>
    <cellStyle name="Check Cell 10" xfId="503" xr:uid="{00000000-0005-0000-0000-0000F6010000}"/>
    <cellStyle name="Check Cell 10 2" xfId="4367" xr:uid="{BF332B9E-73DC-4CE8-B6AF-4C5A21849936}"/>
    <cellStyle name="Check Cell 10 3" xfId="3390" xr:uid="{78065628-D1EF-45E2-8EEF-97CC2FD81C7B}"/>
    <cellStyle name="Check Cell 11" xfId="504" xr:uid="{00000000-0005-0000-0000-0000F7010000}"/>
    <cellStyle name="Check Cell 11 2" xfId="4368" xr:uid="{3EDB634D-B9AA-4330-B008-8C9064F5D3CC}"/>
    <cellStyle name="Check Cell 11 3" xfId="3391" xr:uid="{8602047A-7C17-4833-84D2-1E74632764C2}"/>
    <cellStyle name="Check Cell 12" xfId="505" xr:uid="{00000000-0005-0000-0000-0000F8010000}"/>
    <cellStyle name="Check Cell 12 2" xfId="4369" xr:uid="{4A3E0781-DD87-4A9B-8F54-B76C9FCA02E9}"/>
    <cellStyle name="Check Cell 12 3" xfId="3392" xr:uid="{C4A4D701-1B25-4CA7-887E-6347D0682FA8}"/>
    <cellStyle name="Check Cell 13" xfId="506" xr:uid="{00000000-0005-0000-0000-0000F9010000}"/>
    <cellStyle name="Check Cell 13 2" xfId="4370" xr:uid="{03D2082C-F9E2-4ECF-A57C-1CFC04CB6A36}"/>
    <cellStyle name="Check Cell 13 3" xfId="3393" xr:uid="{0D6FCE44-4A66-4F23-A9F3-7CD57D0BB922}"/>
    <cellStyle name="Check Cell 14" xfId="507" xr:uid="{00000000-0005-0000-0000-0000FA010000}"/>
    <cellStyle name="Check Cell 14 2" xfId="4371" xr:uid="{2A57C4D9-01FC-49A3-99B3-CE12F8E4C551}"/>
    <cellStyle name="Check Cell 14 3" xfId="3394" xr:uid="{63F14EBC-77D3-4875-8033-45C417BDE327}"/>
    <cellStyle name="Check Cell 15" xfId="508" xr:uid="{00000000-0005-0000-0000-0000FB010000}"/>
    <cellStyle name="Check Cell 15 2" xfId="4372" xr:uid="{F09741C3-8D5A-4571-A8A7-54C42E53BCD5}"/>
    <cellStyle name="Check Cell 15 3" xfId="3395" xr:uid="{99149AE4-EB89-497B-A021-10ADC58BF28B}"/>
    <cellStyle name="Check Cell 16" xfId="509" xr:uid="{00000000-0005-0000-0000-0000FC010000}"/>
    <cellStyle name="Check Cell 16 2" xfId="4373" xr:uid="{79BE8329-ED9C-4144-9BC2-C822C64A06B8}"/>
    <cellStyle name="Check Cell 16 3" xfId="3396" xr:uid="{8FD4293B-E975-4DB3-9E8D-506875D86722}"/>
    <cellStyle name="Check Cell 17" xfId="4198" xr:uid="{D5C5EF54-C1A1-4B71-8DE8-7CE95116A42F}"/>
    <cellStyle name="Check Cell 18" xfId="3389" xr:uid="{1505CAE6-CE8D-47D0-B322-50E23F1740DB}"/>
    <cellStyle name="Check Cell 2" xfId="510" xr:uid="{00000000-0005-0000-0000-0000FD010000}"/>
    <cellStyle name="Check Cell 2 2" xfId="511" xr:uid="{00000000-0005-0000-0000-0000FE010000}"/>
    <cellStyle name="Check Cell 2 2 2" xfId="4375" xr:uid="{3925C35D-C3E0-4528-91E6-3074DC4B95B5}"/>
    <cellStyle name="Check Cell 2 2 3" xfId="3398" xr:uid="{426CB945-1DA4-40DA-B1B0-84A6BFA68DC0}"/>
    <cellStyle name="Check Cell 2 3" xfId="512" xr:uid="{00000000-0005-0000-0000-0000FF010000}"/>
    <cellStyle name="Check Cell 2 3 2" xfId="4376" xr:uid="{20FE6719-A619-472C-8E93-C34EA9AC7C23}"/>
    <cellStyle name="Check Cell 2 3 3" xfId="3399" xr:uid="{19AA4204-35E9-4552-AC00-160FEFDF6105}"/>
    <cellStyle name="Check Cell 2 4" xfId="4374" xr:uid="{0535EF67-632D-4C8E-9071-1F417A1C7A7B}"/>
    <cellStyle name="Check Cell 2 5" xfId="3397" xr:uid="{7689034A-984A-41FB-B804-E27FD1D5A446}"/>
    <cellStyle name="Check Cell 3" xfId="513" xr:uid="{00000000-0005-0000-0000-000000020000}"/>
    <cellStyle name="Check Cell 3 2" xfId="514" xr:uid="{00000000-0005-0000-0000-000001020000}"/>
    <cellStyle name="Check Cell 3 2 2" xfId="4378" xr:uid="{BA08280A-12E2-456E-9865-DAA28C96700D}"/>
    <cellStyle name="Check Cell 3 2 3" xfId="3401" xr:uid="{C89D3FD0-DDEA-4E01-BB3F-5955305CE78E}"/>
    <cellStyle name="Check Cell 3 3" xfId="4377" xr:uid="{83411857-6F1C-4F6D-B2D2-70E567632E57}"/>
    <cellStyle name="Check Cell 3 4" xfId="3400" xr:uid="{B30C5AD4-AF6B-466A-B94A-F33F4B4C4254}"/>
    <cellStyle name="Check Cell 4" xfId="515" xr:uid="{00000000-0005-0000-0000-000002020000}"/>
    <cellStyle name="Check Cell 4 2" xfId="516" xr:uid="{00000000-0005-0000-0000-000003020000}"/>
    <cellStyle name="Check Cell 4 2 2" xfId="4380" xr:uid="{0B3E2B37-1D22-429B-99C8-A1B0814AE10D}"/>
    <cellStyle name="Check Cell 4 2 3" xfId="3403" xr:uid="{644CB0A4-A884-4B60-AE87-30242C9D874C}"/>
    <cellStyle name="Check Cell 4 3" xfId="4379" xr:uid="{03E1265F-71CA-4E5D-800F-8C1F60D2C39C}"/>
    <cellStyle name="Check Cell 4 4" xfId="3402" xr:uid="{C0D346DE-A053-4DF8-82E2-268DF9A98BD2}"/>
    <cellStyle name="Check Cell 5" xfId="517" xr:uid="{00000000-0005-0000-0000-000004020000}"/>
    <cellStyle name="Check Cell 5 2" xfId="518" xr:uid="{00000000-0005-0000-0000-000005020000}"/>
    <cellStyle name="Check Cell 5 2 2" xfId="4382" xr:uid="{1C09909B-A74E-4732-B890-FE5A363F34B1}"/>
    <cellStyle name="Check Cell 5 2 3" xfId="3405" xr:uid="{00B49B78-DC71-49B4-BD4B-2A8FD357E285}"/>
    <cellStyle name="Check Cell 5 3" xfId="4381" xr:uid="{36670555-698D-43B2-831E-C8E9A8AC6E7E}"/>
    <cellStyle name="Check Cell 5 4" xfId="3404" xr:uid="{BAA21779-5830-4FF8-8690-9118B2586AB1}"/>
    <cellStyle name="Check Cell 6" xfId="519" xr:uid="{00000000-0005-0000-0000-000006020000}"/>
    <cellStyle name="Check Cell 6 2" xfId="4383" xr:uid="{FB60B8D5-5F84-4F90-B8B1-9990A0674675}"/>
    <cellStyle name="Check Cell 6 3" xfId="3406" xr:uid="{8A7A3B79-A650-4FCB-A1DF-F53597DA0B59}"/>
    <cellStyle name="Check Cell 7" xfId="520" xr:uid="{00000000-0005-0000-0000-000007020000}"/>
    <cellStyle name="Check Cell 7 2" xfId="4384" xr:uid="{96E58033-23F7-4F33-BDF7-8BEA90B828C8}"/>
    <cellStyle name="Check Cell 7 3" xfId="3407" xr:uid="{9D819EA5-FDB2-45E7-ADAE-3DF1B8CBB04F}"/>
    <cellStyle name="Check Cell 8" xfId="521" xr:uid="{00000000-0005-0000-0000-000008020000}"/>
    <cellStyle name="Check Cell 8 2" xfId="4385" xr:uid="{01A0B649-A864-474D-AB4E-4991EE18EA2B}"/>
    <cellStyle name="Check Cell 8 3" xfId="3408" xr:uid="{56AB6FA3-7217-40CF-96D4-C1ED23E12CCD}"/>
    <cellStyle name="Check Cell 9" xfId="522" xr:uid="{00000000-0005-0000-0000-000009020000}"/>
    <cellStyle name="Check Cell 9 2" xfId="4386" xr:uid="{3ECF4C28-8547-4CB9-896A-DA138E471DD6}"/>
    <cellStyle name="Check Cell 9 3" xfId="3409" xr:uid="{5EEB1330-765D-4321-8915-B2F19F6170D4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6299" xr:uid="{270D707B-BB24-409E-9726-7B6AFBFE3268}"/>
    <cellStyle name="Comma [0] 10 2 2 2 3" xfId="3847" xr:uid="{909FB99E-F5F2-477A-862F-7921047C0CE0}"/>
    <cellStyle name="Comma [0] 10 3" xfId="530" xr:uid="{00000000-0005-0000-0000-000012020000}"/>
    <cellStyle name="Comma [0] 10 3 2" xfId="4713" xr:uid="{F46C8C19-93D4-42C5-BC45-D43EA22CCFA8}"/>
    <cellStyle name="Comma [0] 10 3 3" xfId="3411" xr:uid="{15C8FE02-3DB6-48E2-946A-6E94A40DB215}"/>
    <cellStyle name="Comma [0] 10 4" xfId="531" xr:uid="{00000000-0005-0000-0000-000013020000}"/>
    <cellStyle name="Comma [0] 10 4 2" xfId="4714" xr:uid="{D0A8E0EC-D4B9-4473-A86A-739AA6207489}"/>
    <cellStyle name="Comma [0] 10 4 3" xfId="3412" xr:uid="{B46F79E4-C92A-433B-93C1-2C43CEA3286B}"/>
    <cellStyle name="Comma [0] 10 5" xfId="2695" xr:uid="{82BF7D9A-2C96-4896-BC7A-DF5C00D7B232}"/>
    <cellStyle name="Comma [0] 10 5 2" xfId="6307" xr:uid="{FA09EC36-2E7D-40D7-B624-982DEFBB1E36}"/>
    <cellStyle name="Comma [0] 10 5 3" xfId="3855" xr:uid="{4147125D-BABD-461B-A5F5-E1A36DB97FB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715" xr:uid="{45BCE1D9-A2A6-4B00-971A-711185AC6D7D}"/>
    <cellStyle name="Comma [0] 11 2 2 3" xfId="3413" xr:uid="{F6BFD30E-9BC5-4A56-B947-BDCD869FBC96}"/>
    <cellStyle name="Comma [0] 11 2 3" xfId="2901" xr:uid="{56C809E9-E525-4D16-BC9E-FF2A892E9B54}"/>
    <cellStyle name="Comma [0] 11 2 3 2" xfId="6309" xr:uid="{92C4D4F1-EF8B-49DB-965F-91ED844044E9}"/>
    <cellStyle name="Comma [0] 11 2 3 3" xfId="3857" xr:uid="{47D55DBF-19B2-453E-9671-380316973C9D}"/>
    <cellStyle name="Comma [0] 11 3" xfId="535" xr:uid="{00000000-0005-0000-0000-000017020000}"/>
    <cellStyle name="Comma [0] 11 3 2" xfId="4716" xr:uid="{09929506-D487-4150-A2E5-BA74ED6E775E}"/>
    <cellStyle name="Comma [0] 11 3 3" xfId="3414" xr:uid="{1C040DAD-7DE1-4FB7-B199-A7DE1D12C3D3}"/>
    <cellStyle name="Comma [0] 11 4" xfId="2900" xr:uid="{C45CAFA5-6288-4A90-9AEF-95727CECA0C0}"/>
    <cellStyle name="Comma [0] 11 4 2" xfId="6308" xr:uid="{8AB42821-3050-4C36-A0BA-69488C7F6425}"/>
    <cellStyle name="Comma [0] 11 4 3" xfId="3856" xr:uid="{5686644D-4A32-4B56-A7C7-EE95A0B54EFF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718" xr:uid="{3205AF54-6F7A-4BFB-8FB7-9E43948F0308}"/>
    <cellStyle name="Comma [0] 12 2 2 3" xfId="3416" xr:uid="{58A106FE-F485-4C66-A367-3851EA400E5B}"/>
    <cellStyle name="Comma [0] 12 2 3" xfId="2903" xr:uid="{3AC2B8C4-0C2B-4477-9C81-4A3B771A9682}"/>
    <cellStyle name="Comma [0] 12 2 3 2" xfId="6311" xr:uid="{BB7CA25E-4A77-4042-8904-4ECE811B70F7}"/>
    <cellStyle name="Comma [0] 12 2 3 3" xfId="3859" xr:uid="{2365ADDA-3571-45D6-9782-8BE6B378497D}"/>
    <cellStyle name="Comma [0] 12 3" xfId="539" xr:uid="{00000000-0005-0000-0000-00001B020000}"/>
    <cellStyle name="Comma [0] 12 3 2" xfId="540" xr:uid="{00000000-0005-0000-0000-00001C020000}"/>
    <cellStyle name="Comma [0] 12 3 2 2" xfId="4719" xr:uid="{62D5F6F2-1E28-4E19-BA7F-747A874E8E22}"/>
    <cellStyle name="Comma [0] 12 3 2 3" xfId="3417" xr:uid="{23933087-9E10-4D1A-BD0D-6A3931D9CBBA}"/>
    <cellStyle name="Comma [0] 12 3 3" xfId="2904" xr:uid="{5C3B9A18-950F-4DE5-9C52-1F1296869748}"/>
    <cellStyle name="Comma [0] 12 3 3 2" xfId="6312" xr:uid="{244E115B-447D-430E-BBB3-C45A4EB53B1B}"/>
    <cellStyle name="Comma [0] 12 3 3 3" xfId="3860" xr:uid="{90FF5B8B-AA48-4C7C-BAF5-8E966C96B698}"/>
    <cellStyle name="Comma [0] 12 4" xfId="2902" xr:uid="{99BCCA6F-4BFA-416A-9F12-8C5740FF3EE9}"/>
    <cellStyle name="Comma [0] 12 4 2" xfId="6310" xr:uid="{4D847D80-24C4-4BC1-B479-AE921F1A2556}"/>
    <cellStyle name="Comma [0] 12 4 3" xfId="3858" xr:uid="{8AC9B41F-3252-4C01-913E-BB62112E8F51}"/>
    <cellStyle name="Comma [0] 12 5" xfId="4717" xr:uid="{E8258D77-0FDE-4CCB-A9EF-EDB7350F2343}"/>
    <cellStyle name="Comma [0] 12 6" xfId="3415" xr:uid="{37074CA5-E652-45B7-A431-780A2B2AB4D3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720" xr:uid="{5B6F7DFE-99C8-48BE-8BAF-2F7616236283}"/>
    <cellStyle name="Comma [0] 14 2 2 3" xfId="3418" xr:uid="{F274C1F5-4524-4E84-884C-53EE9990ED8A}"/>
    <cellStyle name="Comma [0] 14 2 3" xfId="2905" xr:uid="{EF30CDF9-B34A-4BFF-97B3-94934776C17D}"/>
    <cellStyle name="Comma [0] 14 2 3 2" xfId="6313" xr:uid="{726E8BED-48E7-4683-BFEA-CFC1CFA9BE46}"/>
    <cellStyle name="Comma [0] 14 2 3 3" xfId="3861" xr:uid="{FBD2F33E-5348-44D6-BC8D-0CC60A51D1AA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721" xr:uid="{3E3D9F33-0B9B-4E4F-B3A8-A4FA2C56AF38}"/>
    <cellStyle name="Comma [0] 15 2 2 3" xfId="3419" xr:uid="{4A69DECE-7C31-46AB-B113-E8DA121805BE}"/>
    <cellStyle name="Comma [0] 15 2 3" xfId="2907" xr:uid="{431B052B-8636-4B9E-B88E-B3362656198D}"/>
    <cellStyle name="Comma [0] 15 2 3 2" xfId="6315" xr:uid="{73016DB1-3AF9-42D3-81DB-A7C2304988C5}"/>
    <cellStyle name="Comma [0] 15 2 3 3" xfId="3863" xr:uid="{789830F9-F50C-478B-AFB0-2C0AD7E61F5A}"/>
    <cellStyle name="Comma [0] 15 3" xfId="2906" xr:uid="{88246A47-5282-43D0-A8C7-336B9B16CA56}"/>
    <cellStyle name="Comma [0] 15 3 2" xfId="6314" xr:uid="{A9BDD0D8-8AB0-4DAD-9192-4B7A7B8033C2}"/>
    <cellStyle name="Comma [0] 15 3 3" xfId="3862" xr:uid="{E7F93EC9-4E10-4FEA-91C9-4C5803C22B6F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6316" xr:uid="{7CC23D56-3CC0-4E35-BE42-181E65E52430}"/>
    <cellStyle name="Comma [0] 16 2 3" xfId="3864" xr:uid="{713AC0A8-51FF-417D-8F9F-CD0CE63CB08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722" xr:uid="{636F6453-1F19-4C3F-B3F2-C64E2734B0AF}"/>
    <cellStyle name="Comma [0] 18 2 2 3" xfId="3420" xr:uid="{A95984B5-404C-48E4-9CA4-E34D2EE0FA2C}"/>
    <cellStyle name="Comma [0] 18 2 3" xfId="2910" xr:uid="{7F54D159-D09E-4040-A8B6-00E4D5AA7A1B}"/>
    <cellStyle name="Comma [0] 18 2 3 2" xfId="6318" xr:uid="{51238BBA-09A2-4ECF-8673-CB9FBB748BCE}"/>
    <cellStyle name="Comma [0] 18 2 3 3" xfId="3866" xr:uid="{5BE68B67-293E-41E7-B344-8E1514C6383D}"/>
    <cellStyle name="Comma [0] 18 3" xfId="557" xr:uid="{00000000-0005-0000-0000-00002D020000}"/>
    <cellStyle name="Comma [0] 18 3 2" xfId="4723" xr:uid="{1B84DFFD-4EC9-4620-BD21-DB3DD59E8C15}"/>
    <cellStyle name="Comma [0] 18 3 3" xfId="3421" xr:uid="{71DFD310-D440-4CE2-9391-194A2261A9D3}"/>
    <cellStyle name="Comma [0] 18 4" xfId="2909" xr:uid="{9AE4D7F5-BB85-4403-B2F3-E31A880D4BA7}"/>
    <cellStyle name="Comma [0] 18 4 2" xfId="6317" xr:uid="{D386C2E1-8F17-40AF-BB4C-C1D04D213A62}"/>
    <cellStyle name="Comma [0] 18 4 3" xfId="3865" xr:uid="{F9C66C9B-4E38-4D8D-8959-B37061F177D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724" xr:uid="{740A9489-9720-4822-99C0-8F9120E5E133}"/>
    <cellStyle name="Comma [0] 19 2 2 3" xfId="3422" xr:uid="{C11A2852-1044-4FA9-8190-566C2ED6A07D}"/>
    <cellStyle name="Comma [0] 19 2 3" xfId="2912" xr:uid="{644C7D1C-7334-47CC-B8D6-A430430C29FC}"/>
    <cellStyle name="Comma [0] 19 2 3 2" xfId="6320" xr:uid="{90E19F67-C6BE-43FD-9C61-30180F41CAE9}"/>
    <cellStyle name="Comma [0] 19 2 3 3" xfId="3868" xr:uid="{86588C1F-83DA-412A-88BB-99E2AE2AE1B5}"/>
    <cellStyle name="Comma [0] 19 3" xfId="561" xr:uid="{00000000-0005-0000-0000-000031020000}"/>
    <cellStyle name="Comma [0] 19 3 2" xfId="4725" xr:uid="{9D593BA2-581A-49E6-9C20-6FE30C30EC9D}"/>
    <cellStyle name="Comma [0] 19 3 3" xfId="3423" xr:uid="{039727EF-D85A-4018-B0F1-42DD4838293F}"/>
    <cellStyle name="Comma [0] 19 4" xfId="2911" xr:uid="{4C57ACA0-34BA-4478-B820-3AC5B4469BE3}"/>
    <cellStyle name="Comma [0] 19 4 2" xfId="6319" xr:uid="{A128E4CD-F17B-406B-8F8F-BC276B51BEFE}"/>
    <cellStyle name="Comma [0] 19 4 3" xfId="3867" xr:uid="{AB3E4180-FD46-45D5-BD82-93AC378B81E6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726" xr:uid="{8253A309-2810-49C8-9E79-95820BA87FFE}"/>
    <cellStyle name="Comma [0] 2 10 2 3" xfId="3424" xr:uid="{986450BC-46E3-4297-971D-1E9EE90139A4}"/>
    <cellStyle name="Comma [0] 2 10 3" xfId="565" xr:uid="{00000000-0005-0000-0000-000035020000}"/>
    <cellStyle name="Comma [0] 2 10 3 2" xfId="4727" xr:uid="{FF69E5F0-47B8-4EA8-8022-D8FF16EF1631}"/>
    <cellStyle name="Comma [0] 2 10 3 3" xfId="3425" xr:uid="{5BA9345C-71BF-4AAD-B1FE-0B76712431B7}"/>
    <cellStyle name="Comma [0] 2 10 4" xfId="2913" xr:uid="{7D772CB3-9728-478C-ACD7-7602CA8C2996}"/>
    <cellStyle name="Comma [0] 2 10 4 2" xfId="6321" xr:uid="{6F0EE9E3-DA54-420E-81A4-93D166E5DE24}"/>
    <cellStyle name="Comma [0] 2 10 4 3" xfId="3869" xr:uid="{88F7049C-5D08-463A-BD18-0FD5C9E5EE83}"/>
    <cellStyle name="Comma [0] 2 11" xfId="566" xr:uid="{00000000-0005-0000-0000-000036020000}"/>
    <cellStyle name="Comma [0] 2 11 2" xfId="2914" xr:uid="{B84335E5-D1A8-4C73-ABD6-9CFFA0DB128C}"/>
    <cellStyle name="Comma [0] 2 11 2 2" xfId="6322" xr:uid="{0265A44F-943E-4580-B0FB-1FD333D5B716}"/>
    <cellStyle name="Comma [0] 2 11 2 3" xfId="3870" xr:uid="{D3E9358F-C056-4F17-A544-F734533D745F}"/>
    <cellStyle name="Comma [0] 2 12" xfId="567" xr:uid="{00000000-0005-0000-0000-000037020000}"/>
    <cellStyle name="Comma [0] 2 12 2" xfId="4728" xr:uid="{01C3914A-BA54-4D2C-AC77-A092751E870C}"/>
    <cellStyle name="Comma [0] 2 12 3" xfId="3426" xr:uid="{632F1B0E-D47A-4730-B98D-55A129B1F8A5}"/>
    <cellStyle name="Comma [0] 2 13" xfId="2690" xr:uid="{7DACA5CF-B874-4FD0-AC06-A35875BA187A}"/>
    <cellStyle name="Comma [0] 2 13 2" xfId="6302" xr:uid="{DC57237F-A2BC-4ABA-9F73-53FA08B01078}"/>
    <cellStyle name="Comma [0] 2 13 3" xfId="3850" xr:uid="{D26E53ED-C89E-4DBC-92A1-F0D702BCD3F1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731" xr:uid="{0DE5C8B6-74D7-4B5E-9C43-A572FE14B31F}"/>
    <cellStyle name="Comma [0] 2 2 2 2 2 2 2 2 2 3" xfId="3429" xr:uid="{7C210C8C-EC4D-4F9D-A1AC-9BF4220B9B5C}"/>
    <cellStyle name="Comma [0] 2 2 2 2 2 2 2 2 3" xfId="2921" xr:uid="{7C668210-9CFC-48FC-BE47-9DB6C1D10FD4}"/>
    <cellStyle name="Comma [0] 2 2 2 2 2 2 2 2 3 2" xfId="6329" xr:uid="{810F2D30-2695-421D-8EC6-41576944E656}"/>
    <cellStyle name="Comma [0] 2 2 2 2 2 2 2 2 3 3" xfId="3877" xr:uid="{D3680B86-C402-4741-B9B9-15ABB26FDCD0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732" xr:uid="{54FFE937-AC58-456B-B70C-0F726398A55A}"/>
    <cellStyle name="Comma [0] 2 2 2 2 2 2 2 3 2 3" xfId="3430" xr:uid="{147D00DC-65B3-4A02-9844-7415E9EA5E2C}"/>
    <cellStyle name="Comma [0] 2 2 2 2 2 2 2 3 3" xfId="2922" xr:uid="{52EB1D73-9647-4505-B93F-CC969CD219C3}"/>
    <cellStyle name="Comma [0] 2 2 2 2 2 2 2 3 3 2" xfId="6330" xr:uid="{2339BED6-6756-46A7-98D6-393886BEC29D}"/>
    <cellStyle name="Comma [0] 2 2 2 2 2 2 2 3 3 3" xfId="3878" xr:uid="{EE6E1759-0CC0-4940-B31A-F02B2478AB76}"/>
    <cellStyle name="Comma [0] 2 2 2 2 2 2 2 4" xfId="2920" xr:uid="{E692216F-B0B4-4BB9-A627-97233D982EC6}"/>
    <cellStyle name="Comma [0] 2 2 2 2 2 2 2 4 2" xfId="6328" xr:uid="{6EB3E8AA-BD39-4C64-9F5C-2675F2063376}"/>
    <cellStyle name="Comma [0] 2 2 2 2 2 2 2 4 3" xfId="3876" xr:uid="{D4EAB0A8-2D81-460E-AD71-9EA459201B70}"/>
    <cellStyle name="Comma [0] 2 2 2 2 2 2 2 5" xfId="4730" xr:uid="{FDD2C970-169B-4527-8B28-0070700B7F5B}"/>
    <cellStyle name="Comma [0] 2 2 2 2 2 2 2 6" xfId="3428" xr:uid="{45750E71-E0F7-474E-B268-DD82937DC6E3}"/>
    <cellStyle name="Comma [0] 2 2 2 2 2 2 3" xfId="578" xr:uid="{00000000-0005-0000-0000-000042020000}"/>
    <cellStyle name="Comma [0] 2 2 2 2 2 2 3 2" xfId="2923" xr:uid="{A77F1E1E-9D60-4752-9DC0-CE5DC06E53B1}"/>
    <cellStyle name="Comma [0] 2 2 2 2 2 2 3 2 2" xfId="6331" xr:uid="{A4F947B7-B1EF-45C0-AA12-4A8675A4FBBE}"/>
    <cellStyle name="Comma [0] 2 2 2 2 2 2 3 2 3" xfId="3879" xr:uid="{8EB36D4A-1315-478C-B14E-91F79192B002}"/>
    <cellStyle name="Comma [0] 2 2 2 2 2 2 3 3" xfId="4733" xr:uid="{871062E6-B1E2-4A50-A815-09218D916A24}"/>
    <cellStyle name="Comma [0] 2 2 2 2 2 2 3 4" xfId="3431" xr:uid="{84C9EC8F-1F6D-4DF0-A32E-9B2E2F17CBAF}"/>
    <cellStyle name="Comma [0] 2 2 2 2 2 2 4" xfId="579" xr:uid="{00000000-0005-0000-0000-000043020000}"/>
    <cellStyle name="Comma [0] 2 2 2 2 2 2 4 2" xfId="4734" xr:uid="{1768A280-8415-4731-B13C-4F21524F95A2}"/>
    <cellStyle name="Comma [0] 2 2 2 2 2 2 4 3" xfId="3432" xr:uid="{3E7D95CF-EA1B-4364-8388-F837788F9670}"/>
    <cellStyle name="Comma [0] 2 2 2 2 2 2 5" xfId="2919" xr:uid="{7A27E7ED-9EFD-4207-8390-5D7A19BEFFD6}"/>
    <cellStyle name="Comma [0] 2 2 2 2 2 2 5 2" xfId="6327" xr:uid="{9C9EAB37-6961-4AA6-8B42-240DB346F3E9}"/>
    <cellStyle name="Comma [0] 2 2 2 2 2 2 5 3" xfId="3875" xr:uid="{EEC54D53-369D-4493-AD01-71CF1CDEDCB4}"/>
    <cellStyle name="Comma [0] 2 2 2 2 2 3" xfId="580" xr:uid="{00000000-0005-0000-0000-000044020000}"/>
    <cellStyle name="Comma [0] 2 2 2 2 2 3 2" xfId="581" xr:uid="{00000000-0005-0000-0000-000045020000}"/>
    <cellStyle name="Comma [0] 2 2 2 2 2 3 2 2" xfId="4735" xr:uid="{127A3EDF-C4F0-4717-A083-E07C89F9ADCA}"/>
    <cellStyle name="Comma [0] 2 2 2 2 2 3 2 3" xfId="3433" xr:uid="{7593BE90-C4A6-4DDB-B191-031ABF079F8E}"/>
    <cellStyle name="Comma [0] 2 2 2 2 2 3 3" xfId="2924" xr:uid="{62D12444-ABF3-4AC1-81CC-37AB5372CDD1}"/>
    <cellStyle name="Comma [0] 2 2 2 2 2 3 3 2" xfId="6332" xr:uid="{3921A1CE-DE0B-4E9F-A051-F270600EE9A3}"/>
    <cellStyle name="Comma [0] 2 2 2 2 2 3 3 3" xfId="3880" xr:uid="{F33964FD-CC9F-477C-A25B-C3E4779847AA}"/>
    <cellStyle name="Comma [0] 2 2 2 2 2 4" xfId="582" xr:uid="{00000000-0005-0000-0000-000046020000}"/>
    <cellStyle name="Comma [0] 2 2 2 2 2 4 2" xfId="583" xr:uid="{00000000-0005-0000-0000-000047020000}"/>
    <cellStyle name="Comma [0] 2 2 2 2 2 4 2 2" xfId="4736" xr:uid="{E8B53532-2650-4163-9E18-A87C99E86693}"/>
    <cellStyle name="Comma [0] 2 2 2 2 2 4 2 3" xfId="3434" xr:uid="{13556146-DF84-44D9-B4A7-F23FFFF4FFC1}"/>
    <cellStyle name="Comma [0] 2 2 2 2 2 4 3" xfId="2925" xr:uid="{A759050E-D27B-4ACD-AF69-B645B0B10A9C}"/>
    <cellStyle name="Comma [0] 2 2 2 2 2 4 3 2" xfId="6333" xr:uid="{EE4A3BFF-7A83-424F-A1DC-139B3D18A653}"/>
    <cellStyle name="Comma [0] 2 2 2 2 2 4 3 3" xfId="3881" xr:uid="{F7436B9C-48A3-4EA6-A662-75329ADE938B}"/>
    <cellStyle name="Comma [0] 2 2 2 2 2 5" xfId="2918" xr:uid="{AB84DAE5-3105-48EE-AFA8-0E5AF34EEB9C}"/>
    <cellStyle name="Comma [0] 2 2 2 2 2 5 2" xfId="6326" xr:uid="{7C1EDD88-B5B0-4D86-8B05-31849CAC8171}"/>
    <cellStyle name="Comma [0] 2 2 2 2 2 5 3" xfId="3874" xr:uid="{BE31889A-44C8-4DB1-B753-44EEB67844E9}"/>
    <cellStyle name="Comma [0] 2 2 2 2 2 6" xfId="4729" xr:uid="{9057706F-294C-4632-B04A-B3BB0FF4A3FC}"/>
    <cellStyle name="Comma [0] 2 2 2 2 2 7" xfId="3427" xr:uid="{A524283E-07DE-4CCD-80C0-4B26814CB149}"/>
    <cellStyle name="Comma [0] 2 2 2 2 3" xfId="584" xr:uid="{00000000-0005-0000-0000-000048020000}"/>
    <cellStyle name="Comma [0] 2 2 2 2 3 2" xfId="2926" xr:uid="{18971653-2CA5-48DE-8267-773E1101B5DC}"/>
    <cellStyle name="Comma [0] 2 2 2 2 3 2 2" xfId="6334" xr:uid="{AC25A32E-FF80-43C3-AEC6-D7633BF4DBDF}"/>
    <cellStyle name="Comma [0] 2 2 2 2 3 2 3" xfId="3882" xr:uid="{4878A5B0-735A-4983-919D-685801AF176D}"/>
    <cellStyle name="Comma [0] 2 2 2 2 3 3" xfId="4737" xr:uid="{86E3F10B-00E4-4C64-9481-2FE2F60C8E45}"/>
    <cellStyle name="Comma [0] 2 2 2 2 3 4" xfId="3435" xr:uid="{CB991CBE-83EE-40C4-9A2E-EECFCB8E5D4C}"/>
    <cellStyle name="Comma [0] 2 2 2 2 4" xfId="585" xr:uid="{00000000-0005-0000-0000-000049020000}"/>
    <cellStyle name="Comma [0] 2 2 2 2 4 2" xfId="2927" xr:uid="{E0FEAE12-E0E7-4348-8FEB-F32F57795C1C}"/>
    <cellStyle name="Comma [0] 2 2 2 2 4 2 2" xfId="6335" xr:uid="{A5054362-31B8-4C4B-B9F1-859AE1AE2D6D}"/>
    <cellStyle name="Comma [0] 2 2 2 2 4 2 3" xfId="3883" xr:uid="{E256EF0A-6E54-4747-8071-674CECEFF0EC}"/>
    <cellStyle name="Comma [0] 2 2 2 2 4 3" xfId="4738" xr:uid="{08CEC3E8-EBB0-4AAA-84B5-D8FB8E3FA00D}"/>
    <cellStyle name="Comma [0] 2 2 2 2 4 4" xfId="3436" xr:uid="{8B080868-B319-404A-AE36-93ABEBD0AAC3}"/>
    <cellStyle name="Comma [0] 2 2 2 2 5" xfId="586" xr:uid="{00000000-0005-0000-0000-00004A020000}"/>
    <cellStyle name="Comma [0] 2 2 2 2 5 2" xfId="4739" xr:uid="{55FA1A72-215C-42EF-83DD-CDF06373B579}"/>
    <cellStyle name="Comma [0] 2 2 2 2 5 3" xfId="3437" xr:uid="{A803DAB7-E602-4644-891D-2ED2E28F72EE}"/>
    <cellStyle name="Comma [0] 2 2 2 2 6" xfId="2917" xr:uid="{D97EA94B-158F-47CC-98AF-D3820B4C63A3}"/>
    <cellStyle name="Comma [0] 2 2 2 2 6 2" xfId="6325" xr:uid="{A478875A-2DD2-4DA8-A3B8-7DF469C4C526}"/>
    <cellStyle name="Comma [0] 2 2 2 2 6 3" xfId="3873" xr:uid="{C79F711B-CCF3-49E0-98F1-6ACB71EB2DBE}"/>
    <cellStyle name="Comma [0] 2 2 2 3" xfId="587" xr:uid="{00000000-0005-0000-0000-00004B020000}"/>
    <cellStyle name="Comma [0] 2 2 2 3 2" xfId="588" xr:uid="{00000000-0005-0000-0000-00004C020000}"/>
    <cellStyle name="Comma [0] 2 2 2 3 2 2" xfId="4740" xr:uid="{7ADECED8-D84A-43A5-8269-C90C382019C6}"/>
    <cellStyle name="Comma [0] 2 2 2 3 2 3" xfId="3438" xr:uid="{1BD893ED-54A3-4FE3-B58A-D5F08B8E454E}"/>
    <cellStyle name="Comma [0] 2 2 2 3 3" xfId="2928" xr:uid="{8F58E73F-7294-40B6-89C7-70A4DFE29434}"/>
    <cellStyle name="Comma [0] 2 2 2 3 3 2" xfId="6336" xr:uid="{E768810C-20CC-4503-92EC-79DB7997E675}"/>
    <cellStyle name="Comma [0] 2 2 2 3 3 3" xfId="3884" xr:uid="{F07715F8-073E-4D4D-BA05-68A7090F46E1}"/>
    <cellStyle name="Comma [0] 2 2 2 4" xfId="589" xr:uid="{00000000-0005-0000-0000-00004D020000}"/>
    <cellStyle name="Comma [0] 2 2 2 4 2" xfId="590" xr:uid="{00000000-0005-0000-0000-00004E020000}"/>
    <cellStyle name="Comma [0] 2 2 2 4 2 2" xfId="4741" xr:uid="{0FF24AE1-4CE8-4E58-9F48-B51521D1925E}"/>
    <cellStyle name="Comma [0] 2 2 2 4 2 3" xfId="3439" xr:uid="{F4CCE119-C5FB-49AA-92C6-201ADB3DD43F}"/>
    <cellStyle name="Comma [0] 2 2 2 4 3" xfId="2929" xr:uid="{E3A134D9-B0AD-4058-849B-3D50E615E9CC}"/>
    <cellStyle name="Comma [0] 2 2 2 4 3 2" xfId="6337" xr:uid="{428A312A-EBC6-4067-95EC-89E3853F8892}"/>
    <cellStyle name="Comma [0] 2 2 2 4 3 3" xfId="3885" xr:uid="{A83F0A76-B64C-43B0-A9C8-5F37AE7EC697}"/>
    <cellStyle name="Comma [0] 2 2 2 5" xfId="591" xr:uid="{00000000-0005-0000-0000-00004F020000}"/>
    <cellStyle name="Comma [0] 2 2 2 5 2" xfId="592" xr:uid="{00000000-0005-0000-0000-000050020000}"/>
    <cellStyle name="Comma [0] 2 2 2 5 2 2" xfId="4742" xr:uid="{77999A56-77B3-4603-B0CB-2FA8AA8A4B6B}"/>
    <cellStyle name="Comma [0] 2 2 2 5 2 3" xfId="3440" xr:uid="{DB5F569D-96FF-4845-BAA3-2A13B2158123}"/>
    <cellStyle name="Comma [0] 2 2 2 5 3" xfId="2930" xr:uid="{86A4FE35-4158-4CB0-BDFA-84069A519708}"/>
    <cellStyle name="Comma [0] 2 2 2 5 3 2" xfId="6338" xr:uid="{CE0B29D0-5DF2-4995-99A2-0D303E416C29}"/>
    <cellStyle name="Comma [0] 2 2 2 5 3 3" xfId="3886" xr:uid="{B327D1BA-0B3C-4E34-9DF1-46C776836EBD}"/>
    <cellStyle name="Comma [0] 2 2 2 6" xfId="593" xr:uid="{00000000-0005-0000-0000-000051020000}"/>
    <cellStyle name="Comma [0] 2 2 2 6 2" xfId="4743" xr:uid="{A2CF483A-9D27-4CEF-A17B-A0E9650AEEDF}"/>
    <cellStyle name="Comma [0] 2 2 2 6 3" xfId="3441" xr:uid="{F3FBFB1D-4E58-40AA-B186-365E457D2D7F}"/>
    <cellStyle name="Comma [0] 2 2 2 7" xfId="2916" xr:uid="{18B6EB68-2BB8-4191-B63F-0E5543FD30D3}"/>
    <cellStyle name="Comma [0] 2 2 2 7 2" xfId="6324" xr:uid="{7B20B8FF-20F4-4407-9BB3-8248DBC838A2}"/>
    <cellStyle name="Comma [0] 2 2 2 7 3" xfId="3872" xr:uid="{9E8851E1-EF8F-4C78-98DD-D20A5C1465DF}"/>
    <cellStyle name="Comma [0] 2 2 3" xfId="594" xr:uid="{00000000-0005-0000-0000-000052020000}"/>
    <cellStyle name="Comma [0] 2 2 3 2" xfId="2931" xr:uid="{32E5268B-9DF1-4288-BF30-D20B9C6D2E55}"/>
    <cellStyle name="Comma [0] 2 2 3 2 2" xfId="6339" xr:uid="{DF1049AE-2273-4FEB-8D2B-EA90024EB641}"/>
    <cellStyle name="Comma [0] 2 2 3 2 3" xfId="3887" xr:uid="{D4D78F8B-0DC1-4A7D-AFD4-34A14CAD1EB9}"/>
    <cellStyle name="Comma [0] 2 2 3 3" xfId="4744" xr:uid="{00B7887F-9DB5-4B40-A21C-C73724A50216}"/>
    <cellStyle name="Comma [0] 2 2 3 4" xfId="3442" xr:uid="{2AC98C10-AE80-45DF-8FD4-58466B4A0AC6}"/>
    <cellStyle name="Comma [0] 2 2 4" xfId="595" xr:uid="{00000000-0005-0000-0000-000053020000}"/>
    <cellStyle name="Comma [0] 2 2 4 2" xfId="2932" xr:uid="{C9CCE147-48D5-4E4B-9D1E-96FC8DCB7AAC}"/>
    <cellStyle name="Comma [0] 2 2 4 2 2" xfId="6340" xr:uid="{DD913BF8-417F-49F6-ACB9-6E4B6A791286}"/>
    <cellStyle name="Comma [0] 2 2 4 2 3" xfId="3888" xr:uid="{674D834B-CCA9-49D8-AD9E-99069B07BE14}"/>
    <cellStyle name="Comma [0] 2 2 4 3" xfId="4745" xr:uid="{87E18F1B-776E-4C53-B287-6F3C93F2371B}"/>
    <cellStyle name="Comma [0] 2 2 4 4" xfId="3443" xr:uid="{50DD225B-993B-403D-971C-CD01294CA07F}"/>
    <cellStyle name="Comma [0] 2 2 5" xfId="596" xr:uid="{00000000-0005-0000-0000-000054020000}"/>
    <cellStyle name="Comma [0] 2 2 5 2" xfId="2933" xr:uid="{3BA5F741-83D3-4C00-B64C-5D0C44E1BDB1}"/>
    <cellStyle name="Comma [0] 2 2 5 2 2" xfId="6341" xr:uid="{EC6DAC29-3D48-498C-91BC-BB4576687F7C}"/>
    <cellStyle name="Comma [0] 2 2 5 2 3" xfId="3889" xr:uid="{6DBCB154-7CC5-4C8A-A622-20B620E79B29}"/>
    <cellStyle name="Comma [0] 2 2 5 3" xfId="4746" xr:uid="{FB0BCF3D-F1E7-47C9-B602-89A48C45C085}"/>
    <cellStyle name="Comma [0] 2 2 5 4" xfId="3444" xr:uid="{96674A5E-4C21-47AD-8DD0-9A1CB78DC75F}"/>
    <cellStyle name="Comma [0] 2 2 6" xfId="597" xr:uid="{00000000-0005-0000-0000-000055020000}"/>
    <cellStyle name="Comma [0] 2 2 6 2" xfId="598" xr:uid="{00000000-0005-0000-0000-000056020000}"/>
    <cellStyle name="Comma [0] 2 2 6 2 2" xfId="4747" xr:uid="{2DD451A8-FFA6-4728-9847-52AC0BE21CAC}"/>
    <cellStyle name="Comma [0] 2 2 6 2 3" xfId="3445" xr:uid="{144F7629-3568-4A10-A6D5-8B4716E5E389}"/>
    <cellStyle name="Comma [0] 2 2 6 3" xfId="2934" xr:uid="{482C77AC-D95B-44E0-BFAB-442C37BE3C0B}"/>
    <cellStyle name="Comma [0] 2 2 6 3 2" xfId="6342" xr:uid="{E5A9C8EE-B29B-4929-A078-6D95441305F0}"/>
    <cellStyle name="Comma [0] 2 2 6 3 3" xfId="3890" xr:uid="{108AB8AE-1C55-480F-858B-E74E69105CBE}"/>
    <cellStyle name="Comma [0] 2 2 7" xfId="2915" xr:uid="{2396C483-A35D-4CC6-BD57-D086B88A80BF}"/>
    <cellStyle name="Comma [0] 2 2 7 2" xfId="6323" xr:uid="{FFE35710-1514-4C73-92DC-B2BEC5D07525}"/>
    <cellStyle name="Comma [0] 2 2 7 3" xfId="3871" xr:uid="{4D7011DE-8FF9-45E5-8A8D-8AC6A9C8A6E6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6346" xr:uid="{402DCD13-F0E8-481A-AE4E-BAF73A34447C}"/>
    <cellStyle name="Comma [0] 2 3 2 2 2 2 3" xfId="3894" xr:uid="{41754184-9330-4D82-A345-F63B6B646749}"/>
    <cellStyle name="Comma [0] 2 3 2 2 3" xfId="603" xr:uid="{00000000-0005-0000-0000-00005B020000}"/>
    <cellStyle name="Comma [0] 2 3 2 2 3 2" xfId="2939" xr:uid="{596BCF8D-5EF1-48DD-9FFF-413CD04DFD17}"/>
    <cellStyle name="Comma [0] 2 3 2 2 3 2 2" xfId="6347" xr:uid="{B2B8E7BF-740C-417E-BABA-578EACE35BFF}"/>
    <cellStyle name="Comma [0] 2 3 2 2 3 2 3" xfId="3895" xr:uid="{22551FCD-0394-451C-8005-74B79DF152CC}"/>
    <cellStyle name="Comma [0] 2 3 2 2 4" xfId="604" xr:uid="{00000000-0005-0000-0000-00005C020000}"/>
    <cellStyle name="Comma [0] 2 3 2 2 4 2" xfId="2940" xr:uid="{ECB1F4D2-57F4-4718-9001-76BBE3F6A732}"/>
    <cellStyle name="Comma [0] 2 3 2 2 4 2 2" xfId="6348" xr:uid="{38879537-C5A4-45CB-8E7B-718232E59DBC}"/>
    <cellStyle name="Comma [0] 2 3 2 2 4 2 3" xfId="3896" xr:uid="{5FDC3B24-6DCA-4C34-8094-B27B4C2A15A6}"/>
    <cellStyle name="Comma [0] 2 3 2 2 5" xfId="2937" xr:uid="{4F2065BE-C375-489B-AD1D-DDE89C9B7E76}"/>
    <cellStyle name="Comma [0] 2 3 2 2 5 2" xfId="6345" xr:uid="{2182AD66-3699-4FE5-B918-42F678475BBA}"/>
    <cellStyle name="Comma [0] 2 3 2 2 5 3" xfId="3893" xr:uid="{3C3B7961-B3F5-4237-80ED-B1F9551F5E2E}"/>
    <cellStyle name="Comma [0] 2 3 2 3" xfId="605" xr:uid="{00000000-0005-0000-0000-00005D020000}"/>
    <cellStyle name="Comma [0] 2 3 2 3 2" xfId="2941" xr:uid="{CED98DFE-1352-4E51-9F1A-3FA1B827D6EC}"/>
    <cellStyle name="Comma [0] 2 3 2 3 2 2" xfId="6349" xr:uid="{7A7B131C-3049-4530-B8D7-23A4764751CB}"/>
    <cellStyle name="Comma [0] 2 3 2 3 2 3" xfId="3897" xr:uid="{72C1594D-D3EC-44EC-A101-090BB97EBD66}"/>
    <cellStyle name="Comma [0] 2 3 2 4" xfId="606" xr:uid="{00000000-0005-0000-0000-00005E020000}"/>
    <cellStyle name="Comma [0] 2 3 2 4 2" xfId="2942" xr:uid="{E98C71C7-A7C3-4B73-9F2A-70516F14EC44}"/>
    <cellStyle name="Comma [0] 2 3 2 4 2 2" xfId="6350" xr:uid="{447E1B8F-61CD-483A-A566-D8336E70E672}"/>
    <cellStyle name="Comma [0] 2 3 2 4 2 3" xfId="3898" xr:uid="{A49704A3-6827-472C-BF8E-07054652E039}"/>
    <cellStyle name="Comma [0] 2 3 2 5" xfId="607" xr:uid="{00000000-0005-0000-0000-00005F020000}"/>
    <cellStyle name="Comma [0] 2 3 2 5 2" xfId="2943" xr:uid="{554DB2DB-A28C-4ECE-853F-60478B697195}"/>
    <cellStyle name="Comma [0] 2 3 2 5 2 2" xfId="6351" xr:uid="{14F21ECF-B35E-4929-8D8E-0807BED99A7F}"/>
    <cellStyle name="Comma [0] 2 3 2 5 2 3" xfId="3899" xr:uid="{3A48DDBF-A63A-48CE-B67C-B671250A140A}"/>
    <cellStyle name="Comma [0] 2 3 2 6" xfId="608" xr:uid="{00000000-0005-0000-0000-000060020000}"/>
    <cellStyle name="Comma [0] 2 3 2 6 2" xfId="4748" xr:uid="{896588FC-C054-4E92-9A07-58F4CCD53C37}"/>
    <cellStyle name="Comma [0] 2 3 2 6 3" xfId="3446" xr:uid="{4842FEEF-BD20-4265-9565-5BB29C2FB55E}"/>
    <cellStyle name="Comma [0] 2 3 2 7" xfId="2936" xr:uid="{8FA5589C-A35D-4B07-817D-AC38D77B0272}"/>
    <cellStyle name="Comma [0] 2 3 2 7 2" xfId="6344" xr:uid="{C6E7E327-8852-442A-AE27-DCC4F28595AD}"/>
    <cellStyle name="Comma [0] 2 3 2 7 3" xfId="3892" xr:uid="{FAFD12E0-D05B-4179-9229-126CC7ADBF6B}"/>
    <cellStyle name="Comma [0] 2 3 3" xfId="609" xr:uid="{00000000-0005-0000-0000-000061020000}"/>
    <cellStyle name="Comma [0] 2 3 3 2" xfId="2944" xr:uid="{75C07F8B-10FA-428F-B5AF-D7408772A93F}"/>
    <cellStyle name="Comma [0] 2 3 3 2 2" xfId="6352" xr:uid="{AF997CE0-6760-45D1-8FB7-C8588FA5F690}"/>
    <cellStyle name="Comma [0] 2 3 3 2 3" xfId="3900" xr:uid="{9E033429-CDAD-4FBA-95C7-D465B755D913}"/>
    <cellStyle name="Comma [0] 2 3 4" xfId="610" xr:uid="{00000000-0005-0000-0000-000062020000}"/>
    <cellStyle name="Comma [0] 2 3 4 2" xfId="2945" xr:uid="{99DA39E1-6D04-49F0-AA1D-4C9A9AA2DC2D}"/>
    <cellStyle name="Comma [0] 2 3 4 2 2" xfId="6353" xr:uid="{87B9ECD1-A3CF-4C88-91FB-E24060F4FA51}"/>
    <cellStyle name="Comma [0] 2 3 4 2 3" xfId="3901" xr:uid="{8FEF445D-7457-4AC8-BCFC-E727C56390A9}"/>
    <cellStyle name="Comma [0] 2 3 5" xfId="611" xr:uid="{00000000-0005-0000-0000-000063020000}"/>
    <cellStyle name="Comma [0] 2 3 5 2" xfId="2946" xr:uid="{88EB56F1-C5A9-4CA0-9060-8E9A1D34AD43}"/>
    <cellStyle name="Comma [0] 2 3 5 2 2" xfId="6354" xr:uid="{06569B15-7DA9-427F-9B1E-BDE3A62A89A8}"/>
    <cellStyle name="Comma [0] 2 3 5 2 3" xfId="3902" xr:uid="{7101C2D6-D2A8-4393-A9B7-3692CF2B811F}"/>
    <cellStyle name="Comma [0] 2 3 6" xfId="612" xr:uid="{00000000-0005-0000-0000-000064020000}"/>
    <cellStyle name="Comma [0] 2 3 6 2" xfId="2947" xr:uid="{0ABD82E6-C053-4F02-BAAF-725C3DAC707A}"/>
    <cellStyle name="Comma [0] 2 3 6 2 2" xfId="6355" xr:uid="{AF8956F7-2935-4750-A67E-57A6794469F6}"/>
    <cellStyle name="Comma [0] 2 3 6 2 3" xfId="3903" xr:uid="{80811415-5B0A-44DC-BB14-A29D7BC3AC2E}"/>
    <cellStyle name="Comma [0] 2 3 6 3" xfId="4749" xr:uid="{237887D4-65E4-4237-98EE-110CD66A38E5}"/>
    <cellStyle name="Comma [0] 2 3 6 4" xfId="3447" xr:uid="{4580E578-08F0-44C3-A120-7D25914AD471}"/>
    <cellStyle name="Comma [0] 2 3 7" xfId="613" xr:uid="{00000000-0005-0000-0000-000065020000}"/>
    <cellStyle name="Comma [0] 2 3 7 2" xfId="4750" xr:uid="{FAEC3952-2810-46F0-B91C-23E1ABB8B219}"/>
    <cellStyle name="Comma [0] 2 3 7 3" xfId="3448" xr:uid="{C52414E2-9883-458A-A842-8F8E873D3982}"/>
    <cellStyle name="Comma [0] 2 3 8" xfId="614" xr:uid="{00000000-0005-0000-0000-000066020000}"/>
    <cellStyle name="Comma [0] 2 3 8 2" xfId="4751" xr:uid="{9C8EE162-87EF-4D8E-9C58-A73E53451847}"/>
    <cellStyle name="Comma [0] 2 3 8 3" xfId="3449" xr:uid="{345FB068-2ABA-49FD-A7AB-645C825207E6}"/>
    <cellStyle name="Comma [0] 2 3 9" xfId="2935" xr:uid="{5B83C799-0C03-4FA7-941F-EAC9384A8349}"/>
    <cellStyle name="Comma [0] 2 3 9 2" xfId="6343" xr:uid="{930A6344-3C60-4E2A-8426-1DBB400D6B2C}"/>
    <cellStyle name="Comma [0] 2 3 9 3" xfId="3891" xr:uid="{4A0D16E0-7B92-4EDC-B402-C612BC272CC4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6356" xr:uid="{51C87F91-46BD-4B7C-865C-1B50BB4DFB0C}"/>
    <cellStyle name="Comma [0] 2 4 2 2 3" xfId="3904" xr:uid="{5FE63011-66EE-4F1D-A0C1-76F7A41AA5DD}"/>
    <cellStyle name="Comma [0] 2 4 3" xfId="617" xr:uid="{00000000-0005-0000-0000-000069020000}"/>
    <cellStyle name="Comma [0] 2 4 3 2" xfId="2949" xr:uid="{D22154D5-FB0A-4B6D-AFFB-A32EB77CEC45}"/>
    <cellStyle name="Comma [0] 2 4 3 2 2" xfId="6357" xr:uid="{152EF970-CEDD-485D-9DC5-5F8A08E517DF}"/>
    <cellStyle name="Comma [0] 2 4 3 2 3" xfId="3905" xr:uid="{B4EA57BA-1058-40BE-BCC2-4E8ED9D835E3}"/>
    <cellStyle name="Comma [0] 2 4 4" xfId="618" xr:uid="{00000000-0005-0000-0000-00006A020000}"/>
    <cellStyle name="Comma [0] 2 4 4 2" xfId="2950" xr:uid="{93EE83AB-F827-45C5-A385-BB151E117EA5}"/>
    <cellStyle name="Comma [0] 2 4 4 2 2" xfId="6358" xr:uid="{88D10964-0489-4165-BB6A-E8BD20748F26}"/>
    <cellStyle name="Comma [0] 2 4 4 2 3" xfId="3906" xr:uid="{21CA768B-02D9-44F3-97B5-FAEA956E856B}"/>
    <cellStyle name="Comma [0] 2 4 5" xfId="619" xr:uid="{00000000-0005-0000-0000-00006B020000}"/>
    <cellStyle name="Comma [0] 2 4 5 2" xfId="620" xr:uid="{00000000-0005-0000-0000-00006C020000}"/>
    <cellStyle name="Comma [0] 2 4 5 2 2" xfId="4752" xr:uid="{1715C822-473F-41B3-9F83-CC50DFC2F7A5}"/>
    <cellStyle name="Comma [0] 2 4 5 2 3" xfId="3450" xr:uid="{40007B00-1634-406C-A289-B6E3AD133635}"/>
    <cellStyle name="Comma [0] 2 4 5 3" xfId="2951" xr:uid="{2F5E6198-7C1C-40ED-B127-FD6FB5EB3FE1}"/>
    <cellStyle name="Comma [0] 2 4 5 3 2" xfId="6359" xr:uid="{8B538D50-AB74-434F-8B1F-36445E16316D}"/>
    <cellStyle name="Comma [0] 2 4 5 3 3" xfId="3907" xr:uid="{25A470B4-9E4B-4092-932C-150F0D36BB8D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6361" xr:uid="{AE2B0F91-0B2C-40C1-AA30-9DC8C80A0FCC}"/>
    <cellStyle name="Comma [0] 2 5 2 2 3" xfId="3909" xr:uid="{DD14FFC6-9C64-4F84-9523-926D538104FD}"/>
    <cellStyle name="Comma [0] 2 5 3" xfId="624" xr:uid="{00000000-0005-0000-0000-000070020000}"/>
    <cellStyle name="Comma [0] 2 5 3 2" xfId="2954" xr:uid="{1CB494BF-573A-4AE9-9D86-1D5D1B966344}"/>
    <cellStyle name="Comma [0] 2 5 3 2 2" xfId="6362" xr:uid="{CECD3CB0-7F76-45CA-AEED-C211600D0925}"/>
    <cellStyle name="Comma [0] 2 5 3 2 3" xfId="3910" xr:uid="{FCC62100-918E-4691-A325-50B6EBBFAEDC}"/>
    <cellStyle name="Comma [0] 2 5 4" xfId="625" xr:uid="{00000000-0005-0000-0000-000071020000}"/>
    <cellStyle name="Comma [0] 2 5 4 2" xfId="2955" xr:uid="{32F73D2A-93B2-43B1-BCA7-B5716CBCB738}"/>
    <cellStyle name="Comma [0] 2 5 4 2 2" xfId="6363" xr:uid="{A338EECD-D987-4D59-B942-D0152AF7DE3B}"/>
    <cellStyle name="Comma [0] 2 5 4 2 3" xfId="3911" xr:uid="{7F046B37-D8E6-4DFF-BE6B-AEF773001249}"/>
    <cellStyle name="Comma [0] 2 5 5" xfId="2952" xr:uid="{26B3FA34-240A-4F6F-9103-476214700031}"/>
    <cellStyle name="Comma [0] 2 5 5 2" xfId="6360" xr:uid="{56809349-2110-4D2C-AC9E-0B49E3EA36C3}"/>
    <cellStyle name="Comma [0] 2 5 5 3" xfId="3908" xr:uid="{720AE88B-7028-469A-B32C-8FEAE7A8A0D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6369" xr:uid="{3E4D6DC3-9438-4534-96EE-D1FAB1D64B59}"/>
    <cellStyle name="Comma [0] 2 6 2 2 2 2 2 2 3" xfId="3917" xr:uid="{D59C51AB-DFF7-49FE-BF9C-3D0B19873D0A}"/>
    <cellStyle name="Comma [0] 2 6 2 2 2 2 3" xfId="632" xr:uid="{00000000-0005-0000-0000-000078020000}"/>
    <cellStyle name="Comma [0] 2 6 2 2 2 2 3 2" xfId="2962" xr:uid="{5D16E8D0-318A-4419-8E68-6EFB4576E169}"/>
    <cellStyle name="Comma [0] 2 6 2 2 2 2 3 2 2" xfId="6370" xr:uid="{2723EDED-5BB8-4515-92D7-C2863E6705A1}"/>
    <cellStyle name="Comma [0] 2 6 2 2 2 2 3 2 3" xfId="3918" xr:uid="{D6E336D2-9533-43A3-957A-93BDA6618404}"/>
    <cellStyle name="Comma [0] 2 6 2 2 2 2 4" xfId="633" xr:uid="{00000000-0005-0000-0000-000079020000}"/>
    <cellStyle name="Comma [0] 2 6 2 2 2 2 4 2" xfId="2963" xr:uid="{5187E8D2-8F63-4FBC-A55F-781986F95BA6}"/>
    <cellStyle name="Comma [0] 2 6 2 2 2 2 4 2 2" xfId="6371" xr:uid="{487DF48D-7C6A-437B-B89F-E08C91A8C42B}"/>
    <cellStyle name="Comma [0] 2 6 2 2 2 2 4 2 3" xfId="3919" xr:uid="{D68C54D3-0777-4573-B889-928D61DE4B94}"/>
    <cellStyle name="Comma [0] 2 6 2 2 2 2 5" xfId="634" xr:uid="{00000000-0005-0000-0000-00007A020000}"/>
    <cellStyle name="Comma [0] 2 6 2 2 2 2 5 2" xfId="2964" xr:uid="{36C86C94-3A2C-4805-8AD0-A9F48AA7FAFC}"/>
    <cellStyle name="Comma [0] 2 6 2 2 2 2 5 2 2" xfId="6372" xr:uid="{FE62FD8D-FE22-4DA7-A3A3-BB27BC9D19D9}"/>
    <cellStyle name="Comma [0] 2 6 2 2 2 2 5 2 3" xfId="3920" xr:uid="{D9AF47ED-BB96-4DFE-9AEA-1A73E5F56135}"/>
    <cellStyle name="Comma [0] 2 6 2 2 2 2 6" xfId="2960" xr:uid="{5ED57133-7263-4B49-8681-335DAB2B56FC}"/>
    <cellStyle name="Comma [0] 2 6 2 2 2 2 6 2" xfId="6368" xr:uid="{5E054420-CEE5-4692-817A-2FD0D1281A81}"/>
    <cellStyle name="Comma [0] 2 6 2 2 2 2 6 3" xfId="3916" xr:uid="{F2FA1B8F-F1F5-41B3-96C1-F78367F8702D}"/>
    <cellStyle name="Comma [0] 2 6 2 2 2 3" xfId="635" xr:uid="{00000000-0005-0000-0000-00007B020000}"/>
    <cellStyle name="Comma [0] 2 6 2 2 2 3 2" xfId="2965" xr:uid="{573B27F4-3C50-4DA4-9535-A3CAB1A8E888}"/>
    <cellStyle name="Comma [0] 2 6 2 2 2 3 2 2" xfId="6373" xr:uid="{0AD3733F-3437-42D8-A320-EA9EA1198939}"/>
    <cellStyle name="Comma [0] 2 6 2 2 2 3 2 3" xfId="3921" xr:uid="{13232953-BA3B-43E2-817A-4FC176C15803}"/>
    <cellStyle name="Comma [0] 2 6 2 2 2 4" xfId="636" xr:uid="{00000000-0005-0000-0000-00007C020000}"/>
    <cellStyle name="Comma [0] 2 6 2 2 2 4 2" xfId="2966" xr:uid="{CA51E3C2-AE26-4B5B-A1A9-E6D37D6FDB80}"/>
    <cellStyle name="Comma [0] 2 6 2 2 2 4 2 2" xfId="6374" xr:uid="{F7AEA2BE-C5AD-46E8-B1C0-E27DF008504F}"/>
    <cellStyle name="Comma [0] 2 6 2 2 2 4 2 3" xfId="3922" xr:uid="{DDF2D56F-06D5-4184-A53E-16B36FF7841B}"/>
    <cellStyle name="Comma [0] 2 6 2 2 2 5" xfId="637" xr:uid="{00000000-0005-0000-0000-00007D020000}"/>
    <cellStyle name="Comma [0] 2 6 2 2 2 5 2" xfId="2967" xr:uid="{75C7D9BE-EBE6-48B5-AF3D-B42A805100BB}"/>
    <cellStyle name="Comma [0] 2 6 2 2 2 5 2 2" xfId="6375" xr:uid="{F5B6B8BE-9241-4638-94FF-86E5E6E6E3A2}"/>
    <cellStyle name="Comma [0] 2 6 2 2 2 5 2 3" xfId="3923" xr:uid="{F6EC7204-A035-43AB-8E2C-57AC29C08C27}"/>
    <cellStyle name="Comma [0] 2 6 2 2 2 6" xfId="2959" xr:uid="{64914DA9-E908-4050-BD49-E4F63989D574}"/>
    <cellStyle name="Comma [0] 2 6 2 2 2 6 2" xfId="6367" xr:uid="{6D9693A7-E9DB-4B80-9357-CA4C5205A79A}"/>
    <cellStyle name="Comma [0] 2 6 2 2 2 6 3" xfId="3915" xr:uid="{21E04477-801E-42D4-A23B-7E1B81473ED6}"/>
    <cellStyle name="Comma [0] 2 6 2 2 3" xfId="638" xr:uid="{00000000-0005-0000-0000-00007E020000}"/>
    <cellStyle name="Comma [0] 2 6 2 2 3 2" xfId="2968" xr:uid="{5D5240EB-ACE1-45A4-AF40-BECDEBAE9853}"/>
    <cellStyle name="Comma [0] 2 6 2 2 3 2 2" xfId="6376" xr:uid="{1119D973-A89D-405A-B762-3FD24E93C23D}"/>
    <cellStyle name="Comma [0] 2 6 2 2 3 2 3" xfId="3924" xr:uid="{A53BF4B6-75CB-4733-AEDB-259E5A8912DB}"/>
    <cellStyle name="Comma [0] 2 6 2 2 4" xfId="639" xr:uid="{00000000-0005-0000-0000-00007F020000}"/>
    <cellStyle name="Comma [0] 2 6 2 2 4 2" xfId="2969" xr:uid="{E7B1C0A4-7E2E-4353-8C1B-66B198346490}"/>
    <cellStyle name="Comma [0] 2 6 2 2 4 2 2" xfId="6377" xr:uid="{0C978038-9D0C-4244-9252-C9CC0FD6634F}"/>
    <cellStyle name="Comma [0] 2 6 2 2 4 2 3" xfId="3925" xr:uid="{0325DD08-0B0A-46D1-95A4-0686A45B404B}"/>
    <cellStyle name="Comma [0] 2 6 2 2 5" xfId="640" xr:uid="{00000000-0005-0000-0000-000080020000}"/>
    <cellStyle name="Comma [0] 2 6 2 2 5 2" xfId="2970" xr:uid="{1B776225-32D8-4A8E-AFC3-AF755FF1E99D}"/>
    <cellStyle name="Comma [0] 2 6 2 2 5 2 2" xfId="6378" xr:uid="{158D92C5-0694-4AAF-A966-26A6C0000AC8}"/>
    <cellStyle name="Comma [0] 2 6 2 2 5 2 3" xfId="3926" xr:uid="{F10A917D-CD1C-4A27-BCFE-2701BBC40107}"/>
    <cellStyle name="Comma [0] 2 6 2 2 6" xfId="2958" xr:uid="{80332999-120B-4891-AFDE-A9B76F570B94}"/>
    <cellStyle name="Comma [0] 2 6 2 2 6 2" xfId="6366" xr:uid="{2EE99646-52DD-4486-8833-CC3A68101F9D}"/>
    <cellStyle name="Comma [0] 2 6 2 2 6 3" xfId="3914" xr:uid="{C7395C6D-F749-4D4C-8C2E-415A1F00A2B4}"/>
    <cellStyle name="Comma [0] 2 6 2 3" xfId="641" xr:uid="{00000000-0005-0000-0000-000081020000}"/>
    <cellStyle name="Comma [0] 2 6 2 3 2" xfId="2971" xr:uid="{3DAD9B34-3DEA-4549-926C-F7996A1CD24F}"/>
    <cellStyle name="Comma [0] 2 6 2 3 2 2" xfId="6379" xr:uid="{76E71400-5DB6-4986-88B0-6108B4F99F93}"/>
    <cellStyle name="Comma [0] 2 6 2 3 2 3" xfId="3927" xr:uid="{7F2E3C70-92D9-4744-82FF-C443DEF04222}"/>
    <cellStyle name="Comma [0] 2 6 2 4" xfId="642" xr:uid="{00000000-0005-0000-0000-000082020000}"/>
    <cellStyle name="Comma [0] 2 6 2 4 2" xfId="2972" xr:uid="{DAC05CB6-3FDE-4AC4-AB10-6EDE70376440}"/>
    <cellStyle name="Comma [0] 2 6 2 4 2 2" xfId="6380" xr:uid="{CF9465F4-7BBA-4AC1-9CB9-FC3A8217E9E4}"/>
    <cellStyle name="Comma [0] 2 6 2 4 2 3" xfId="3928" xr:uid="{F831C6EB-FC01-4851-A0A5-2222538C8348}"/>
    <cellStyle name="Comma [0] 2 6 2 5" xfId="643" xr:uid="{00000000-0005-0000-0000-000083020000}"/>
    <cellStyle name="Comma [0] 2 6 2 5 2" xfId="2973" xr:uid="{D82D8FF8-4E97-4260-B91E-9210B8F3D15D}"/>
    <cellStyle name="Comma [0] 2 6 2 5 2 2" xfId="6381" xr:uid="{00AB55D3-598A-4D38-BAD1-E59E389A2D9A}"/>
    <cellStyle name="Comma [0] 2 6 2 5 2 3" xfId="3929" xr:uid="{B94827F9-BD97-4E02-B5EF-B8B0DA661C99}"/>
    <cellStyle name="Comma [0] 2 6 2 6" xfId="2957" xr:uid="{3A1A5F73-B882-4D93-AB58-C1ABC3864011}"/>
    <cellStyle name="Comma [0] 2 6 2 6 2" xfId="6365" xr:uid="{46449AC8-9298-4BBF-BAEC-F2ED8650A162}"/>
    <cellStyle name="Comma [0] 2 6 2 6 3" xfId="3913" xr:uid="{B43FF2DE-6829-4D48-871B-8C6320AB87FA}"/>
    <cellStyle name="Comma [0] 2 6 3" xfId="644" xr:uid="{00000000-0005-0000-0000-000084020000}"/>
    <cellStyle name="Comma [0] 2 6 3 2" xfId="2974" xr:uid="{2AA3CDD8-31FA-4E05-B029-6287B40C5C2C}"/>
    <cellStyle name="Comma [0] 2 6 3 2 2" xfId="6382" xr:uid="{052A4754-A08F-4799-84DD-E0EB8D428B30}"/>
    <cellStyle name="Comma [0] 2 6 3 2 3" xfId="3930" xr:uid="{209E028D-4542-40F6-B586-0EFD5F8AA217}"/>
    <cellStyle name="Comma [0] 2 6 4" xfId="645" xr:uid="{00000000-0005-0000-0000-000085020000}"/>
    <cellStyle name="Comma [0] 2 6 4 2" xfId="2975" xr:uid="{A45B843A-903C-4D28-BE2A-DFA62308DCEC}"/>
    <cellStyle name="Comma [0] 2 6 4 2 2" xfId="6383" xr:uid="{317543C6-F2EA-4AEB-9059-9D520D2D6AEA}"/>
    <cellStyle name="Comma [0] 2 6 4 2 3" xfId="3931" xr:uid="{7DB4F854-E738-4E05-B15E-A946AACD9E7A}"/>
    <cellStyle name="Comma [0] 2 6 5" xfId="646" xr:uid="{00000000-0005-0000-0000-000086020000}"/>
    <cellStyle name="Comma [0] 2 6 5 2" xfId="2976" xr:uid="{39B9C1A7-0CD9-4C18-88BB-1E7F7D48F97B}"/>
    <cellStyle name="Comma [0] 2 6 5 2 2" xfId="6384" xr:uid="{F343F9BF-6C29-4B79-B6D7-55E4B5A3B729}"/>
    <cellStyle name="Comma [0] 2 6 5 2 3" xfId="3932" xr:uid="{3B11DD1E-958F-4784-A14F-F7CC2447703D}"/>
    <cellStyle name="Comma [0] 2 6 6" xfId="2956" xr:uid="{A746D29E-45A2-45AE-9052-AD19E2FD2F49}"/>
    <cellStyle name="Comma [0] 2 6 6 2" xfId="6364" xr:uid="{E1691C38-7EA4-4358-82DB-A8F52329A122}"/>
    <cellStyle name="Comma [0] 2 6 6 3" xfId="3912" xr:uid="{1EABA1BF-7A25-4712-BBE2-A5DAE66BAF29}"/>
    <cellStyle name="Comma [0] 2 7" xfId="647" xr:uid="{00000000-0005-0000-0000-000087020000}"/>
    <cellStyle name="Comma [0] 2 7 2" xfId="648" xr:uid="{00000000-0005-0000-0000-000088020000}"/>
    <cellStyle name="Comma [0] 2 7 2 2" xfId="4753" xr:uid="{9F130513-4A67-492B-BA2A-8D72BCBE22DA}"/>
    <cellStyle name="Comma [0] 2 7 2 3" xfId="3451" xr:uid="{34C772C8-2669-460C-B856-B9FD5AC14B6F}"/>
    <cellStyle name="Comma [0] 2 7 3" xfId="2977" xr:uid="{9DED3F55-B962-4B15-A181-550B4AF4CFE4}"/>
    <cellStyle name="Comma [0] 2 7 3 2" xfId="6385" xr:uid="{6B425F37-F0DA-4728-BF55-A2A8512A3AA8}"/>
    <cellStyle name="Comma [0] 2 7 3 3" xfId="3933" xr:uid="{73D4CB16-6B99-4FED-B940-18519B4462B9}"/>
    <cellStyle name="Comma [0] 2 8" xfId="649" xr:uid="{00000000-0005-0000-0000-000089020000}"/>
    <cellStyle name="Comma [0] 2 8 2" xfId="2978" xr:uid="{3C7CD232-5543-4878-A7D0-A8E81E2AB151}"/>
    <cellStyle name="Comma [0] 2 8 2 2" xfId="6386" xr:uid="{B415D51B-8D01-4E07-8A46-03D3AE914C5E}"/>
    <cellStyle name="Comma [0] 2 8 2 3" xfId="3934" xr:uid="{DD07B6A1-1331-4993-8CD0-E4EB68499640}"/>
    <cellStyle name="Comma [0] 2 9" xfId="650" xr:uid="{00000000-0005-0000-0000-00008A020000}"/>
    <cellStyle name="Comma [0] 2 9 2" xfId="2979" xr:uid="{2245032A-2CB2-471D-9872-56BBCE142C98}"/>
    <cellStyle name="Comma [0] 2 9 2 2" xfId="6387" xr:uid="{2FC0C325-3D8B-4EC8-99B5-80B0069F3ADC}"/>
    <cellStyle name="Comma [0] 2 9 2 3" xfId="3935" xr:uid="{CCDE87B9-B8B1-4868-88E2-38887C6E6155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6388" xr:uid="{688DCC7A-AE37-47F9-BA16-5A0F66602D50}"/>
    <cellStyle name="Comma [0] 22 2 3" xfId="3936" xr:uid="{89287093-6DE0-4574-88A2-BC45F804B061}"/>
    <cellStyle name="Comma [0] 22 3" xfId="4754" xr:uid="{2A27A8D4-01E0-42BD-A0C8-3FB8A0122B55}"/>
    <cellStyle name="Comma [0] 22 4" xfId="3452" xr:uid="{25E8DF7F-6555-498C-A1CC-2E81374342C7}"/>
    <cellStyle name="Comma [0] 23" xfId="656" xr:uid="{00000000-0005-0000-0000-000090020000}"/>
    <cellStyle name="Comma [0] 23 2" xfId="2981" xr:uid="{F1385260-B0CB-4E72-8E4C-691543042BAB}"/>
    <cellStyle name="Comma [0] 23 2 2" xfId="6389" xr:uid="{56CE23D8-52C0-4A2A-AFAC-3977B89D438A}"/>
    <cellStyle name="Comma [0] 23 2 3" xfId="3937" xr:uid="{367AB30C-B851-42D6-A30B-FEB0C21659AC}"/>
    <cellStyle name="Comma [0] 23 3" xfId="4755" xr:uid="{36C0785B-5E7E-4187-A2BC-E81B5DAB133C}"/>
    <cellStyle name="Comma [0] 23 4" xfId="3453" xr:uid="{61AC7C15-89CF-485E-AF1A-23D3B0065943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756" xr:uid="{A19DE25D-6FC5-4AD3-9717-76D98D1E6612}"/>
    <cellStyle name="Comma [0] 24 2 2 3" xfId="3454" xr:uid="{97D863C8-9B5E-4647-9A7F-408C82066565}"/>
    <cellStyle name="Comma [0] 24 2 3" xfId="2983" xr:uid="{D44D7F46-8DFB-4ED0-826F-5990A21DF477}"/>
    <cellStyle name="Comma [0] 24 2 3 2" xfId="6391" xr:uid="{2D412194-ADC2-4E08-841C-0702ED50E34F}"/>
    <cellStyle name="Comma [0] 24 2 3 3" xfId="3939" xr:uid="{66FF0299-5A8C-46AF-9A86-D712A5165CA0}"/>
    <cellStyle name="Comma [0] 24 3" xfId="660" xr:uid="{00000000-0005-0000-0000-000094020000}"/>
    <cellStyle name="Comma [0] 24 3 2" xfId="4757" xr:uid="{BCB6B6C3-855B-47AF-B246-594A8DBCD260}"/>
    <cellStyle name="Comma [0] 24 3 3" xfId="3455" xr:uid="{5C882BC9-0382-481F-977C-28493BF425B7}"/>
    <cellStyle name="Comma [0] 24 4" xfId="2982" xr:uid="{831DD181-2641-45C3-9EC6-10D3C9CC518B}"/>
    <cellStyle name="Comma [0] 24 4 2" xfId="6390" xr:uid="{5B1084DC-DD42-4F91-A43F-F3CC75178067}"/>
    <cellStyle name="Comma [0] 24 4 3" xfId="3938" xr:uid="{EEB850B0-13F7-460E-B8D8-2E7758C1B7C1}"/>
    <cellStyle name="Comma [0] 25" xfId="661" xr:uid="{00000000-0005-0000-0000-000095020000}"/>
    <cellStyle name="Comma [0] 25 2" xfId="2984" xr:uid="{6628C05C-7FA3-4B8D-A85D-4B8C4245C18D}"/>
    <cellStyle name="Comma [0] 25 2 2" xfId="6392" xr:uid="{A2269C07-2E63-4E0A-8AF1-C71CD7752772}"/>
    <cellStyle name="Comma [0] 25 2 3" xfId="3940" xr:uid="{FC1B854E-904C-4759-9926-90EE16980232}"/>
    <cellStyle name="Comma [0] 25 3" xfId="4758" xr:uid="{0D1C2104-02CC-4A2F-9961-4D39186CB9D7}"/>
    <cellStyle name="Comma [0] 25 4" xfId="3456" xr:uid="{8E67BDA7-4D2E-4101-95FF-0CA27F3951C5}"/>
    <cellStyle name="Comma [0] 26" xfId="662" xr:uid="{00000000-0005-0000-0000-000096020000}"/>
    <cellStyle name="Comma [0] 26 2" xfId="4759" xr:uid="{01536125-9BC6-47A7-B0DF-D15C812AFF8B}"/>
    <cellStyle name="Comma [0] 26 3" xfId="3457" xr:uid="{2555A570-F225-40CA-96BB-92EC4FE5C809}"/>
    <cellStyle name="Comma [0] 27" xfId="663" xr:uid="{00000000-0005-0000-0000-000097020000}"/>
    <cellStyle name="Comma [0] 27 2" xfId="664" xr:uid="{00000000-0005-0000-0000-000098020000}"/>
    <cellStyle name="Comma [0] 27 2 2" xfId="4760" xr:uid="{FC7FC2D1-31FE-4A52-B64B-82D39971CF4C}"/>
    <cellStyle name="Comma [0] 27 2 3" xfId="3458" xr:uid="{DED64ECF-D0F2-49C1-9A72-618B36C1CFAF}"/>
    <cellStyle name="Comma [0] 27 3" xfId="2985" xr:uid="{93C28C36-7A54-4C67-A9B8-2CB1E65E9557}"/>
    <cellStyle name="Comma [0] 27 3 2" xfId="6393" xr:uid="{436F0824-3892-4D68-8CFD-81C5ECD77A12}"/>
    <cellStyle name="Comma [0] 27 3 3" xfId="3941" xr:uid="{53481D69-A2FB-409E-8975-9D42FB3EA8B5}"/>
    <cellStyle name="Comma [0] 28" xfId="6301" xr:uid="{34054233-C842-499C-B13A-69BD65CCC895}"/>
    <cellStyle name="Comma [0] 29" xfId="3849" xr:uid="{9BF6AEA2-DD0B-4420-BDF4-C4060F220D44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6395" xr:uid="{83B9C79C-638B-4D3D-AB41-2AEC2708CCF2}"/>
    <cellStyle name="Comma [0] 3 2 2 2 3" xfId="3943" xr:uid="{E3CCAC1B-33B9-4184-94E7-24610C7FEBAF}"/>
    <cellStyle name="Comma [0] 3 2 3" xfId="668" xr:uid="{00000000-0005-0000-0000-00009C020000}"/>
    <cellStyle name="Comma [0] 3 2 3 2" xfId="4761" xr:uid="{10D0DA57-4CBD-4977-8A36-05206E5C3448}"/>
    <cellStyle name="Comma [0] 3 2 3 3" xfId="3459" xr:uid="{67CCF61F-40F8-462D-A386-BF91C4C28CA3}"/>
    <cellStyle name="Comma [0] 3 2 4" xfId="2986" xr:uid="{3E11F46F-86BF-457D-AAF8-F36350F33CFF}"/>
    <cellStyle name="Comma [0] 3 2 4 2" xfId="6394" xr:uid="{8DFF7EB5-E0A5-4AE9-9E58-55E70881349B}"/>
    <cellStyle name="Comma [0] 3 2 4 3" xfId="3942" xr:uid="{BF8F7D2C-25CF-488B-BBA0-085916FDCA54}"/>
    <cellStyle name="Comma [0] 3 3" xfId="669" xr:uid="{00000000-0005-0000-0000-00009D020000}"/>
    <cellStyle name="Comma [0] 3 3 2" xfId="4762" xr:uid="{294EE40E-9D2A-4C79-BFE3-F59E799DEBC5}"/>
    <cellStyle name="Comma [0] 3 3 3" xfId="3460" xr:uid="{166C3F3F-1D3B-46F9-9CC0-5326DB33EB46}"/>
    <cellStyle name="Comma [0] 3 4" xfId="2693" xr:uid="{06019007-843E-48D4-8660-79F251C430F9}"/>
    <cellStyle name="Comma [0] 3 4 2" xfId="6305" xr:uid="{CC3B4A75-139E-4F31-88FD-0D6CA24AB58A}"/>
    <cellStyle name="Comma [0] 3 4 3" xfId="3853" xr:uid="{CC7F93E7-2F49-4644-B0F0-DE0F48F05281}"/>
    <cellStyle name="Comma [0] 32" xfId="670" xr:uid="{00000000-0005-0000-0000-00009E020000}"/>
    <cellStyle name="Comma [0] 32 2" xfId="671" xr:uid="{00000000-0005-0000-0000-00009F020000}"/>
    <cellStyle name="Comma [0] 32 2 2" xfId="4763" xr:uid="{903702D4-932E-42CB-BAB1-A9520E821C03}"/>
    <cellStyle name="Comma [0] 32 2 3" xfId="3461" xr:uid="{C940782E-61C5-424E-A9F9-4B1FC198B623}"/>
    <cellStyle name="Comma [0] 32 3" xfId="2988" xr:uid="{260C6648-A96A-4401-97C7-6D708A1D393D}"/>
    <cellStyle name="Comma [0] 32 3 2" xfId="6396" xr:uid="{F7EC1774-4951-44AB-8174-327104DDF1FF}"/>
    <cellStyle name="Comma [0] 32 3 3" xfId="3944" xr:uid="{9115356F-70E8-4F86-B8A7-6167B1FDE625}"/>
    <cellStyle name="Comma [0] 35" xfId="672" xr:uid="{00000000-0005-0000-0000-0000A0020000}"/>
    <cellStyle name="Comma [0] 35 2" xfId="2989" xr:uid="{40F35AD8-CDA9-4210-A287-C9C7D75C0098}"/>
    <cellStyle name="Comma [0] 35 2 2" xfId="6397" xr:uid="{72118E38-DDDF-402B-A4EC-24CD21DD445D}"/>
    <cellStyle name="Comma [0] 35 2 3" xfId="3945" xr:uid="{16EEA6A0-8E19-471A-997F-DD6BA4895463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764" xr:uid="{C76A872F-6E2F-4E50-9C98-93A8898A4613}"/>
    <cellStyle name="Comma [0] 4 2 2 3" xfId="3462" xr:uid="{474CE2B6-E6B5-4E5E-BF9F-914127AC6A5A}"/>
    <cellStyle name="Comma [0] 4 2 3" xfId="2991" xr:uid="{5A0BD2ED-0F18-4EF9-A0EE-26594B54A475}"/>
    <cellStyle name="Comma [0] 4 2 3 2" xfId="6399" xr:uid="{C455AA3F-5B40-41D3-9291-A93D3066DF79}"/>
    <cellStyle name="Comma [0] 4 2 3 3" xfId="3947" xr:uid="{695A7E9F-8B03-4DE0-9F91-9BF7CBBF3E8E}"/>
    <cellStyle name="Comma [0] 4 3" xfId="676" xr:uid="{00000000-0005-0000-0000-0000A4020000}"/>
    <cellStyle name="Comma [0] 4 3 2" xfId="677" xr:uid="{00000000-0005-0000-0000-0000A5020000}"/>
    <cellStyle name="Comma [0] 4 3 2 2" xfId="4765" xr:uid="{774974A0-8A96-4169-8B11-B19260665902}"/>
    <cellStyle name="Comma [0] 4 3 2 3" xfId="3463" xr:uid="{EBE8DE2F-F064-4AE6-B829-51F99FA677AE}"/>
    <cellStyle name="Comma [0] 4 3 3" xfId="2992" xr:uid="{4389622B-B0E1-426E-93D0-7F1D9F576110}"/>
    <cellStyle name="Comma [0] 4 3 3 2" xfId="6400" xr:uid="{E0496ABE-A217-4AD6-8CC4-2524BCC15904}"/>
    <cellStyle name="Comma [0] 4 3 3 3" xfId="3948" xr:uid="{0D218862-5EDC-467F-817E-5E8C946FD68B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766" xr:uid="{63EB1F83-6D91-464C-B6A9-571D78BA64C4}"/>
    <cellStyle name="Comma [0] 4 5 3" xfId="3464" xr:uid="{7A0A5BB4-AA78-4978-99B8-3591724A1710}"/>
    <cellStyle name="Comma [0] 4 6" xfId="681" xr:uid="{00000000-0005-0000-0000-0000A9020000}"/>
    <cellStyle name="Comma [0] 4 6 2" xfId="4767" xr:uid="{F47375F1-8878-4463-800E-D5A4BA712DA1}"/>
    <cellStyle name="Comma [0] 4 6 3" xfId="3465" xr:uid="{6EFB0132-B245-4500-8405-365A8BEDEA2C}"/>
    <cellStyle name="Comma [0] 4 7" xfId="2990" xr:uid="{584A83D2-2DB0-4440-A3F4-AC34826F5805}"/>
    <cellStyle name="Comma [0] 4 7 2" xfId="6398" xr:uid="{1A578FB6-C9CA-4960-A395-3C9A2FCFF6C5}"/>
    <cellStyle name="Comma [0] 4 7 3" xfId="3946" xr:uid="{C7A7BEBC-8AEB-44D1-AA5B-338423F9DEC3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6402" xr:uid="{5E19D849-3369-43BD-A823-673D9C2DAEDA}"/>
    <cellStyle name="Comma [0] 5 2 2 3" xfId="3950" xr:uid="{7F94DA59-AA33-4995-939C-101DABD88839}"/>
    <cellStyle name="Comma [0] 5 3" xfId="684" xr:uid="{00000000-0005-0000-0000-0000AC020000}"/>
    <cellStyle name="Comma [0] 5 3 2" xfId="2995" xr:uid="{C96C6F93-357F-45C2-AB12-52E153BFACDC}"/>
    <cellStyle name="Comma [0] 5 3 2 2" xfId="6403" xr:uid="{0E5CABD3-D986-4CF4-8A8C-872267CDBA92}"/>
    <cellStyle name="Comma [0] 5 3 2 3" xfId="3951" xr:uid="{15AE3674-07F3-4DCB-A99D-71F2A0CADE5C}"/>
    <cellStyle name="Comma [0] 5 4" xfId="2993" xr:uid="{BCBC6E3E-D099-4B6C-A6E0-3D59FC851EEE}"/>
    <cellStyle name="Comma [0] 5 4 2" xfId="6401" xr:uid="{36529EFD-E67D-43EF-9699-EACB255BA423}"/>
    <cellStyle name="Comma [0] 5 4 3" xfId="3949" xr:uid="{59F13C6C-84C7-4B00-A782-60DD99FB7504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6405" xr:uid="{CBBC66B7-76BE-48EF-918E-895EE03908F6}"/>
    <cellStyle name="Comma [0] 6 2 2 3" xfId="3953" xr:uid="{36A8F1B1-6799-4F29-BFFB-FB7E4DA8B2AD}"/>
    <cellStyle name="Comma [0] 6 3" xfId="687" xr:uid="{00000000-0005-0000-0000-0000AF020000}"/>
    <cellStyle name="Comma [0] 6 3 2" xfId="688" xr:uid="{00000000-0005-0000-0000-0000B0020000}"/>
    <cellStyle name="Comma [0] 6 3 2 2" xfId="4768" xr:uid="{229C3484-DC79-44DA-B076-1A6E956054D2}"/>
    <cellStyle name="Comma [0] 6 3 2 3" xfId="3466" xr:uid="{703F8060-57D7-4FFC-B402-0CFE5E681E74}"/>
    <cellStyle name="Comma [0] 6 3 3" xfId="2998" xr:uid="{CEC9136D-1201-44F7-8F55-5B4F4D851578}"/>
    <cellStyle name="Comma [0] 6 3 3 2" xfId="6406" xr:uid="{9C8E54D5-F9F6-4C2A-8D99-8C3CE58341B8}"/>
    <cellStyle name="Comma [0] 6 3 3 3" xfId="3954" xr:uid="{F17E0BF4-E81A-4BC1-9BA8-0B3A9311D7D5}"/>
    <cellStyle name="Comma [0] 6 4" xfId="2996" xr:uid="{689AA435-C4B9-449E-B61E-493F7683EB8D}"/>
    <cellStyle name="Comma [0] 6 4 2" xfId="6404" xr:uid="{A5054C7F-3EBC-4F52-9F53-B997A4EC28ED}"/>
    <cellStyle name="Comma [0] 6 4 3" xfId="3952" xr:uid="{ABCB4F09-1C07-4188-8121-0A5D7FB9341A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769" xr:uid="{74B35A85-B0A6-40C8-939B-7CB8A3DEC9FD}"/>
    <cellStyle name="Comma [0] 7 2 2 3" xfId="3467" xr:uid="{6D6F9E83-DCA9-4FB2-8A06-EF0661660C40}"/>
    <cellStyle name="Comma [0] 7 2 3" xfId="2999" xr:uid="{364155C0-2E3D-4BA2-8A2E-9904044350FB}"/>
    <cellStyle name="Comma [0] 7 2 3 2" xfId="6407" xr:uid="{BA359994-9B08-426A-8C53-437BB31D8B98}"/>
    <cellStyle name="Comma [0] 7 2 3 3" xfId="3955" xr:uid="{302B4B19-1A55-4DC0-97A2-885D20B2462A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770" xr:uid="{74762933-B86F-4F94-ACF9-39D416D8A38B}"/>
    <cellStyle name="Comma [0] 8 2 2 3" xfId="3468" xr:uid="{5980421D-437A-4314-857F-B29D2E9E5266}"/>
    <cellStyle name="Comma [0] 8 2 3" xfId="3001" xr:uid="{2EE20CAE-C42B-4908-892E-29A2FE96F83A}"/>
    <cellStyle name="Comma [0] 8 2 3 2" xfId="6409" xr:uid="{18A6310A-0801-4F32-87DE-7CC483471FCF}"/>
    <cellStyle name="Comma [0] 8 2 3 3" xfId="3957" xr:uid="{A7C22BD6-27D1-4F64-85F3-C5ACC5523A40}"/>
    <cellStyle name="Comma [0] 8 3" xfId="696" xr:uid="{00000000-0005-0000-0000-0000B8020000}"/>
    <cellStyle name="Comma [0] 8 3 2" xfId="697" xr:uid="{00000000-0005-0000-0000-0000B9020000}"/>
    <cellStyle name="Comma [0] 8 3 2 2" xfId="4771" xr:uid="{700644B9-A90C-4A86-A862-1D05CBAE689F}"/>
    <cellStyle name="Comma [0] 8 3 2 3" xfId="3469" xr:uid="{81E6D690-FFF2-4D72-AA87-F35D7503EB06}"/>
    <cellStyle name="Comma [0] 8 3 3" xfId="3002" xr:uid="{FD19AC32-37E0-467E-AD02-D38723F54C9E}"/>
    <cellStyle name="Comma [0] 8 3 3 2" xfId="6410" xr:uid="{38B901E4-F925-470C-9E5D-785B9A85902A}"/>
    <cellStyle name="Comma [0] 8 3 3 3" xfId="3958" xr:uid="{69ED3B3B-F198-418D-A4D1-3D2D80773853}"/>
    <cellStyle name="Comma [0] 8 4" xfId="698" xr:uid="{00000000-0005-0000-0000-0000BA020000}"/>
    <cellStyle name="Comma [0] 8 4 2" xfId="4772" xr:uid="{4923A703-2A33-45E2-960E-EB7E4960EA50}"/>
    <cellStyle name="Comma [0] 8 4 3" xfId="3470" xr:uid="{8993A8B1-C1B4-401B-9A0A-290F98EF403D}"/>
    <cellStyle name="Comma [0] 8 5" xfId="3000" xr:uid="{9B9374DF-C3A1-44DF-9774-A1FB930B93BE}"/>
    <cellStyle name="Comma [0] 8 5 2" xfId="6408" xr:uid="{AC633DBE-1EB2-4D9E-BF74-0E894B159E13}"/>
    <cellStyle name="Comma [0] 8 5 3" xfId="3956" xr:uid="{E55D0C30-A46D-469E-8DE4-3914B19DA978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773" xr:uid="{7AA41583-16E2-40D3-9FB6-D123189DD74D}"/>
    <cellStyle name="Comma [0] 9 2 2 3" xfId="3471" xr:uid="{0BAE0E0A-CDAE-4366-8CB4-3D11C2A0B2FD}"/>
    <cellStyle name="Comma [0] 9 2 3" xfId="3004" xr:uid="{D3CE5C44-B65A-43F6-A17E-3A97422DD89C}"/>
    <cellStyle name="Comma [0] 9 2 3 2" xfId="6412" xr:uid="{2A1F01DA-6ECD-4BB8-8AF5-51C1841F4109}"/>
    <cellStyle name="Comma [0] 9 2 3 3" xfId="3960" xr:uid="{7C81AE40-7912-4C45-88A4-86B178510701}"/>
    <cellStyle name="Comma [0] 9 3" xfId="702" xr:uid="{00000000-0005-0000-0000-0000BE020000}"/>
    <cellStyle name="Comma [0] 9 3 2" xfId="703" xr:uid="{00000000-0005-0000-0000-0000BF020000}"/>
    <cellStyle name="Comma [0] 9 3 2 2" xfId="4774" xr:uid="{FF52C608-E349-4F7B-9C63-194A007A81CA}"/>
    <cellStyle name="Comma [0] 9 3 2 3" xfId="3472" xr:uid="{943816A0-309B-437D-A7D7-B1BB31286211}"/>
    <cellStyle name="Comma [0] 9 3 3" xfId="3005" xr:uid="{E6AB02D5-953B-4829-8BB2-E1CF3E132D53}"/>
    <cellStyle name="Comma [0] 9 3 3 2" xfId="6413" xr:uid="{0AB9F005-68C2-4F1C-9308-B0A44D0AC714}"/>
    <cellStyle name="Comma [0] 9 3 3 3" xfId="3961" xr:uid="{27564857-9B98-4FF3-A05E-D213D792EDC5}"/>
    <cellStyle name="Comma [0] 9 4" xfId="3003" xr:uid="{F49A75C6-0625-46F4-9683-B2B3464141AF}"/>
    <cellStyle name="Comma [0] 9 4 2" xfId="6411" xr:uid="{4EE490E0-231A-47E3-B9AC-B3E7F0A32570}"/>
    <cellStyle name="Comma [0] 9 4 3" xfId="3959" xr:uid="{EA5FEB8C-F5E9-4BB3-8D17-90D8693CB405}"/>
    <cellStyle name="Comma [0] 90" xfId="704" xr:uid="{00000000-0005-0000-0000-0000C0020000}"/>
    <cellStyle name="Comma [0] 90 2" xfId="705" xr:uid="{00000000-0005-0000-0000-0000C1020000}"/>
    <cellStyle name="Comma [0] 90 2 2" xfId="4775" xr:uid="{6C86D0F8-4CEE-416A-8118-6ECD861B1BED}"/>
    <cellStyle name="Comma [0] 90 2 3" xfId="3473" xr:uid="{72E62753-AE8E-44E5-BAD4-CAF3BB87F57E}"/>
    <cellStyle name="Comma [0] 90 3" xfId="3006" xr:uid="{628D72EC-5D70-47CB-91B6-8C6E02BD8DAF}"/>
    <cellStyle name="Comma [0] 90 3 2" xfId="6414" xr:uid="{5AB80C58-205D-4DF3-9C5C-8CDBB6B770DF}"/>
    <cellStyle name="Comma [0] 90 3 3" xfId="3962" xr:uid="{82C42BF7-D6B6-405F-92A4-BF877C3DD078}"/>
    <cellStyle name="Comma [0] 91" xfId="706" xr:uid="{00000000-0005-0000-0000-0000C2020000}"/>
    <cellStyle name="Comma [0] 91 2" xfId="707" xr:uid="{00000000-0005-0000-0000-0000C3020000}"/>
    <cellStyle name="Comma [0] 91 2 2" xfId="4776" xr:uid="{EFC04606-E7C2-43DA-99BE-F48F7756B562}"/>
    <cellStyle name="Comma [0] 91 2 3" xfId="3474" xr:uid="{C0A47D4E-B631-4AAC-87A3-196F718C6D2B}"/>
    <cellStyle name="Comma [0] 91 3" xfId="3007" xr:uid="{5EE2001C-3365-470B-BFC7-B473AD723C29}"/>
    <cellStyle name="Comma [0] 91 3 2" xfId="6415" xr:uid="{88DD6FC0-E191-444A-94C6-9851B3256723}"/>
    <cellStyle name="Comma [0] 91 3 3" xfId="3963" xr:uid="{CF8F0E33-53AE-4DED-B0D9-ADED3F7344D1}"/>
    <cellStyle name="Comma [0] 93" xfId="708" xr:uid="{00000000-0005-0000-0000-0000C4020000}"/>
    <cellStyle name="Comma [0] 93 2" xfId="709" xr:uid="{00000000-0005-0000-0000-0000C5020000}"/>
    <cellStyle name="Comma [0] 93 2 2" xfId="4777" xr:uid="{2A060296-E2C0-4101-ABCA-93DE645EC5ED}"/>
    <cellStyle name="Comma [0] 93 2 3" xfId="3475" xr:uid="{0B30D778-7E73-47BC-84D7-0D86832B5708}"/>
    <cellStyle name="Comma [0] 93 3" xfId="3008" xr:uid="{13245267-8EC3-4BC1-9B8D-2E6966E1B07E}"/>
    <cellStyle name="Comma [0] 93 3 2" xfId="6416" xr:uid="{C3B95FAD-6327-4CBE-A71D-ED33E4A2B3D5}"/>
    <cellStyle name="Comma [0] 93 3 3" xfId="3964" xr:uid="{81E1ED0C-EE3D-4DCF-8053-31897266E618}"/>
    <cellStyle name="Comma [0] 94" xfId="710" xr:uid="{00000000-0005-0000-0000-0000C6020000}"/>
    <cellStyle name="Comma [0] 94 2" xfId="711" xr:uid="{00000000-0005-0000-0000-0000C7020000}"/>
    <cellStyle name="Comma [0] 94 2 2" xfId="4778" xr:uid="{5A16EC2F-FBE6-42BA-B808-CF4F5F5131CD}"/>
    <cellStyle name="Comma [0] 94 2 3" xfId="3476" xr:uid="{B66D0400-6960-4F26-9E19-FFEEEE293703}"/>
    <cellStyle name="Comma [0] 94 3" xfId="3009" xr:uid="{5B4517B4-D4D3-4809-BC2B-28107A57AFCC}"/>
    <cellStyle name="Comma [0] 94 3 2" xfId="6417" xr:uid="{456DF377-EB9C-4508-AD67-CA847341A0DE}"/>
    <cellStyle name="Comma [0] 94 3 3" xfId="3965" xr:uid="{83D1AADB-3D1A-45CD-BCC0-68FD6F3580BB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6700" xr:uid="{4888159A-DA08-4122-9025-E56527356A01}"/>
    <cellStyle name="Comma 10 2 2 2 2 3" xfId="4184" xr:uid="{005B2855-39C3-4F3A-ADEA-C39181865640}"/>
    <cellStyle name="Comma 10 2 2 3" xfId="3011" xr:uid="{E8BADA5B-B244-4ED0-8E19-35CF583BD885}"/>
    <cellStyle name="Comma 10 2 2 3 2" xfId="6419" xr:uid="{A8970CE6-D3E6-42B2-8C33-C275D9053390}"/>
    <cellStyle name="Comma 10 2 2 3 3" xfId="3967" xr:uid="{D34C074C-B470-4AC8-8F9E-0DF75B7091A9}"/>
    <cellStyle name="Comma 10 2 3" xfId="718" xr:uid="{00000000-0005-0000-0000-0000CE020000}"/>
    <cellStyle name="Comma 10 2 3 2" xfId="4779" xr:uid="{56ABCAF9-2B85-459D-8396-D1B0DC692EA6}"/>
    <cellStyle name="Comma 10 2 3 3" xfId="3477" xr:uid="{5C6B544A-1897-47E6-9E7F-6E25BAB3FA9E}"/>
    <cellStyle name="Comma 10 2 4" xfId="3010" xr:uid="{99181324-E410-4597-9316-24B260B66653}"/>
    <cellStyle name="Comma 10 2 4 2" xfId="6418" xr:uid="{0B976667-2359-422E-B962-496F8217DADF}"/>
    <cellStyle name="Comma 10 2 4 3" xfId="3966" xr:uid="{52AE169A-BCA9-475F-890B-6A3A71D7B411}"/>
    <cellStyle name="Comma 10 3" xfId="719" xr:uid="{00000000-0005-0000-0000-0000CF020000}"/>
    <cellStyle name="Comma 10 3 2" xfId="720" xr:uid="{00000000-0005-0000-0000-0000D0020000}"/>
    <cellStyle name="Comma 10 3 2 2" xfId="4780" xr:uid="{77C863F1-D784-466A-977A-FA313A5A946C}"/>
    <cellStyle name="Comma 10 3 2 3" xfId="3478" xr:uid="{5B1CCD1A-0F1D-4C63-88FA-11B90CC420D4}"/>
    <cellStyle name="Comma 10 3 3" xfId="3012" xr:uid="{1624CF20-D95A-4D5D-870D-F266408B6BF9}"/>
    <cellStyle name="Comma 10 3 3 2" xfId="6420" xr:uid="{F1B45208-DA6F-453A-B28D-3557EC78BBD6}"/>
    <cellStyle name="Comma 10 3 3 3" xfId="3968" xr:uid="{EF68465E-2D3B-4790-819F-E10B236323FA}"/>
    <cellStyle name="Comma 10 4" xfId="721" xr:uid="{00000000-0005-0000-0000-0000D1020000}"/>
    <cellStyle name="Comma 10 4 2" xfId="722" xr:uid="{00000000-0005-0000-0000-0000D2020000}"/>
    <cellStyle name="Comma 10 4 2 2" xfId="4781" xr:uid="{ADB0EFC5-235F-4A0F-AE42-6533C49CED7D}"/>
    <cellStyle name="Comma 10 4 2 3" xfId="3479" xr:uid="{F974FA35-CAAD-4CED-8E5E-31CAAAB8A7DA}"/>
    <cellStyle name="Comma 10 4 3" xfId="3013" xr:uid="{CBDB3A1A-05BF-42E2-88DB-16D724BCEA5D}"/>
    <cellStyle name="Comma 10 4 3 2" xfId="6421" xr:uid="{458CFC71-CABE-48AC-85C2-1B3C6F6F7E55}"/>
    <cellStyle name="Comma 10 4 3 3" xfId="3969" xr:uid="{7CCF92E2-7551-4B2D-9C68-BBB498311002}"/>
    <cellStyle name="Comma 10 5" xfId="723" xr:uid="{00000000-0005-0000-0000-0000D3020000}"/>
    <cellStyle name="Comma 10 5 2" xfId="724" xr:uid="{00000000-0005-0000-0000-0000D4020000}"/>
    <cellStyle name="Comma 10 5 2 2" xfId="4782" xr:uid="{D02BB46C-B5B4-4A43-8A75-E0180B380010}"/>
    <cellStyle name="Comma 10 5 2 3" xfId="3480" xr:uid="{CDF0F3DA-460F-4CAD-B931-D0DD6B1ED888}"/>
    <cellStyle name="Comma 10 5 3" xfId="3014" xr:uid="{E74DF241-6BBB-4A92-BBA4-0EC2E944545B}"/>
    <cellStyle name="Comma 10 5 3 2" xfId="6422" xr:uid="{03E70684-4704-4F6B-8D60-8DFE44544A6B}"/>
    <cellStyle name="Comma 10 5 3 3" xfId="3970" xr:uid="{FB7A93AF-A072-4A50-A68E-E60352B86C07}"/>
    <cellStyle name="Comma 10 6" xfId="725" xr:uid="{00000000-0005-0000-0000-0000D5020000}"/>
    <cellStyle name="Comma 10 6 2" xfId="726" xr:uid="{00000000-0005-0000-0000-0000D6020000}"/>
    <cellStyle name="Comma 10 6 2 2" xfId="4783" xr:uid="{59814BA4-1F37-4098-A91C-7FCE8684AFDB}"/>
    <cellStyle name="Comma 10 6 2 3" xfId="3481" xr:uid="{B268ADD5-C3C0-4A3D-8C14-1B83FE1F1AE5}"/>
    <cellStyle name="Comma 10 6 3" xfId="3015" xr:uid="{D4296D05-C153-46E6-89B9-366396362C85}"/>
    <cellStyle name="Comma 10 6 3 2" xfId="6423" xr:uid="{63DC9469-7298-4D4A-94C0-255AFE6453EE}"/>
    <cellStyle name="Comma 10 6 3 3" xfId="3971" xr:uid="{64663BC1-DFD4-4873-9DBA-8870ABE6D56A}"/>
    <cellStyle name="Comma 10 7" xfId="727" xr:uid="{00000000-0005-0000-0000-0000D7020000}"/>
    <cellStyle name="Comma 10 7 2" xfId="4784" xr:uid="{3AF37E40-A2C1-42C0-B097-6F0AF8945BC3}"/>
    <cellStyle name="Comma 10 7 3" xfId="3482" xr:uid="{24BB74ED-1C2A-4047-82DC-4033224DB64C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785" xr:uid="{CE0CE755-EAD7-4FF0-B413-267476D652A6}"/>
    <cellStyle name="Comma 11 2 3" xfId="3483" xr:uid="{50B964B8-211D-41E0-938B-89781C3A7BC8}"/>
    <cellStyle name="Comma 11 3" xfId="3016" xr:uid="{9FC251BF-A771-4649-8466-627F29FEC021}"/>
    <cellStyle name="Comma 11 3 2" xfId="6424" xr:uid="{049DE337-1EF4-46D9-AF75-B91126D61111}"/>
    <cellStyle name="Comma 11 3 3" xfId="3972" xr:uid="{BC0F698A-824C-4AB5-A489-66EDB99EE627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786" xr:uid="{EBB7804C-8911-45AB-BF8A-0C457684A297}"/>
    <cellStyle name="Comma 12 2 2 3" xfId="3484" xr:uid="{967A54B3-7246-4E76-B551-5D1FE384F8F0}"/>
    <cellStyle name="Comma 12 2 3" xfId="3018" xr:uid="{0CE27C64-6D45-45A6-B755-C4C815B16A30}"/>
    <cellStyle name="Comma 12 2 3 2" xfId="6426" xr:uid="{F20CC934-6925-479C-ADD3-A3C154A19D4B}"/>
    <cellStyle name="Comma 12 2 3 3" xfId="3974" xr:uid="{8A9253BC-8B2D-404C-9A32-9BDEDDAB61A8}"/>
    <cellStyle name="Comma 12 3" xfId="734" xr:uid="{00000000-0005-0000-0000-0000DE020000}"/>
    <cellStyle name="Comma 12 3 2" xfId="735" xr:uid="{00000000-0005-0000-0000-0000DF020000}"/>
    <cellStyle name="Comma 12 3 2 2" xfId="4787" xr:uid="{A86A860F-B47A-4E6D-A815-23F90598C7B1}"/>
    <cellStyle name="Comma 12 3 2 3" xfId="3485" xr:uid="{D513091D-5958-4F8A-8539-B822564C93AC}"/>
    <cellStyle name="Comma 12 3 3" xfId="3019" xr:uid="{EC12DBA7-118E-4954-A2ED-43568E70BEDA}"/>
    <cellStyle name="Comma 12 3 3 2" xfId="6427" xr:uid="{95E98E63-8582-4C10-9782-8EAAEF3A2B7E}"/>
    <cellStyle name="Comma 12 3 3 3" xfId="3975" xr:uid="{C617DB05-AC25-4C9F-A494-9B8A0D5B4CB6}"/>
    <cellStyle name="Comma 12 4" xfId="736" xr:uid="{00000000-0005-0000-0000-0000E0020000}"/>
    <cellStyle name="Comma 12 4 2" xfId="737" xr:uid="{00000000-0005-0000-0000-0000E1020000}"/>
    <cellStyle name="Comma 12 4 2 2" xfId="4788" xr:uid="{B729D98C-01AA-4E2F-8E19-9DF446B112DD}"/>
    <cellStyle name="Comma 12 4 2 3" xfId="3486" xr:uid="{CC89D3D7-1BD9-46ED-AD2B-A954B21A78F1}"/>
    <cellStyle name="Comma 12 4 3" xfId="3020" xr:uid="{B577EB1F-DDDA-4B07-A6D3-CA5525E99349}"/>
    <cellStyle name="Comma 12 4 3 2" xfId="6428" xr:uid="{F04A32F4-6BC4-4192-8200-225DD720C2D7}"/>
    <cellStyle name="Comma 12 4 3 3" xfId="3976" xr:uid="{08B6550C-7BB3-459B-8689-799C6C06F444}"/>
    <cellStyle name="Comma 12 5" xfId="738" xr:uid="{00000000-0005-0000-0000-0000E2020000}"/>
    <cellStyle name="Comma 12 5 2" xfId="739" xr:uid="{00000000-0005-0000-0000-0000E3020000}"/>
    <cellStyle name="Comma 12 5 2 2" xfId="4789" xr:uid="{36BF0B46-772B-4A7F-BA45-5767D2AFF227}"/>
    <cellStyle name="Comma 12 5 2 3" xfId="3487" xr:uid="{A3D5A956-43EF-4E2A-80F4-86AC13E22366}"/>
    <cellStyle name="Comma 12 5 3" xfId="3021" xr:uid="{26212CBF-2E83-43C5-A1A5-C31C7EEAE8BB}"/>
    <cellStyle name="Comma 12 5 3 2" xfId="6429" xr:uid="{EA1F7E06-A30D-405B-86AB-581CB31666B7}"/>
    <cellStyle name="Comma 12 5 3 3" xfId="3977" xr:uid="{6AA5D9D2-0677-4EFF-999F-E203D10EE192}"/>
    <cellStyle name="Comma 12 6" xfId="740" xr:uid="{00000000-0005-0000-0000-0000E4020000}"/>
    <cellStyle name="Comma 12 6 2" xfId="741" xr:uid="{00000000-0005-0000-0000-0000E5020000}"/>
    <cellStyle name="Comma 12 6 2 2" xfId="4790" xr:uid="{D81995BD-6F10-45E9-AD3E-B02BC5ED905D}"/>
    <cellStyle name="Comma 12 6 2 3" xfId="3488" xr:uid="{D5941EAE-5C6E-4E1A-ADF8-976B67523641}"/>
    <cellStyle name="Comma 12 6 3" xfId="3022" xr:uid="{339E7626-38FF-4328-818B-93BEDF3DD077}"/>
    <cellStyle name="Comma 12 6 3 2" xfId="6430" xr:uid="{8737CB5D-C5E1-4F10-A809-34DC43653684}"/>
    <cellStyle name="Comma 12 6 3 3" xfId="3978" xr:uid="{BB2E2527-002D-428F-80EA-1BDD40EAFA43}"/>
    <cellStyle name="Comma 12 7" xfId="742" xr:uid="{00000000-0005-0000-0000-0000E6020000}"/>
    <cellStyle name="Comma 12 7 2" xfId="4791" xr:uid="{E08263B4-028E-465B-8A20-8BF87B38AA7A}"/>
    <cellStyle name="Comma 12 7 3" xfId="3489" xr:uid="{F00A4203-E059-46F4-889D-4CA8447EE766}"/>
    <cellStyle name="Comma 12 8" xfId="3017" xr:uid="{9622A994-3874-46B0-958A-D389F7E731EE}"/>
    <cellStyle name="Comma 12 8 2" xfId="6425" xr:uid="{ECD8878A-1593-4C1B-9A36-9554281D5F27}"/>
    <cellStyle name="Comma 12 8 3" xfId="3973" xr:uid="{922A84B4-4DDA-4E11-BC07-940E6B6B5203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792" xr:uid="{A8DF27EA-B313-4B9D-9E9A-B4668260ABCE}"/>
    <cellStyle name="Comma 13 2 2 3" xfId="3490" xr:uid="{3C4FB4FE-3ABE-463A-BF1E-CD330A51843E}"/>
    <cellStyle name="Comma 13 2 3" xfId="3024" xr:uid="{F1E36446-09C1-480C-B039-710911FC658F}"/>
    <cellStyle name="Comma 13 2 3 2" xfId="6432" xr:uid="{D74E67DD-E537-403F-901F-C1945DACEFE6}"/>
    <cellStyle name="Comma 13 2 3 3" xfId="3980" xr:uid="{9DD27F71-B07F-4A80-BFD6-A844615A1421}"/>
    <cellStyle name="Comma 13 3" xfId="746" xr:uid="{00000000-0005-0000-0000-0000EA020000}"/>
    <cellStyle name="Comma 13 3 2" xfId="4793" xr:uid="{D13D642B-9AE2-4A95-B750-0D0A111E16A3}"/>
    <cellStyle name="Comma 13 3 3" xfId="3491" xr:uid="{BD479340-0247-4122-88B2-0ECC109D8427}"/>
    <cellStyle name="Comma 13 4" xfId="3023" xr:uid="{E775B676-91F3-4A22-9CFD-58DF5296FCB8}"/>
    <cellStyle name="Comma 13 4 2" xfId="6431" xr:uid="{637EB110-18F8-4CA0-918A-EC96530DA701}"/>
    <cellStyle name="Comma 13 4 3" xfId="3979" xr:uid="{F3368C67-01B2-47D3-A095-5996306F2769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794" xr:uid="{D5EF81D3-0DC0-4DAF-BB30-E41484C599CC}"/>
    <cellStyle name="Comma 14 2 2 2 3" xfId="3492" xr:uid="{AFAF301B-50F5-480D-89F3-99C9A7A140FD}"/>
    <cellStyle name="Comma 14 2 2 3" xfId="3027" xr:uid="{83581F20-972A-43C9-8419-BFF7BF04B014}"/>
    <cellStyle name="Comma 14 2 2 3 2" xfId="6435" xr:uid="{F6575904-A0A1-4C8B-B205-BC099813B5A8}"/>
    <cellStyle name="Comma 14 2 2 3 3" xfId="3983" xr:uid="{84D446C4-DF91-4B35-B920-73936C48A67F}"/>
    <cellStyle name="Comma 14 2 3" xfId="751" xr:uid="{00000000-0005-0000-0000-0000EF020000}"/>
    <cellStyle name="Comma 14 2 3 2" xfId="4795" xr:uid="{492BDBFD-A235-4B99-B1EF-57B5735884C5}"/>
    <cellStyle name="Comma 14 2 3 3" xfId="3493" xr:uid="{E7014A73-D1CE-498C-A71F-517E13128490}"/>
    <cellStyle name="Comma 14 2 4" xfId="3026" xr:uid="{F8247EB5-E4C0-491D-8563-509141C72D57}"/>
    <cellStyle name="Comma 14 2 4 2" xfId="6434" xr:uid="{3147F9D3-61E5-4871-9C57-25092C82FECB}"/>
    <cellStyle name="Comma 14 2 4 3" xfId="3982" xr:uid="{4138C698-BCAC-4936-A881-D343797BCC26}"/>
    <cellStyle name="Comma 14 3" xfId="752" xr:uid="{00000000-0005-0000-0000-0000F0020000}"/>
    <cellStyle name="Comma 14 3 2" xfId="4796" xr:uid="{018893EE-C7AA-4BD0-85F5-0D920D68DF84}"/>
    <cellStyle name="Comma 14 3 3" xfId="3494" xr:uid="{DFB3F5B9-D7FB-42AB-B5F7-C8B2F6B491B2}"/>
    <cellStyle name="Comma 14 4" xfId="3025" xr:uid="{3E868230-2BCF-4773-82E0-2FE389D429C7}"/>
    <cellStyle name="Comma 14 4 2" xfId="6433" xr:uid="{C1C87569-8AB4-4DCF-A113-B01514A16CF7}"/>
    <cellStyle name="Comma 14 4 3" xfId="3981" xr:uid="{A2332D7F-AE73-4938-A5DB-12D8CC32E00F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797" xr:uid="{0A948EDE-44BD-46E4-87FA-9E5CC2CBACDB}"/>
    <cellStyle name="Comma 15 2 2 3" xfId="3495" xr:uid="{D9367494-E87B-4A12-B3A4-C58813782D19}"/>
    <cellStyle name="Comma 15 2 3" xfId="3029" xr:uid="{E0483F5D-D232-4AE4-94C0-C42CD7321A70}"/>
    <cellStyle name="Comma 15 2 3 2" xfId="6437" xr:uid="{C7D2B66A-EBEF-454A-AACB-20D6328875C9}"/>
    <cellStyle name="Comma 15 2 3 3" xfId="3985" xr:uid="{B78F9987-04D7-447A-B1E1-093E026D5410}"/>
    <cellStyle name="Comma 15 3" xfId="756" xr:uid="{00000000-0005-0000-0000-0000F4020000}"/>
    <cellStyle name="Comma 15 3 2" xfId="757" xr:uid="{00000000-0005-0000-0000-0000F5020000}"/>
    <cellStyle name="Comma 15 3 2 2" xfId="4798" xr:uid="{A5D1120F-1CBF-4D40-8A79-F424D1AFC2DA}"/>
    <cellStyle name="Comma 15 3 2 3" xfId="3496" xr:uid="{93FA2D18-8A53-476B-89F9-E230EC47DE80}"/>
    <cellStyle name="Comma 15 3 3" xfId="3030" xr:uid="{C1B63D54-D6EC-4F58-96FB-5D3460398CFC}"/>
    <cellStyle name="Comma 15 3 3 2" xfId="6438" xr:uid="{1FDC5D06-ADE9-44B8-849E-766383D874FE}"/>
    <cellStyle name="Comma 15 3 3 3" xfId="3986" xr:uid="{636065C7-1F9F-4CB3-90B5-14FCE75FD7A9}"/>
    <cellStyle name="Comma 15 4" xfId="758" xr:uid="{00000000-0005-0000-0000-0000F6020000}"/>
    <cellStyle name="Comma 15 4 2" xfId="759" xr:uid="{00000000-0005-0000-0000-0000F7020000}"/>
    <cellStyle name="Comma 15 4 2 2" xfId="4799" xr:uid="{575E35A2-86F4-4CB2-A24E-AE3980E15A08}"/>
    <cellStyle name="Comma 15 4 2 3" xfId="3497" xr:uid="{C93A3056-92CC-4D3D-A364-9CA5CD75BE01}"/>
    <cellStyle name="Comma 15 4 3" xfId="3031" xr:uid="{57FE5085-1B76-45BD-9075-347E7B7AF522}"/>
    <cellStyle name="Comma 15 4 3 2" xfId="6439" xr:uid="{915291FA-EEE0-412E-9A6E-52D7F28DA641}"/>
    <cellStyle name="Comma 15 4 3 3" xfId="3987" xr:uid="{3BD8FBF7-5EDF-46C6-839A-F951B2B6A851}"/>
    <cellStyle name="Comma 15 5" xfId="760" xr:uid="{00000000-0005-0000-0000-0000F8020000}"/>
    <cellStyle name="Comma 15 5 2" xfId="4800" xr:uid="{20DC295A-BDF7-46D7-AC15-50D38BB3330E}"/>
    <cellStyle name="Comma 15 5 3" xfId="3498" xr:uid="{96E1F4BC-D182-441A-AF45-DA782AF63323}"/>
    <cellStyle name="Comma 15 6" xfId="3028" xr:uid="{926798E8-FE64-4907-ABF2-6474000ACCCD}"/>
    <cellStyle name="Comma 15 6 2" xfId="6436" xr:uid="{38345EF7-8287-4C57-A86F-7B2E1AE7BC94}"/>
    <cellStyle name="Comma 15 6 3" xfId="3984" xr:uid="{CD3532D9-61B4-4ECD-AD10-FE0CB2CC897D}"/>
    <cellStyle name="Comma 16" xfId="761" xr:uid="{00000000-0005-0000-0000-0000F9020000}"/>
    <cellStyle name="Comma 16 2" xfId="762" xr:uid="{00000000-0005-0000-0000-0000FA020000}"/>
    <cellStyle name="Comma 16 2 2" xfId="4801" xr:uid="{86B31DB0-C066-4315-8810-1B2BFBEED0A6}"/>
    <cellStyle name="Comma 16 2 3" xfId="3499" xr:uid="{F9609D26-C635-4E6A-B8D0-F460B3CDE5A9}"/>
    <cellStyle name="Comma 16 3" xfId="3032" xr:uid="{E83CAA48-E04A-4993-B356-EE20FCF63485}"/>
    <cellStyle name="Comma 16 3 2" xfId="6440" xr:uid="{E75DCE55-23D1-4798-809A-5826B62AF098}"/>
    <cellStyle name="Comma 16 3 3" xfId="3988" xr:uid="{F84469B3-D564-4F24-A806-3EFCAE8A12A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802" xr:uid="{7A108035-146F-4A3C-BA97-A8EA71E38991}"/>
    <cellStyle name="Comma 17 2 2 3" xfId="3500" xr:uid="{30A14E9D-D582-4119-8094-4DA2869EFDE3}"/>
    <cellStyle name="Comma 17 2 3" xfId="3034" xr:uid="{9FB43039-52D9-4443-B3DC-1EC7323B277D}"/>
    <cellStyle name="Comma 17 2 3 2" xfId="6442" xr:uid="{43E87046-2F76-47AF-AADE-9139F0513F5D}"/>
    <cellStyle name="Comma 17 2 3 3" xfId="3990" xr:uid="{2A5081C9-F0E6-4427-8EE6-DC0A7CA56F4A}"/>
    <cellStyle name="Comma 17 3" xfId="3033" xr:uid="{818BF886-F484-4354-BBF0-E51D3F2320F9}"/>
    <cellStyle name="Comma 17 3 2" xfId="6441" xr:uid="{5BFA3003-5584-43D8-8188-F48AB0175E55}"/>
    <cellStyle name="Comma 17 3 3" xfId="3989" xr:uid="{35EF3432-D1AC-427B-A572-E3E4B1F2910D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803" xr:uid="{B8D3B6BC-A363-4AA6-836A-850D93972CCE}"/>
    <cellStyle name="Comma 18 2 2 3" xfId="3501" xr:uid="{C898E3FC-FF2D-4DE6-B762-230D70ADFFFE}"/>
    <cellStyle name="Comma 18 2 3" xfId="3036" xr:uid="{79EB30D2-A693-4775-8421-B8C559DA9B2E}"/>
    <cellStyle name="Comma 18 2 3 2" xfId="6444" xr:uid="{B270BDE1-B45A-44D9-B385-F2F74F532A6D}"/>
    <cellStyle name="Comma 18 2 3 3" xfId="3992" xr:uid="{FD082777-7EF8-4A11-8C31-F948BC991043}"/>
    <cellStyle name="Comma 18 3" xfId="769" xr:uid="{00000000-0005-0000-0000-000001030000}"/>
    <cellStyle name="Comma 18 3 2" xfId="4804" xr:uid="{E1907BE7-0EEF-415D-8E5E-B9A270808A81}"/>
    <cellStyle name="Comma 18 3 3" xfId="3502" xr:uid="{D87C7B99-B007-4537-9C37-A74205C417FF}"/>
    <cellStyle name="Comma 18 4" xfId="3035" xr:uid="{29BFFF8D-B5C7-4E68-A716-E2340A67FDF9}"/>
    <cellStyle name="Comma 18 4 2" xfId="6443" xr:uid="{79322A28-BC9F-4D11-AB49-4EF2F13B0D9C}"/>
    <cellStyle name="Comma 18 4 3" xfId="3991" xr:uid="{7DA878A0-8F69-45DC-8B4B-D6021E33A20F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6446" xr:uid="{B50C4CE2-8969-408E-B7FB-F5E7085BE005}"/>
    <cellStyle name="Comma 19 2 2 3" xfId="3994" xr:uid="{766856D3-C185-42E2-8C81-F7C6F7FF81B0}"/>
    <cellStyle name="Comma 19 3" xfId="772" xr:uid="{00000000-0005-0000-0000-000004030000}"/>
    <cellStyle name="Comma 19 3 2" xfId="3039" xr:uid="{7D4004BC-F4C9-4715-9D24-8C30366989F3}"/>
    <cellStyle name="Comma 19 3 2 2" xfId="6447" xr:uid="{2A48FD24-C0A3-437B-BF12-4E0FE51F135D}"/>
    <cellStyle name="Comma 19 3 2 3" xfId="3995" xr:uid="{FF47F101-D5A2-44D4-9C48-8F5493904900}"/>
    <cellStyle name="Comma 19 4" xfId="773" xr:uid="{00000000-0005-0000-0000-000005030000}"/>
    <cellStyle name="Comma 19 4 2" xfId="3040" xr:uid="{45986635-CE21-460F-AF39-154B29ED41E2}"/>
    <cellStyle name="Comma 19 4 2 2" xfId="6448" xr:uid="{102AC196-F43E-4651-97DA-3A572F797E86}"/>
    <cellStyle name="Comma 19 4 2 3" xfId="3996" xr:uid="{8621EE71-C94A-4F75-B687-675C42D664CF}"/>
    <cellStyle name="Comma 19 5" xfId="774" xr:uid="{00000000-0005-0000-0000-000006030000}"/>
    <cellStyle name="Comma 19 5 2" xfId="4805" xr:uid="{DE91A4EB-42CE-47CB-84EF-FA621CCAC525}"/>
    <cellStyle name="Comma 19 5 3" xfId="3503" xr:uid="{B12E1B65-F9D4-458F-92B2-44123506944F}"/>
    <cellStyle name="Comma 19 6" xfId="3037" xr:uid="{17B7C024-8B2E-412E-A021-999A180B4901}"/>
    <cellStyle name="Comma 19 6 2" xfId="6445" xr:uid="{B47AEC4B-A555-4700-BB73-CD0D59055FC7}"/>
    <cellStyle name="Comma 19 6 3" xfId="3993" xr:uid="{226D6D6C-370F-4ECD-9B73-4B31C56B66C9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806" xr:uid="{CE708E6E-47E4-41B7-BBB6-EFC87A4C6D90}"/>
    <cellStyle name="Comma 2 10 2 3" xfId="3504" xr:uid="{0668064D-8F12-4709-8D26-6E7444BE766C}"/>
    <cellStyle name="Comma 2 10 3" xfId="3041" xr:uid="{AFDCCA69-8CEF-419A-B182-CBB2CE732D20}"/>
    <cellStyle name="Comma 2 10 3 2" xfId="6449" xr:uid="{21350F76-134C-4710-8F3E-CEE3EB09BF4E}"/>
    <cellStyle name="Comma 2 10 3 3" xfId="3997" xr:uid="{F2D09B04-DE85-461B-AA91-A56A9052C6F3}"/>
    <cellStyle name="Comma 2 11" xfId="778" xr:uid="{00000000-0005-0000-0000-00000A030000}"/>
    <cellStyle name="Comma 2 11 2" xfId="779" xr:uid="{00000000-0005-0000-0000-00000B030000}"/>
    <cellStyle name="Comma 2 11 2 2" xfId="4807" xr:uid="{0B1E9E31-1C82-4A62-AF88-2112C97290E0}"/>
    <cellStyle name="Comma 2 11 2 3" xfId="3505" xr:uid="{0679D7E1-A994-436A-BB15-B3537F1E8B46}"/>
    <cellStyle name="Comma 2 11 3" xfId="3042" xr:uid="{E310980C-D64F-4876-96FD-327EF60F17ED}"/>
    <cellStyle name="Comma 2 11 3 2" xfId="6450" xr:uid="{35F6F93B-30E3-4BAD-BC64-E2AF14F60D31}"/>
    <cellStyle name="Comma 2 11 3 3" xfId="3998" xr:uid="{1B58D8ED-26C9-4D0E-9CE7-A075E5FFC2EB}"/>
    <cellStyle name="Comma 2 12" xfId="780" xr:uid="{00000000-0005-0000-0000-00000C030000}"/>
    <cellStyle name="Comma 2 12 2" xfId="781" xr:uid="{00000000-0005-0000-0000-00000D030000}"/>
    <cellStyle name="Comma 2 12 2 2" xfId="4808" xr:uid="{C9247A5F-395A-4FD8-B0E1-55F998EAF3DD}"/>
    <cellStyle name="Comma 2 12 2 3" xfId="3506" xr:uid="{713E93EC-8347-4CB4-ADA5-432DEA10AA9F}"/>
    <cellStyle name="Comma 2 12 3" xfId="3043" xr:uid="{5377AD1D-0AC1-4406-905A-530FBD74D56B}"/>
    <cellStyle name="Comma 2 12 3 2" xfId="6451" xr:uid="{9AF5AD33-D664-4CBA-B278-FCEB7FD5EEAB}"/>
    <cellStyle name="Comma 2 12 3 3" xfId="3999" xr:uid="{C9592B24-3822-472B-952F-4C333298AA00}"/>
    <cellStyle name="Comma 2 13" xfId="782" xr:uid="{00000000-0005-0000-0000-00000E030000}"/>
    <cellStyle name="Comma 2 13 2" xfId="783" xr:uid="{00000000-0005-0000-0000-00000F030000}"/>
    <cellStyle name="Comma 2 13 2 2" xfId="4809" xr:uid="{EABE09E7-435F-42B8-907A-E8B9F4C2ADD8}"/>
    <cellStyle name="Comma 2 13 2 3" xfId="3507" xr:uid="{F45E54D8-298C-4FBA-A325-74E9092AD98E}"/>
    <cellStyle name="Comma 2 13 3" xfId="3044" xr:uid="{A199919F-E13B-4CE3-B1D7-593EF98959B7}"/>
    <cellStyle name="Comma 2 13 3 2" xfId="6452" xr:uid="{165D1F04-544E-4BAE-A63C-5C1200B4C56D}"/>
    <cellStyle name="Comma 2 13 3 3" xfId="4000" xr:uid="{3BA2ED90-70EF-4112-8475-CCE221492D41}"/>
    <cellStyle name="Comma 2 14" xfId="784" xr:uid="{00000000-0005-0000-0000-000010030000}"/>
    <cellStyle name="Comma 2 14 2" xfId="785" xr:uid="{00000000-0005-0000-0000-000011030000}"/>
    <cellStyle name="Comma 2 14 2 2" xfId="4810" xr:uid="{ABE06B06-4105-4D9D-B278-5FE34186DFD7}"/>
    <cellStyle name="Comma 2 14 2 3" xfId="3508" xr:uid="{E4F5E7AD-DFF8-477E-9A1E-96EE6B28D342}"/>
    <cellStyle name="Comma 2 14 3" xfId="3045" xr:uid="{C1867373-29E9-44CF-972B-80471AB9ADD5}"/>
    <cellStyle name="Comma 2 14 3 2" xfId="6453" xr:uid="{609F495F-0F50-45B1-9911-E07E95D8B0B3}"/>
    <cellStyle name="Comma 2 14 3 3" xfId="4001" xr:uid="{78872FAA-C61C-4F29-BBE7-F2798C93A7E3}"/>
    <cellStyle name="Comma 2 15" xfId="786" xr:uid="{00000000-0005-0000-0000-000012030000}"/>
    <cellStyle name="Comma 2 15 2" xfId="787" xr:uid="{00000000-0005-0000-0000-000013030000}"/>
    <cellStyle name="Comma 2 15 2 2" xfId="4811" xr:uid="{C9C9CAF0-686E-4CC4-B08F-EB82BDE3E73A}"/>
    <cellStyle name="Comma 2 15 2 3" xfId="3509" xr:uid="{EAD94E14-4959-4596-AFF0-60429BC1EC12}"/>
    <cellStyle name="Comma 2 15 3" xfId="3046" xr:uid="{6D140B16-DFF5-4A8A-B483-1270625595C1}"/>
    <cellStyle name="Comma 2 15 3 2" xfId="6454" xr:uid="{F16670E7-505C-4018-8D78-F8E50A59E363}"/>
    <cellStyle name="Comma 2 15 3 3" xfId="4002" xr:uid="{ADD5BE03-43BB-4DBA-AC82-59064E664B3A}"/>
    <cellStyle name="Comma 2 16" xfId="788" xr:uid="{00000000-0005-0000-0000-000014030000}"/>
    <cellStyle name="Comma 2 16 2" xfId="789" xr:uid="{00000000-0005-0000-0000-000015030000}"/>
    <cellStyle name="Comma 2 16 2 2" xfId="4812" xr:uid="{6A68DFA7-5352-494C-BD01-416DB2372D08}"/>
    <cellStyle name="Comma 2 16 2 3" xfId="3510" xr:uid="{3C2C8464-4894-4389-861A-ED46C3043928}"/>
    <cellStyle name="Comma 2 16 3" xfId="3047" xr:uid="{AD5BC0A1-950A-4B5A-817C-07A09B538519}"/>
    <cellStyle name="Comma 2 16 3 2" xfId="6455" xr:uid="{0F4977B0-DC89-402C-BE54-255B0A61B47F}"/>
    <cellStyle name="Comma 2 16 3 3" xfId="4003" xr:uid="{DF4FBE9E-B254-4FE9-8324-3CA35C4EF4F6}"/>
    <cellStyle name="Comma 2 17" xfId="790" xr:uid="{00000000-0005-0000-0000-000016030000}"/>
    <cellStyle name="Comma 2 17 2" xfId="791" xr:uid="{00000000-0005-0000-0000-000017030000}"/>
    <cellStyle name="Comma 2 17 2 2" xfId="4813" xr:uid="{4576EFCA-EFF2-4C0D-A543-86C9E2602092}"/>
    <cellStyle name="Comma 2 17 2 3" xfId="3511" xr:uid="{5576E056-95F3-4A76-BA83-77A04604AA06}"/>
    <cellStyle name="Comma 2 17 3" xfId="3048" xr:uid="{F3A5BB1F-D4A4-43F7-88AF-17534208AEC9}"/>
    <cellStyle name="Comma 2 17 3 2" xfId="6456" xr:uid="{790D54D1-3AD7-4153-865B-484A8C29C63E}"/>
    <cellStyle name="Comma 2 17 3 3" xfId="4004" xr:uid="{65F5FC65-10BD-4569-88EB-70AB9920F8DC}"/>
    <cellStyle name="Comma 2 18" xfId="792" xr:uid="{00000000-0005-0000-0000-000018030000}"/>
    <cellStyle name="Comma 2 18 2" xfId="793" xr:uid="{00000000-0005-0000-0000-000019030000}"/>
    <cellStyle name="Comma 2 18 2 2" xfId="4814" xr:uid="{905567E6-00D7-4999-9DC8-7E04638C5E64}"/>
    <cellStyle name="Comma 2 18 2 3" xfId="3512" xr:uid="{6EACD4C2-CCAB-485F-98E6-D921F0BE22CA}"/>
    <cellStyle name="Comma 2 18 3" xfId="3049" xr:uid="{E838855B-EDCB-4EF6-8DD5-A81244DBBB83}"/>
    <cellStyle name="Comma 2 18 3 2" xfId="6457" xr:uid="{B9159922-9148-4B44-823A-98341B6AABF8}"/>
    <cellStyle name="Comma 2 18 3 3" xfId="4005" xr:uid="{60C99C6D-22A4-470C-AA71-37D517FB42FD}"/>
    <cellStyle name="Comma 2 19" xfId="794" xr:uid="{00000000-0005-0000-0000-00001A030000}"/>
    <cellStyle name="Comma 2 19 2" xfId="795" xr:uid="{00000000-0005-0000-0000-00001B030000}"/>
    <cellStyle name="Comma 2 19 2 2" xfId="4815" xr:uid="{58DE1302-3A7E-453E-9D71-C2E1B23E6330}"/>
    <cellStyle name="Comma 2 19 2 3" xfId="3513" xr:uid="{709983EF-BFEE-4E81-9B80-E4C003C31292}"/>
    <cellStyle name="Comma 2 19 3" xfId="3050" xr:uid="{B0C17B82-5F9A-438B-B4A3-C807CF362E1C}"/>
    <cellStyle name="Comma 2 19 3 2" xfId="6458" xr:uid="{3756C2A8-ACE3-441D-9BE9-A2B2760BD371}"/>
    <cellStyle name="Comma 2 19 3 3" xfId="4006" xr:uid="{132FE0BF-5931-4732-B74D-FEC3B2503EE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818" xr:uid="{8B4D7D98-DD01-4F53-BDDF-B166FBF9009C}"/>
    <cellStyle name="Comma 2 2 2 2 2 2 2 2 2 3" xfId="3516" xr:uid="{97C816AF-DC29-4786-AB42-EBDF720AD8E2}"/>
    <cellStyle name="Comma 2 2 2 2 2 2 2 2 3" xfId="3056" xr:uid="{CE538DE6-5D58-44B6-A6B2-39323CBDC972}"/>
    <cellStyle name="Comma 2 2 2 2 2 2 2 2 3 2" xfId="6464" xr:uid="{0AE106CC-FB07-4360-A789-A6F8F70F429D}"/>
    <cellStyle name="Comma 2 2 2 2 2 2 2 2 3 3" xfId="4012" xr:uid="{9190BAF9-74DA-4385-8342-B5371A6969D1}"/>
    <cellStyle name="Comma 2 2 2 2 2 2 2 3" xfId="804" xr:uid="{00000000-0005-0000-0000-000024030000}"/>
    <cellStyle name="Comma 2 2 2 2 2 2 2 3 2" xfId="805" xr:uid="{00000000-0005-0000-0000-000025030000}"/>
    <cellStyle name="Comma 2 2 2 2 2 2 2 3 2 2" xfId="4819" xr:uid="{CB3FB2AF-50A5-4F98-84AC-E6D0752273F9}"/>
    <cellStyle name="Comma 2 2 2 2 2 2 2 3 2 3" xfId="3517" xr:uid="{CE568697-3E5C-439F-8131-55C02C8C5C36}"/>
    <cellStyle name="Comma 2 2 2 2 2 2 2 3 3" xfId="3057" xr:uid="{A912B6DB-EE4A-4651-A2DC-3EF2FC964E42}"/>
    <cellStyle name="Comma 2 2 2 2 2 2 2 3 3 2" xfId="6465" xr:uid="{6217420E-4C0F-4357-A470-CB31D9C84986}"/>
    <cellStyle name="Comma 2 2 2 2 2 2 2 3 3 3" xfId="4013" xr:uid="{D845B911-6968-49AD-9304-2EE9409762BE}"/>
    <cellStyle name="Comma 2 2 2 2 2 2 2 4" xfId="3055" xr:uid="{A5F63825-5350-4D7B-9D88-09A52BA42B0B}"/>
    <cellStyle name="Comma 2 2 2 2 2 2 2 4 2" xfId="6463" xr:uid="{7E7CF3BB-A6E4-490D-B5E3-CF75537BC491}"/>
    <cellStyle name="Comma 2 2 2 2 2 2 2 4 3" xfId="4011" xr:uid="{94DF8395-2439-4473-BD5B-F9F2183AAF0B}"/>
    <cellStyle name="Comma 2 2 2 2 2 2 2 5" xfId="4817" xr:uid="{8242F109-3722-4A9C-ABF5-DBEBE4F737EB}"/>
    <cellStyle name="Comma 2 2 2 2 2 2 2 6" xfId="3515" xr:uid="{EA0DEA5D-5699-4636-804A-EEC90670C627}"/>
    <cellStyle name="Comma 2 2 2 2 2 2 3" xfId="806" xr:uid="{00000000-0005-0000-0000-000026030000}"/>
    <cellStyle name="Comma 2 2 2 2 2 2 3 2" xfId="3058" xr:uid="{4D2EF11E-6DB9-49E1-A02C-F3AC680431D3}"/>
    <cellStyle name="Comma 2 2 2 2 2 2 3 2 2" xfId="6466" xr:uid="{64605F03-CDD0-483B-B23F-370B80D10B5B}"/>
    <cellStyle name="Comma 2 2 2 2 2 2 3 2 3" xfId="4014" xr:uid="{4D3C1F21-A06C-4DB8-A909-D15B66684567}"/>
    <cellStyle name="Comma 2 2 2 2 2 2 3 3" xfId="4820" xr:uid="{5FB29B3E-AC4A-4932-B4FA-229902FAB2B2}"/>
    <cellStyle name="Comma 2 2 2 2 2 2 3 4" xfId="3518" xr:uid="{01F1CFC9-4E3A-43DE-8C0E-490CAD3DDDEA}"/>
    <cellStyle name="Comma 2 2 2 2 2 2 4" xfId="807" xr:uid="{00000000-0005-0000-0000-000027030000}"/>
    <cellStyle name="Comma 2 2 2 2 2 2 4 2" xfId="4821" xr:uid="{AFE45DE2-9DF6-4210-A204-ACDFE3863979}"/>
    <cellStyle name="Comma 2 2 2 2 2 2 4 3" xfId="3519" xr:uid="{BC8F4136-6AA3-495D-86AF-72180BE230C7}"/>
    <cellStyle name="Comma 2 2 2 2 2 2 5" xfId="3054" xr:uid="{434ED6B4-2D43-4A57-86AA-96BE2AA2CC6A}"/>
    <cellStyle name="Comma 2 2 2 2 2 2 5 2" xfId="6462" xr:uid="{7742AD12-E93F-4D5F-BB03-340D9041CFE0}"/>
    <cellStyle name="Comma 2 2 2 2 2 2 5 3" xfId="4010" xr:uid="{25412F67-A8E2-4D30-8D4B-0EB3FDA863D1}"/>
    <cellStyle name="Comma 2 2 2 2 2 3" xfId="808" xr:uid="{00000000-0005-0000-0000-000028030000}"/>
    <cellStyle name="Comma 2 2 2 2 2 3 2" xfId="809" xr:uid="{00000000-0005-0000-0000-000029030000}"/>
    <cellStyle name="Comma 2 2 2 2 2 3 2 2" xfId="4822" xr:uid="{4A93B1AA-E53F-457A-9D53-22780A34AF85}"/>
    <cellStyle name="Comma 2 2 2 2 2 3 2 3" xfId="3520" xr:uid="{C7F3ADC9-1A13-4BDA-973C-F7C9DF4EFA14}"/>
    <cellStyle name="Comma 2 2 2 2 2 3 3" xfId="3059" xr:uid="{9C1EF324-FD74-4990-9639-835EB22A52A4}"/>
    <cellStyle name="Comma 2 2 2 2 2 3 3 2" xfId="6467" xr:uid="{D1678404-AC46-478F-A87C-A7C54A620D23}"/>
    <cellStyle name="Comma 2 2 2 2 2 3 3 3" xfId="4015" xr:uid="{CF8CBE0F-30E8-45E8-B03B-801A476999EF}"/>
    <cellStyle name="Comma 2 2 2 2 2 4" xfId="810" xr:uid="{00000000-0005-0000-0000-00002A030000}"/>
    <cellStyle name="Comma 2 2 2 2 2 4 2" xfId="811" xr:uid="{00000000-0005-0000-0000-00002B030000}"/>
    <cellStyle name="Comma 2 2 2 2 2 4 2 2" xfId="4823" xr:uid="{F1906131-8DDC-464A-8FF0-A8874F9DE5CB}"/>
    <cellStyle name="Comma 2 2 2 2 2 4 2 3" xfId="3521" xr:uid="{AC69EC7E-5140-4437-A8FC-42504536299D}"/>
    <cellStyle name="Comma 2 2 2 2 2 4 3" xfId="3060" xr:uid="{C2B9D5D3-AEF7-4D9C-8441-9C787B46E48A}"/>
    <cellStyle name="Comma 2 2 2 2 2 4 3 2" xfId="6468" xr:uid="{9AFED52D-3A24-4FB7-ADFC-989C982D7217}"/>
    <cellStyle name="Comma 2 2 2 2 2 4 3 3" xfId="4016" xr:uid="{5F589D5F-7B02-46B7-91F2-D587D1C76A55}"/>
    <cellStyle name="Comma 2 2 2 2 2 5" xfId="3053" xr:uid="{292E16A3-50C0-4300-B2A0-C61C77350C20}"/>
    <cellStyle name="Comma 2 2 2 2 2 5 2" xfId="6461" xr:uid="{052873F3-4C25-4854-8C4A-467A9F62658E}"/>
    <cellStyle name="Comma 2 2 2 2 2 5 3" xfId="4009" xr:uid="{D8A77265-36BF-468A-BE5B-3F21826FBDC1}"/>
    <cellStyle name="Comma 2 2 2 2 2 6" xfId="4816" xr:uid="{A1EC54BB-3C5B-4FE2-9C6D-8476DF9BBEE5}"/>
    <cellStyle name="Comma 2 2 2 2 2 7" xfId="3514" xr:uid="{1F40B6C9-3D1F-4332-95A3-2AE48472302C}"/>
    <cellStyle name="Comma 2 2 2 2 3" xfId="812" xr:uid="{00000000-0005-0000-0000-00002C030000}"/>
    <cellStyle name="Comma 2 2 2 2 3 2" xfId="3061" xr:uid="{77E7F2D4-EB1C-49C4-B9B2-4930A683FA23}"/>
    <cellStyle name="Comma 2 2 2 2 3 2 2" xfId="6469" xr:uid="{3588402B-2426-4B9C-A4ED-A07597ADC28C}"/>
    <cellStyle name="Comma 2 2 2 2 3 2 3" xfId="4017" xr:uid="{FA2E1A95-5CE9-481B-A40F-CC045D7D5E14}"/>
    <cellStyle name="Comma 2 2 2 2 3 3" xfId="4824" xr:uid="{84E4DF47-36D0-4257-A73E-F2128B42213F}"/>
    <cellStyle name="Comma 2 2 2 2 3 4" xfId="3522" xr:uid="{4FEC2408-F9AB-48D6-A685-047102E33E6F}"/>
    <cellStyle name="Comma 2 2 2 2 4" xfId="813" xr:uid="{00000000-0005-0000-0000-00002D030000}"/>
    <cellStyle name="Comma 2 2 2 2 4 2" xfId="3062" xr:uid="{EF259039-703B-4878-97EA-1EF79FAA0879}"/>
    <cellStyle name="Comma 2 2 2 2 4 2 2" xfId="6470" xr:uid="{71F89F10-DA50-44AC-96FD-E71361DDF775}"/>
    <cellStyle name="Comma 2 2 2 2 4 2 3" xfId="4018" xr:uid="{70E18896-F2CA-437B-B8C7-C1FC5CFAC9DF}"/>
    <cellStyle name="Comma 2 2 2 2 4 3" xfId="4825" xr:uid="{BF0DE78E-EA18-4F59-8D98-459B18AA3F9E}"/>
    <cellStyle name="Comma 2 2 2 2 4 4" xfId="3523" xr:uid="{D69A312F-E28F-4A29-97B3-5B8D044D5251}"/>
    <cellStyle name="Comma 2 2 2 2 5" xfId="814" xr:uid="{00000000-0005-0000-0000-00002E030000}"/>
    <cellStyle name="Comma 2 2 2 2 5 2" xfId="4826" xr:uid="{5E898C5D-A42A-4F4E-87CE-CE1F6ABBC13E}"/>
    <cellStyle name="Comma 2 2 2 2 5 3" xfId="3524" xr:uid="{7B1FC768-5960-4C1E-9769-3EBA9B6E8480}"/>
    <cellStyle name="Comma 2 2 2 2 6" xfId="3052" xr:uid="{0373272B-0826-49BA-9FF1-39B70AE684DF}"/>
    <cellStyle name="Comma 2 2 2 2 6 2" xfId="6460" xr:uid="{6024E4F8-9EE6-47AF-94D4-81860D19AA2D}"/>
    <cellStyle name="Comma 2 2 2 2 6 3" xfId="4008" xr:uid="{641E557F-2EBC-4E72-BC36-873D50A4ACC3}"/>
    <cellStyle name="Comma 2 2 2 3" xfId="815" xr:uid="{00000000-0005-0000-0000-00002F030000}"/>
    <cellStyle name="Comma 2 2 2 3 2" xfId="816" xr:uid="{00000000-0005-0000-0000-000030030000}"/>
    <cellStyle name="Comma 2 2 2 3 2 2" xfId="4827" xr:uid="{ACC0E1E0-4DFB-41D9-9131-D94A450D5E19}"/>
    <cellStyle name="Comma 2 2 2 3 2 3" xfId="3525" xr:uid="{308925EE-FFF3-4D35-A558-42F0E6F8215E}"/>
    <cellStyle name="Comma 2 2 2 3 3" xfId="3063" xr:uid="{B8EB6C39-C34F-4D87-9075-EEFBF0382F10}"/>
    <cellStyle name="Comma 2 2 2 3 3 2" xfId="6471" xr:uid="{92F702AC-A2C7-433C-ABA7-41429E7F99B3}"/>
    <cellStyle name="Comma 2 2 2 3 3 3" xfId="4019" xr:uid="{46CD19FD-C97E-483F-AA8E-4FB3F995A58A}"/>
    <cellStyle name="Comma 2 2 2 4" xfId="817" xr:uid="{00000000-0005-0000-0000-000031030000}"/>
    <cellStyle name="Comma 2 2 2 4 2" xfId="818" xr:uid="{00000000-0005-0000-0000-000032030000}"/>
    <cellStyle name="Comma 2 2 2 4 2 2" xfId="4828" xr:uid="{1C516E81-C0DD-4ADA-AD01-22A19E3C2111}"/>
    <cellStyle name="Comma 2 2 2 4 2 3" xfId="3526" xr:uid="{0DD52A4C-03EB-49D5-8C60-53025BD70BA8}"/>
    <cellStyle name="Comma 2 2 2 4 3" xfId="3064" xr:uid="{C8DB41C1-0628-4707-A6A3-C0449242A08C}"/>
    <cellStyle name="Comma 2 2 2 4 3 2" xfId="6472" xr:uid="{6BDB3834-EECF-487E-B905-69245B6505F3}"/>
    <cellStyle name="Comma 2 2 2 4 3 3" xfId="4020" xr:uid="{91D61117-164C-4B53-8340-16F6F6C9AC50}"/>
    <cellStyle name="Comma 2 2 2 5" xfId="819" xr:uid="{00000000-0005-0000-0000-000033030000}"/>
    <cellStyle name="Comma 2 2 2 5 2" xfId="820" xr:uid="{00000000-0005-0000-0000-000034030000}"/>
    <cellStyle name="Comma 2 2 2 5 2 2" xfId="4829" xr:uid="{09589F65-177F-4F34-9777-C7CE9B7898CE}"/>
    <cellStyle name="Comma 2 2 2 5 2 3" xfId="3527" xr:uid="{D89246BB-579F-4EF4-935F-445A89AEDA40}"/>
    <cellStyle name="Comma 2 2 2 5 3" xfId="3065" xr:uid="{2A1B62FC-872C-48CF-8C35-6E29BB6A25EB}"/>
    <cellStyle name="Comma 2 2 2 5 3 2" xfId="6473" xr:uid="{06F79240-A879-49FB-B6F4-3BAA3FEADA04}"/>
    <cellStyle name="Comma 2 2 2 5 3 3" xfId="4021" xr:uid="{B9BE9742-AEE1-44DE-BC2F-19956D883ADE}"/>
    <cellStyle name="Comma 2 2 2 6" xfId="3051" xr:uid="{6BB74C52-7C4A-42E6-8EEE-864D18B444ED}"/>
    <cellStyle name="Comma 2 2 2 6 2" xfId="6459" xr:uid="{44D8D52E-25B7-46C1-815F-613D711FBC41}"/>
    <cellStyle name="Comma 2 2 2 6 3" xfId="4007" xr:uid="{BDE49AFC-4F7C-47FD-B5CB-79AA298C1C16}"/>
    <cellStyle name="Comma 2 2 3" xfId="821" xr:uid="{00000000-0005-0000-0000-000035030000}"/>
    <cellStyle name="Comma 2 2 3 2" xfId="822" xr:uid="{00000000-0005-0000-0000-000036030000}"/>
    <cellStyle name="Comma 2 2 3 2 2" xfId="4830" xr:uid="{FAEABDF7-B9DB-4664-8125-BB714526CD0D}"/>
    <cellStyle name="Comma 2 2 3 2 3" xfId="3528" xr:uid="{2B42AF56-06F1-4EDD-8FAF-F3DD091F1B15}"/>
    <cellStyle name="Comma 2 2 3 3" xfId="3066" xr:uid="{10AA6034-2BB7-45AC-AF3E-BA103CE5F44B}"/>
    <cellStyle name="Comma 2 2 3 3 2" xfId="6474" xr:uid="{8821B372-FB96-4CA5-8135-B14FF1CF15A3}"/>
    <cellStyle name="Comma 2 2 3 3 3" xfId="4022" xr:uid="{50F7AF4E-619C-4077-B581-A52DB00FD77D}"/>
    <cellStyle name="Comma 2 2 4" xfId="823" xr:uid="{00000000-0005-0000-0000-000037030000}"/>
    <cellStyle name="Comma 2 2 4 2" xfId="3067" xr:uid="{D327E1DC-367F-4D39-84A6-E24CC3A29998}"/>
    <cellStyle name="Comma 2 2 4 2 2" xfId="6475" xr:uid="{9FFE4CAC-B260-45E8-873B-160B3EBF62A5}"/>
    <cellStyle name="Comma 2 2 4 2 3" xfId="4023" xr:uid="{13C152DC-5263-4159-9308-441D794E5485}"/>
    <cellStyle name="Comma 2 2 4 3" xfId="4831" xr:uid="{7FA3867B-92D3-4B93-AA01-11F1F6C37A99}"/>
    <cellStyle name="Comma 2 2 4 4" xfId="3529" xr:uid="{25C05976-2A3B-4FAE-A23D-5B4C139A1D9B}"/>
    <cellStyle name="Comma 2 2 5" xfId="824" xr:uid="{00000000-0005-0000-0000-000038030000}"/>
    <cellStyle name="Comma 2 2 5 2" xfId="3068" xr:uid="{4BC0779D-8E6A-4D1A-A3B3-265220889FF9}"/>
    <cellStyle name="Comma 2 2 5 2 2" xfId="6476" xr:uid="{BF09AD21-BE6D-46BC-BD1A-C933C561BA74}"/>
    <cellStyle name="Comma 2 2 5 2 3" xfId="4024" xr:uid="{84CC7416-4826-42A3-905B-A1A9AA28D12E}"/>
    <cellStyle name="Comma 2 2 5 3" xfId="4832" xr:uid="{9803C3F9-16BE-41B2-A19A-AEDA5E901C71}"/>
    <cellStyle name="Comma 2 2 5 4" xfId="3530" xr:uid="{1A4C511B-DF05-4AFA-BB58-2B7C632C50B4}"/>
    <cellStyle name="Comma 2 2 6" xfId="825" xr:uid="{00000000-0005-0000-0000-000039030000}"/>
    <cellStyle name="Comma 2 2 6 2" xfId="3069" xr:uid="{FC8A6416-4D38-4252-93E9-24DDFD334EFF}"/>
    <cellStyle name="Comma 2 2 6 2 2" xfId="6477" xr:uid="{BEBB57BA-826B-4659-B26C-F0F6432110C9}"/>
    <cellStyle name="Comma 2 2 6 2 3" xfId="4025" xr:uid="{5C816B0D-0A81-4BB7-B213-D4784897830B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833" xr:uid="{70AE1436-C2C6-445A-AFC9-ECFFADD0BBF5}"/>
    <cellStyle name="Comma 2 20 2 3" xfId="3531" xr:uid="{24AFCB0D-DEBD-4CA5-9A89-AFE22EC15EE1}"/>
    <cellStyle name="Comma 2 20 3" xfId="3070" xr:uid="{E8504335-EF0B-40B3-BB11-27915C02D1DC}"/>
    <cellStyle name="Comma 2 20 3 2" xfId="6478" xr:uid="{D16F4207-710A-47B9-BA26-98B1BA04A95B}"/>
    <cellStyle name="Comma 2 20 3 3" xfId="4026" xr:uid="{2AC6F03E-A308-442A-9E11-59E05DF9B83C}"/>
    <cellStyle name="Comma 2 21" xfId="829" xr:uid="{00000000-0005-0000-0000-00003D030000}"/>
    <cellStyle name="Comma 2 21 2" xfId="830" xr:uid="{00000000-0005-0000-0000-00003E030000}"/>
    <cellStyle name="Comma 2 21 2 2" xfId="4834" xr:uid="{F206F0CB-0495-4BB1-9B61-922ED565B5A3}"/>
    <cellStyle name="Comma 2 21 2 3" xfId="3532" xr:uid="{E38CA3C8-E463-467D-930B-CA8BD7DBF4EE}"/>
    <cellStyle name="Comma 2 21 3" xfId="3071" xr:uid="{534A85AA-F339-4927-8E0A-7F27368C88BB}"/>
    <cellStyle name="Comma 2 21 3 2" xfId="6479" xr:uid="{01B4D516-7F0A-4B0B-8FF5-6F069F6A988E}"/>
    <cellStyle name="Comma 2 21 3 3" xfId="4027" xr:uid="{2F4AA119-CEC2-438C-9411-C8F198FAE4EE}"/>
    <cellStyle name="Comma 2 22" xfId="831" xr:uid="{00000000-0005-0000-0000-00003F030000}"/>
    <cellStyle name="Comma 2 22 2" xfId="832" xr:uid="{00000000-0005-0000-0000-000040030000}"/>
    <cellStyle name="Comma 2 22 2 2" xfId="4835" xr:uid="{B0E8CFA1-BE94-47A3-B6BC-35766B889876}"/>
    <cellStyle name="Comma 2 22 2 3" xfId="3533" xr:uid="{B9260FAC-5010-4108-BB28-3A1E5DF52DC4}"/>
    <cellStyle name="Comma 2 22 3" xfId="3072" xr:uid="{019EDD3C-1E42-4A89-9D85-4F854F325998}"/>
    <cellStyle name="Comma 2 22 3 2" xfId="6480" xr:uid="{6A71D5D9-9F6C-48E4-B44C-60022E22C42C}"/>
    <cellStyle name="Comma 2 22 3 3" xfId="4028" xr:uid="{F7DBC8A5-C2CF-4471-A5F4-44DFC0A1D23B}"/>
    <cellStyle name="Comma 2 23" xfId="833" xr:uid="{00000000-0005-0000-0000-000041030000}"/>
    <cellStyle name="Comma 2 23 2" xfId="834" xr:uid="{00000000-0005-0000-0000-000042030000}"/>
    <cellStyle name="Comma 2 23 2 2" xfId="4836" xr:uid="{7F981F6D-13A6-41EC-964C-F3103B665443}"/>
    <cellStyle name="Comma 2 23 2 3" xfId="3534" xr:uid="{75D69BEC-E1AA-4AE4-A21D-D87FE7DF2D4D}"/>
    <cellStyle name="Comma 2 23 3" xfId="3073" xr:uid="{CE5A0BC8-EFDA-470A-925C-0AE092386415}"/>
    <cellStyle name="Comma 2 23 3 2" xfId="6481" xr:uid="{53A772DA-BE63-4BAA-A231-622D798450C2}"/>
    <cellStyle name="Comma 2 23 3 3" xfId="4029" xr:uid="{F25D8557-F2A6-4803-B3FF-BA0294103989}"/>
    <cellStyle name="Comma 2 24" xfId="835" xr:uid="{00000000-0005-0000-0000-000043030000}"/>
    <cellStyle name="Comma 2 24 2" xfId="836" xr:uid="{00000000-0005-0000-0000-000044030000}"/>
    <cellStyle name="Comma 2 24 2 2" xfId="4837" xr:uid="{7512A1B4-CB1D-46E2-B968-6AE4EE52B233}"/>
    <cellStyle name="Comma 2 24 2 3" xfId="3535" xr:uid="{B50949A6-A43B-46D5-8C9E-02C327C01A69}"/>
    <cellStyle name="Comma 2 24 3" xfId="3074" xr:uid="{66A82A04-1B58-4C2E-9645-23D94777C17A}"/>
    <cellStyle name="Comma 2 24 3 2" xfId="6482" xr:uid="{E045A2EF-8364-418E-B728-EDFE5566D74D}"/>
    <cellStyle name="Comma 2 24 3 3" xfId="4030" xr:uid="{FB5A2829-4BE6-4CF6-8FA0-A0C29691B015}"/>
    <cellStyle name="Comma 2 25" xfId="837" xr:uid="{00000000-0005-0000-0000-000045030000}"/>
    <cellStyle name="Comma 2 25 2" xfId="838" xr:uid="{00000000-0005-0000-0000-000046030000}"/>
    <cellStyle name="Comma 2 25 2 2" xfId="4838" xr:uid="{DDA2EE7D-57B9-4CDD-8355-D168C1E57DF0}"/>
    <cellStyle name="Comma 2 25 2 3" xfId="3537" xr:uid="{4F5AD6C6-17EA-492E-8204-5F33039F4492}"/>
    <cellStyle name="Comma 2 25 3" xfId="3075" xr:uid="{D4192D6C-4BA9-41C4-A724-B2A0FF9D1918}"/>
    <cellStyle name="Comma 2 25 3 2" xfId="6483" xr:uid="{F1437DB6-3925-49DD-AB94-12FCA878A277}"/>
    <cellStyle name="Comma 2 25 3 3" xfId="4031" xr:uid="{7E08BBF1-7C45-4F48-B122-9A274D562BCC}"/>
    <cellStyle name="Comma 2 26" xfId="839" xr:uid="{00000000-0005-0000-0000-000047030000}"/>
    <cellStyle name="Comma 2 26 2" xfId="840" xr:uid="{00000000-0005-0000-0000-000048030000}"/>
    <cellStyle name="Comma 2 26 2 2" xfId="4839" xr:uid="{18794CCA-0DB8-433F-93DA-141481BBD762}"/>
    <cellStyle name="Comma 2 26 2 3" xfId="3538" xr:uid="{0BB8461D-D551-47E6-947D-C8CC0C10F042}"/>
    <cellStyle name="Comma 2 26 3" xfId="3076" xr:uid="{735FA171-3D24-4D5C-AB35-83AB490C0D30}"/>
    <cellStyle name="Comma 2 26 3 2" xfId="6484" xr:uid="{FF8F9ABA-FB90-46B2-977E-E086627AD080}"/>
    <cellStyle name="Comma 2 26 3 3" xfId="4032" xr:uid="{891CCF15-8BD2-416A-B7AB-5A41D44E29B5}"/>
    <cellStyle name="Comma 2 27" xfId="841" xr:uid="{00000000-0005-0000-0000-000049030000}"/>
    <cellStyle name="Comma 2 27 2" xfId="842" xr:uid="{00000000-0005-0000-0000-00004A030000}"/>
    <cellStyle name="Comma 2 27 2 2" xfId="4840" xr:uid="{523C6C30-1432-404D-92A6-CB036245B691}"/>
    <cellStyle name="Comma 2 27 2 3" xfId="3539" xr:uid="{C45137B7-D5AA-4182-BF15-38262F28DA9A}"/>
    <cellStyle name="Comma 2 27 3" xfId="3077" xr:uid="{4F40CF85-B1C9-49D3-A52B-2C972B4DFC2A}"/>
    <cellStyle name="Comma 2 27 3 2" xfId="6485" xr:uid="{DA6498BA-451E-4A8A-9F59-C73C10565D89}"/>
    <cellStyle name="Comma 2 27 3 3" xfId="4033" xr:uid="{D765E545-6788-4BF3-8FCE-50923A7BAAD0}"/>
    <cellStyle name="Comma 2 28" xfId="843" xr:uid="{00000000-0005-0000-0000-00004B030000}"/>
    <cellStyle name="Comma 2 28 2" xfId="844" xr:uid="{00000000-0005-0000-0000-00004C030000}"/>
    <cellStyle name="Comma 2 28 2 2" xfId="4841" xr:uid="{6BADBA0D-28C1-41CC-9763-443EA2439891}"/>
    <cellStyle name="Comma 2 28 2 3" xfId="3540" xr:uid="{B9BD708E-CC8A-4133-AE01-D6BB09DE69D5}"/>
    <cellStyle name="Comma 2 28 3" xfId="3078" xr:uid="{A4DA0430-6849-4B2C-A5F5-72BA4228DB00}"/>
    <cellStyle name="Comma 2 28 3 2" xfId="6486" xr:uid="{6230F622-046D-474B-AA02-FD924A2E786A}"/>
    <cellStyle name="Comma 2 28 3 3" xfId="4034" xr:uid="{F209091A-0E15-4A91-B197-37E164C3E376}"/>
    <cellStyle name="Comma 2 29" xfId="845" xr:uid="{00000000-0005-0000-0000-00004D030000}"/>
    <cellStyle name="Comma 2 29 2" xfId="846" xr:uid="{00000000-0005-0000-0000-00004E030000}"/>
    <cellStyle name="Comma 2 29 2 2" xfId="4842" xr:uid="{7AEC014F-0CC3-44A7-9191-A90203AC2F7A}"/>
    <cellStyle name="Comma 2 29 2 3" xfId="3541" xr:uid="{08EB878C-A955-4D41-85F1-642DFBE80751}"/>
    <cellStyle name="Comma 2 29 3" xfId="3079" xr:uid="{7BD30170-43AC-4F85-A55B-43E9215E9B3A}"/>
    <cellStyle name="Comma 2 29 3 2" xfId="6487" xr:uid="{13F5457A-8CA4-4C03-B742-7BEE628452E7}"/>
    <cellStyle name="Comma 2 29 3 3" xfId="4035" xr:uid="{FFD9E827-C65B-4316-943E-FDA3899BEFA5}"/>
    <cellStyle name="Comma 2 3" xfId="847" xr:uid="{00000000-0005-0000-0000-00004F030000}"/>
    <cellStyle name="Comma 2 3 2" xfId="848" xr:uid="{00000000-0005-0000-0000-000050030000}"/>
    <cellStyle name="Comma 2 3 2 2" xfId="4843" xr:uid="{6AC9CF3B-C5B2-4578-A522-D49560A6C828}"/>
    <cellStyle name="Comma 2 3 2 3" xfId="3542" xr:uid="{1130C81F-1D74-4F09-AE94-9AA36A639594}"/>
    <cellStyle name="Comma 2 3 3" xfId="3080" xr:uid="{60D14EEC-05C6-49B0-9F35-6D37685098FC}"/>
    <cellStyle name="Comma 2 3 3 2" xfId="6488" xr:uid="{C26CA619-A981-475F-B86D-4783DDBC0035}"/>
    <cellStyle name="Comma 2 3 3 3" xfId="4036" xr:uid="{9982D927-EF70-4F4F-9763-5C734DE50C17}"/>
    <cellStyle name="Comma 2 30" xfId="849" xr:uid="{00000000-0005-0000-0000-000051030000}"/>
    <cellStyle name="Comma 2 30 2" xfId="850" xr:uid="{00000000-0005-0000-0000-000052030000}"/>
    <cellStyle name="Comma 2 30 2 2" xfId="4844" xr:uid="{26F50018-1F0C-4589-ABFF-35F01FB02C77}"/>
    <cellStyle name="Comma 2 30 2 3" xfId="3543" xr:uid="{7A5E908C-336C-45BC-B30C-1464649F42EC}"/>
    <cellStyle name="Comma 2 30 3" xfId="3081" xr:uid="{548602E8-C7B2-4F42-BCEA-7A01F379E763}"/>
    <cellStyle name="Comma 2 30 3 2" xfId="6489" xr:uid="{0BD8CC7F-5587-4E5F-85EC-B919B9A785A5}"/>
    <cellStyle name="Comma 2 30 3 3" xfId="4037" xr:uid="{0750595D-9458-45AC-8F99-D323DDE6D273}"/>
    <cellStyle name="Comma 2 31" xfId="851" xr:uid="{00000000-0005-0000-0000-000053030000}"/>
    <cellStyle name="Comma 2 31 2" xfId="852" xr:uid="{00000000-0005-0000-0000-000054030000}"/>
    <cellStyle name="Comma 2 31 2 2" xfId="4845" xr:uid="{C0E880B7-99C1-4101-9C53-697BE95A1A19}"/>
    <cellStyle name="Comma 2 31 2 3" xfId="3544" xr:uid="{B64590A5-4A8A-4850-9219-AD0CA983986B}"/>
    <cellStyle name="Comma 2 31 3" xfId="3082" xr:uid="{74D0E64C-66D9-49E9-9B5B-362590BC2750}"/>
    <cellStyle name="Comma 2 31 3 2" xfId="6490" xr:uid="{87DCB5AD-470C-4111-AAB9-8DACF9A055AC}"/>
    <cellStyle name="Comma 2 31 3 3" xfId="4038" xr:uid="{5C0A26E5-ECCD-4F1D-81C0-A71F18F1BBB2}"/>
    <cellStyle name="Comma 2 32" xfId="853" xr:uid="{00000000-0005-0000-0000-000055030000}"/>
    <cellStyle name="Comma 2 32 2" xfId="854" xr:uid="{00000000-0005-0000-0000-000056030000}"/>
    <cellStyle name="Comma 2 32 2 2" xfId="4846" xr:uid="{F9E8F104-3D09-4329-9CEB-AADBD5372EDD}"/>
    <cellStyle name="Comma 2 32 2 3" xfId="3545" xr:uid="{655D931A-5920-48B1-B20F-C61F3B696F50}"/>
    <cellStyle name="Comma 2 32 3" xfId="3083" xr:uid="{0C681DF3-E95C-4D7B-B92D-5B49C8453D07}"/>
    <cellStyle name="Comma 2 32 3 2" xfId="6491" xr:uid="{C69E1CB1-B184-4136-AF15-FB15D04337E7}"/>
    <cellStyle name="Comma 2 32 3 3" xfId="4039" xr:uid="{726B3869-0915-4A59-9819-718458538C2D}"/>
    <cellStyle name="Comma 2 33" xfId="855" xr:uid="{00000000-0005-0000-0000-000057030000}"/>
    <cellStyle name="Comma 2 33 2" xfId="856" xr:uid="{00000000-0005-0000-0000-000058030000}"/>
    <cellStyle name="Comma 2 33 2 2" xfId="4847" xr:uid="{BB4CAC24-A604-4B6F-BF8E-524FF5A1F8ED}"/>
    <cellStyle name="Comma 2 33 2 3" xfId="3546" xr:uid="{C9283824-65D0-4624-A8D9-9891D786A047}"/>
    <cellStyle name="Comma 2 33 3" xfId="3084" xr:uid="{98EEB5A4-45EA-41AF-817C-639CA65141CA}"/>
    <cellStyle name="Comma 2 33 3 2" xfId="6492" xr:uid="{6B425628-C726-496C-9367-BEC6AFE6CF5B}"/>
    <cellStyle name="Comma 2 33 3 3" xfId="4040" xr:uid="{E417B3E0-2C86-4979-92F2-8993430F3D18}"/>
    <cellStyle name="Comma 2 34" xfId="857" xr:uid="{00000000-0005-0000-0000-000059030000}"/>
    <cellStyle name="Comma 2 34 2" xfId="858" xr:uid="{00000000-0005-0000-0000-00005A030000}"/>
    <cellStyle name="Comma 2 34 2 2" xfId="4848" xr:uid="{BDBEB0D4-E778-439B-8B35-01C93734B4A1}"/>
    <cellStyle name="Comma 2 34 2 3" xfId="3547" xr:uid="{342C2303-0BB1-43C8-BC5C-49B4BACE12E6}"/>
    <cellStyle name="Comma 2 34 3" xfId="3085" xr:uid="{95E30297-53F3-42D2-BF25-79B3DAB2AA0A}"/>
    <cellStyle name="Comma 2 34 3 2" xfId="6493" xr:uid="{9BF545C3-CD96-4957-92D1-AF421B18CB1A}"/>
    <cellStyle name="Comma 2 34 3 3" xfId="4041" xr:uid="{AA96B8C3-9313-48E3-961A-4CB666C03C55}"/>
    <cellStyle name="Comma 2 35" xfId="859" xr:uid="{00000000-0005-0000-0000-00005B030000}"/>
    <cellStyle name="Comma 2 35 2" xfId="860" xr:uid="{00000000-0005-0000-0000-00005C030000}"/>
    <cellStyle name="Comma 2 35 2 2" xfId="4849" xr:uid="{FF316DED-5391-4F6F-BFC6-9CAF7DBA9896}"/>
    <cellStyle name="Comma 2 35 2 3" xfId="3548" xr:uid="{5FBC7F0B-3261-49C1-8F8E-1371372C7EF7}"/>
    <cellStyle name="Comma 2 35 3" xfId="3086" xr:uid="{D49C1B0E-A666-45C7-AEE7-D8319AEFCB3D}"/>
    <cellStyle name="Comma 2 35 3 2" xfId="6494" xr:uid="{E3BF54AA-65E0-46D1-8BF7-380F716C3CC9}"/>
    <cellStyle name="Comma 2 35 3 3" xfId="4042" xr:uid="{A5B2B59D-FF92-44AD-AB49-B31F565AAD1F}"/>
    <cellStyle name="Comma 2 36" xfId="861" xr:uid="{00000000-0005-0000-0000-00005D030000}"/>
    <cellStyle name="Comma 2 36 2" xfId="862" xr:uid="{00000000-0005-0000-0000-00005E030000}"/>
    <cellStyle name="Comma 2 36 2 2" xfId="4850" xr:uid="{BA747086-BF19-4977-A30F-701AD47C888C}"/>
    <cellStyle name="Comma 2 36 2 3" xfId="3549" xr:uid="{085839F3-9593-4E34-8196-7FAB43DC086B}"/>
    <cellStyle name="Comma 2 36 3" xfId="3087" xr:uid="{9082B455-17FA-4C1A-8D63-E796ADE46D61}"/>
    <cellStyle name="Comma 2 36 3 2" xfId="6495" xr:uid="{D32120E9-8796-44A8-957E-CCD04C95983B}"/>
    <cellStyle name="Comma 2 36 3 3" xfId="4043" xr:uid="{426BCD6C-6DD0-4710-A803-4627867E0316}"/>
    <cellStyle name="Comma 2 37" xfId="863" xr:uid="{00000000-0005-0000-0000-00005F030000}"/>
    <cellStyle name="Comma 2 37 2" xfId="864" xr:uid="{00000000-0005-0000-0000-000060030000}"/>
    <cellStyle name="Comma 2 37 2 2" xfId="4851" xr:uid="{F5C7A36A-B256-4DC4-923E-3AFEAE0103C7}"/>
    <cellStyle name="Comma 2 37 2 3" xfId="3550" xr:uid="{B6576298-B9D1-4932-939F-910318AA5785}"/>
    <cellStyle name="Comma 2 37 3" xfId="3088" xr:uid="{6FD2996F-B042-47C1-A7A4-E645E12016AF}"/>
    <cellStyle name="Comma 2 37 3 2" xfId="6496" xr:uid="{DE1D42F3-0359-4879-8FF1-7B5DA8C76BE5}"/>
    <cellStyle name="Comma 2 37 3 3" xfId="4044" xr:uid="{CF7428F7-0499-4480-9C9F-EC176B909281}"/>
    <cellStyle name="Comma 2 38" xfId="865" xr:uid="{00000000-0005-0000-0000-000061030000}"/>
    <cellStyle name="Comma 2 38 2" xfId="866" xr:uid="{00000000-0005-0000-0000-000062030000}"/>
    <cellStyle name="Comma 2 38 2 2" xfId="4852" xr:uid="{7E1FBE0B-CC65-4C15-968E-966672F05C4A}"/>
    <cellStyle name="Comma 2 38 2 3" xfId="3551" xr:uid="{0919DB2A-4567-44C2-B073-5F89C958463C}"/>
    <cellStyle name="Comma 2 38 3" xfId="3089" xr:uid="{19A2A224-DC0F-40C6-B85F-3C7438EB6AF8}"/>
    <cellStyle name="Comma 2 38 3 2" xfId="6497" xr:uid="{5DE637C6-3BB8-47B7-9DC4-98C08D900D66}"/>
    <cellStyle name="Comma 2 38 3 3" xfId="4045" xr:uid="{96ABC917-EFE5-43C1-8CF2-7F503DA3AD26}"/>
    <cellStyle name="Comma 2 39" xfId="867" xr:uid="{00000000-0005-0000-0000-000063030000}"/>
    <cellStyle name="Comma 2 39 2" xfId="868" xr:uid="{00000000-0005-0000-0000-000064030000}"/>
    <cellStyle name="Comma 2 39 2 2" xfId="4853" xr:uid="{736367EA-E4DE-44F6-8546-BB2A52407801}"/>
    <cellStyle name="Comma 2 39 2 3" xfId="3552" xr:uid="{21695C6D-1629-4643-9520-8CC327B30052}"/>
    <cellStyle name="Comma 2 39 3" xfId="3090" xr:uid="{8D82E791-171C-48D3-B277-B43C69149260}"/>
    <cellStyle name="Comma 2 39 3 2" xfId="6498" xr:uid="{BD248782-FE62-4E2E-9BA7-71C24B6BA866}"/>
    <cellStyle name="Comma 2 39 3 3" xfId="4046" xr:uid="{2F1846A8-7C60-44E2-B0E4-45733C5ADE10}"/>
    <cellStyle name="Comma 2 4" xfId="869" xr:uid="{00000000-0005-0000-0000-000065030000}"/>
    <cellStyle name="Comma 2 4 2" xfId="870" xr:uid="{00000000-0005-0000-0000-000066030000}"/>
    <cellStyle name="Comma 2 4 2 2" xfId="4854" xr:uid="{6A8E8BEF-4FE5-4AC9-9CF2-E0BEB6DB5BB0}"/>
    <cellStyle name="Comma 2 4 2 3" xfId="3553" xr:uid="{C414EEF9-5406-489B-8D9B-E7AF491FD171}"/>
    <cellStyle name="Comma 2 4 3" xfId="871" xr:uid="{00000000-0005-0000-0000-000067030000}"/>
    <cellStyle name="Comma 2 4 3 2" xfId="4855" xr:uid="{DC2A34A1-7D09-42CC-A594-4D2F87C28A77}"/>
    <cellStyle name="Comma 2 4 3 3" xfId="3554" xr:uid="{9250EA6A-BB78-4E1D-9B82-31D0C4525597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856" xr:uid="{AEE213C7-5551-411A-ACB3-AE53A8314E24}"/>
    <cellStyle name="Comma 2 40 2 3" xfId="3555" xr:uid="{36F1A9B8-4612-4622-B27E-95F35DB89EF1}"/>
    <cellStyle name="Comma 2 40 3" xfId="3091" xr:uid="{E1BE61A9-2B6C-484E-B003-1D61146AFE42}"/>
    <cellStyle name="Comma 2 40 3 2" xfId="6499" xr:uid="{D12781A4-40CC-4967-ACD2-B4CA9CFE4596}"/>
    <cellStyle name="Comma 2 40 3 3" xfId="4047" xr:uid="{1C6BCFCD-0897-489F-8402-ABF6D32FB52C}"/>
    <cellStyle name="Comma 2 41" xfId="875" xr:uid="{00000000-0005-0000-0000-00006B030000}"/>
    <cellStyle name="Comma 2 41 2" xfId="876" xr:uid="{00000000-0005-0000-0000-00006C030000}"/>
    <cellStyle name="Comma 2 41 2 2" xfId="4857" xr:uid="{3EF04154-DD74-4BD0-B243-AC14BAA0DB4C}"/>
    <cellStyle name="Comma 2 41 2 3" xfId="3556" xr:uid="{5C4F8FF7-B158-4891-87A3-4AD1E68D650F}"/>
    <cellStyle name="Comma 2 41 3" xfId="3092" xr:uid="{23D27F6F-D27C-4011-A778-6AFA311F3030}"/>
    <cellStyle name="Comma 2 41 3 2" xfId="6500" xr:uid="{123BD0E0-3EFB-4D98-993C-8690809A7413}"/>
    <cellStyle name="Comma 2 41 3 3" xfId="4048" xr:uid="{5D244050-2175-4508-B364-F140C7B0A956}"/>
    <cellStyle name="Comma 2 42" xfId="877" xr:uid="{00000000-0005-0000-0000-00006D030000}"/>
    <cellStyle name="Comma 2 42 2" xfId="878" xr:uid="{00000000-0005-0000-0000-00006E030000}"/>
    <cellStyle name="Comma 2 42 2 2" xfId="4858" xr:uid="{CA98D0F2-4249-4730-B87E-736383F441C8}"/>
    <cellStyle name="Comma 2 42 2 3" xfId="3557" xr:uid="{7A4BC7B6-61E0-4853-99E3-74DDE764AD5A}"/>
    <cellStyle name="Comma 2 42 3" xfId="3093" xr:uid="{CA392237-F2D7-41A8-BC19-3D872EA343EE}"/>
    <cellStyle name="Comma 2 42 3 2" xfId="6501" xr:uid="{470CB5CC-9579-4435-82B5-102586684D96}"/>
    <cellStyle name="Comma 2 42 3 3" xfId="4049" xr:uid="{F007FB73-87D9-4CCE-B4AD-C225EEE39BD1}"/>
    <cellStyle name="Comma 2 43" xfId="879" xr:uid="{00000000-0005-0000-0000-00006F030000}"/>
    <cellStyle name="Comma 2 43 2" xfId="880" xr:uid="{00000000-0005-0000-0000-000070030000}"/>
    <cellStyle name="Comma 2 43 2 2" xfId="4859" xr:uid="{BC32D102-F7D4-4FE4-A036-F2FB9C229C2E}"/>
    <cellStyle name="Comma 2 43 2 3" xfId="3558" xr:uid="{B271BF57-A347-4F4C-8239-209B52C481A9}"/>
    <cellStyle name="Comma 2 43 3" xfId="3094" xr:uid="{F11FB0F4-086E-4415-9358-B340202D30C7}"/>
    <cellStyle name="Comma 2 43 3 2" xfId="6502" xr:uid="{35D4FD8F-A0FB-4494-AB8F-899695DB893C}"/>
    <cellStyle name="Comma 2 43 3 3" xfId="4050" xr:uid="{CBEC915C-40A0-4F5C-B2D5-E78A721FD7DD}"/>
    <cellStyle name="Comma 2 44" xfId="881" xr:uid="{00000000-0005-0000-0000-000071030000}"/>
    <cellStyle name="Comma 2 44 2" xfId="882" xr:uid="{00000000-0005-0000-0000-000072030000}"/>
    <cellStyle name="Comma 2 44 2 2" xfId="4860" xr:uid="{48CCE544-3678-4FD9-B411-0F8FA2BA2DF2}"/>
    <cellStyle name="Comma 2 44 2 3" xfId="3559" xr:uid="{E7E7E9B1-2068-431C-A2E3-9632BD7CF0B0}"/>
    <cellStyle name="Comma 2 44 3" xfId="3095" xr:uid="{6329D4E8-B5B6-4A54-842E-9AD756199C37}"/>
    <cellStyle name="Comma 2 44 3 2" xfId="6503" xr:uid="{43E1BCE5-1FF5-42C4-9E1E-738903E9698E}"/>
    <cellStyle name="Comma 2 44 3 3" xfId="4051" xr:uid="{0C7FDA3F-6501-4A0F-86D0-81946457580E}"/>
    <cellStyle name="Comma 2 45" xfId="883" xr:uid="{00000000-0005-0000-0000-000073030000}"/>
    <cellStyle name="Comma 2 45 2" xfId="884" xr:uid="{00000000-0005-0000-0000-000074030000}"/>
    <cellStyle name="Comma 2 45 2 2" xfId="4861" xr:uid="{512483B4-7537-49FF-9CA1-5B3388CBBE02}"/>
    <cellStyle name="Comma 2 45 2 3" xfId="3560" xr:uid="{4D38B127-DF84-463C-BA3C-53F0FAD54754}"/>
    <cellStyle name="Comma 2 45 3" xfId="3096" xr:uid="{16FABC5D-E010-497A-AF1C-7154B5FD46EF}"/>
    <cellStyle name="Comma 2 45 3 2" xfId="6504" xr:uid="{AE130E8A-98FF-49C2-9387-EB587B4B51CD}"/>
    <cellStyle name="Comma 2 45 3 3" xfId="4052" xr:uid="{99FB4102-DC5B-47C0-A8ED-96F1D2DDFD16}"/>
    <cellStyle name="Comma 2 46" xfId="885" xr:uid="{00000000-0005-0000-0000-000075030000}"/>
    <cellStyle name="Comma 2 46 2" xfId="886" xr:uid="{00000000-0005-0000-0000-000076030000}"/>
    <cellStyle name="Comma 2 46 2 2" xfId="4862" xr:uid="{0F5B9BAF-E41A-4602-86BC-FE11351B9F34}"/>
    <cellStyle name="Comma 2 46 2 3" xfId="3561" xr:uid="{59D64312-F846-45FE-927C-1489B8FCF89C}"/>
    <cellStyle name="Comma 2 46 3" xfId="3097" xr:uid="{DE889437-008A-4667-A4D6-E2E669833A90}"/>
    <cellStyle name="Comma 2 46 3 2" xfId="6505" xr:uid="{28736CA1-F37F-46A1-B125-78C3F21F1E14}"/>
    <cellStyle name="Comma 2 46 3 3" xfId="4053" xr:uid="{543E1B8F-95AA-48DE-AA2E-C3416ECB921E}"/>
    <cellStyle name="Comma 2 47" xfId="887" xr:uid="{00000000-0005-0000-0000-000077030000}"/>
    <cellStyle name="Comma 2 47 2" xfId="888" xr:uid="{00000000-0005-0000-0000-000078030000}"/>
    <cellStyle name="Comma 2 47 2 2" xfId="4863" xr:uid="{DBB16BC5-7F9A-4028-B5AB-6A0CA42BA36F}"/>
    <cellStyle name="Comma 2 47 2 3" xfId="3562" xr:uid="{562C4B15-8D50-4BA9-B982-2D102C6E8781}"/>
    <cellStyle name="Comma 2 47 3" xfId="3098" xr:uid="{86213DB4-6907-449B-B678-5A16F2F75006}"/>
    <cellStyle name="Comma 2 47 3 2" xfId="6506" xr:uid="{341252DB-D28F-4798-9D3B-47B80D3AA672}"/>
    <cellStyle name="Comma 2 47 3 3" xfId="4054" xr:uid="{4D42A2D4-D7DA-434A-AEE0-2296F5667D75}"/>
    <cellStyle name="Comma 2 48" xfId="889" xr:uid="{00000000-0005-0000-0000-000079030000}"/>
    <cellStyle name="Comma 2 48 2" xfId="890" xr:uid="{00000000-0005-0000-0000-00007A030000}"/>
    <cellStyle name="Comma 2 48 2 2" xfId="4864" xr:uid="{21518331-32BB-497A-9427-268060A79A5E}"/>
    <cellStyle name="Comma 2 48 2 3" xfId="3563" xr:uid="{64E9F925-CD7C-4A3C-8453-53B7241743F7}"/>
    <cellStyle name="Comma 2 48 3" xfId="3099" xr:uid="{4E3EB5AA-72F2-4A49-8B5C-5C72FC9C2979}"/>
    <cellStyle name="Comma 2 48 3 2" xfId="6507" xr:uid="{815791C7-F23B-4931-B3FB-CD90A45740B2}"/>
    <cellStyle name="Comma 2 48 3 3" xfId="4055" xr:uid="{98BF8B76-C685-46C2-BC0F-34B78C6A0A52}"/>
    <cellStyle name="Comma 2 49" xfId="891" xr:uid="{00000000-0005-0000-0000-00007B030000}"/>
    <cellStyle name="Comma 2 49 2" xfId="892" xr:uid="{00000000-0005-0000-0000-00007C030000}"/>
    <cellStyle name="Comma 2 49 2 2" xfId="4865" xr:uid="{86177D44-D31A-489B-9C3C-F81A18B7C6E5}"/>
    <cellStyle name="Comma 2 49 2 3" xfId="3564" xr:uid="{26BE1705-EDB1-42FE-A9AF-97AF4D21FF68}"/>
    <cellStyle name="Comma 2 49 3" xfId="3100" xr:uid="{C69917E3-0734-4657-BEA3-AC98A4F91924}"/>
    <cellStyle name="Comma 2 49 3 2" xfId="6508" xr:uid="{3D27DADB-C8D2-4842-BEBF-1A9247B08C2D}"/>
    <cellStyle name="Comma 2 49 3 3" xfId="4056" xr:uid="{49EA1A04-4616-4703-93F7-681CB1A93A3B}"/>
    <cellStyle name="Comma 2 5" xfId="893" xr:uid="{00000000-0005-0000-0000-00007D030000}"/>
    <cellStyle name="Comma 2 5 2" xfId="894" xr:uid="{00000000-0005-0000-0000-00007E030000}"/>
    <cellStyle name="Comma 2 5 2 2" xfId="4866" xr:uid="{2C145183-5341-48D8-A4F8-B7B53D977912}"/>
    <cellStyle name="Comma 2 5 2 3" xfId="3565" xr:uid="{1CBC45F2-961D-46B9-B654-C691FF8F2917}"/>
    <cellStyle name="Comma 2 5 3" xfId="3101" xr:uid="{E3E5D57C-90D3-4AC1-B755-B3438091000A}"/>
    <cellStyle name="Comma 2 5 3 2" xfId="6509" xr:uid="{040E58C7-90B6-45D1-992D-2B5A61F54EE8}"/>
    <cellStyle name="Comma 2 5 3 3" xfId="4057" xr:uid="{A0DA75FB-9CA5-48E8-B334-AF079B35B64B}"/>
    <cellStyle name="Comma 2 50" xfId="895" xr:uid="{00000000-0005-0000-0000-00007F030000}"/>
    <cellStyle name="Comma 2 50 2" xfId="896" xr:uid="{00000000-0005-0000-0000-000080030000}"/>
    <cellStyle name="Comma 2 50 2 2" xfId="4868" xr:uid="{242012EE-1085-4B9C-A0B7-63485882AA76}"/>
    <cellStyle name="Comma 2 50 2 3" xfId="3566" xr:uid="{B141BFAA-3576-41F5-9FDD-6E0A1A46D1C2}"/>
    <cellStyle name="Comma 2 50 3" xfId="3102" xr:uid="{56BB6E67-307E-4BE6-84D2-B9A61B7F67D9}"/>
    <cellStyle name="Comma 2 50 3 2" xfId="6510" xr:uid="{6E7AAC42-65A8-4C01-A87A-FBAF7F3FF1B6}"/>
    <cellStyle name="Comma 2 50 3 3" xfId="4058" xr:uid="{EDB5F447-810B-44E2-A32E-628E1F07B8E1}"/>
    <cellStyle name="Comma 2 51" xfId="897" xr:uid="{00000000-0005-0000-0000-000081030000}"/>
    <cellStyle name="Comma 2 51 2" xfId="898" xr:uid="{00000000-0005-0000-0000-000082030000}"/>
    <cellStyle name="Comma 2 51 2 2" xfId="4869" xr:uid="{86EB5334-355A-4142-9049-6F29CAC62B4A}"/>
    <cellStyle name="Comma 2 51 2 3" xfId="3567" xr:uid="{708377D9-3337-456B-8027-E9B428B7B474}"/>
    <cellStyle name="Comma 2 51 3" xfId="3103" xr:uid="{8DEF2FC8-3DB7-46F2-A6B9-77FB00CE3C2E}"/>
    <cellStyle name="Comma 2 51 3 2" xfId="6511" xr:uid="{A3087B26-9E38-46D7-B25A-7FF2657EF082}"/>
    <cellStyle name="Comma 2 51 3 3" xfId="4059" xr:uid="{4265690A-A9C2-48F6-83E2-8AF873CE894D}"/>
    <cellStyle name="Comma 2 52" xfId="899" xr:uid="{00000000-0005-0000-0000-000083030000}"/>
    <cellStyle name="Comma 2 52 2" xfId="900" xr:uid="{00000000-0005-0000-0000-000084030000}"/>
    <cellStyle name="Comma 2 52 2 2" xfId="4870" xr:uid="{245F0F94-EB99-4E69-9DFA-E770D7B9F403}"/>
    <cellStyle name="Comma 2 52 2 3" xfId="3568" xr:uid="{CEB5DF26-1AA7-4B38-97BD-830E0431AE89}"/>
    <cellStyle name="Comma 2 52 3" xfId="3104" xr:uid="{9730646B-60A6-4736-8081-35235C4DA134}"/>
    <cellStyle name="Comma 2 52 3 2" xfId="6512" xr:uid="{6F60CED0-082E-4C91-AB55-FF25B1836BD5}"/>
    <cellStyle name="Comma 2 52 3 3" xfId="4060" xr:uid="{6EFF14FA-343D-4D2B-9A04-73DC3F504F3C}"/>
    <cellStyle name="Comma 2 53" xfId="901" xr:uid="{00000000-0005-0000-0000-000085030000}"/>
    <cellStyle name="Comma 2 53 2" xfId="902" xr:uid="{00000000-0005-0000-0000-000086030000}"/>
    <cellStyle name="Comma 2 53 2 2" xfId="4871" xr:uid="{B004B200-241B-4B92-B1EF-0EC9BB05EFEC}"/>
    <cellStyle name="Comma 2 53 2 3" xfId="3569" xr:uid="{4FFC2EE0-BA12-4943-9CC7-6E5FFD078D7A}"/>
    <cellStyle name="Comma 2 53 3" xfId="3105" xr:uid="{18E9A742-7482-4343-B446-6A74407F4B89}"/>
    <cellStyle name="Comma 2 53 3 2" xfId="6513" xr:uid="{52225610-2DD7-4B60-9B05-1E9F7230D0E4}"/>
    <cellStyle name="Comma 2 53 3 3" xfId="4061" xr:uid="{739479F4-4E7F-48C0-B44E-FC2E8CA5856D}"/>
    <cellStyle name="Comma 2 54" xfId="903" xr:uid="{00000000-0005-0000-0000-000087030000}"/>
    <cellStyle name="Comma 2 54 2" xfId="904" xr:uid="{00000000-0005-0000-0000-000088030000}"/>
    <cellStyle name="Comma 2 54 2 2" xfId="4872" xr:uid="{1CABBAFF-B6B7-4F97-8FCE-1F4864128B50}"/>
    <cellStyle name="Comma 2 54 2 3" xfId="3570" xr:uid="{0C87C022-988F-4E14-8E95-A6B14BD00A16}"/>
    <cellStyle name="Comma 2 54 3" xfId="3106" xr:uid="{1AF6AE64-DB8F-4B33-80B7-97EB80C88A92}"/>
    <cellStyle name="Comma 2 54 3 2" xfId="6514" xr:uid="{F1132BB0-F824-4328-BA67-95108440BCEB}"/>
    <cellStyle name="Comma 2 54 3 3" xfId="4062" xr:uid="{E49AA1FD-A145-4867-A7E1-3F632A0A7717}"/>
    <cellStyle name="Comma 2 55" xfId="905" xr:uid="{00000000-0005-0000-0000-000089030000}"/>
    <cellStyle name="Comma 2 55 2" xfId="906" xr:uid="{00000000-0005-0000-0000-00008A030000}"/>
    <cellStyle name="Comma 2 55 2 2" xfId="4873" xr:uid="{01D8A393-833A-417F-AEEC-5B5813E71719}"/>
    <cellStyle name="Comma 2 55 2 3" xfId="3571" xr:uid="{F8AF3F32-5D68-469B-86DD-FA30607A79AF}"/>
    <cellStyle name="Comma 2 55 3" xfId="3107" xr:uid="{8A08F75A-DF72-405E-83F6-F80F4A04D56D}"/>
    <cellStyle name="Comma 2 55 3 2" xfId="6515" xr:uid="{6F7CF533-D1D7-41C3-BC42-B75F566017A7}"/>
    <cellStyle name="Comma 2 55 3 3" xfId="4063" xr:uid="{CE734961-9A16-4425-8711-D7259BD829C7}"/>
    <cellStyle name="Comma 2 56" xfId="907" xr:uid="{00000000-0005-0000-0000-00008B030000}"/>
    <cellStyle name="Comma 2 56 2" xfId="908" xr:uid="{00000000-0005-0000-0000-00008C030000}"/>
    <cellStyle name="Comma 2 56 2 2" xfId="4874" xr:uid="{DADDF86F-AAE4-49ED-ABE4-195780698F85}"/>
    <cellStyle name="Comma 2 56 2 3" xfId="3572" xr:uid="{7DBE84AA-8685-4950-98AB-DEB4A8657936}"/>
    <cellStyle name="Comma 2 56 3" xfId="3108" xr:uid="{8577900C-603E-45C0-A1C8-DDCCCB68F57B}"/>
    <cellStyle name="Comma 2 56 3 2" xfId="6516" xr:uid="{93DB0A65-CEEC-4286-BAF1-4A676864B160}"/>
    <cellStyle name="Comma 2 56 3 3" xfId="4064" xr:uid="{C331333C-59EF-413C-BF1F-0F8B046C7A0F}"/>
    <cellStyle name="Comma 2 57" xfId="909" xr:uid="{00000000-0005-0000-0000-00008D030000}"/>
    <cellStyle name="Comma 2 57 2" xfId="910" xr:uid="{00000000-0005-0000-0000-00008E030000}"/>
    <cellStyle name="Comma 2 57 2 2" xfId="4875" xr:uid="{8995A63A-A663-436D-8E9E-5D97CA30D779}"/>
    <cellStyle name="Comma 2 57 2 3" xfId="3573" xr:uid="{45FA75CE-7C94-415A-B2BC-D3193C26CB41}"/>
    <cellStyle name="Comma 2 57 3" xfId="3109" xr:uid="{4548BFEC-6F08-43C1-908B-AE03047B0833}"/>
    <cellStyle name="Comma 2 57 3 2" xfId="6517" xr:uid="{6476DD8C-0272-4CD8-8310-F48994D34C96}"/>
    <cellStyle name="Comma 2 57 3 3" xfId="4065" xr:uid="{5254797B-8354-4F17-91AE-72F9E3DDFF6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876" xr:uid="{37547493-AD75-483D-BF00-69191838E782}"/>
    <cellStyle name="Comma 2 58 2 2 3" xfId="3574" xr:uid="{ADD9D668-E639-4567-BE0F-AADB9621D3E6}"/>
    <cellStyle name="Comma 2 58 2 3" xfId="3111" xr:uid="{78A87053-F310-469E-B75E-8F3C3CE3B64F}"/>
    <cellStyle name="Comma 2 58 2 3 2" xfId="6519" xr:uid="{55D2FB99-2F42-4062-B372-3E808C02FD8C}"/>
    <cellStyle name="Comma 2 58 2 3 3" xfId="4067" xr:uid="{2F056339-1D0E-49E8-8F3A-238B114E753B}"/>
    <cellStyle name="Comma 2 58 3" xfId="914" xr:uid="{00000000-0005-0000-0000-000092030000}"/>
    <cellStyle name="Comma 2 58 3 2" xfId="915" xr:uid="{00000000-0005-0000-0000-000093030000}"/>
    <cellStyle name="Comma 2 58 3 2 2" xfId="4877" xr:uid="{338EF1D9-92B7-4489-AB6F-46BBCCF2E63C}"/>
    <cellStyle name="Comma 2 58 3 2 3" xfId="3575" xr:uid="{FEA31A55-9B24-4060-8F8A-3B80F9EDD7CF}"/>
    <cellStyle name="Comma 2 58 3 3" xfId="3112" xr:uid="{E5C93B72-736D-4014-A3A7-8119EA45EA36}"/>
    <cellStyle name="Comma 2 58 3 3 2" xfId="6520" xr:uid="{DDBE7C35-4C47-4384-AA77-58A21543A051}"/>
    <cellStyle name="Comma 2 58 3 3 3" xfId="4068" xr:uid="{6EC1A9CF-3AC7-4381-8CA5-C93856E315C7}"/>
    <cellStyle name="Comma 2 58 4" xfId="916" xr:uid="{00000000-0005-0000-0000-000094030000}"/>
    <cellStyle name="Comma 2 58 4 2" xfId="917" xr:uid="{00000000-0005-0000-0000-000095030000}"/>
    <cellStyle name="Comma 2 58 4 2 2" xfId="4878" xr:uid="{E1B57616-4C53-4AD7-9A9A-3990A161C4CA}"/>
    <cellStyle name="Comma 2 58 4 2 3" xfId="3576" xr:uid="{BFE69AE7-E2F9-4A7F-AE5E-4B476A7C6C69}"/>
    <cellStyle name="Comma 2 58 4 3" xfId="3113" xr:uid="{12B0CA1A-DD18-42EB-8EA2-C30D64AB2CDB}"/>
    <cellStyle name="Comma 2 58 4 3 2" xfId="6521" xr:uid="{E2D9C4C0-C2B8-49C7-B52A-5394D544D5C2}"/>
    <cellStyle name="Comma 2 58 4 3 3" xfId="4069" xr:uid="{9806A904-BC86-459C-83C7-7BDA3DAB4484}"/>
    <cellStyle name="Comma 2 58 5" xfId="918" xr:uid="{00000000-0005-0000-0000-000096030000}"/>
    <cellStyle name="Comma 2 58 5 2" xfId="4879" xr:uid="{FE1462D5-770D-46D8-B730-0F5840C5194C}"/>
    <cellStyle name="Comma 2 58 5 3" xfId="3577" xr:uid="{135378BC-9BF1-4924-BAD8-70936B8E5A7E}"/>
    <cellStyle name="Comma 2 58 6" xfId="3110" xr:uid="{ABE3D2C6-A385-4141-8220-5CF5002296B0}"/>
    <cellStyle name="Comma 2 58 6 2" xfId="6518" xr:uid="{C610CA05-43DB-4381-97F0-7E33D6CDF7E9}"/>
    <cellStyle name="Comma 2 58 6 3" xfId="4066" xr:uid="{B729C8D7-970D-4B07-8235-DF29D105155E}"/>
    <cellStyle name="Comma 2 59" xfId="919" xr:uid="{00000000-0005-0000-0000-000097030000}"/>
    <cellStyle name="Comma 2 59 2" xfId="920" xr:uid="{00000000-0005-0000-0000-000098030000}"/>
    <cellStyle name="Comma 2 59 2 2" xfId="4880" xr:uid="{4DC551D5-861D-4115-B809-DD11D082C517}"/>
    <cellStyle name="Comma 2 59 2 3" xfId="3578" xr:uid="{1758146B-3867-486B-8E25-6C8FCF9AE8CC}"/>
    <cellStyle name="Comma 2 59 3" xfId="3114" xr:uid="{966D8D74-63D8-4F83-86F7-D90B48B13ADE}"/>
    <cellStyle name="Comma 2 59 3 2" xfId="6522" xr:uid="{C8F845F5-E2D4-44F2-88BD-F79C8DC166FD}"/>
    <cellStyle name="Comma 2 59 3 3" xfId="4070" xr:uid="{52F03AB6-2513-44AC-A38C-BCACA364E6CC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881" xr:uid="{39DA9894-F529-40FC-8EE3-17C29A59073A}"/>
    <cellStyle name="Comma 2 60 2 3" xfId="3579" xr:uid="{4C05A64E-F7EC-445C-B159-BB88611A2A3D}"/>
    <cellStyle name="Comma 2 60 3" xfId="3115" xr:uid="{CBA10FC1-71F5-491F-A746-48348529D2D0}"/>
    <cellStyle name="Comma 2 60 3 2" xfId="6523" xr:uid="{510B1DAF-66C8-4CBB-9F53-AE9A97CB37D8}"/>
    <cellStyle name="Comma 2 60 3 3" xfId="4071" xr:uid="{AD71C621-AF4F-4D67-989C-21464887524C}"/>
    <cellStyle name="Comma 2 61" xfId="2691" xr:uid="{119929EB-FFF5-4EB7-A063-EB1046313570}"/>
    <cellStyle name="Comma 2 61 2" xfId="6303" xr:uid="{F2CE15A6-5548-4AD8-9B1C-30804E815BA0}"/>
    <cellStyle name="Comma 2 61 3" xfId="3851" xr:uid="{4B445511-0CBF-48EA-A0DF-A53F626DE418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883" xr:uid="{ACC33D98-9B72-4C05-82EC-A517DB0DF961}"/>
    <cellStyle name="Comma 2 8 2 3" xfId="3580" xr:uid="{675C2ED0-2A82-4768-8988-1413375AE9CA}"/>
    <cellStyle name="Comma 2 8 3" xfId="3116" xr:uid="{7895E14F-6B9F-4E5D-987E-6DCCE641A2AB}"/>
    <cellStyle name="Comma 2 8 3 2" xfId="6524" xr:uid="{84D19852-39BC-49D2-BA77-3F58AABECAD3}"/>
    <cellStyle name="Comma 2 8 3 3" xfId="4072" xr:uid="{7108E96E-E35B-4D04-A439-52960A9FA150}"/>
    <cellStyle name="Comma 2 9" xfId="948" xr:uid="{00000000-0005-0000-0000-0000B4030000}"/>
    <cellStyle name="Comma 2 9 2" xfId="949" xr:uid="{00000000-0005-0000-0000-0000B5030000}"/>
    <cellStyle name="Comma 2 9 2 2" xfId="4884" xr:uid="{486F4B3D-12F6-40F0-9BF9-C77B03512158}"/>
    <cellStyle name="Comma 2 9 2 3" xfId="3581" xr:uid="{938647D3-5609-4471-B416-DE3362C656F4}"/>
    <cellStyle name="Comma 2 9 3" xfId="3117" xr:uid="{3C0C8D29-A8FC-4B22-B2C2-CD5619F4FCE5}"/>
    <cellStyle name="Comma 2 9 3 2" xfId="6525" xr:uid="{0BCD04FF-AF97-4620-8B5F-433C58903655}"/>
    <cellStyle name="Comma 2 9 3 3" xfId="4073" xr:uid="{9D9526BE-F985-4D05-8658-6D176E4C5C74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885" xr:uid="{940242AD-461C-48B1-9F99-8E8503C15901}"/>
    <cellStyle name="Comma 20 2 2 3" xfId="3582" xr:uid="{B646A3E6-7C23-4762-A087-3FC46E208084}"/>
    <cellStyle name="Comma 20 2 3" xfId="3119" xr:uid="{BBE64F19-6DDB-4B0E-855F-8DBE7DE85715}"/>
    <cellStyle name="Comma 20 2 3 2" xfId="6527" xr:uid="{FD170814-4483-4B7B-B2BA-E7DF3C24DBAC}"/>
    <cellStyle name="Comma 20 2 3 3" xfId="4075" xr:uid="{46766BF8-F4CF-4ACE-A39E-7E52BB3BC390}"/>
    <cellStyle name="Comma 20 3" xfId="953" xr:uid="{00000000-0005-0000-0000-0000B9030000}"/>
    <cellStyle name="Comma 20 3 2" xfId="4886" xr:uid="{FF6D8E14-D7B0-4EA4-864F-1706B449FAD3}"/>
    <cellStyle name="Comma 20 3 3" xfId="3583" xr:uid="{CBF0558B-5E79-43A1-AD8B-08574E9DE67D}"/>
    <cellStyle name="Comma 20 4" xfId="3118" xr:uid="{8DA3A481-B15C-44B5-8BD9-7EF501D94F04}"/>
    <cellStyle name="Comma 20 4 2" xfId="6526" xr:uid="{DF2BC4A1-1A19-4335-9304-E68147824146}"/>
    <cellStyle name="Comma 20 4 3" xfId="4074" xr:uid="{942F030C-FB4B-4162-9C1D-04D6C5156ED9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887" xr:uid="{A79AC236-7716-4D9D-83A6-CA3C89CE284C}"/>
    <cellStyle name="Comma 21 2 2 3" xfId="3584" xr:uid="{698E248D-8E67-4A1A-A7BB-630524E05350}"/>
    <cellStyle name="Comma 21 2 3" xfId="3121" xr:uid="{1ADD6D14-A05B-40A4-8BC2-B83F674A8B02}"/>
    <cellStyle name="Comma 21 2 3 2" xfId="6529" xr:uid="{39888C41-F940-41D6-B451-B4662ED820E3}"/>
    <cellStyle name="Comma 21 2 3 3" xfId="4077" xr:uid="{9CED2BEA-D5DD-4B41-B74F-60E065FD85A9}"/>
    <cellStyle name="Comma 21 3" xfId="957" xr:uid="{00000000-0005-0000-0000-0000BD030000}"/>
    <cellStyle name="Comma 21 3 2" xfId="4888" xr:uid="{27F1C649-D8F1-40D3-9D88-8B0393151510}"/>
    <cellStyle name="Comma 21 3 3" xfId="3585" xr:uid="{A3C698DA-A30B-46E5-A5F8-23A6C446C698}"/>
    <cellStyle name="Comma 21 4" xfId="3120" xr:uid="{6560BB67-FD92-48F6-89B1-3B42D040D167}"/>
    <cellStyle name="Comma 21 4 2" xfId="6528" xr:uid="{346E9BBE-8BB0-4155-9BAB-42C7D20392ED}"/>
    <cellStyle name="Comma 21 4 3" xfId="4076" xr:uid="{CF721A96-5876-4BD8-BBF7-D57A20E0637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889" xr:uid="{4DF4A9F3-9322-42D5-959E-DA18A4D682EE}"/>
    <cellStyle name="Comma 22 2 2 3" xfId="3586" xr:uid="{0E744A50-06E2-493D-AA21-9AD739FCC0AE}"/>
    <cellStyle name="Comma 22 2 3" xfId="3123" xr:uid="{8662D34A-87FE-4E93-8D66-C4B9E2E8EC06}"/>
    <cellStyle name="Comma 22 2 3 2" xfId="6531" xr:uid="{D23CA9A2-8E46-41A6-A483-6901670D2644}"/>
    <cellStyle name="Comma 22 2 3 3" xfId="4079" xr:uid="{E243779C-9F9F-4906-A0D7-E8C42154F915}"/>
    <cellStyle name="Comma 22 3" xfId="961" xr:uid="{00000000-0005-0000-0000-0000C1030000}"/>
    <cellStyle name="Comma 22 3 2" xfId="4890" xr:uid="{4F05C8CF-4E7F-473B-856C-43928BCA9ECE}"/>
    <cellStyle name="Comma 22 3 3" xfId="3587" xr:uid="{5235FDE2-0573-4F78-B4D0-A6A454617AE2}"/>
    <cellStyle name="Comma 22 4" xfId="3122" xr:uid="{AB787142-AA86-4106-9348-74B1F9707EEB}"/>
    <cellStyle name="Comma 22 4 2" xfId="6530" xr:uid="{C84AB6BE-44DE-4299-8394-E4026E620552}"/>
    <cellStyle name="Comma 22 4 3" xfId="4078" xr:uid="{CEC6D27B-F980-4FFA-84B8-43F9E335FE60}"/>
    <cellStyle name="Comma 23" xfId="962" xr:uid="{00000000-0005-0000-0000-0000C2030000}"/>
    <cellStyle name="Comma 23 2" xfId="963" xr:uid="{00000000-0005-0000-0000-0000C3030000}"/>
    <cellStyle name="Comma 23 2 2" xfId="4891" xr:uid="{18C3332E-53D9-4347-B53A-3503655C2CA6}"/>
    <cellStyle name="Comma 23 2 3" xfId="3588" xr:uid="{B02DE838-F9E0-4600-A611-59D2AA81071D}"/>
    <cellStyle name="Comma 23 3" xfId="3124" xr:uid="{C3C12BA6-2BD7-45B0-B747-B5DF41DE496F}"/>
    <cellStyle name="Comma 23 3 2" xfId="6532" xr:uid="{EB97BC5A-F88E-4E38-9DF9-5CE2F2E6636A}"/>
    <cellStyle name="Comma 23 3 3" xfId="4080" xr:uid="{0A1541CF-442A-4C6B-A94F-77B117677770}"/>
    <cellStyle name="Comma 24" xfId="964" xr:uid="{00000000-0005-0000-0000-0000C4030000}"/>
    <cellStyle name="Comma 24 2" xfId="965" xr:uid="{00000000-0005-0000-0000-0000C5030000}"/>
    <cellStyle name="Comma 24 2 2" xfId="4892" xr:uid="{F3A11C52-001C-4175-9AED-111EF75F351E}"/>
    <cellStyle name="Comma 24 2 3" xfId="3589" xr:uid="{629082EA-C11C-4D17-8DE8-C54847B11E12}"/>
    <cellStyle name="Comma 24 3" xfId="3125" xr:uid="{D1D0B624-15C5-4D4F-AB58-7A0B51960085}"/>
    <cellStyle name="Comma 24 3 2" xfId="6533" xr:uid="{09B860BC-7D0B-4C00-81C2-D1D3B4AEAD5F}"/>
    <cellStyle name="Comma 24 3 3" xfId="4081" xr:uid="{40E8FD6D-E9E9-43A6-9709-24BD782C5654}"/>
    <cellStyle name="Comma 25" xfId="966" xr:uid="{00000000-0005-0000-0000-0000C6030000}"/>
    <cellStyle name="Comma 25 2" xfId="967" xr:uid="{00000000-0005-0000-0000-0000C7030000}"/>
    <cellStyle name="Comma 25 2 2" xfId="4893" xr:uid="{968E85FC-FF4D-4809-AC85-88BF16F04A62}"/>
    <cellStyle name="Comma 25 2 3" xfId="3590" xr:uid="{739220AB-DF0A-413A-8B95-7C310796F68E}"/>
    <cellStyle name="Comma 25 3" xfId="3126" xr:uid="{1ABB76CA-D37E-40F3-8545-FC2C2CD95BAC}"/>
    <cellStyle name="Comma 25 3 2" xfId="6534" xr:uid="{8D42BB7C-453C-4D9D-B90C-0DFE32D7B322}"/>
    <cellStyle name="Comma 25 3 3" xfId="4082" xr:uid="{C26C303E-1F77-40C2-B98A-22A70575E425}"/>
    <cellStyle name="Comma 26" xfId="968" xr:uid="{00000000-0005-0000-0000-0000C8030000}"/>
    <cellStyle name="Comma 26 2" xfId="969" xr:uid="{00000000-0005-0000-0000-0000C9030000}"/>
    <cellStyle name="Comma 26 2 2" xfId="4894" xr:uid="{14EEEA5F-68E3-4322-90AA-C04ABA4394AD}"/>
    <cellStyle name="Comma 26 2 3" xfId="3591" xr:uid="{71BDF168-33B8-43B5-B204-F8E4E5CA6EF5}"/>
    <cellStyle name="Comma 26 3" xfId="3127" xr:uid="{FB999719-5279-46B4-9C20-889A05C67A86}"/>
    <cellStyle name="Comma 26 3 2" xfId="6535" xr:uid="{E2082323-272D-42C7-96FE-893E78F88C53}"/>
    <cellStyle name="Comma 26 3 3" xfId="4083" xr:uid="{103BC891-AE64-4D39-8A0F-D987A291AB92}"/>
    <cellStyle name="Comma 27" xfId="970" xr:uid="{00000000-0005-0000-0000-0000CA030000}"/>
    <cellStyle name="Comma 27 2" xfId="3128" xr:uid="{C30E9176-0C1A-48BE-B80B-5D2B7874FBD2}"/>
    <cellStyle name="Comma 27 2 2" xfId="6536" xr:uid="{D0B05465-D0FD-4D55-B14F-0235F228A3B7}"/>
    <cellStyle name="Comma 27 2 3" xfId="4084" xr:uid="{E7442159-C791-4596-85AD-91E20FFA692B}"/>
    <cellStyle name="Comma 27 3" xfId="4895" xr:uid="{F463B876-83ED-40DA-9C95-838E6C2F49C4}"/>
    <cellStyle name="Comma 27 4" xfId="3592" xr:uid="{A386DCEC-9E5A-4DF9-9230-DD266C9032BC}"/>
    <cellStyle name="Comma 28" xfId="971" xr:uid="{00000000-0005-0000-0000-0000CB030000}"/>
    <cellStyle name="Comma 28 2" xfId="972" xr:uid="{00000000-0005-0000-0000-0000CC030000}"/>
    <cellStyle name="Comma 28 2 2" xfId="4896" xr:uid="{9D1A5E47-6112-4FF5-940B-0C7F6C15DDC3}"/>
    <cellStyle name="Comma 28 2 3" xfId="3593" xr:uid="{06BA7183-0D91-42F6-8B8C-F7EA39861C29}"/>
    <cellStyle name="Comma 28 3" xfId="3129" xr:uid="{85586FC9-F66B-4578-A216-BA54751C58DB}"/>
    <cellStyle name="Comma 28 3 2" xfId="6537" xr:uid="{CB35319E-5905-49FC-B502-5FF9613C11B2}"/>
    <cellStyle name="Comma 28 3 3" xfId="4085" xr:uid="{E0D56F66-1EF6-4483-8A88-A1CDA105A952}"/>
    <cellStyle name="Comma 29" xfId="973" xr:uid="{00000000-0005-0000-0000-0000CD030000}"/>
    <cellStyle name="Comma 29 2" xfId="974" xr:uid="{00000000-0005-0000-0000-0000CE030000}"/>
    <cellStyle name="Comma 29 2 2" xfId="4897" xr:uid="{444B21EE-D82B-4988-ADB0-C64FA4D02E30}"/>
    <cellStyle name="Comma 29 2 3" xfId="3594" xr:uid="{255C6E2C-98A3-4C3A-AD33-4AA78B8D21C8}"/>
    <cellStyle name="Comma 29 3" xfId="3130" xr:uid="{558B8A42-9040-4FDA-A128-90AF94E0CF18}"/>
    <cellStyle name="Comma 29 3 2" xfId="6538" xr:uid="{7105E352-2A14-4A72-B720-53A86F68D780}"/>
    <cellStyle name="Comma 29 3 3" xfId="4086" xr:uid="{4C26E89D-7CF7-4E58-8B22-302E66873845}"/>
    <cellStyle name="Comma 3" xfId="975" xr:uid="{00000000-0005-0000-0000-0000CF030000}"/>
    <cellStyle name="Comma 3 10" xfId="976" xr:uid="{00000000-0005-0000-0000-0000D0030000}"/>
    <cellStyle name="Comma 3 10 2" xfId="4898" xr:uid="{CA486C2F-152E-4F24-8EAE-9957DB3E6F8D}"/>
    <cellStyle name="Comma 3 10 3" xfId="3595" xr:uid="{6295AE1B-E63B-4D4C-864B-DDCE6AF466FE}"/>
    <cellStyle name="Comma 3 11" xfId="3131" xr:uid="{1C12E760-6CAF-4BD4-BD12-3F13EC8F6950}"/>
    <cellStyle name="Comma 3 11 2" xfId="6539" xr:uid="{0B5B228C-B4A2-40FF-904A-BA66600EDBE5}"/>
    <cellStyle name="Comma 3 11 3" xfId="4087" xr:uid="{DB85F51E-985D-4061-A5F9-D76F7F1C8CC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6543" xr:uid="{6C5E9568-CE72-4211-899E-09DC1F57E28F}"/>
    <cellStyle name="Comma 3 2 2 2 2 2 3" xfId="4091" xr:uid="{0C4771FF-0F39-47FE-8E7E-87C33FDA6B0B}"/>
    <cellStyle name="Comma 3 2 2 2 3" xfId="981" xr:uid="{00000000-0005-0000-0000-0000D5030000}"/>
    <cellStyle name="Comma 3 2 2 2 3 2" xfId="3136" xr:uid="{8EEF7E98-A6E6-4B52-9E47-B6350A63318C}"/>
    <cellStyle name="Comma 3 2 2 2 3 2 2" xfId="6544" xr:uid="{D853AEB8-4937-43F1-892E-183B23B76498}"/>
    <cellStyle name="Comma 3 2 2 2 3 2 3" xfId="4092" xr:uid="{A3FA5A8A-AA63-454E-8757-A92C6BEDC953}"/>
    <cellStyle name="Comma 3 2 2 2 4" xfId="982" xr:uid="{00000000-0005-0000-0000-0000D6030000}"/>
    <cellStyle name="Comma 3 2 2 2 4 2" xfId="3137" xr:uid="{9A2DF3B3-EB7A-4424-B65F-7B12AC49DE9B}"/>
    <cellStyle name="Comma 3 2 2 2 4 2 2" xfId="6545" xr:uid="{899398A3-871C-4433-8630-7005C31AE2F5}"/>
    <cellStyle name="Comma 3 2 2 2 4 2 3" xfId="4093" xr:uid="{B0604EFC-FFFD-4E86-9C9B-8C5600A7A2D8}"/>
    <cellStyle name="Comma 3 2 2 2 5" xfId="3134" xr:uid="{F3332EE1-586C-4AEB-B321-EFC9BBFEE295}"/>
    <cellStyle name="Comma 3 2 2 2 5 2" xfId="6542" xr:uid="{7BF44279-AB5D-47DE-A717-EEC6A918000A}"/>
    <cellStyle name="Comma 3 2 2 2 5 3" xfId="4090" xr:uid="{8ABA5A7A-E575-4001-85C0-147D517C41FA}"/>
    <cellStyle name="Comma 3 2 2 3" xfId="983" xr:uid="{00000000-0005-0000-0000-0000D7030000}"/>
    <cellStyle name="Comma 3 2 2 3 2" xfId="3138" xr:uid="{767F3952-CD37-427F-94F9-42C19890A6F9}"/>
    <cellStyle name="Comma 3 2 2 3 2 2" xfId="6546" xr:uid="{B917C0E1-B674-4F06-9D09-666C758082B3}"/>
    <cellStyle name="Comma 3 2 2 3 2 3" xfId="4094" xr:uid="{4B2F71E3-6255-46FE-8CE9-AB3D5290A00F}"/>
    <cellStyle name="Comma 3 2 2 4" xfId="984" xr:uid="{00000000-0005-0000-0000-0000D8030000}"/>
    <cellStyle name="Comma 3 2 2 4 2" xfId="3139" xr:uid="{C6207382-D4E7-4B74-B8B7-F8E01C04BF7F}"/>
    <cellStyle name="Comma 3 2 2 4 2 2" xfId="6547" xr:uid="{C35A8E64-BB3C-4B62-AFF5-3623AD6B94DC}"/>
    <cellStyle name="Comma 3 2 2 4 2 3" xfId="4095" xr:uid="{1FFABE48-8B64-4D75-A935-5097800B69E3}"/>
    <cellStyle name="Comma 3 2 2 5" xfId="985" xr:uid="{00000000-0005-0000-0000-0000D9030000}"/>
    <cellStyle name="Comma 3 2 2 5 2" xfId="3140" xr:uid="{7F06C688-C1FE-46D2-BEBE-4D6C53B90CE0}"/>
    <cellStyle name="Comma 3 2 2 5 2 2" xfId="6548" xr:uid="{C97A7279-E6B7-4CDF-AC93-E7A702B5BB4E}"/>
    <cellStyle name="Comma 3 2 2 5 2 3" xfId="4096" xr:uid="{B366C4AD-8DD4-4206-BBD9-EF7897BF4DDF}"/>
    <cellStyle name="Comma 3 2 2 6" xfId="3133" xr:uid="{510301FD-500C-4E5E-A635-63EF1EEAD036}"/>
    <cellStyle name="Comma 3 2 2 6 2" xfId="6541" xr:uid="{C205CF4C-32D4-47F8-9D32-7D4C0AB9F6EF}"/>
    <cellStyle name="Comma 3 2 2 6 3" xfId="4089" xr:uid="{1C0676DE-04B3-4577-83DA-BC546D4869A2}"/>
    <cellStyle name="Comma 3 2 3" xfId="986" xr:uid="{00000000-0005-0000-0000-0000DA030000}"/>
    <cellStyle name="Comma 3 2 3 2" xfId="3141" xr:uid="{EF0D8DE0-3C5E-4E75-914A-88F2701EAB23}"/>
    <cellStyle name="Comma 3 2 3 2 2" xfId="6549" xr:uid="{152CA397-5E14-4ADE-80ED-78F0E2107E54}"/>
    <cellStyle name="Comma 3 2 3 2 3" xfId="4097" xr:uid="{F4091586-84B5-413F-9C46-81AE4C22D38F}"/>
    <cellStyle name="Comma 3 2 4" xfId="987" xr:uid="{00000000-0005-0000-0000-0000DB030000}"/>
    <cellStyle name="Comma 3 2 4 2" xfId="3142" xr:uid="{F770057D-8D5F-4B9E-AEDB-33A888FFAA72}"/>
    <cellStyle name="Comma 3 2 4 2 2" xfId="6550" xr:uid="{7275EB3D-0F7B-4A53-83A8-537CC8A05F30}"/>
    <cellStyle name="Comma 3 2 4 2 3" xfId="4098" xr:uid="{E2A0E96E-CC07-49FB-9CC0-9B7F6D96102D}"/>
    <cellStyle name="Comma 3 2 5" xfId="988" xr:uid="{00000000-0005-0000-0000-0000DC030000}"/>
    <cellStyle name="Comma 3 2 5 2" xfId="3143" xr:uid="{D1950CEB-18F2-406D-879E-1ACA57621145}"/>
    <cellStyle name="Comma 3 2 5 2 2" xfId="6551" xr:uid="{C0F27862-FD8A-4001-80B1-111417048702}"/>
    <cellStyle name="Comma 3 2 5 2 3" xfId="4099" xr:uid="{E763713A-4C32-46EC-8201-F4E24010BA00}"/>
    <cellStyle name="Comma 3 2 6" xfId="989" xr:uid="{00000000-0005-0000-0000-0000DD030000}"/>
    <cellStyle name="Comma 3 2 6 2" xfId="4899" xr:uid="{3D23EF16-D19B-4F43-A503-5E3652937935}"/>
    <cellStyle name="Comma 3 2 6 3" xfId="3596" xr:uid="{1157EB7F-736E-4F9E-98BF-76B2A209903A}"/>
    <cellStyle name="Comma 3 2 7" xfId="3132" xr:uid="{876C8944-47A0-4EF2-AF00-52615A4B248D}"/>
    <cellStyle name="Comma 3 2 7 2" xfId="6540" xr:uid="{D1A94CBF-08E5-44A7-99FE-97A9E2F5A786}"/>
    <cellStyle name="Comma 3 2 7 3" xfId="4088" xr:uid="{D33973F8-D1ED-4D04-8998-10C347A26CF5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6553" xr:uid="{836E33D7-B182-4FB5-AD76-114D48AA4699}"/>
    <cellStyle name="Comma 3 3 2 2 3" xfId="4101" xr:uid="{A045FDEB-FF57-4752-9D13-6E8404D28265}"/>
    <cellStyle name="Comma 3 3 3" xfId="992" xr:uid="{00000000-0005-0000-0000-0000E0030000}"/>
    <cellStyle name="Comma 3 3 3 2" xfId="3146" xr:uid="{33DE9018-6CD5-4817-9680-C7B6CACC0BA4}"/>
    <cellStyle name="Comma 3 3 3 2 2" xfId="6554" xr:uid="{7E2013C1-4E0C-4839-8E65-3212F19FD990}"/>
    <cellStyle name="Comma 3 3 3 2 3" xfId="4102" xr:uid="{87DE878A-778E-4EFC-BB97-99A1DA7F837A}"/>
    <cellStyle name="Comma 3 3 4" xfId="993" xr:uid="{00000000-0005-0000-0000-0000E1030000}"/>
    <cellStyle name="Comma 3 3 4 2" xfId="3147" xr:uid="{262BCFD5-2872-49B4-A206-7369120B3481}"/>
    <cellStyle name="Comma 3 3 4 2 2" xfId="6555" xr:uid="{E619F16A-0AEF-4762-B08B-B50C4AE88729}"/>
    <cellStyle name="Comma 3 3 4 2 3" xfId="4103" xr:uid="{B450DF32-FA95-4791-9037-57D023F9A731}"/>
    <cellStyle name="Comma 3 3 5" xfId="3144" xr:uid="{1131D518-BDB7-488A-B1F2-B2C8942B1862}"/>
    <cellStyle name="Comma 3 3 5 2" xfId="6552" xr:uid="{05D08384-F10B-4EA6-B92C-C3494186D9D0}"/>
    <cellStyle name="Comma 3 3 5 3" xfId="4100" xr:uid="{0A8BD17D-C261-4E57-9A61-593D17B461CA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6557" xr:uid="{CC9A70F4-2A49-4601-B10D-CEC8FEC4F99D}"/>
    <cellStyle name="Comma 3 4 2 2 3" xfId="4105" xr:uid="{DDF39C79-289C-45A0-BCC7-E23789BCA841}"/>
    <cellStyle name="Comma 3 4 3" xfId="996" xr:uid="{00000000-0005-0000-0000-0000E4030000}"/>
    <cellStyle name="Comma 3 4 3 2" xfId="3150" xr:uid="{0C120D9D-80D9-4E59-86B9-95540507C15C}"/>
    <cellStyle name="Comma 3 4 3 2 2" xfId="6558" xr:uid="{5287A1D9-A505-4BFF-B8EC-3593A7DBB334}"/>
    <cellStyle name="Comma 3 4 3 2 3" xfId="4106" xr:uid="{75A4A696-95D0-4772-B749-BBEAAE0D01F0}"/>
    <cellStyle name="Comma 3 4 4" xfId="997" xr:uid="{00000000-0005-0000-0000-0000E5030000}"/>
    <cellStyle name="Comma 3 4 4 2" xfId="3151" xr:uid="{A3FED434-C322-43AF-A473-349673162E1B}"/>
    <cellStyle name="Comma 3 4 4 2 2" xfId="6559" xr:uid="{E80CF348-3B8D-4183-93C7-DD7F1F881722}"/>
    <cellStyle name="Comma 3 4 4 2 3" xfId="4107" xr:uid="{404941E7-CA27-483F-8516-E9A95B8B7089}"/>
    <cellStyle name="Comma 3 4 5" xfId="3148" xr:uid="{3447AD81-1124-4869-9F48-2EC210490C11}"/>
    <cellStyle name="Comma 3 4 5 2" xfId="6556" xr:uid="{06BC962C-7CD2-40E1-BC24-2F21260D6F77}"/>
    <cellStyle name="Comma 3 4 5 3" xfId="4104" xr:uid="{3B678FB2-1987-4646-BBD9-4807150FF43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6565" xr:uid="{B75BF6C3-63E8-4455-AC63-7FE8D1B1E4DC}"/>
    <cellStyle name="Comma 3 5 2 2 2 2 2 2 3" xfId="4113" xr:uid="{5CAE6150-BE87-463C-B342-099AD32373CA}"/>
    <cellStyle name="Comma 3 5 2 2 2 2 3" xfId="1004" xr:uid="{00000000-0005-0000-0000-0000EC030000}"/>
    <cellStyle name="Comma 3 5 2 2 2 2 3 2" xfId="3158" xr:uid="{2005CAB7-DAF1-43F4-B804-BDA5D9AADB9F}"/>
    <cellStyle name="Comma 3 5 2 2 2 2 3 2 2" xfId="6566" xr:uid="{FF3549BB-5F6E-45FA-83A0-ED7D38C917E9}"/>
    <cellStyle name="Comma 3 5 2 2 2 2 3 2 3" xfId="4114" xr:uid="{AE189766-7305-4265-8B47-8EE3BF5D2A58}"/>
    <cellStyle name="Comma 3 5 2 2 2 2 4" xfId="1005" xr:uid="{00000000-0005-0000-0000-0000ED030000}"/>
    <cellStyle name="Comma 3 5 2 2 2 2 4 2" xfId="3159" xr:uid="{40A8EAD9-8C14-4309-AEE0-BDD768DF57AF}"/>
    <cellStyle name="Comma 3 5 2 2 2 2 4 2 2" xfId="6567" xr:uid="{1716EB62-0453-427E-8003-450F05BA0E4B}"/>
    <cellStyle name="Comma 3 5 2 2 2 2 4 2 3" xfId="4115" xr:uid="{EAEEA85F-2DB9-42BE-ACFA-22832D44C086}"/>
    <cellStyle name="Comma 3 5 2 2 2 2 5" xfId="1006" xr:uid="{00000000-0005-0000-0000-0000EE030000}"/>
    <cellStyle name="Comma 3 5 2 2 2 2 5 2" xfId="3160" xr:uid="{B80D2D68-E28B-40B6-9B5B-001B91B876A7}"/>
    <cellStyle name="Comma 3 5 2 2 2 2 5 2 2" xfId="6568" xr:uid="{081B79BF-2304-45ED-8B19-EC0C6B66983F}"/>
    <cellStyle name="Comma 3 5 2 2 2 2 5 2 3" xfId="4116" xr:uid="{DB376FB5-E86D-4F5A-A2F8-EFEFD1C5831C}"/>
    <cellStyle name="Comma 3 5 2 2 2 2 6" xfId="3156" xr:uid="{3857FC0A-1FC3-4D3B-AD6C-F4AF28714095}"/>
    <cellStyle name="Comma 3 5 2 2 2 2 6 2" xfId="6564" xr:uid="{B8F81123-C082-4E01-B40F-75D868BE770B}"/>
    <cellStyle name="Comma 3 5 2 2 2 2 6 3" xfId="4112" xr:uid="{1F767430-0BF9-42A4-A995-CE0C90EDC047}"/>
    <cellStyle name="Comma 3 5 2 2 2 3" xfId="1007" xr:uid="{00000000-0005-0000-0000-0000EF030000}"/>
    <cellStyle name="Comma 3 5 2 2 2 3 2" xfId="3161" xr:uid="{C31BD69B-4DC1-4840-A42D-1DC8A7F5135B}"/>
    <cellStyle name="Comma 3 5 2 2 2 3 2 2" xfId="6569" xr:uid="{0C35740A-482F-4F86-988A-E60437762663}"/>
    <cellStyle name="Comma 3 5 2 2 2 3 2 3" xfId="4117" xr:uid="{CE501E9F-F881-454B-A4EE-24058FB51AED}"/>
    <cellStyle name="Comma 3 5 2 2 2 4" xfId="1008" xr:uid="{00000000-0005-0000-0000-0000F0030000}"/>
    <cellStyle name="Comma 3 5 2 2 2 4 2" xfId="3162" xr:uid="{D1293590-74C9-48A2-BF7A-789FD6F13F62}"/>
    <cellStyle name="Comma 3 5 2 2 2 4 2 2" xfId="6570" xr:uid="{23D3B13A-3E0F-474B-B964-031138A62641}"/>
    <cellStyle name="Comma 3 5 2 2 2 4 2 3" xfId="4118" xr:uid="{D4D64950-0566-46D5-B6BB-599EDFD24A43}"/>
    <cellStyle name="Comma 3 5 2 2 2 5" xfId="1009" xr:uid="{00000000-0005-0000-0000-0000F1030000}"/>
    <cellStyle name="Comma 3 5 2 2 2 5 2" xfId="3163" xr:uid="{DDB635BC-7792-4AA2-80F1-4D933746255A}"/>
    <cellStyle name="Comma 3 5 2 2 2 5 2 2" xfId="6571" xr:uid="{41C77C4A-602A-4130-8762-57009FE83F96}"/>
    <cellStyle name="Comma 3 5 2 2 2 5 2 3" xfId="4119" xr:uid="{82103655-0D89-419B-A103-BCEEDFA54E15}"/>
    <cellStyle name="Comma 3 5 2 2 2 6" xfId="3155" xr:uid="{685EB41F-89B6-4981-B598-311A336FE9CD}"/>
    <cellStyle name="Comma 3 5 2 2 2 6 2" xfId="6563" xr:uid="{1A84C1B3-C2CB-4B90-93C1-4E0252F1DF36}"/>
    <cellStyle name="Comma 3 5 2 2 2 6 3" xfId="4111" xr:uid="{659113F9-15C0-4EAC-ADA9-847AE1BFB32E}"/>
    <cellStyle name="Comma 3 5 2 2 3" xfId="1010" xr:uid="{00000000-0005-0000-0000-0000F2030000}"/>
    <cellStyle name="Comma 3 5 2 2 3 2" xfId="3164" xr:uid="{F168003E-ACDA-4971-B3FE-E779BF6B1582}"/>
    <cellStyle name="Comma 3 5 2 2 3 2 2" xfId="6572" xr:uid="{FFB890E6-3921-44AA-8862-8EAF5212A3DF}"/>
    <cellStyle name="Comma 3 5 2 2 3 2 3" xfId="4120" xr:uid="{66904325-DB06-4BFD-97BC-CAF39765476C}"/>
    <cellStyle name="Comma 3 5 2 2 4" xfId="1011" xr:uid="{00000000-0005-0000-0000-0000F3030000}"/>
    <cellStyle name="Comma 3 5 2 2 4 2" xfId="3165" xr:uid="{AE03CCA9-E1E4-424E-9559-4104058C84F2}"/>
    <cellStyle name="Comma 3 5 2 2 4 2 2" xfId="6573" xr:uid="{9840AB51-1E1A-4B9F-A158-B99DE2459582}"/>
    <cellStyle name="Comma 3 5 2 2 4 2 3" xfId="4121" xr:uid="{967A86F1-9CFF-449B-A25F-60BD209DCA7E}"/>
    <cellStyle name="Comma 3 5 2 2 5" xfId="1012" xr:uid="{00000000-0005-0000-0000-0000F4030000}"/>
    <cellStyle name="Comma 3 5 2 2 5 2" xfId="3166" xr:uid="{F379E24D-982A-4DA2-A4E7-BADDC47ACF0D}"/>
    <cellStyle name="Comma 3 5 2 2 5 2 2" xfId="6574" xr:uid="{F089D029-CA34-48EF-AB5E-32F00E5CB8C8}"/>
    <cellStyle name="Comma 3 5 2 2 5 2 3" xfId="4122" xr:uid="{AA3F6771-073D-43A6-A739-5F2892A2D22A}"/>
    <cellStyle name="Comma 3 5 2 2 6" xfId="3154" xr:uid="{98D8CABE-A6EE-40E8-B814-FEB8908F3E34}"/>
    <cellStyle name="Comma 3 5 2 2 6 2" xfId="6562" xr:uid="{7EA498B4-A318-49CC-ABD0-474731733B99}"/>
    <cellStyle name="Comma 3 5 2 2 6 3" xfId="4110" xr:uid="{64B0220B-50E6-4A85-B20E-10F855967E4C}"/>
    <cellStyle name="Comma 3 5 2 3" xfId="1013" xr:uid="{00000000-0005-0000-0000-0000F5030000}"/>
    <cellStyle name="Comma 3 5 2 3 2" xfId="3167" xr:uid="{38C63C08-3075-4F4B-8573-856AC1CDEE63}"/>
    <cellStyle name="Comma 3 5 2 3 2 2" xfId="6575" xr:uid="{C525D09A-ED1F-4323-8F07-704E1A9EAE42}"/>
    <cellStyle name="Comma 3 5 2 3 2 3" xfId="4123" xr:uid="{B443FAB4-1F3B-4A97-877E-9362CFC2AE76}"/>
    <cellStyle name="Comma 3 5 2 4" xfId="1014" xr:uid="{00000000-0005-0000-0000-0000F6030000}"/>
    <cellStyle name="Comma 3 5 2 4 2" xfId="3168" xr:uid="{060EF659-4517-41F9-AA73-A1916C5A3B28}"/>
    <cellStyle name="Comma 3 5 2 4 2 2" xfId="6576" xr:uid="{0CBC41AA-243E-41AE-959B-DF495D7CEA71}"/>
    <cellStyle name="Comma 3 5 2 4 2 3" xfId="4124" xr:uid="{E4B43D9E-903F-4972-A8E6-CC8BC5CC00BD}"/>
    <cellStyle name="Comma 3 5 2 5" xfId="1015" xr:uid="{00000000-0005-0000-0000-0000F7030000}"/>
    <cellStyle name="Comma 3 5 2 5 2" xfId="3169" xr:uid="{4D25AC0A-33FD-49EE-8E49-0A462C22678D}"/>
    <cellStyle name="Comma 3 5 2 5 2 2" xfId="6577" xr:uid="{631408AF-2AC8-401A-A78F-6F53F9E61BE0}"/>
    <cellStyle name="Comma 3 5 2 5 2 3" xfId="4125" xr:uid="{9A995009-5028-4D81-9237-5038517447A6}"/>
    <cellStyle name="Comma 3 5 2 6" xfId="3153" xr:uid="{7C4D74B8-52C8-4AB0-A2E7-2AC1DC9422C4}"/>
    <cellStyle name="Comma 3 5 2 6 2" xfId="6561" xr:uid="{CE953BFE-0D86-4077-8A40-FC5BE6FC2DBA}"/>
    <cellStyle name="Comma 3 5 2 6 3" xfId="4109" xr:uid="{A8960BC0-7E90-4575-B7EA-3E7AFCE27BF1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6579" xr:uid="{1B361909-5264-4BC9-960C-C690F3E719F4}"/>
    <cellStyle name="Comma 3 5 3 2 2 3" xfId="4127" xr:uid="{30EBC776-4D6B-46B6-88F2-C364D63BD4A2}"/>
    <cellStyle name="Comma 3 5 3 3" xfId="1018" xr:uid="{00000000-0005-0000-0000-0000FA030000}"/>
    <cellStyle name="Comma 3 5 3 3 2" xfId="3172" xr:uid="{6E7C0D8E-CAE6-4087-AE74-EB1FC9E6EE97}"/>
    <cellStyle name="Comma 3 5 3 3 2 2" xfId="6580" xr:uid="{D29891A9-E826-4F23-A415-FA7C57687A4D}"/>
    <cellStyle name="Comma 3 5 3 3 2 3" xfId="4128" xr:uid="{7E49E035-F8AE-407D-8A48-A4104B5AEC13}"/>
    <cellStyle name="Comma 3 5 3 4" xfId="1019" xr:uid="{00000000-0005-0000-0000-0000FB030000}"/>
    <cellStyle name="Comma 3 5 3 4 2" xfId="3173" xr:uid="{960A11AB-DDDE-4472-8E7F-3B703287FE67}"/>
    <cellStyle name="Comma 3 5 3 4 2 2" xfId="6581" xr:uid="{BF6A5A5B-E110-46BD-A058-6F5F039FE93C}"/>
    <cellStyle name="Comma 3 5 3 4 2 3" xfId="4129" xr:uid="{DC152F75-472A-4B5B-9F8E-07F8755EAE77}"/>
    <cellStyle name="Comma 3 5 3 5" xfId="3170" xr:uid="{FA321AEC-0517-42B4-A463-8676DDCC91B8}"/>
    <cellStyle name="Comma 3 5 3 5 2" xfId="6578" xr:uid="{36091BD2-620B-4929-B13F-830BF8113C0C}"/>
    <cellStyle name="Comma 3 5 3 5 3" xfId="4126" xr:uid="{527C37AB-012D-4FCF-9249-768A303738E8}"/>
    <cellStyle name="Comma 3 5 4" xfId="1020" xr:uid="{00000000-0005-0000-0000-0000FC030000}"/>
    <cellStyle name="Comma 3 5 4 2" xfId="3174" xr:uid="{4889B9FC-8607-4130-9BE7-92A0236736E5}"/>
    <cellStyle name="Comma 3 5 4 2 2" xfId="6582" xr:uid="{35C1B4F0-DF7D-48CC-88F0-A2507F444570}"/>
    <cellStyle name="Comma 3 5 4 2 3" xfId="4130" xr:uid="{2231B198-7399-49B5-8128-7B303EDB688B}"/>
    <cellStyle name="Comma 3 5 5" xfId="1021" xr:uid="{00000000-0005-0000-0000-0000FD030000}"/>
    <cellStyle name="Comma 3 5 5 2" xfId="3175" xr:uid="{A2030E3F-08FC-48E9-A02D-95E70DB3D81C}"/>
    <cellStyle name="Comma 3 5 5 2 2" xfId="6583" xr:uid="{DF4BF65A-2141-4F27-A39C-9EC6A04D7612}"/>
    <cellStyle name="Comma 3 5 5 2 3" xfId="4131" xr:uid="{3DB8EF81-C086-4376-A211-225374FD4A3C}"/>
    <cellStyle name="Comma 3 5 6" xfId="1022" xr:uid="{00000000-0005-0000-0000-0000FE030000}"/>
    <cellStyle name="Comma 3 5 6 2" xfId="3176" xr:uid="{0B894AB4-20EC-4670-965E-4E6C9E2FFF60}"/>
    <cellStyle name="Comma 3 5 6 2 2" xfId="6584" xr:uid="{35A9F91C-F436-4F85-992C-A2E33F431597}"/>
    <cellStyle name="Comma 3 5 6 2 3" xfId="4132" xr:uid="{D526B37D-B42B-4B63-965C-8A47CF3F9681}"/>
    <cellStyle name="Comma 3 5 7" xfId="3152" xr:uid="{17672DDB-D8B5-4B3D-815A-9C588A497E52}"/>
    <cellStyle name="Comma 3 5 7 2" xfId="6560" xr:uid="{73BAAA98-9DDD-439F-A310-BBAE882A6122}"/>
    <cellStyle name="Comma 3 5 7 3" xfId="4108" xr:uid="{107ADC8B-8F92-421B-A4D2-0E1A101B380D}"/>
    <cellStyle name="Comma 3 6" xfId="1023" xr:uid="{00000000-0005-0000-0000-0000FF030000}"/>
    <cellStyle name="Comma 3 6 2" xfId="3177" xr:uid="{08DBC276-C119-426D-847F-735FD99AA96B}"/>
    <cellStyle name="Comma 3 6 2 2" xfId="6585" xr:uid="{6D23654C-4C3E-4547-B9EB-E2EF93BD52EA}"/>
    <cellStyle name="Comma 3 6 2 3" xfId="4133" xr:uid="{AFA22F80-EE17-4125-A7CB-73859DFEB304}"/>
    <cellStyle name="Comma 3 7" xfId="1024" xr:uid="{00000000-0005-0000-0000-000000040000}"/>
    <cellStyle name="Comma 3 7 2" xfId="3178" xr:uid="{0B70389D-AAA6-42F3-ABB8-F7B0BBA02B7F}"/>
    <cellStyle name="Comma 3 7 2 2" xfId="6586" xr:uid="{2FB61F44-9504-4720-B671-247B140BD2ED}"/>
    <cellStyle name="Comma 3 7 2 3" xfId="4134" xr:uid="{CDB5F94F-E3AC-4F14-953D-9037C3F356ED}"/>
    <cellStyle name="Comma 3 8" xfId="1025" xr:uid="{00000000-0005-0000-0000-000001040000}"/>
    <cellStyle name="Comma 3 8 2" xfId="3179" xr:uid="{451AFB79-B914-461E-821A-03ACD7FA0605}"/>
    <cellStyle name="Comma 3 8 2 2" xfId="6587" xr:uid="{3C0F9149-D1C2-4928-B23B-A17662BBBEA3}"/>
    <cellStyle name="Comma 3 8 2 3" xfId="4135" xr:uid="{4AD4109C-7E1E-43A7-AED7-B5C0FF69FB86}"/>
    <cellStyle name="Comma 3 9" xfId="1026" xr:uid="{00000000-0005-0000-0000-000002040000}"/>
    <cellStyle name="Comma 3 9 2" xfId="2672" xr:uid="{A762D8F6-0846-4D2D-8159-B2CFDFB2A653}"/>
    <cellStyle name="Comma 3 9 2 2" xfId="6297" xr:uid="{95392785-A6CD-475C-9D9A-F3E3469E1FB4}"/>
    <cellStyle name="Comma 3 9 2 3" xfId="3845" xr:uid="{7AE2D7ED-780D-4585-A69C-35FE072D7198}"/>
    <cellStyle name="Comma 3 9 3" xfId="4900" xr:uid="{B499C810-C64C-4108-B101-5CE02342BE4F}"/>
    <cellStyle name="Comma 3 9 4" xfId="3597" xr:uid="{25315DD4-4976-4004-824D-5E292F1711D8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901" xr:uid="{B39E71B3-D070-4F99-B80C-3398AA3C83BE}"/>
    <cellStyle name="Comma 30 2 3" xfId="3598" xr:uid="{D3432781-EC68-44A3-9F39-CF40DE471263}"/>
    <cellStyle name="Comma 30 3" xfId="3180" xr:uid="{DBE703DA-CA5C-4F97-8D00-7C1C36D015D4}"/>
    <cellStyle name="Comma 30 3 2" xfId="6588" xr:uid="{CF1D484C-8F59-4385-86E2-C0E77429CDFB}"/>
    <cellStyle name="Comma 30 3 3" xfId="4136" xr:uid="{ADC2DD97-9EF3-44F8-9EDF-3F78725D5E8A}"/>
    <cellStyle name="Comma 31" xfId="1030" xr:uid="{00000000-0005-0000-0000-000006040000}"/>
    <cellStyle name="Comma 31 2" xfId="1031" xr:uid="{00000000-0005-0000-0000-000007040000}"/>
    <cellStyle name="Comma 31 2 2" xfId="4902" xr:uid="{93543867-F266-42AC-9A36-6D1D822951C9}"/>
    <cellStyle name="Comma 31 2 3" xfId="3599" xr:uid="{017C42EA-C8DD-4A83-9627-7CC789CF1522}"/>
    <cellStyle name="Comma 31 3" xfId="3181" xr:uid="{8BD5B314-B7AA-4484-84BE-A0C67953456F}"/>
    <cellStyle name="Comma 31 3 2" xfId="6589" xr:uid="{D8179560-3229-4AE8-B582-5EBD8BFEE1E7}"/>
    <cellStyle name="Comma 31 3 3" xfId="4137" xr:uid="{E2F42E5C-B58F-4ACA-91E4-1C91CF0AF811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905" xr:uid="{A6D483F2-3A2C-40E5-9942-6AD9362645B2}"/>
    <cellStyle name="Comma 33 2 2 3" xfId="3602" xr:uid="{24E3614C-B7B7-46C9-8973-2380B30DAF84}"/>
    <cellStyle name="Comma 33 2 3" xfId="4904" xr:uid="{12ECB26C-0A5E-4F97-B78D-2736534F39A0}"/>
    <cellStyle name="Comma 33 2 4" xfId="3601" xr:uid="{319FD19E-F106-4EA8-8E5D-FBA01EDF458D}"/>
    <cellStyle name="Comma 33 3" xfId="1037" xr:uid="{00000000-0005-0000-0000-00000D040000}"/>
    <cellStyle name="Comma 33 3 2" xfId="4906" xr:uid="{B56467FE-7208-473A-9801-6682940713C3}"/>
    <cellStyle name="Comma 33 3 3" xfId="3603" xr:uid="{0726C5C4-6DF5-4E6F-93BF-2B10E441FADE}"/>
    <cellStyle name="Comma 33 4" xfId="3182" xr:uid="{9F82FAF5-27C0-45C9-84D7-C51609381F8D}"/>
    <cellStyle name="Comma 33 4 2" xfId="6590" xr:uid="{163F2B16-CE4F-479C-84F2-FBA7E5092098}"/>
    <cellStyle name="Comma 33 4 3" xfId="4138" xr:uid="{A9A4E5AE-5557-4165-BB77-9CEB9C8E2EF3}"/>
    <cellStyle name="Comma 33 5" xfId="4428" xr:uid="{2FC25458-BAEC-427E-BD5C-985434EAC7B1}"/>
    <cellStyle name="Comma 33 6" xfId="4903" xr:uid="{83E27FFC-6AD9-4FB6-8C4A-DE0F1858AFD2}"/>
    <cellStyle name="Comma 33 7" xfId="5461" xr:uid="{B3024BC3-E20D-4876-8C06-364AB78755ED}"/>
    <cellStyle name="Comma 33 8" xfId="3600" xr:uid="{345C6DA0-9733-4A4F-B9E9-33E6308D4DB1}"/>
    <cellStyle name="Comma 34" xfId="1038" xr:uid="{00000000-0005-0000-0000-00000E040000}"/>
    <cellStyle name="Comma 34 2" xfId="1039" xr:uid="{00000000-0005-0000-0000-00000F040000}"/>
    <cellStyle name="Comma 34 2 2" xfId="4907" xr:uid="{60010B9A-DE86-4CB3-8EDD-D96208A62E8B}"/>
    <cellStyle name="Comma 34 2 3" xfId="3604" xr:uid="{CFAD773A-8CC4-4E85-ACE5-F6920D14F572}"/>
    <cellStyle name="Comma 34 3" xfId="3183" xr:uid="{290D026B-C2AE-4BFB-95A7-23045EB5D076}"/>
    <cellStyle name="Comma 34 3 2" xfId="6591" xr:uid="{13C082AC-205C-460A-AB67-3F759C815638}"/>
    <cellStyle name="Comma 34 3 3" xfId="4139" xr:uid="{50BE7C71-221F-4835-A17D-F10B8535DD38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908" xr:uid="{FB5615C7-E960-441E-A1D3-51E8C8C9CAF1}"/>
    <cellStyle name="Comma 37 2 3" xfId="3605" xr:uid="{AC85ED29-80D2-403B-965B-B3D21BC4AD13}"/>
    <cellStyle name="Comma 37 3" xfId="3184" xr:uid="{CFB81A28-96E9-4FC7-B4DE-5FA54AF0B23B}"/>
    <cellStyle name="Comma 37 3 2" xfId="6592" xr:uid="{6148B110-ED26-45EF-8D24-EF4EA0951F32}"/>
    <cellStyle name="Comma 37 3 3" xfId="4140" xr:uid="{E317014A-4DCD-4CAB-B24E-F8763B109935}"/>
    <cellStyle name="Comma 38" xfId="1044" xr:uid="{00000000-0005-0000-0000-000014040000}"/>
    <cellStyle name="Comma 38 2" xfId="1045" xr:uid="{00000000-0005-0000-0000-000015040000}"/>
    <cellStyle name="Comma 38 2 2" xfId="4910" xr:uid="{12FA3B52-A050-4D8F-B52D-4886992627E9}"/>
    <cellStyle name="Comma 38 2 3" xfId="3607" xr:uid="{4611C67E-EF61-496A-94EE-41B8A61C772C}"/>
    <cellStyle name="Comma 38 3" xfId="4909" xr:uid="{EA247696-CF05-4AB4-8CD6-C5DC847529F0}"/>
    <cellStyle name="Comma 38 4" xfId="3606" xr:uid="{15B4E6BD-EA21-421B-981D-88768E0EC55B}"/>
    <cellStyle name="Comma 39" xfId="1046" xr:uid="{00000000-0005-0000-0000-000016040000}"/>
    <cellStyle name="Comma 39 2" xfId="4911" xr:uid="{81457478-EA6F-4CE2-9057-15E0D5176EA6}"/>
    <cellStyle name="Comma 39 3" xfId="3608" xr:uid="{DD6F0C72-69A3-475D-8922-04B0F7DC71C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912" xr:uid="{FAB43F6D-4404-4593-B555-DD3C349F847C}"/>
    <cellStyle name="Comma 4 2 2 3" xfId="3609" xr:uid="{58187654-6FCA-4F06-BE9C-7CCABA566551}"/>
    <cellStyle name="Comma 4 2 3" xfId="3186" xr:uid="{F7828FDB-280A-4DB2-A34D-13055E70D125}"/>
    <cellStyle name="Comma 4 2 3 2" xfId="6594" xr:uid="{84BF6EDE-4ACD-48FC-8A5A-9AD29DF43E60}"/>
    <cellStyle name="Comma 4 2 3 3" xfId="4142" xr:uid="{DC9930CC-3258-4A8C-8076-1FCF1D700874}"/>
    <cellStyle name="Comma 4 3" xfId="1050" xr:uid="{00000000-0005-0000-0000-00001A040000}"/>
    <cellStyle name="Comma 4 3 2" xfId="4913" xr:uid="{A655D9C8-4F04-431A-9277-F50FDED541E2}"/>
    <cellStyle name="Comma 4 3 3" xfId="3610" xr:uid="{78E0DD4A-1412-4A74-82AC-54EBFF06E879}"/>
    <cellStyle name="Comma 4 4" xfId="1051" xr:uid="{00000000-0005-0000-0000-00001B040000}"/>
    <cellStyle name="Comma 4 4 2" xfId="4914" xr:uid="{8434FA6F-3E03-427E-9631-732CCEC5037E}"/>
    <cellStyle name="Comma 4 4 3" xfId="3611" xr:uid="{80F3C666-8A87-458A-8000-7E0000F60AB1}"/>
    <cellStyle name="Comma 4 5" xfId="1052" xr:uid="{00000000-0005-0000-0000-00001C040000}"/>
    <cellStyle name="Comma 4 5 2" xfId="4915" xr:uid="{32CDC0AB-CA4E-490E-8A02-7EB8DE37F8EA}"/>
    <cellStyle name="Comma 4 5 3" xfId="3612" xr:uid="{2FBCD6AA-1E03-4D79-BE2C-AD00CFED90E5}"/>
    <cellStyle name="Comma 4 6" xfId="3185" xr:uid="{DB7B830A-8ED3-475D-9BE0-A00F7F10C261}"/>
    <cellStyle name="Comma 4 6 2" xfId="6593" xr:uid="{750069F4-5D47-47AE-9F0F-50774AEA9555}"/>
    <cellStyle name="Comma 4 6 3" xfId="4141" xr:uid="{5435C9A8-1D8B-4A02-B0F1-296C64876019}"/>
    <cellStyle name="Comma 40" xfId="1053" xr:uid="{00000000-0005-0000-0000-00001D040000}"/>
    <cellStyle name="Comma 40 2" xfId="4916" xr:uid="{DA9085AC-DB88-4BAB-8411-DFFB6ED186C9}"/>
    <cellStyle name="Comma 40 3" xfId="3613" xr:uid="{8121CDA3-F465-4D61-B636-5E395F12D0DE}"/>
    <cellStyle name="Comma 41" xfId="4712" xr:uid="{D33AF81D-EDD1-4DCC-A730-F00C70FD793F}"/>
    <cellStyle name="Comma 42" xfId="1054" xr:uid="{00000000-0005-0000-0000-00001E040000}"/>
    <cellStyle name="Comma 42 2" xfId="1055" xr:uid="{00000000-0005-0000-0000-00001F040000}"/>
    <cellStyle name="Comma 42 2 2" xfId="4917" xr:uid="{6D28FAE3-434C-48D5-9A37-B42260905FA1}"/>
    <cellStyle name="Comma 42 2 3" xfId="3614" xr:uid="{89C53761-F8B8-4DA5-8CC0-4929D9E7939D}"/>
    <cellStyle name="Comma 42 3" xfId="3187" xr:uid="{C0A33045-EC4F-4689-9FC0-9AACC9E26ED7}"/>
    <cellStyle name="Comma 42 3 2" xfId="6595" xr:uid="{4E80F5B3-3064-4F84-9B85-77B986A9224C}"/>
    <cellStyle name="Comma 42 3 3" xfId="4143" xr:uid="{09C7845F-7299-4C25-B1AC-CF61E39B07DE}"/>
    <cellStyle name="Comma 43" xfId="4990" xr:uid="{A8D770A0-A035-498E-B301-56BC5113B0F9}"/>
    <cellStyle name="Comma 44" xfId="5194" xr:uid="{186C3E5F-8320-449F-9133-2647CF62F66B}"/>
    <cellStyle name="Comma 45" xfId="1056" xr:uid="{00000000-0005-0000-0000-000020040000}"/>
    <cellStyle name="Comma 45 2" xfId="1057" xr:uid="{00000000-0005-0000-0000-000021040000}"/>
    <cellStyle name="Comma 45 2 2" xfId="4918" xr:uid="{7D1EB5E8-1833-40D0-9B1C-7D2FF7D16A80}"/>
    <cellStyle name="Comma 45 2 3" xfId="3615" xr:uid="{488F7DC3-C880-4FC3-9193-04B40AEEB487}"/>
    <cellStyle name="Comma 45 3" xfId="3188" xr:uid="{0B8CEAE7-25EB-4EB1-976A-B083792EC9F7}"/>
    <cellStyle name="Comma 45 3 2" xfId="6596" xr:uid="{76E7BEBE-9FD1-4BE1-83FC-181E750D6A48}"/>
    <cellStyle name="Comma 45 3 3" xfId="4144" xr:uid="{8A56FE1C-D957-4968-AD81-2E8C991A645D}"/>
    <cellStyle name="Comma 46" xfId="1058" xr:uid="{00000000-0005-0000-0000-000022040000}"/>
    <cellStyle name="Comma 46 2" xfId="1059" xr:uid="{00000000-0005-0000-0000-000023040000}"/>
    <cellStyle name="Comma 46 2 2" xfId="4919" xr:uid="{FFB9E5E7-628D-49E7-849E-3863052A428A}"/>
    <cellStyle name="Comma 46 2 3" xfId="3616" xr:uid="{9E001CA2-90F7-4649-86F3-8BF8948D4818}"/>
    <cellStyle name="Comma 46 3" xfId="3189" xr:uid="{1F6CA30F-699C-407F-B511-70F041083585}"/>
    <cellStyle name="Comma 46 3 2" xfId="6597" xr:uid="{EDD049A9-E6CA-455D-9EA2-F63E7D3A9C31}"/>
    <cellStyle name="Comma 46 3 3" xfId="4145" xr:uid="{FD3925B3-BE0F-4C23-A086-F856F62AED9E}"/>
    <cellStyle name="Comma 47" xfId="1060" xr:uid="{00000000-0005-0000-0000-000024040000}"/>
    <cellStyle name="Comma 47 2" xfId="1061" xr:uid="{00000000-0005-0000-0000-000025040000}"/>
    <cellStyle name="Comma 47 2 2" xfId="4920" xr:uid="{01CE2819-BA85-4802-A134-ADB2B015C045}"/>
    <cellStyle name="Comma 47 2 3" xfId="3617" xr:uid="{76CDC4BB-D4C4-4E5A-9EBE-10492D2ABD04}"/>
    <cellStyle name="Comma 47 3" xfId="3190" xr:uid="{AEBE1380-B8FF-46B3-904B-55EC2EF60ED2}"/>
    <cellStyle name="Comma 47 3 2" xfId="6598" xr:uid="{672FB21D-0577-4680-880A-2E7EB3DB99DC}"/>
    <cellStyle name="Comma 47 3 3" xfId="4146" xr:uid="{8DC1A00F-D7B2-481F-A320-B5ACD6103310}"/>
    <cellStyle name="Comma 48" xfId="1062" xr:uid="{00000000-0005-0000-0000-000026040000}"/>
    <cellStyle name="Comma 48 2" xfId="1063" xr:uid="{00000000-0005-0000-0000-000027040000}"/>
    <cellStyle name="Comma 48 2 2" xfId="4921" xr:uid="{7930003B-F3F6-4051-9129-258B1465751A}"/>
    <cellStyle name="Comma 48 2 3" xfId="3618" xr:uid="{E1FEC33A-5472-450A-8B87-DBC1F36777FB}"/>
    <cellStyle name="Comma 48 3" xfId="3191" xr:uid="{5D415D29-14F6-4D51-B808-4067398BE1C0}"/>
    <cellStyle name="Comma 48 3 2" xfId="6599" xr:uid="{CE8A313F-9CB1-4A54-BF0A-B4E3478892C0}"/>
    <cellStyle name="Comma 48 3 3" xfId="4147" xr:uid="{237CFA52-D387-4E2D-8650-7DEC1BB075D6}"/>
    <cellStyle name="Comma 49" xfId="1064" xr:uid="{00000000-0005-0000-0000-000028040000}"/>
    <cellStyle name="Comma 49 2" xfId="1065" xr:uid="{00000000-0005-0000-0000-000029040000}"/>
    <cellStyle name="Comma 49 2 2" xfId="4922" xr:uid="{64129AF0-C5FC-48BB-9FAB-85CCB9417B1B}"/>
    <cellStyle name="Comma 49 2 3" xfId="3619" xr:uid="{5AF20E02-E88B-4916-8FCD-AAD2514A3BDE}"/>
    <cellStyle name="Comma 49 3" xfId="3192" xr:uid="{E9F78AAF-A5FE-49F1-B348-5828CC61D922}"/>
    <cellStyle name="Comma 49 3 2" xfId="6600" xr:uid="{D7C84F9C-1AF1-4613-A58B-C41BEE1725A3}"/>
    <cellStyle name="Comma 49 3 3" xfId="4148" xr:uid="{15936385-4859-43F9-9BA2-4F638FB6B6D1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923" xr:uid="{B68B4535-DBD1-4CF7-A632-C4633CA4884D}"/>
    <cellStyle name="Comma 5 2 2 3" xfId="3620" xr:uid="{54BF20A3-2E00-4798-87B1-52D075E4DB3A}"/>
    <cellStyle name="Comma 5 2 3" xfId="3193" xr:uid="{11197C28-5A30-4D7F-B516-24F3CC8C711E}"/>
    <cellStyle name="Comma 5 2 3 2" xfId="6601" xr:uid="{EF51315F-C566-4813-A218-F9260D0D1325}"/>
    <cellStyle name="Comma 5 2 3 3" xfId="4149" xr:uid="{DBE0E082-6AA9-4F1E-9D27-BC71C4A72D6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924" xr:uid="{EB2CBCC3-58A8-438B-85C8-CCF364AD430B}"/>
    <cellStyle name="Comma 50 2 3" xfId="3621" xr:uid="{4FCC389A-A86B-4DF5-90C2-B3E9B8318966}"/>
    <cellStyle name="Comma 50 3" xfId="3194" xr:uid="{F38B95C0-2520-4988-A7C3-052494202073}"/>
    <cellStyle name="Comma 50 3 2" xfId="6602" xr:uid="{17D1AAA7-6DFF-4CA6-A0AF-AFE5780F043E}"/>
    <cellStyle name="Comma 50 3 3" xfId="4150" xr:uid="{6D882A03-0F33-4C78-82B5-6B0AAAA6A9B1}"/>
    <cellStyle name="Comma 51" xfId="1072" xr:uid="{00000000-0005-0000-0000-000030040000}"/>
    <cellStyle name="Comma 51 2" xfId="1073" xr:uid="{00000000-0005-0000-0000-000031040000}"/>
    <cellStyle name="Comma 51 2 2" xfId="4925" xr:uid="{3069DF4C-2940-4D0D-B011-702138354407}"/>
    <cellStyle name="Comma 51 2 3" xfId="3622" xr:uid="{B7B68873-B860-4CB9-99A8-8BAC9BEFAF71}"/>
    <cellStyle name="Comma 51 3" xfId="3195" xr:uid="{78123E01-2BFA-4228-BD91-30EA91418C39}"/>
    <cellStyle name="Comma 51 3 2" xfId="6603" xr:uid="{1D019151-90D6-4F97-9F09-D6832A935124}"/>
    <cellStyle name="Comma 51 3 3" xfId="4151" xr:uid="{770CA686-B506-4393-8F19-DB59B13423CD}"/>
    <cellStyle name="Comma 52" xfId="1074" xr:uid="{00000000-0005-0000-0000-000032040000}"/>
    <cellStyle name="Comma 52 2" xfId="1075" xr:uid="{00000000-0005-0000-0000-000033040000}"/>
    <cellStyle name="Comma 52 2 2" xfId="4926" xr:uid="{CFB26767-3F8F-4742-AFDF-9EEF4CE5E756}"/>
    <cellStyle name="Comma 52 2 3" xfId="3623" xr:uid="{186A17E3-C395-4CAD-9C74-5BBCBCDF1D6F}"/>
    <cellStyle name="Comma 52 3" xfId="3196" xr:uid="{617E6A58-3CD2-4746-8BB7-1993A4ABE718}"/>
    <cellStyle name="Comma 52 3 2" xfId="6604" xr:uid="{015F2833-C2D8-485B-9A59-3FD82A50941C}"/>
    <cellStyle name="Comma 52 3 3" xfId="4152" xr:uid="{385A6EE8-BFDD-4473-995D-0A594B914817}"/>
    <cellStyle name="Comma 53" xfId="5941" xr:uid="{B90281F9-484A-4912-A413-6D5510B69E09}"/>
    <cellStyle name="Comma 54" xfId="6043" xr:uid="{E4E9F141-B27B-4AAF-BFCD-A1BDF43FC005}"/>
    <cellStyle name="Comma 55" xfId="3410" xr:uid="{EA96DEA2-ECA1-4E38-8E1C-7E571B52F0DF}"/>
    <cellStyle name="Comma 56" xfId="3786" xr:uid="{92FC9BFD-277C-4BE6-BD03-8AF135B8417D}"/>
    <cellStyle name="Comma 58" xfId="1076" xr:uid="{00000000-0005-0000-0000-000034040000}"/>
    <cellStyle name="Comma 58 2" xfId="1077" xr:uid="{00000000-0005-0000-0000-000035040000}"/>
    <cellStyle name="Comma 58 2 2" xfId="4927" xr:uid="{134C6DEF-176B-472E-8131-57C1634C1598}"/>
    <cellStyle name="Comma 58 2 3" xfId="3624" xr:uid="{9ACC4379-E3A5-4BE5-A385-D002894113C8}"/>
    <cellStyle name="Comma 58 3" xfId="3197" xr:uid="{FF6F2D01-C2D5-4BD3-8A80-F034540D2D0B}"/>
    <cellStyle name="Comma 58 3 2" xfId="6605" xr:uid="{B45C7818-8B67-4694-89B6-7A93D10B0893}"/>
    <cellStyle name="Comma 58 3 3" xfId="4153" xr:uid="{CD354440-663B-4565-95F7-F8A1CDB4BACE}"/>
    <cellStyle name="Comma 59" xfId="1078" xr:uid="{00000000-0005-0000-0000-000036040000}"/>
    <cellStyle name="Comma 59 2" xfId="1079" xr:uid="{00000000-0005-0000-0000-000037040000}"/>
    <cellStyle name="Comma 59 2 2" xfId="4928" xr:uid="{C41F0C9C-5B68-4805-9519-C44D1FE0615E}"/>
    <cellStyle name="Comma 59 2 3" xfId="3625" xr:uid="{400B34CA-B884-4E48-B612-C9B8F5820686}"/>
    <cellStyle name="Comma 59 3" xfId="3198" xr:uid="{3CD6B4B8-BC11-4563-A15D-E1F35A8DD545}"/>
    <cellStyle name="Comma 59 3 2" xfId="6606" xr:uid="{FE1B418A-708B-4057-BB2B-945F88D702C1}"/>
    <cellStyle name="Comma 59 3 3" xfId="4154" xr:uid="{6E82ED83-CA78-4499-BA13-C839215AA477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929" xr:uid="{7848A655-B7AF-425C-B4D6-A88924C10EB2}"/>
    <cellStyle name="Comma 6 2 2 3" xfId="3626" xr:uid="{79791920-204B-4743-A7C4-1055E5EA8EA4}"/>
    <cellStyle name="Comma 6 2 3" xfId="3200" xr:uid="{CE698371-5B17-48D0-A1C8-7248F3664BE6}"/>
    <cellStyle name="Comma 6 2 3 2" xfId="6608" xr:uid="{9FF6AB56-D0BF-44C5-B028-0617C8B25412}"/>
    <cellStyle name="Comma 6 2 3 3" xfId="4156" xr:uid="{B67A51D4-DAD3-4D2B-AE97-A2568C8B62AA}"/>
    <cellStyle name="Comma 6 3" xfId="3199" xr:uid="{931473CD-1404-47D7-B23E-F95DB265C92C}"/>
    <cellStyle name="Comma 6 3 2" xfId="6607" xr:uid="{C035A58F-25F1-45D5-B7F0-B0E49ADBF380}"/>
    <cellStyle name="Comma 6 3 3" xfId="4155" xr:uid="{63BF688A-E419-4688-A674-04AF538A4BDA}"/>
    <cellStyle name="Comma 62" xfId="1083" xr:uid="{00000000-0005-0000-0000-00003B040000}"/>
    <cellStyle name="Comma 62 2" xfId="1084" xr:uid="{00000000-0005-0000-0000-00003C040000}"/>
    <cellStyle name="Comma 62 2 2" xfId="4930" xr:uid="{A33B10D2-03B9-4B70-A567-A722B6602D44}"/>
    <cellStyle name="Comma 62 2 3" xfId="3627" xr:uid="{FD9A402C-7D2A-4194-AF45-CD75AC1ABCF9}"/>
    <cellStyle name="Comma 62 3" xfId="3201" xr:uid="{74D48D40-EEEB-4642-8E2F-0F1E1A72FB61}"/>
    <cellStyle name="Comma 62 3 2" xfId="6609" xr:uid="{7389F1F2-0208-49B7-ADB8-BAFD0F80B661}"/>
    <cellStyle name="Comma 62 3 3" xfId="4157" xr:uid="{30FA604C-E3D8-4153-99BD-41104C622C4C}"/>
    <cellStyle name="Comma 63" xfId="1085" xr:uid="{00000000-0005-0000-0000-00003D040000}"/>
    <cellStyle name="Comma 63 2" xfId="1086" xr:uid="{00000000-0005-0000-0000-00003E040000}"/>
    <cellStyle name="Comma 63 2 2" xfId="4931" xr:uid="{1646A7F5-D2D7-4A5F-89E2-73043D46A9A7}"/>
    <cellStyle name="Comma 63 2 3" xfId="3628" xr:uid="{FEBD7BE2-6538-4F50-800E-912884838B7A}"/>
    <cellStyle name="Comma 63 3" xfId="3202" xr:uid="{D85E5FCF-6A48-459E-AB81-A49ECBD3157C}"/>
    <cellStyle name="Comma 63 3 2" xfId="6610" xr:uid="{7BD00B66-875E-4DAB-A8F8-B7806517C58B}"/>
    <cellStyle name="Comma 63 3 3" xfId="4158" xr:uid="{981966AA-3E5D-4E18-8A3F-C213550271BF}"/>
    <cellStyle name="Comma 66" xfId="1087" xr:uid="{00000000-0005-0000-0000-00003F040000}"/>
    <cellStyle name="Comma 66 2" xfId="3203" xr:uid="{5B849F2D-25FB-4A0C-86EA-AD9A31722FC6}"/>
    <cellStyle name="Comma 66 2 2" xfId="6611" xr:uid="{C9EE4052-3E26-4C08-9E3F-EA4E1ACFC25B}"/>
    <cellStyle name="Comma 66 2 3" xfId="4159" xr:uid="{DC264AB1-B4E9-4EA2-93BA-DF4F93768D2B}"/>
    <cellStyle name="Comma 67" xfId="1088" xr:uid="{00000000-0005-0000-0000-000040040000}"/>
    <cellStyle name="Comma 67 2" xfId="1089" xr:uid="{00000000-0005-0000-0000-000041040000}"/>
    <cellStyle name="Comma 67 2 2" xfId="4932" xr:uid="{B4B2877D-7013-4CC3-9D32-1C42E14D6BBC}"/>
    <cellStyle name="Comma 67 2 3" xfId="3629" xr:uid="{F0E2F2DA-4F3B-4B88-82EB-7FCC83595BA3}"/>
    <cellStyle name="Comma 67 3" xfId="3204" xr:uid="{9158DC6C-F342-4405-91FA-89D24E5F151A}"/>
    <cellStyle name="Comma 67 3 2" xfId="6612" xr:uid="{B7D3C20C-0BDD-4A4C-83EA-CF8E99127631}"/>
    <cellStyle name="Comma 67 3 3" xfId="4160" xr:uid="{92EAEB5D-E9D3-49B5-9825-4078C0FD729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934" xr:uid="{E9576AF5-B510-4FC2-AD79-093792552EFB}"/>
    <cellStyle name="Comma 7 2 2 3" xfId="3631" xr:uid="{0C4C6792-BDDB-4A7A-BDBB-09805C9B13F3}"/>
    <cellStyle name="Comma 7 2 3" xfId="3206" xr:uid="{8E31267B-C2A8-4C73-9DC7-B87522850602}"/>
    <cellStyle name="Comma 7 2 3 2" xfId="6614" xr:uid="{4A5742C4-63E1-47A4-8D8E-D5F681724975}"/>
    <cellStyle name="Comma 7 2 3 3" xfId="4162" xr:uid="{6715B462-FFAC-4958-BB67-928DBB247353}"/>
    <cellStyle name="Comma 7 3" xfId="1093" xr:uid="{00000000-0005-0000-0000-000045040000}"/>
    <cellStyle name="Comma 7 3 2" xfId="1094" xr:uid="{00000000-0005-0000-0000-000046040000}"/>
    <cellStyle name="Comma 7 3 2 2" xfId="4935" xr:uid="{19DD0A04-378A-4E15-8AB4-4F29532ABD1A}"/>
    <cellStyle name="Comma 7 3 2 3" xfId="3632" xr:uid="{AD719D47-0A71-43C9-B98C-479AC856FBE5}"/>
    <cellStyle name="Comma 7 3 3" xfId="3207" xr:uid="{648F0BE3-19F6-40CE-8536-897CE90C6E10}"/>
    <cellStyle name="Comma 7 3 3 2" xfId="6615" xr:uid="{4F5E7C2D-B489-43C6-B077-0AE5280A9DA6}"/>
    <cellStyle name="Comma 7 3 3 3" xfId="4163" xr:uid="{C6C72731-66EB-4FEE-BACA-D8C73A497ACF}"/>
    <cellStyle name="Comma 7 4" xfId="3205" xr:uid="{B12EFE5C-D056-4BAE-B5DA-7C1A3BF49D5E}"/>
    <cellStyle name="Comma 7 4 2" xfId="6613" xr:uid="{1AD23BB0-337B-4A15-BEE6-BC937C46766E}"/>
    <cellStyle name="Comma 7 4 3" xfId="4161" xr:uid="{B73BECF4-F633-4B44-832A-37504B497743}"/>
    <cellStyle name="Comma 7 5" xfId="4933" xr:uid="{64F79611-E54B-4DFD-B7D0-15E69EA320AB}"/>
    <cellStyle name="Comma 7 6" xfId="3630" xr:uid="{3847592B-59AD-4CE9-80C2-EA8B3658683B}"/>
    <cellStyle name="Comma 72" xfId="1095" xr:uid="{00000000-0005-0000-0000-000047040000}"/>
    <cellStyle name="Comma 72 2" xfId="3208" xr:uid="{139C9FD7-F04C-4FBE-A742-C8277169828F}"/>
    <cellStyle name="Comma 72 2 2" xfId="6616" xr:uid="{5B79095F-E41A-4E47-B398-65CE553FB120}"/>
    <cellStyle name="Comma 72 2 3" xfId="4164" xr:uid="{33E93ADB-2A4F-40E1-85FD-DCFBF0362233}"/>
    <cellStyle name="Comma 74" xfId="1096" xr:uid="{00000000-0005-0000-0000-000048040000}"/>
    <cellStyle name="Comma 74 2" xfId="1097" xr:uid="{00000000-0005-0000-0000-000049040000}"/>
    <cellStyle name="Comma 74 2 2" xfId="4936" xr:uid="{3E4B0D08-A28C-4058-9AED-C59F4AC53695}"/>
    <cellStyle name="Comma 74 2 3" xfId="3633" xr:uid="{F3B7D3D7-674B-4BB6-87AD-249635698AD7}"/>
    <cellStyle name="Comma 74 3" xfId="3209" xr:uid="{A83B0356-F25D-40E1-88D6-CB99F31B36AC}"/>
    <cellStyle name="Comma 74 3 2" xfId="6617" xr:uid="{6F9EBBEB-343C-46F5-8107-46B497521FF8}"/>
    <cellStyle name="Comma 74 3 3" xfId="4165" xr:uid="{66515BDB-9038-4769-B9AB-0F58C63B051B}"/>
    <cellStyle name="Comma 75" xfId="1098" xr:uid="{00000000-0005-0000-0000-00004A040000}"/>
    <cellStyle name="Comma 75 2" xfId="1099" xr:uid="{00000000-0005-0000-0000-00004B040000}"/>
    <cellStyle name="Comma 75 2 2" xfId="4937" xr:uid="{20083FD6-CBD9-49DC-9CC3-BADDB8D80B30}"/>
    <cellStyle name="Comma 75 2 3" xfId="3634" xr:uid="{AE0C07AA-4DF1-4C1D-912A-78D6552A599A}"/>
    <cellStyle name="Comma 75 3" xfId="3210" xr:uid="{B3B9310D-B0DE-4223-9104-E83DC45A99B8}"/>
    <cellStyle name="Comma 75 3 2" xfId="6618" xr:uid="{D7F9574E-FDDE-4007-B886-E2FF660D9802}"/>
    <cellStyle name="Comma 75 3 3" xfId="4166" xr:uid="{5451B24E-85F1-4C6B-A310-4719175D7442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938" xr:uid="{BA2B9F3A-6D12-4A80-A5DF-A8409489B1A7}"/>
    <cellStyle name="Comma 8 2 2 2 3" xfId="3635" xr:uid="{DB732A98-8F4C-484E-BF7B-2B8E5BF0F070}"/>
    <cellStyle name="Comma 8 2 2 3" xfId="3213" xr:uid="{8971175D-897D-4AE1-AD6B-222E20BFBB24}"/>
    <cellStyle name="Comma 8 2 2 3 2" xfId="6621" xr:uid="{23B8734C-0A8C-4570-97FA-BA9FFDB1F8DD}"/>
    <cellStyle name="Comma 8 2 2 3 3" xfId="4169" xr:uid="{5F7713A5-1C55-4EAF-9995-CE8BAC631087}"/>
    <cellStyle name="Comma 8 2 3" xfId="1104" xr:uid="{00000000-0005-0000-0000-000050040000}"/>
    <cellStyle name="Comma 8 2 3 2" xfId="4939" xr:uid="{5E3C371E-9471-4350-9BED-D247F794CC01}"/>
    <cellStyle name="Comma 8 2 3 3" xfId="3636" xr:uid="{0A5A7162-6579-402C-A883-621E58F827FC}"/>
    <cellStyle name="Comma 8 2 4" xfId="3212" xr:uid="{27C17A73-FA94-4E80-84C4-AD3DCC26A00F}"/>
    <cellStyle name="Comma 8 2 4 2" xfId="6620" xr:uid="{6F287CEB-584B-467A-8B51-147C07017904}"/>
    <cellStyle name="Comma 8 2 4 3" xfId="4168" xr:uid="{3C5374E1-E6DC-459E-BA2A-F91B89FB0F67}"/>
    <cellStyle name="Comma 8 3" xfId="1105" xr:uid="{00000000-0005-0000-0000-000051040000}"/>
    <cellStyle name="Comma 8 3 2" xfId="4940" xr:uid="{F7AE6892-0382-4E71-8B5A-FAB57E2320F8}"/>
    <cellStyle name="Comma 8 3 3" xfId="3637" xr:uid="{5E65511E-6A90-497A-AE5A-26D72B033A0F}"/>
    <cellStyle name="Comma 8 4" xfId="3211" xr:uid="{AB0C3E73-BFFB-41C9-B5BA-01B4275A2DA9}"/>
    <cellStyle name="Comma 8 4 2" xfId="6619" xr:uid="{D0DF7E39-8763-49AF-9B9A-5D4D82140EF8}"/>
    <cellStyle name="Comma 8 4 3" xfId="4167" xr:uid="{8B227439-1718-410E-93C5-747C5986C621}"/>
    <cellStyle name="Comma 82" xfId="1106" xr:uid="{00000000-0005-0000-0000-000052040000}"/>
    <cellStyle name="Comma 82 2" xfId="1107" xr:uid="{00000000-0005-0000-0000-000053040000}"/>
    <cellStyle name="Comma 82 2 2" xfId="4941" xr:uid="{42B09029-8B43-467D-8750-76D6C8FDBB76}"/>
    <cellStyle name="Comma 82 2 3" xfId="3638" xr:uid="{16C792E5-AFD3-4449-BB0A-834F4E753246}"/>
    <cellStyle name="Comma 82 3" xfId="3214" xr:uid="{D687BE1B-E3BB-4964-BA0E-8280A9CAA302}"/>
    <cellStyle name="Comma 82 3 2" xfId="6622" xr:uid="{7D2362D4-C8E3-4AE0-A31C-5351A1B51FFD}"/>
    <cellStyle name="Comma 82 3 3" xfId="4170" xr:uid="{635789DE-7AB9-49D9-BF5C-1E0FFD655B91}"/>
    <cellStyle name="Comma 83" xfId="1108" xr:uid="{00000000-0005-0000-0000-000054040000}"/>
    <cellStyle name="Comma 83 2" xfId="1109" xr:uid="{00000000-0005-0000-0000-000055040000}"/>
    <cellStyle name="Comma 83 2 2" xfId="4942" xr:uid="{ED652E64-4BC3-41FF-A42A-DC5CD655EE55}"/>
    <cellStyle name="Comma 83 2 3" xfId="3639" xr:uid="{B70D0476-7534-4024-8DC9-6AFE15F5B5BE}"/>
    <cellStyle name="Comma 83 3" xfId="3215" xr:uid="{780B7EE8-5550-4279-82AB-1E74BF71339B}"/>
    <cellStyle name="Comma 83 3 2" xfId="6623" xr:uid="{DAB9FAE7-8633-4838-933D-750355C6E90D}"/>
    <cellStyle name="Comma 83 3 3" xfId="4171" xr:uid="{07656F4A-45A7-4D87-A175-5A2C24C9C0DA}"/>
    <cellStyle name="Comma 85" xfId="1110" xr:uid="{00000000-0005-0000-0000-000056040000}"/>
    <cellStyle name="Comma 85 2" xfId="1111" xr:uid="{00000000-0005-0000-0000-000057040000}"/>
    <cellStyle name="Comma 85 2 2" xfId="4943" xr:uid="{2D729387-DA44-49A5-8B1B-7C6EEF001A8F}"/>
    <cellStyle name="Comma 85 2 3" xfId="3640" xr:uid="{9795A143-65E3-41BF-B356-B54F35509A3B}"/>
    <cellStyle name="Comma 85 3" xfId="3216" xr:uid="{1DAA1A9F-27B1-45A2-B55C-7067F16DAD86}"/>
    <cellStyle name="Comma 85 3 2" xfId="6624" xr:uid="{FF09B5BC-A7DD-4D96-BFD2-BE45686EE86B}"/>
    <cellStyle name="Comma 85 3 3" xfId="4172" xr:uid="{C2D21765-FF9A-4718-9D83-7065044C7C69}"/>
    <cellStyle name="Comma 86" xfId="1112" xr:uid="{00000000-0005-0000-0000-000058040000}"/>
    <cellStyle name="Comma 86 2" xfId="1113" xr:uid="{00000000-0005-0000-0000-000059040000}"/>
    <cellStyle name="Comma 86 2 2" xfId="4944" xr:uid="{3BC43038-2625-4334-83D6-2F0FA8735F4B}"/>
    <cellStyle name="Comma 86 2 3" xfId="3641" xr:uid="{92C2F6F9-7934-415F-A94B-FFFA74443C55}"/>
    <cellStyle name="Comma 86 3" xfId="3217" xr:uid="{AD1EB67B-94CC-4400-BD5E-B645041C80CB}"/>
    <cellStyle name="Comma 86 3 2" xfId="6625" xr:uid="{622D5043-D4CA-43BD-BB64-8CF12C55BB00}"/>
    <cellStyle name="Comma 86 3 3" xfId="4173" xr:uid="{BCAC7715-AE73-4A7C-AEB6-A61938CFA5FE}"/>
    <cellStyle name="Comma 89" xfId="1114" xr:uid="{00000000-0005-0000-0000-00005A040000}"/>
    <cellStyle name="Comma 89 2" xfId="3218" xr:uid="{B0087802-3BF4-4FDE-AA2C-B664F360661D}"/>
    <cellStyle name="Comma 89 2 2" xfId="6626" xr:uid="{4FF82106-C2D3-4376-8D56-B35F3A1DD0E9}"/>
    <cellStyle name="Comma 89 2 3" xfId="4174" xr:uid="{B4902725-0044-4CDF-BD0B-F6FDC35A7D10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6628" xr:uid="{C8E840F0-9862-4AB2-9CEF-9B72F4D4DE8C}"/>
    <cellStyle name="Comma 9 2 2 3" xfId="4176" xr:uid="{8A5C5FD5-5498-447B-A4A7-99EDA055FB1D}"/>
    <cellStyle name="Comma 9 3" xfId="1117" xr:uid="{00000000-0005-0000-0000-00005D040000}"/>
    <cellStyle name="Comma 9 3 2" xfId="3221" xr:uid="{51C18A76-9A74-4396-9DBF-C25BC8B4C409}"/>
    <cellStyle name="Comma 9 3 2 2" xfId="6629" xr:uid="{0CDD7280-09A5-47F7-8C2B-B9340F298CAF}"/>
    <cellStyle name="Comma 9 3 2 3" xfId="4177" xr:uid="{20A6E879-8A53-44CF-8195-2891C07BEEF5}"/>
    <cellStyle name="Comma 9 4" xfId="1118" xr:uid="{00000000-0005-0000-0000-00005E040000}"/>
    <cellStyle name="Comma 9 4 2" xfId="4945" xr:uid="{C8750341-B027-48B4-987F-6D87D8C3F9F1}"/>
    <cellStyle name="Comma 9 4 3" xfId="3642" xr:uid="{CAD61ACB-30A1-4444-BFFD-3A18F2A24787}"/>
    <cellStyle name="Comma 9 5" xfId="3219" xr:uid="{1EE17F7A-D5B8-4A73-A9A0-00424B40BDD0}"/>
    <cellStyle name="Comma 9 5 2" xfId="6627" xr:uid="{297118B4-7CA7-4D6E-905E-B99663B7A085}"/>
    <cellStyle name="Comma 9 5 3" xfId="4175" xr:uid="{40E4F74E-1680-4220-8E3F-5EFAA1AD34D7}"/>
    <cellStyle name="Comma 98" xfId="1119" xr:uid="{00000000-0005-0000-0000-00005F040000}"/>
    <cellStyle name="Comma 98 2" xfId="3222" xr:uid="{72830CE0-02C4-4D46-8A97-7DC21722AAAD}"/>
    <cellStyle name="Comma 98 2 2" xfId="6630" xr:uid="{A5AA1EF9-3088-4782-9D77-029DCBBC0A76}"/>
    <cellStyle name="Comma 98 2 3" xfId="4178" xr:uid="{5B1AA64A-266F-4B40-A68B-F7F81858DB99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6631" xr:uid="{6F35A0B1-7A56-4BAD-8CC5-FF290B735D21}"/>
    <cellStyle name="Currency [0] 3 2 3" xfId="4179" xr:uid="{AC0DCD01-2153-4595-8CF4-FA61F949EA97}"/>
    <cellStyle name="Currency [0] 3 3" xfId="4946" xr:uid="{874161ED-7C4E-41FC-90E2-4A4CF254F0E8}"/>
    <cellStyle name="Currency [0] 3 4" xfId="3643" xr:uid="{E812EA63-E549-4D05-AF96-3298492BDE58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947" xr:uid="{2765EA7C-D2C3-4BCC-B127-BF4A5D5B99B2}"/>
    <cellStyle name="Draw lines around data in range 2 3" xfId="5944" xr:uid="{1EFB4C45-2E70-4458-B98E-0B5A66A54DB4}"/>
    <cellStyle name="Draw lines around data in range 3" xfId="4434" xr:uid="{41B3093B-EF76-43DC-9DB6-E4148F7D54FD}"/>
    <cellStyle name="Draw lines around data in range 4" xfId="4435" xr:uid="{2D4A75DD-79F5-40F9-B090-633963ED7456}"/>
    <cellStyle name="Draw lines around data in range 5" xfId="5467" xr:uid="{12A13BA5-61F7-46FB-A4FB-0FF347F6B6D5}"/>
    <cellStyle name="Draw lines around data in range 6" xfId="5470" xr:uid="{42C34C85-7939-4027-9FF3-5044A27FFAD7}"/>
    <cellStyle name="Draw lines around data in range 7" xfId="5469" xr:uid="{B8679D51-2C9C-4CE9-AEA7-9BFF560D09BE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948" xr:uid="{735CAE28-0214-4102-B3FD-C3D2312086A0}"/>
    <cellStyle name="Draw shadow and lines within range 2 3" xfId="5945" xr:uid="{EAE45273-4659-4CB6-BFAD-6CDB8EC0BF80}"/>
    <cellStyle name="Draw shadow and lines within range 3" xfId="4433" xr:uid="{F925E955-D86C-44A9-910A-AD7F38AA5CB5}"/>
    <cellStyle name="Draw shadow and lines within range 4" xfId="4436" xr:uid="{36D29158-5ABD-4082-9097-DF4C17E442F3}"/>
    <cellStyle name="Draw shadow and lines within range 5" xfId="5466" xr:uid="{D63404D9-C74D-4126-982A-B65477A6FE78}"/>
    <cellStyle name="Draw shadow and lines within range 6" xfId="5471" xr:uid="{C3F868E1-E74E-4CEC-BB12-2A7A28F5B79D}"/>
    <cellStyle name="Draw shadow and lines within range 7" xfId="5468" xr:uid="{70D1D5CF-27AA-40D2-A918-4A8FE09B30FF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949" xr:uid="{938949E2-F034-441D-A716-1257D86152AB}"/>
    <cellStyle name="Format a column of totals 2 2 3" xfId="3646" xr:uid="{E26676DF-F923-4FB5-9504-FA8498775C22}"/>
    <cellStyle name="Format a column of totals 2 3" xfId="4432" xr:uid="{FCFF7ECE-3891-4A2A-9B67-90EF5451BF3D}"/>
    <cellStyle name="Format a column of totals 2 4" xfId="3645" xr:uid="{B944A290-68F4-425A-8C8E-701823F0B335}"/>
    <cellStyle name="Format a column of totals 3" xfId="1206" xr:uid="{00000000-0005-0000-0000-0000B6040000}"/>
    <cellStyle name="Format a column of totals 3 2" xfId="4950" xr:uid="{23E23CCD-073B-4377-9D93-5925485F520C}"/>
    <cellStyle name="Format a column of totals 3 3" xfId="3647" xr:uid="{AC1207AF-7680-413A-9FFD-1902CB5E37A8}"/>
    <cellStyle name="Format a column of totals 4" xfId="4431" xr:uid="{04436506-DF9A-4645-AD91-E6BAAA4EE0AA}"/>
    <cellStyle name="Format a column of totals 5" xfId="3644" xr:uid="{44B9985D-402A-4FED-953C-3525CC742C57}"/>
    <cellStyle name="Format a row of totals" xfId="1207" xr:uid="{00000000-0005-0000-0000-0000B7040000}"/>
    <cellStyle name="Format a row of totals 2" xfId="1208" xr:uid="{00000000-0005-0000-0000-0000B8040000}"/>
    <cellStyle name="Format a row of totals 2 2" xfId="4951" xr:uid="{EC428546-E8EA-488C-9E5E-A7898B710F10}"/>
    <cellStyle name="Format a row of totals 2 3" xfId="5946" xr:uid="{BEFF0084-395A-4A0F-9C93-93D5BB8DC12C}"/>
    <cellStyle name="Format a row of totals 3" xfId="4430" xr:uid="{8C925F89-7D54-429E-98B6-A8360A553E1B}"/>
    <cellStyle name="Format a row of totals 4" xfId="4437" xr:uid="{775717DA-8CB1-46D0-AB96-BAD7C05B6851}"/>
    <cellStyle name="Format a row of totals 5" xfId="5463" xr:uid="{F1E578E3-9F89-484D-B9EA-FFE39CE559AF}"/>
    <cellStyle name="Format a row of totals 6" xfId="5472" xr:uid="{816BDFBC-20A2-4DC6-B0A0-3A5F64BB8B9E}"/>
    <cellStyle name="Format a row of totals 7" xfId="5465" xr:uid="{C3CD0E2F-A230-433F-9EFE-7735E34856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952" xr:uid="{98612796-2715-4438-A7A5-B9F2D76FD785}"/>
    <cellStyle name="Format text as bold, black on yellow 2 3" xfId="5947" xr:uid="{848434A0-B161-4C44-A232-1C0F622875E7}"/>
    <cellStyle name="Format text as bold, black on yellow 3" xfId="4429" xr:uid="{7448CB51-0F86-49C8-95A7-1897F08C7B65}"/>
    <cellStyle name="Format text as bold, black on yellow 4" xfId="4438" xr:uid="{64220351-78EC-45B7-8FBF-48545FF758FD}"/>
    <cellStyle name="Format text as bold, black on yellow 5" xfId="5462" xr:uid="{7A4D4BCA-2B7C-41D3-893F-9CC8F6A6382C}"/>
    <cellStyle name="Format text as bold, black on yellow 6" xfId="5473" xr:uid="{A5C9A24F-DB75-40FC-9AF6-0FA5744999F4}"/>
    <cellStyle name="Format text as bold, black on yellow 7" xfId="5464" xr:uid="{98B287D1-DF0B-4B8F-9B9C-D9494463816B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954" xr:uid="{39180CF9-A1BD-4DA3-BB03-87F5B228E39D}"/>
    <cellStyle name="Input 10 2 3" xfId="5949" xr:uid="{C7FBC957-DD0D-4D0C-A20C-F7D977F13847}"/>
    <cellStyle name="Input 10 3" xfId="4427" xr:uid="{29E27556-5B12-4BBD-BCF7-9D2A96D593D6}"/>
    <cellStyle name="Input 10 4" xfId="4439" xr:uid="{6B7D3EFA-5CB5-475C-9FC7-BC9C7FE5C4B8}"/>
    <cellStyle name="Input 10 5" xfId="5449" xr:uid="{75C0A926-0C7A-4CEE-99EF-8F3198100192}"/>
    <cellStyle name="Input 10 6" xfId="5474" xr:uid="{55FFACD0-FBC0-4BC5-96A8-A3AA1EC8D41F}"/>
    <cellStyle name="Input 10 7" xfId="5460" xr:uid="{80B0ED80-3B7F-4210-BA4D-B4A4B11A8A30}"/>
    <cellStyle name="Input 11" xfId="1350" xr:uid="{00000000-0005-0000-0000-000046050000}"/>
    <cellStyle name="Input 11 2" xfId="1351" xr:uid="{00000000-0005-0000-0000-000047050000}"/>
    <cellStyle name="Input 11 2 2" xfId="4955" xr:uid="{3702D960-B375-4EA5-B259-D870DD340F2A}"/>
    <cellStyle name="Input 11 2 3" xfId="5950" xr:uid="{D7759E24-AB28-49CD-BD9E-3C9EA862C72A}"/>
    <cellStyle name="Input 11 3" xfId="4426" xr:uid="{636DF797-EE92-4DE3-BE38-0E2A62A174B6}"/>
    <cellStyle name="Input 11 4" xfId="4440" xr:uid="{92D51552-5DB8-44F4-A924-124A23289AC3}"/>
    <cellStyle name="Input 11 5" xfId="5448" xr:uid="{0B1A7A48-8636-4A29-8A91-0C04B617BDD7}"/>
    <cellStyle name="Input 11 6" xfId="5475" xr:uid="{0AD62106-EF71-4119-AB71-00A7D1F5F74C}"/>
    <cellStyle name="Input 11 7" xfId="5459" xr:uid="{D1CF4F1B-14C5-49B4-BF4A-4609499478AB}"/>
    <cellStyle name="Input 12" xfId="1352" xr:uid="{00000000-0005-0000-0000-000048050000}"/>
    <cellStyle name="Input 12 2" xfId="1353" xr:uid="{00000000-0005-0000-0000-000049050000}"/>
    <cellStyle name="Input 12 2 2" xfId="4956" xr:uid="{3707465F-FDDD-46E5-9CF3-0E18EDCF836F}"/>
    <cellStyle name="Input 12 2 3" xfId="5951" xr:uid="{DC71C6F2-1D46-4D88-B94D-0BF10DE32FF4}"/>
    <cellStyle name="Input 12 3" xfId="4425" xr:uid="{E98A130D-C1B2-469D-BCE4-C665FD5BB5F4}"/>
    <cellStyle name="Input 12 4" xfId="4199" xr:uid="{872E58E2-E540-4F70-9A58-D50C83FE8483}"/>
    <cellStyle name="Input 12 5" xfId="5447" xr:uid="{26093FE1-308B-4414-A7E2-1C159BD82F5E}"/>
    <cellStyle name="Input 12 6" xfId="5476" xr:uid="{4B415E15-B1E0-45BB-A76E-9619E15AC723}"/>
    <cellStyle name="Input 12 7" xfId="5458" xr:uid="{D4EE03E8-F5A8-4CF6-B137-FA100ED2B331}"/>
    <cellStyle name="Input 13" xfId="1354" xr:uid="{00000000-0005-0000-0000-00004A050000}"/>
    <cellStyle name="Input 13 2" xfId="1355" xr:uid="{00000000-0005-0000-0000-00004B050000}"/>
    <cellStyle name="Input 13 2 2" xfId="4957" xr:uid="{2C8C9A0D-019D-4439-96D2-615AAB75DE4C}"/>
    <cellStyle name="Input 13 2 3" xfId="5952" xr:uid="{9D59E6E7-1218-4D6B-9DE0-4FDB4F790A04}"/>
    <cellStyle name="Input 13 3" xfId="4424" xr:uid="{29FF0A46-5E8A-4FDD-9A1A-A6763DE72DBB}"/>
    <cellStyle name="Input 13 4" xfId="4441" xr:uid="{C29E175B-D687-4048-B6B1-572A7FE62D76}"/>
    <cellStyle name="Input 13 5" xfId="5446" xr:uid="{8D977150-32DE-45D9-9647-184680BBE583}"/>
    <cellStyle name="Input 13 6" xfId="5222" xr:uid="{AC7E5380-4EAD-40F1-A406-39D9B6EF96BC}"/>
    <cellStyle name="Input 13 7" xfId="5457" xr:uid="{B10AA83A-C198-4564-ACDC-1272FA11F607}"/>
    <cellStyle name="Input 14" xfId="1356" xr:uid="{00000000-0005-0000-0000-00004C050000}"/>
    <cellStyle name="Input 14 2" xfId="1357" xr:uid="{00000000-0005-0000-0000-00004D050000}"/>
    <cellStyle name="Input 14 2 2" xfId="4958" xr:uid="{6AB8743F-3F98-407B-97CE-F70DEA6A6387}"/>
    <cellStyle name="Input 14 2 3" xfId="5953" xr:uid="{8C1A7EFB-C1BD-4044-8882-A9F116027107}"/>
    <cellStyle name="Input 14 3" xfId="4423" xr:uid="{714F4CE2-39F6-430F-AA79-20F5E17EC5DF}"/>
    <cellStyle name="Input 14 4" xfId="4442" xr:uid="{77452B8F-681B-485B-B694-40BF11A5F404}"/>
    <cellStyle name="Input 14 5" xfId="5445" xr:uid="{A8DD0EB0-963D-4BBA-AECC-1D709C9A2384}"/>
    <cellStyle name="Input 14 6" xfId="5477" xr:uid="{A0D6A2E9-7798-4BAA-BFB2-5107E30B67AF}"/>
    <cellStyle name="Input 14 7" xfId="5456" xr:uid="{457C296A-F979-43E3-AD0A-D487F9F556B6}"/>
    <cellStyle name="Input 15" xfId="1358" xr:uid="{00000000-0005-0000-0000-00004E050000}"/>
    <cellStyle name="Input 15 2" xfId="1359" xr:uid="{00000000-0005-0000-0000-00004F050000}"/>
    <cellStyle name="Input 15 2 2" xfId="4959" xr:uid="{1583685E-B39E-43AE-9FD1-8557B2556673}"/>
    <cellStyle name="Input 15 2 3" xfId="5954" xr:uid="{E628C6F3-C81E-4110-9838-4085451CC144}"/>
    <cellStyle name="Input 15 3" xfId="4422" xr:uid="{2A520567-5200-4D45-8F1C-5874E0A88EB0}"/>
    <cellStyle name="Input 15 4" xfId="4443" xr:uid="{E05C4343-0786-470E-800A-03BE97BA8BA9}"/>
    <cellStyle name="Input 15 5" xfId="5444" xr:uid="{F9072A23-2AE7-4F8D-9A19-B03B353049FE}"/>
    <cellStyle name="Input 15 6" xfId="5478" xr:uid="{8DD723C9-6861-4B94-9A06-22034B5D344E}"/>
    <cellStyle name="Input 15 7" xfId="5455" xr:uid="{AA62624A-E3BA-4610-82AC-3E1EFD263063}"/>
    <cellStyle name="Input 16" xfId="1360" xr:uid="{00000000-0005-0000-0000-000050050000}"/>
    <cellStyle name="Input 16 2" xfId="1361" xr:uid="{00000000-0005-0000-0000-000051050000}"/>
    <cellStyle name="Input 16 2 2" xfId="4960" xr:uid="{D9640A87-D6C2-44EF-ACE8-BA96EE3B1336}"/>
    <cellStyle name="Input 16 2 3" xfId="5955" xr:uid="{AB6E2945-5329-43F9-9BED-98A9DD631ADC}"/>
    <cellStyle name="Input 16 3" xfId="4421" xr:uid="{F5A3B097-5D86-461B-9BD1-6001994E7ACB}"/>
    <cellStyle name="Input 16 4" xfId="4444" xr:uid="{9178FD17-C7A3-4FF5-9BAA-C10CA2CEAA42}"/>
    <cellStyle name="Input 16 5" xfId="5443" xr:uid="{7F8DC33E-1095-4963-A75E-ABB3F78C740F}"/>
    <cellStyle name="Input 16 6" xfId="5479" xr:uid="{72206DAB-5092-40A5-A49D-FB8EC52A43C8}"/>
    <cellStyle name="Input 16 7" xfId="5454" xr:uid="{88243088-91BB-484C-A3D3-75FAA22BD64A}"/>
    <cellStyle name="Input 17" xfId="1362" xr:uid="{00000000-0005-0000-0000-000052050000}"/>
    <cellStyle name="Input 17 2" xfId="1363" xr:uid="{00000000-0005-0000-0000-000053050000}"/>
    <cellStyle name="Input 17 2 2" xfId="4961" xr:uid="{7691D409-6038-4BAC-BBBD-FB3015A51287}"/>
    <cellStyle name="Input 17 2 3" xfId="5956" xr:uid="{FC8B9E12-2E6B-46F9-9BFF-FFFFBBC9BD6C}"/>
    <cellStyle name="Input 17 3" xfId="4420" xr:uid="{973CAE25-FC41-460E-B0A1-AAA99A9BD734}"/>
    <cellStyle name="Input 17 4" xfId="4445" xr:uid="{A8F929A3-60D0-42ED-9278-305D69B1C2D0}"/>
    <cellStyle name="Input 17 5" xfId="5442" xr:uid="{9624204E-9137-461B-A8E8-B7878F04518D}"/>
    <cellStyle name="Input 17 6" xfId="5480" xr:uid="{4791C945-654B-4CC6-A2A6-B95C96518536}"/>
    <cellStyle name="Input 17 7" xfId="5453" xr:uid="{5189FFFF-A7EB-45DF-9B11-B1DA226E273E}"/>
    <cellStyle name="Input 18" xfId="1364" xr:uid="{00000000-0005-0000-0000-000054050000}"/>
    <cellStyle name="Input 18 2" xfId="1365" xr:uid="{00000000-0005-0000-0000-000055050000}"/>
    <cellStyle name="Input 18 2 2" xfId="4962" xr:uid="{6711F1AD-641B-4B85-B3EE-EB84D1155D62}"/>
    <cellStyle name="Input 18 2 3" xfId="5957" xr:uid="{E22BFBC6-0253-4E87-9B91-B26EC9A3605F}"/>
    <cellStyle name="Input 18 3" xfId="4419" xr:uid="{1F0E73B3-2527-4C35-ABD9-7F63AD730AE0}"/>
    <cellStyle name="Input 18 4" xfId="4446" xr:uid="{CCDFBE57-483C-4F7A-A5F4-E3EA9FE5AA53}"/>
    <cellStyle name="Input 18 5" xfId="5441" xr:uid="{5407D04C-FF0E-4C2A-9D58-874DB04933E6}"/>
    <cellStyle name="Input 18 6" xfId="5481" xr:uid="{D85251C4-C7E0-4A22-90ED-5196D26C04D0}"/>
    <cellStyle name="Input 18 7" xfId="5452" xr:uid="{42E0131A-EF49-4E2A-8E87-3F319EB744DC}"/>
    <cellStyle name="Input 19" xfId="1366" xr:uid="{00000000-0005-0000-0000-000056050000}"/>
    <cellStyle name="Input 19 2" xfId="1367" xr:uid="{00000000-0005-0000-0000-000057050000}"/>
    <cellStyle name="Input 19 2 2" xfId="4963" xr:uid="{0589462E-471E-41A7-9317-3BCD43D7015E}"/>
    <cellStyle name="Input 19 2 3" xfId="5958" xr:uid="{190F0775-A6CF-43A2-B008-B1B75BB686C5}"/>
    <cellStyle name="Input 19 3" xfId="4418" xr:uid="{3FCCEFF7-E12D-432D-9096-AEDB0C47336E}"/>
    <cellStyle name="Input 19 4" xfId="4447" xr:uid="{2D74E024-51D5-4AA6-986B-562A259E3FCD}"/>
    <cellStyle name="Input 19 5" xfId="5440" xr:uid="{C6BD5B81-C1F5-48C3-80CC-0023B6EE4987}"/>
    <cellStyle name="Input 19 6" xfId="5482" xr:uid="{C51FAF89-00CB-46CA-A377-4FA808F3BC12}"/>
    <cellStyle name="Input 19 7" xfId="5451" xr:uid="{B9E610FE-C69B-41C1-9F11-AAA4757393BA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2 2" xfId="4964" xr:uid="{B71FAD82-B475-4CE5-9FF6-D722E3F95AF6}"/>
    <cellStyle name="Input 2 2 2 3" xfId="5959" xr:uid="{E4561FE8-BB24-4541-B2E3-578BCB92096E}"/>
    <cellStyle name="Input 2 2 3" xfId="4416" xr:uid="{870D81C4-0C43-4CC2-B5B7-6D5EDDF671B1}"/>
    <cellStyle name="Input 2 2 4" xfId="4449" xr:uid="{EB445C07-1CB0-44CF-86A8-0DF2522987E9}"/>
    <cellStyle name="Input 2 2 5" xfId="5438" xr:uid="{6476ED28-31A1-4DE5-BA62-3F2906AF36AD}"/>
    <cellStyle name="Input 2 2 6" xfId="5212" xr:uid="{E29FC74B-9E0B-4E1E-AA73-2DD3BED876E8}"/>
    <cellStyle name="Input 2 2 7" xfId="5425" xr:uid="{3ECB6905-68EF-4483-84AF-D5F3257B550F}"/>
    <cellStyle name="Input 2 3" xfId="1371" xr:uid="{00000000-0005-0000-0000-00005B050000}"/>
    <cellStyle name="Input 2 3 2" xfId="1372" xr:uid="{00000000-0005-0000-0000-00005C050000}"/>
    <cellStyle name="Input 2 3 2 2" xfId="4965" xr:uid="{64FA71C8-BA18-418E-9853-260417F739FA}"/>
    <cellStyle name="Input 2 3 2 3" xfId="5960" xr:uid="{3AD12BEA-3ECC-434E-85A3-477E40879D4A}"/>
    <cellStyle name="Input 2 3 3" xfId="4415" xr:uid="{399A9530-6DAF-4AC0-BDA1-441B57D8A3AD}"/>
    <cellStyle name="Input 2 3 4" xfId="4450" xr:uid="{A3CC000C-62B4-4C57-930D-7A3F74598230}"/>
    <cellStyle name="Input 2 3 5" xfId="5437" xr:uid="{D720D756-9662-4812-A006-20E211B5803D}"/>
    <cellStyle name="Input 2 3 6" xfId="5484" xr:uid="{E575F3A0-3568-4B28-85AA-345136C7EF33}"/>
    <cellStyle name="Input 2 3 7" xfId="5424" xr:uid="{C7A2BB68-10FA-4F8E-ABDA-19F67B886027}"/>
    <cellStyle name="Input 2 4" xfId="1373" xr:uid="{00000000-0005-0000-0000-00005D050000}"/>
    <cellStyle name="Input 2 4 2" xfId="4966" xr:uid="{08662A3E-0734-4F41-BB09-6E803CCB44ED}"/>
    <cellStyle name="Input 2 4 3" xfId="5961" xr:uid="{BEEC30D0-2740-45F9-825B-82CD389FE45C}"/>
    <cellStyle name="Input 2 5" xfId="4417" xr:uid="{08537F96-324B-4317-87C9-E390D2D756FC}"/>
    <cellStyle name="Input 2 6" xfId="4448" xr:uid="{5EC29286-0DAB-4708-AFFC-BFF344D6ABCF}"/>
    <cellStyle name="Input 2 7" xfId="5439" xr:uid="{06F9DB57-03F2-4677-8026-0D577DEB419B}"/>
    <cellStyle name="Input 2 8" xfId="5483" xr:uid="{26C6FF18-5642-4213-9D5F-AD3567ECE5E7}"/>
    <cellStyle name="Input 2 9" xfId="5450" xr:uid="{1C8CD369-AFD3-412D-862B-778B69E117D1}"/>
    <cellStyle name="Input 20" xfId="1374" xr:uid="{00000000-0005-0000-0000-00005E050000}"/>
    <cellStyle name="Input 20 2" xfId="1375" xr:uid="{00000000-0005-0000-0000-00005F050000}"/>
    <cellStyle name="Input 20 2 2" xfId="4967" xr:uid="{13B34566-71CD-4B2E-BB33-64E619F8CF2D}"/>
    <cellStyle name="Input 20 2 3" xfId="5962" xr:uid="{37D47A6C-13D0-47BC-94FE-729798B6EEE2}"/>
    <cellStyle name="Input 20 3" xfId="4414" xr:uid="{CD0357DC-7231-4BB7-BC4B-AF9B522014F4}"/>
    <cellStyle name="Input 20 4" xfId="4451" xr:uid="{A4FF63CD-A770-4DED-9489-CD5AB5FA0BC8}"/>
    <cellStyle name="Input 20 5" xfId="5436" xr:uid="{800F57D4-82C4-4FD4-8016-339234A2FD65}"/>
    <cellStyle name="Input 20 6" xfId="5485" xr:uid="{6787ADC2-9BD0-44F3-9FDB-A63A615D8411}"/>
    <cellStyle name="Input 20 7" xfId="5423" xr:uid="{EFD8FB73-75B8-4F22-8BFC-88D9EDBCB3C9}"/>
    <cellStyle name="Input 21" xfId="1376" xr:uid="{00000000-0005-0000-0000-000060050000}"/>
    <cellStyle name="Input 21 2" xfId="1377" xr:uid="{00000000-0005-0000-0000-000061050000}"/>
    <cellStyle name="Input 21 2 2" xfId="4968" xr:uid="{9099F009-7361-4A11-B47A-9E5B190328DB}"/>
    <cellStyle name="Input 21 2 3" xfId="5963" xr:uid="{735A1DC3-38F1-4C20-8D1B-3172071BCA52}"/>
    <cellStyle name="Input 21 3" xfId="4413" xr:uid="{F94A5537-6709-4D6C-A813-34BDBF62F659}"/>
    <cellStyle name="Input 21 4" xfId="4452" xr:uid="{03B22171-21EC-4292-8ABF-D0469A970594}"/>
    <cellStyle name="Input 21 5" xfId="5435" xr:uid="{85B49D68-D5CD-4100-B436-3FBDF82296A4}"/>
    <cellStyle name="Input 21 6" xfId="5486" xr:uid="{9557F72F-F78C-42EA-A48C-296A93D966CD}"/>
    <cellStyle name="Input 21 7" xfId="5422" xr:uid="{76511DCD-6DEE-4DDD-B709-8DCCC9E9A2E5}"/>
    <cellStyle name="Input 22" xfId="4512" xr:uid="{465A4831-D8D8-4203-9258-997321A3B51D}"/>
    <cellStyle name="Input 23" xfId="4518" xr:uid="{245EE907-CCF8-433B-B279-41B3CE16ABF5}"/>
    <cellStyle name="Input 24" xfId="4677" xr:uid="{905FE285-72EB-41DF-9D11-0B58B3F57FBD}"/>
    <cellStyle name="Input 25" xfId="4953" xr:uid="{C3432669-B441-4B3C-BF4F-B9CBA41809F8}"/>
    <cellStyle name="Input 26" xfId="4867" xr:uid="{2A525AE3-14A2-41B5-AC9D-79BC63D8222F}"/>
    <cellStyle name="Input 27" xfId="4882" xr:uid="{DE248C38-DB3A-4F6D-B522-4BD10CF77A1A}"/>
    <cellStyle name="Input 28" xfId="5211" xr:uid="{971C637D-FDA2-4C42-B2BC-692B2444BD46}"/>
    <cellStyle name="Input 29" xfId="5563" xr:uid="{8028AB4E-8B55-4506-A604-6014918035B7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969" xr:uid="{3630AD00-EA6C-414B-85BC-B66FCF92D964}"/>
    <cellStyle name="Input 3 2 2 3" xfId="5964" xr:uid="{9A27EB66-5D2A-4820-BFEF-5889ED2C1CF0}"/>
    <cellStyle name="Input 3 2 3" xfId="4411" xr:uid="{DCFCD528-E5A5-4503-9330-FEE3665FD69B}"/>
    <cellStyle name="Input 3 2 4" xfId="4454" xr:uid="{8BD35CE3-3A23-402E-A70C-FAC330B610D3}"/>
    <cellStyle name="Input 3 2 5" xfId="5433" xr:uid="{2D3A644E-9DE4-4AB8-AABC-9CE9621D049D}"/>
    <cellStyle name="Input 3 2 6" xfId="5488" xr:uid="{4B8B1288-40E8-4174-BC28-14A2417FC1F7}"/>
    <cellStyle name="Input 3 2 7" xfId="5562" xr:uid="{7C40C8F3-29A1-4556-A2B7-E50E1DE52E2D}"/>
    <cellStyle name="Input 3 3" xfId="1381" xr:uid="{00000000-0005-0000-0000-000065050000}"/>
    <cellStyle name="Input 3 3 2" xfId="4970" xr:uid="{DA33DAD3-C713-4D2A-AC8A-FD98C05805A8}"/>
    <cellStyle name="Input 3 3 3" xfId="5965" xr:uid="{F388D9B5-F6EE-4DF0-993D-32659AC8E6B2}"/>
    <cellStyle name="Input 3 4" xfId="4412" xr:uid="{A52663B6-EA97-4C19-B743-A4A4034C8D16}"/>
    <cellStyle name="Input 3 5" xfId="4453" xr:uid="{0846633D-7993-42BA-BF71-051B0157953F}"/>
    <cellStyle name="Input 3 6" xfId="5434" xr:uid="{D82309A0-FCA3-4B84-B358-21C4C415A655}"/>
    <cellStyle name="Input 3 7" xfId="5487" xr:uid="{C2A81AF6-5D59-4508-9895-80EE904E9CF6}"/>
    <cellStyle name="Input 3 8" xfId="5421" xr:uid="{2B05DE34-7755-46FC-B151-C1E11156E4CD}"/>
    <cellStyle name="Input 30" xfId="5584" xr:uid="{9BCF8B09-448F-4582-AB17-8054E183BC65}"/>
    <cellStyle name="Input 31" xfId="5748" xr:uid="{4B58DAEC-F719-443E-A788-E82A63F9443E}"/>
    <cellStyle name="Input 32" xfId="5948" xr:uid="{A5A5AECF-D29B-42C1-8F89-EA3BDD9994CE}"/>
    <cellStyle name="Input 33" xfId="5943" xr:uid="{4DD10776-99F4-46EA-9681-F71D33AE93F8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971" xr:uid="{20E85920-421F-4009-A760-4212F8E3312B}"/>
    <cellStyle name="Input 4 2 2 3" xfId="5966" xr:uid="{22DBDC82-DA45-40A7-8532-686466D11A77}"/>
    <cellStyle name="Input 4 2 3" xfId="4409" xr:uid="{1773FB0D-0E95-4C50-9185-BB7F07CD9D74}"/>
    <cellStyle name="Input 4 2 4" xfId="4456" xr:uid="{E34C4ABD-E988-405B-951A-C1550C367C83}"/>
    <cellStyle name="Input 4 2 5" xfId="5431" xr:uid="{3507546B-E5E3-46B0-9059-57D75CCFB191}"/>
    <cellStyle name="Input 4 2 6" xfId="5489" xr:uid="{180CA204-6116-445B-98C8-8FB79ACA528F}"/>
    <cellStyle name="Input 4 2 7" xfId="5419" xr:uid="{FD790D99-4B01-472D-B93C-BE30F8386B74}"/>
    <cellStyle name="Input 4 3" xfId="1385" xr:uid="{00000000-0005-0000-0000-000069050000}"/>
    <cellStyle name="Input 4 3 2" xfId="4972" xr:uid="{857E0928-5D8E-4801-8AD5-1130434C33B3}"/>
    <cellStyle name="Input 4 3 3" xfId="5967" xr:uid="{47D81641-5764-4FEA-8A38-9437E49F40D0}"/>
    <cellStyle name="Input 4 4" xfId="4410" xr:uid="{F24C17FC-81B4-46DA-882B-5899C131DB84}"/>
    <cellStyle name="Input 4 5" xfId="4455" xr:uid="{9025B2EA-EAD6-43B0-9921-DE07C5A625AA}"/>
    <cellStyle name="Input 4 6" xfId="5432" xr:uid="{963ADDB8-F660-45AC-A6FE-FCD1D00FE216}"/>
    <cellStyle name="Input 4 7" xfId="5218" xr:uid="{34C9D70C-2AD6-4999-A8DD-C5ABE976CDD3}"/>
    <cellStyle name="Input 4 8" xfId="5420" xr:uid="{DE46FBF3-E484-4C73-B6F9-FB71BEB50378}"/>
    <cellStyle name="Input 5" xfId="1386" xr:uid="{00000000-0005-0000-0000-00006A050000}"/>
    <cellStyle name="Input 5 2" xfId="1387" xr:uid="{00000000-0005-0000-0000-00006B050000}"/>
    <cellStyle name="Input 5 2 2" xfId="4973" xr:uid="{215747D8-D51C-4136-8603-0726AA3A370A}"/>
    <cellStyle name="Input 5 2 3" xfId="5968" xr:uid="{83474637-77AD-44A6-86B9-32D58D62FE53}"/>
    <cellStyle name="Input 5 3" xfId="4408" xr:uid="{D00B74C8-D080-4292-91F4-61BC7270627E}"/>
    <cellStyle name="Input 5 4" xfId="4457" xr:uid="{B8DBE356-FE5D-4292-81AA-4B5E2D0A6CA7}"/>
    <cellStyle name="Input 5 5" xfId="5430" xr:uid="{DB15A8CC-517F-4C8F-9D1B-666FAAA32EB0}"/>
    <cellStyle name="Input 5 6" xfId="5490" xr:uid="{DC5CF38F-9C9E-47EC-BE82-92C8E83F0488}"/>
    <cellStyle name="Input 5 7" xfId="5418" xr:uid="{913463B8-077C-45D2-BBF1-D8FB902191A1}"/>
    <cellStyle name="Input 6" xfId="1388" xr:uid="{00000000-0005-0000-0000-00006C050000}"/>
    <cellStyle name="Input 6 2" xfId="1389" xr:uid="{00000000-0005-0000-0000-00006D050000}"/>
    <cellStyle name="Input 6 2 2" xfId="4974" xr:uid="{09B8AFD4-28F5-4C99-BC9E-A5098E9FE88E}"/>
    <cellStyle name="Input 6 2 3" xfId="5969" xr:uid="{759ED0A9-9B2B-400E-8360-F77E28832600}"/>
    <cellStyle name="Input 6 3" xfId="4407" xr:uid="{9BBEBBEF-2F51-4838-9197-792D9528AF12}"/>
    <cellStyle name="Input 6 4" xfId="4458" xr:uid="{38297900-FFF8-4C6F-9FAB-E25222B5176A}"/>
    <cellStyle name="Input 6 5" xfId="5429" xr:uid="{5B3F6304-CEF9-4F6F-97F1-4F1023ED721D}"/>
    <cellStyle name="Input 6 6" xfId="5491" xr:uid="{52D1DD0E-04CC-4284-885F-591E960425F4}"/>
    <cellStyle name="Input 6 7" xfId="5417" xr:uid="{EDBC453C-B17A-4149-BD92-94D8D00A61E8}"/>
    <cellStyle name="Input 7" xfId="1390" xr:uid="{00000000-0005-0000-0000-00006E050000}"/>
    <cellStyle name="Input 7 2" xfId="1391" xr:uid="{00000000-0005-0000-0000-00006F050000}"/>
    <cellStyle name="Input 7 2 2" xfId="4975" xr:uid="{A2709486-ECE8-4973-9843-4EC341D076E4}"/>
    <cellStyle name="Input 7 2 3" xfId="5970" xr:uid="{BDD725CE-AE49-4415-9CB8-89EEF1D4E539}"/>
    <cellStyle name="Input 7 3" xfId="4406" xr:uid="{719F1E8E-B459-44FD-8AF2-156C407D0937}"/>
    <cellStyle name="Input 7 4" xfId="4459" xr:uid="{FCBCD7F3-BD2A-4BE3-BA1A-C1B7E08B49DF}"/>
    <cellStyle name="Input 7 5" xfId="5428" xr:uid="{46618851-1304-4FDA-A1D0-9835A895C234}"/>
    <cellStyle name="Input 7 6" xfId="5492" xr:uid="{42B9FD08-3729-4AB5-8F94-68B74E3D0415}"/>
    <cellStyle name="Input 7 7" xfId="5416" xr:uid="{C74B4DA9-F820-4760-BAC8-26FC68CB3C2E}"/>
    <cellStyle name="Input 8" xfId="1392" xr:uid="{00000000-0005-0000-0000-000070050000}"/>
    <cellStyle name="Input 8 2" xfId="1393" xr:uid="{00000000-0005-0000-0000-000071050000}"/>
    <cellStyle name="Input 8 2 2" xfId="4976" xr:uid="{0959FD3C-A227-469C-AF12-6CEF342383E6}"/>
    <cellStyle name="Input 8 2 3" xfId="5971" xr:uid="{19F9704F-B9C3-498D-9989-E1C921E1D411}"/>
    <cellStyle name="Input 8 3" xfId="4405" xr:uid="{E9F79E02-8D1C-416B-A815-7ED2AEDE42C2}"/>
    <cellStyle name="Input 8 4" xfId="4460" xr:uid="{C9A4CAA3-7A7E-41C6-B4CA-D9716BEB010F}"/>
    <cellStyle name="Input 8 5" xfId="5427" xr:uid="{62277FCE-296D-4768-A1B7-F8CEAFA9AFAA}"/>
    <cellStyle name="Input 8 6" xfId="5493" xr:uid="{6062EBDE-67C9-4B0F-B90B-64A38D161C25}"/>
    <cellStyle name="Input 8 7" xfId="5415" xr:uid="{B3BD05FD-1632-4766-A960-D471381DE829}"/>
    <cellStyle name="Input 9" xfId="1394" xr:uid="{00000000-0005-0000-0000-000072050000}"/>
    <cellStyle name="Input 9 2" xfId="1395" xr:uid="{00000000-0005-0000-0000-000073050000}"/>
    <cellStyle name="Input 9 2 2" xfId="4977" xr:uid="{46D3E3A3-CE3F-40F4-9EE5-63565CCCA6C3}"/>
    <cellStyle name="Input 9 2 3" xfId="5972" xr:uid="{CB95C3FD-46A3-4654-9006-A62206651F79}"/>
    <cellStyle name="Input 9 3" xfId="4404" xr:uid="{494996F2-02BF-435E-BFFF-983AE957329E}"/>
    <cellStyle name="Input 9 4" xfId="4461" xr:uid="{5D5CE5CE-4B16-42CF-8097-A82D33640C8A}"/>
    <cellStyle name="Input 9 5" xfId="5426" xr:uid="{2ECC0924-9E85-4AD0-AC99-CCA9DBBB45C9}"/>
    <cellStyle name="Input 9 6" xfId="5494" xr:uid="{91A8D269-30D9-4E18-876F-5DA98DC0B495}"/>
    <cellStyle name="Input 9 7" xfId="5414" xr:uid="{66F13EA6-1AE7-48A7-A0C0-DEEB173584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5973" xr:uid="{F8634621-4C33-4DFD-A996-C05004D59BDF}"/>
    <cellStyle name="Normal 10 2 4" xfId="3648" xr:uid="{F2BC5452-BAAE-4709-B8F8-EA61E2A0D477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5976" xr:uid="{B614D2B2-9917-400B-AF9A-9088010ABDE3}"/>
    <cellStyle name="Normal 101 2 2 3" xfId="3651" xr:uid="{D7B238AC-FE4E-4A4F-94F1-FEF5D1BB80A5}"/>
    <cellStyle name="Normal 101 2 3" xfId="5975" xr:uid="{21F366DE-35CD-4E6A-A214-2DC854F90D43}"/>
    <cellStyle name="Normal 101 2 4" xfId="3650" xr:uid="{2D37CEBC-C404-4A70-ACFE-D1C0585854D1}"/>
    <cellStyle name="Normal 101 3" xfId="5974" xr:uid="{4FDEE9CA-444F-4EB7-B718-3B242979D23B}"/>
    <cellStyle name="Normal 101 4" xfId="3649" xr:uid="{B07C6685-E02A-409C-A715-9B6FA58B43F2}"/>
    <cellStyle name="Normal 101_FORMAT SKK luncuran" xfId="1475" xr:uid="{00000000-0005-0000-0000-0000C4050000}"/>
    <cellStyle name="Normal 102" xfId="1476" xr:uid="{00000000-0005-0000-0000-0000C5050000}"/>
    <cellStyle name="Normal 102 2" xfId="5977" xr:uid="{EE56EAD2-52C5-490B-9225-F372DE8ACB84}"/>
    <cellStyle name="Normal 102 3" xfId="3652" xr:uid="{70767C55-DA10-4B17-AA14-A2031322DC41}"/>
    <cellStyle name="Normal 103" xfId="1477" xr:uid="{00000000-0005-0000-0000-0000C6050000}"/>
    <cellStyle name="Normal 103 2" xfId="5978" xr:uid="{F7F7041A-AA28-4C82-A0E3-BAD336428EDE}"/>
    <cellStyle name="Normal 103 3" xfId="3653" xr:uid="{A482E778-5E87-4210-84EF-DF3D6D09263E}"/>
    <cellStyle name="Normal 104" xfId="1478" xr:uid="{00000000-0005-0000-0000-0000C7050000}"/>
    <cellStyle name="Normal 104 2" xfId="5979" xr:uid="{4F07F9C5-E583-43A1-8352-CDCBB62231A5}"/>
    <cellStyle name="Normal 104 3" xfId="3654" xr:uid="{062E3477-2539-4CA2-B6E0-71AEE0EEF1AC}"/>
    <cellStyle name="Normal 105" xfId="1479" xr:uid="{00000000-0005-0000-0000-0000C8050000}"/>
    <cellStyle name="Normal 105 2" xfId="5980" xr:uid="{2B170A56-E1CA-4B57-BD0F-08BA91699A97}"/>
    <cellStyle name="Normal 105 3" xfId="3655" xr:uid="{F222C72E-1C19-498D-AD79-8DD6393F2AC3}"/>
    <cellStyle name="Normal 106" xfId="1480" xr:uid="{00000000-0005-0000-0000-0000C9050000}"/>
    <cellStyle name="Normal 107" xfId="1481" xr:uid="{00000000-0005-0000-0000-0000CA050000}"/>
    <cellStyle name="Normal 107 2" xfId="5981" xr:uid="{22FD9FF0-0729-4BFB-AFD3-886A25F7E0C4}"/>
    <cellStyle name="Normal 107 3" xfId="3656" xr:uid="{4813A54E-2CFE-4725-B31D-2AC07B725BA3}"/>
    <cellStyle name="Normal 108" xfId="1482" xr:uid="{00000000-0005-0000-0000-0000CB050000}"/>
    <cellStyle name="Normal 108 2" xfId="5982" xr:uid="{A94A0586-BF57-4DB6-BECE-152C86DB5FD7}"/>
    <cellStyle name="Normal 108 3" xfId="3657" xr:uid="{DF6D9948-3E3D-40B2-B990-9DA5D0146726}"/>
    <cellStyle name="Normal 109" xfId="1483" xr:uid="{00000000-0005-0000-0000-0000CC050000}"/>
    <cellStyle name="Normal 109 2" xfId="5983" xr:uid="{B9D8504B-98E3-4FD8-A698-0F841EA27640}"/>
    <cellStyle name="Normal 109 3" xfId="3658" xr:uid="{17CBF630-57E5-4C75-9C20-498CEC851548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5984" xr:uid="{B72F3E2A-3F3A-4458-AF34-4743E4CD791C}"/>
    <cellStyle name="Normal 11 8" xfId="3659" xr:uid="{7FFC1480-4857-4409-9540-1A72BDEEF3D6}"/>
    <cellStyle name="Normal 11_Book3" xfId="1495" xr:uid="{00000000-0005-0000-0000-0000D8050000}"/>
    <cellStyle name="Normal 110" xfId="1496" xr:uid="{00000000-0005-0000-0000-0000D9050000}"/>
    <cellStyle name="Normal 110 2" xfId="5985" xr:uid="{29E775C8-2BF6-4BB0-AD1D-87517D0F08B8}"/>
    <cellStyle name="Normal 110 3" xfId="3660" xr:uid="{E5EC225F-B8B0-49C7-BCFB-242AEFADCAD0}"/>
    <cellStyle name="Normal 111" xfId="1497" xr:uid="{00000000-0005-0000-0000-0000DA050000}"/>
    <cellStyle name="Normal 111 2" xfId="5986" xr:uid="{362A60E2-2ADC-442E-AF76-510D64BE9010}"/>
    <cellStyle name="Normal 111 3" xfId="3661" xr:uid="{D1FC2624-67D1-47CC-B589-88816338E4B1}"/>
    <cellStyle name="Normal 112" xfId="1498" xr:uid="{00000000-0005-0000-0000-0000DB050000}"/>
    <cellStyle name="Normal 112 2" xfId="5987" xr:uid="{5D3AE253-6690-446C-87BC-912AE2F506EF}"/>
    <cellStyle name="Normal 112 3" xfId="3662" xr:uid="{E06D0B8E-863A-4DB7-8CBD-8C33D93B63ED}"/>
    <cellStyle name="Normal 113" xfId="1499" xr:uid="{00000000-0005-0000-0000-0000DC050000}"/>
    <cellStyle name="Normal 113 2" xfId="5988" xr:uid="{569A4856-D461-4B41-92B4-FDF47AABFCF0}"/>
    <cellStyle name="Normal 113 3" xfId="3663" xr:uid="{53F6CC48-CA6F-4364-B369-31E5C5612FB3}"/>
    <cellStyle name="Normal 114" xfId="1500" xr:uid="{00000000-0005-0000-0000-0000DD050000}"/>
    <cellStyle name="Normal 114 2" xfId="5989" xr:uid="{9A6BF10A-0F75-4F21-9CC4-F1763AD2734C}"/>
    <cellStyle name="Normal 114 3" xfId="3664" xr:uid="{59E6431F-721E-4729-B17C-19BC7AB58340}"/>
    <cellStyle name="Normal 115" xfId="1501" xr:uid="{00000000-0005-0000-0000-0000DE050000}"/>
    <cellStyle name="Normal 115 2" xfId="5990" xr:uid="{663F7520-608A-4ACF-B7B6-D515331BD4C4}"/>
    <cellStyle name="Normal 115 3" xfId="3665" xr:uid="{6D1FACE6-A028-4301-800C-A431989F3D92}"/>
    <cellStyle name="Normal 116" xfId="1502" xr:uid="{00000000-0005-0000-0000-0000DF050000}"/>
    <cellStyle name="Normal 116 2" xfId="5991" xr:uid="{A952EC2A-0FBA-4EAE-9870-381DC1560D08}"/>
    <cellStyle name="Normal 116 3" xfId="3666" xr:uid="{ECFC073A-8986-482E-A212-1BC68674E1C8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5994" xr:uid="{C806940A-F8FF-410D-A900-3EC4CC492BF6}"/>
    <cellStyle name="Normal 117 2 2 3" xfId="3669" xr:uid="{E202CB80-C724-41F5-8994-6D96B10EE84F}"/>
    <cellStyle name="Normal 117 2 3" xfId="5993" xr:uid="{B8E09D29-07D1-47A1-8936-30655A0D8084}"/>
    <cellStyle name="Normal 117 2 4" xfId="3668" xr:uid="{D4BE7BAD-BF0E-4E40-855C-D2EE32DBDB52}"/>
    <cellStyle name="Normal 117 3" xfId="5992" xr:uid="{26F728C4-8D0A-4EE7-A701-A365708EDC07}"/>
    <cellStyle name="Normal 117 4" xfId="3667" xr:uid="{87ECA3E7-A17A-4B21-A374-A602C3600569}"/>
    <cellStyle name="Normal 118" xfId="1506" xr:uid="{00000000-0005-0000-0000-0000E3050000}"/>
    <cellStyle name="Normal 118 2" xfId="5995" xr:uid="{5FDE5C51-DEAC-47FA-B7E1-E6D3B7E801F3}"/>
    <cellStyle name="Normal 118 3" xfId="3670" xr:uid="{2B250D03-EFA9-4668-AF71-191052249D31}"/>
    <cellStyle name="Normal 119" xfId="1507" xr:uid="{00000000-0005-0000-0000-0000E4050000}"/>
    <cellStyle name="Normal 119 2" xfId="5996" xr:uid="{2F2C645B-520A-4C19-A9BC-8CDAA65A9C53}"/>
    <cellStyle name="Normal 119 3" xfId="3671" xr:uid="{16035025-237D-4F7E-80BA-3E484452B9F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5997" xr:uid="{1D5BF548-82CD-4D30-A8D5-25BFAC00C48B}"/>
    <cellStyle name="Normal 120 3" xfId="3672" xr:uid="{5C45FA65-7384-4D7E-A5EC-112521FBE87D}"/>
    <cellStyle name="Normal 121" xfId="1513" xr:uid="{00000000-0005-0000-0000-0000EA050000}"/>
    <cellStyle name="Normal 121 2" xfId="5998" xr:uid="{6423C125-34E1-4609-9F51-9426851FF416}"/>
    <cellStyle name="Normal 121 3" xfId="3673" xr:uid="{64D2BD5E-8703-4CC0-A728-B56446FC576E}"/>
    <cellStyle name="Normal 122" xfId="1514" xr:uid="{00000000-0005-0000-0000-0000EB050000}"/>
    <cellStyle name="Normal 122 2" xfId="5999" xr:uid="{39909BE6-11F2-4025-B9F4-B87F02AA2705}"/>
    <cellStyle name="Normal 122 3" xfId="3674" xr:uid="{39E9FA7B-E059-438B-835D-63791A60DA70}"/>
    <cellStyle name="Normal 123" xfId="1515" xr:uid="{00000000-0005-0000-0000-0000EC050000}"/>
    <cellStyle name="Normal 123 2" xfId="6000" xr:uid="{006BEF82-9B20-40D8-B187-ED89B343CAB7}"/>
    <cellStyle name="Normal 123 3" xfId="3675" xr:uid="{207A6334-B2BD-4A6B-9A24-F38C6783D1BF}"/>
    <cellStyle name="Normal 124" xfId="1516" xr:uid="{00000000-0005-0000-0000-0000ED050000}"/>
    <cellStyle name="Normal 124 2" xfId="6001" xr:uid="{0BCD4F45-30E1-4F21-B28A-63B507893CE5}"/>
    <cellStyle name="Normal 124 3" xfId="3676" xr:uid="{0D920538-51B7-4568-91FA-FA9DA84CF9BC}"/>
    <cellStyle name="Normal 125" xfId="1517" xr:uid="{00000000-0005-0000-0000-0000EE050000}"/>
    <cellStyle name="Normal 125 2" xfId="6002" xr:uid="{D8D1102A-E01E-48BC-9AA1-3F684BE035ED}"/>
    <cellStyle name="Normal 125 3" xfId="3677" xr:uid="{07B36935-A40A-4C84-A106-F76FCBBA900E}"/>
    <cellStyle name="Normal 126" xfId="1518" xr:uid="{00000000-0005-0000-0000-0000EF050000}"/>
    <cellStyle name="Normal 126 2" xfId="1519" xr:uid="{00000000-0005-0000-0000-0000F0050000}"/>
    <cellStyle name="Normal 126 2 2" xfId="4979" xr:uid="{75841927-2C46-4CF5-AA5A-0B0560D9DDDF}"/>
    <cellStyle name="Normal 126 2 3" xfId="6004" xr:uid="{CDE6CF79-9C7A-4945-AC6A-A546EDE66320}"/>
    <cellStyle name="Normal 126 2 4" xfId="3679" xr:uid="{CE2ACB89-06EA-441B-83D2-AFBA0ABAD756}"/>
    <cellStyle name="Normal 126 3" xfId="4978" xr:uid="{011C694D-2845-4217-A469-59A50092C0C4}"/>
    <cellStyle name="Normal 126 4" xfId="6003" xr:uid="{AE759554-9BB2-4E96-B3CD-92F7C3B50F28}"/>
    <cellStyle name="Normal 126 5" xfId="3678" xr:uid="{43315E51-505A-4998-8A5F-134D4C7F4762}"/>
    <cellStyle name="Normal 127" xfId="1520" xr:uid="{00000000-0005-0000-0000-0000F1050000}"/>
    <cellStyle name="Normal 127 2" xfId="6005" xr:uid="{BA4E8BC6-EC7A-4556-A86C-E4F169AAEFDF}"/>
    <cellStyle name="Normal 127 3" xfId="3680" xr:uid="{8F885959-DA06-476D-9EAC-98D2FC13C699}"/>
    <cellStyle name="Normal 128" xfId="1521" xr:uid="{00000000-0005-0000-0000-0000F2050000}"/>
    <cellStyle name="Normal 128 2" xfId="6006" xr:uid="{6588637A-6CDF-4879-8109-C3A1B38E46B8}"/>
    <cellStyle name="Normal 128 3" xfId="3681" xr:uid="{9FC9F33E-416B-495B-9975-87FC61DE71BD}"/>
    <cellStyle name="Normal 129" xfId="1522" xr:uid="{00000000-0005-0000-0000-0000F3050000}"/>
    <cellStyle name="Normal 129 2" xfId="6007" xr:uid="{9C7A94E4-0A4E-4895-B2AC-33E212332B8C}"/>
    <cellStyle name="Normal 129 3" xfId="3682" xr:uid="{FEA0DA89-9E1B-4EEC-9002-89597E0AF77A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6008" xr:uid="{83B24137-5E72-4F80-9FBD-1968695A35CB}"/>
    <cellStyle name="Normal 130 3" xfId="3683" xr:uid="{C92B3D5C-FFCC-41C9-81B7-E2EFDB719BC7}"/>
    <cellStyle name="Normal 131" xfId="1531" xr:uid="{00000000-0005-0000-0000-0000FC050000}"/>
    <cellStyle name="Normal 131 2" xfId="6009" xr:uid="{F64AA2A7-34A1-44FA-A733-C7CDC8932B6C}"/>
    <cellStyle name="Normal 131 3" xfId="3684" xr:uid="{1C93B95D-FE6E-42A1-B62B-50A79B331FA0}"/>
    <cellStyle name="Normal 132" xfId="1532" xr:uid="{00000000-0005-0000-0000-0000FD050000}"/>
    <cellStyle name="Normal 132 2" xfId="6010" xr:uid="{40E6E1D4-B450-46E1-9B24-378B878CF3BA}"/>
    <cellStyle name="Normal 132 3" xfId="3685" xr:uid="{2C453FD4-E280-41B8-8C44-7E57836A9D76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981" xr:uid="{8F5A5349-8AF9-42B6-891B-557C8B99F950}"/>
    <cellStyle name="Normal 134 2 3" xfId="6012" xr:uid="{5A9C678F-C8E1-4E04-B8FC-C9E22B2B7624}"/>
    <cellStyle name="Normal 134 2 4" xfId="3687" xr:uid="{58F298FD-2D99-469D-B8AA-A1AF4F2530C1}"/>
    <cellStyle name="Normal 134 3" xfId="4980" xr:uid="{251C2DEF-6AD2-4C9D-9EC4-9D2ADB9717A7}"/>
    <cellStyle name="Normal 134 4" xfId="6011" xr:uid="{F88CF696-6B9A-4082-9EC9-4F0E7A6A41A6}"/>
    <cellStyle name="Normal 134 5" xfId="3686" xr:uid="{4F7F15A2-4167-4727-8E07-081C956BCEF2}"/>
    <cellStyle name="Normal 135" xfId="1536" xr:uid="{00000000-0005-0000-0000-000001060000}"/>
    <cellStyle name="Normal 135 2" xfId="4982" xr:uid="{BD453611-4D97-4065-A37C-334FD9B4B7A4}"/>
    <cellStyle name="Normal 135 3" xfId="6013" xr:uid="{2042AB93-4EFE-41A1-A030-DE64609804AD}"/>
    <cellStyle name="Normal 135 4" xfId="3688" xr:uid="{9CBA115D-A47C-473D-8B60-8D8922D1299A}"/>
    <cellStyle name="Normal 136" xfId="1537" xr:uid="{00000000-0005-0000-0000-000002060000}"/>
    <cellStyle name="Normal 136 2" xfId="4983" xr:uid="{645906FD-D413-4A39-B892-7A98F3F89AD2}"/>
    <cellStyle name="Normal 136 3" xfId="6014" xr:uid="{F59B7F96-5C31-4569-811B-C345AE2FA107}"/>
    <cellStyle name="Normal 136 4" xfId="3689" xr:uid="{0391580B-7E54-4755-BBFC-24CE56A7B2DC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6298" xr:uid="{011DF31D-00D7-4BED-AB90-0AB5FCF9C1F6}"/>
    <cellStyle name="Normal 137 2 2 3" xfId="3846" xr:uid="{15BAB02F-E78F-4DD8-A728-9097BAC9E63C}"/>
    <cellStyle name="Normal 137 2 3" xfId="4985" xr:uid="{D8E5CC8E-C7E6-4429-8182-B798656CF32E}"/>
    <cellStyle name="Normal 137 2 4" xfId="6016" xr:uid="{8D30A2DA-DB52-4F21-85DD-AC7801CD80EB}"/>
    <cellStyle name="Normal 137 2 5" xfId="3691" xr:uid="{9365F0BF-641B-437C-961E-469039A06E8A}"/>
    <cellStyle name="Normal 137 3" xfId="2670" xr:uid="{DE2FAB10-EC26-4C42-9A25-5D9F87A07F8A}"/>
    <cellStyle name="Normal 137 3 2" xfId="6296" xr:uid="{FF029DC9-D0DB-4319-AF65-3C95B7F042CA}"/>
    <cellStyle name="Normal 137 3 3" xfId="3844" xr:uid="{DDCDA54B-8A12-4304-AA1C-91691E899F98}"/>
    <cellStyle name="Normal 137 4" xfId="4984" xr:uid="{60D80699-EED6-429C-9288-DCA91E2F8AB2}"/>
    <cellStyle name="Normal 137 5" xfId="6015" xr:uid="{A9757E93-9622-4F1F-8ED2-2B8CA583D01E}"/>
    <cellStyle name="Normal 137 6" xfId="3690" xr:uid="{18EACF20-EEA1-4C66-828F-5747A54F6CB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6018" xr:uid="{61BFCADB-F207-4D16-967B-B5471889068A}"/>
    <cellStyle name="Normal 14 2 2 2 2 2 4" xfId="3693" xr:uid="{9003618F-1BDB-4588-A949-F38F748CD8AD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6017" xr:uid="{BB51950F-7F27-4DF9-B510-D0F31889DFEC}"/>
    <cellStyle name="Normal 14 2 2 2 5" xfId="3692" xr:uid="{DAAE2C76-33CD-41F3-A448-9EC8388A6788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6019" xr:uid="{89A12C0B-83A2-4A86-AEE2-3B25A59E84B3}"/>
    <cellStyle name="Normal 14 2 2 3 4" xfId="3694" xr:uid="{6462F353-45E4-4096-A63D-8FD9ACFF08E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6020" xr:uid="{1A14E8D7-3E61-4A08-AE58-38AC13DAB835}"/>
    <cellStyle name="Normal 14 2 3 2 4" xfId="3695" xr:uid="{8FC39454-E0B9-4311-95C9-864DF854BA85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6021" xr:uid="{8B1C136C-BA77-4789-89CB-AA5BAFA0E032}"/>
    <cellStyle name="Normal 14 3 3" xfId="3696" xr:uid="{B54BEC0C-D5B0-4532-9065-F717DC7A965C}"/>
    <cellStyle name="Normal 14 4" xfId="1567" xr:uid="{00000000-0005-0000-0000-000020060000}"/>
    <cellStyle name="Normal 14 4 2" xfId="6022" xr:uid="{309F2288-B48C-43BF-A304-1D5D575A727D}"/>
    <cellStyle name="Normal 14 4 3" xfId="3697" xr:uid="{D497C004-9D52-4AC7-884B-66CD797AFFCA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6023" xr:uid="{55DDFC2E-EB52-42FC-8F57-67AECBC81AEE}"/>
    <cellStyle name="Normal 17 6 3" xfId="3698" xr:uid="{9AA354D3-D6E5-4396-AE46-02031500522D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193" xr:uid="{2ED23908-9843-4C4C-9A1C-2030DA608A99}"/>
    <cellStyle name="Normal 2 10 4" xfId="6024" xr:uid="{4FC1BBC2-5707-44B5-875D-97993B57363B}"/>
    <cellStyle name="Normal 2 10 5" xfId="3699" xr:uid="{0D1177BF-E3BF-4B09-B5E7-9D41FF8556D1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6026" xr:uid="{04D10F5B-DB4A-4713-A600-998354B9BCF4}"/>
    <cellStyle name="Normal 2 108 2 3" xfId="3701" xr:uid="{9795B086-244B-4DC0-B40E-7BF66557AA76}"/>
    <cellStyle name="Normal 2 108 3" xfId="6025" xr:uid="{D2F30AA5-3495-46FC-A915-3BA188C0F64F}"/>
    <cellStyle name="Normal 2 108 4" xfId="3700" xr:uid="{E7526802-9F1A-428C-936E-38A0C30A2613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6027" xr:uid="{CF5611AF-BA88-4E92-8BE1-3C1DF5B2587E}"/>
    <cellStyle name="Normal 2 14 3" xfId="3702" xr:uid="{588B5EF4-5291-44B6-8CF4-0219859E276A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6029" xr:uid="{48B5249E-A9C5-41BB-AA10-36107DA7FAD8}"/>
    <cellStyle name="Normal 2 2 2 2 3 2 3" xfId="3704" xr:uid="{E756994C-12B8-4D51-B9E6-E42836DFF8F6}"/>
    <cellStyle name="Normal 2 2 2 2 3 3" xfId="1652" xr:uid="{00000000-0005-0000-0000-000075060000}"/>
    <cellStyle name="Normal 2 2 2 2 3 3 2" xfId="1653" xr:uid="{00000000-0005-0000-0000-000076060000}"/>
    <cellStyle name="Normal 2 2 2 2 3 3 2 2" xfId="6031" xr:uid="{EBFEEEF4-F647-49F6-84A4-1903E4E6E4D8}"/>
    <cellStyle name="Normal 2 2 2 2 3 3 2 3" xfId="3706" xr:uid="{B9AB076A-5FE6-42AE-A3EF-F0459A96FCC7}"/>
    <cellStyle name="Normal 2 2 2 2 3 3 3" xfId="6030" xr:uid="{CFF84A08-96C7-46FA-925A-A5C3B7DC8386}"/>
    <cellStyle name="Normal 2 2 2 2 3 3 4" xfId="3705" xr:uid="{FD206F25-8FC7-4679-B1F1-376F120D76F1}"/>
    <cellStyle name="Normal 2 2 2 2 3 4" xfId="6028" xr:uid="{1711CEE7-CF32-4105-943C-1E164A440556}"/>
    <cellStyle name="Normal 2 2 2 2 3 5" xfId="3703" xr:uid="{576BDC91-47EA-4BFB-AE51-740BE51C79EF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6032" xr:uid="{BCC29F73-AFA3-4614-8950-F54B8634AAB0}"/>
    <cellStyle name="Normal 2 2 3 5" xfId="5942" xr:uid="{63EB7AC8-E96F-45FD-8EB4-8F6CA00DB5F7}"/>
    <cellStyle name="Normal 2 2 3 6" xfId="3707" xr:uid="{6B20B13E-6C97-467E-A388-C364D74E00DD}"/>
    <cellStyle name="Normal 2 2 3 7" xfId="3536" xr:uid="{5B98969D-1892-4BF7-BF56-8F67D020F0CF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6033" xr:uid="{6CA8A506-8BDD-4F9E-BC86-EC2975BD9CE0}"/>
    <cellStyle name="Normal 2 24 3" xfId="3708" xr:uid="{D5679483-B2DF-452F-B129-D42F7443A405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6034" xr:uid="{D8C2F4E4-3934-4D73-8281-BA0B241E6468}"/>
    <cellStyle name="Normal 2 3 2 2 3" xfId="3709" xr:uid="{66D2B46C-24E3-4B67-9F95-ACF070E25A87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6035" xr:uid="{E23FEEB3-2A01-4564-AD6E-CD63AC9E8914}"/>
    <cellStyle name="Normal 2 3 4 3" xfId="3710" xr:uid="{8FC95A58-903A-444B-B9A3-26B136C77CA3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6036" xr:uid="{7A6D7954-0B84-4F4A-874D-65684E78ACB1}"/>
    <cellStyle name="Normal 2 38 3" xfId="3711" xr:uid="{D27C49B9-9DDF-4C83-97F9-6C0A539D60CB}"/>
    <cellStyle name="Normal 2 39" xfId="1725" xr:uid="{00000000-0005-0000-0000-0000BE060000}"/>
    <cellStyle name="Normal 2 39 2" xfId="6037" xr:uid="{965D3757-6617-4C0F-910D-5DAFEB4029B4}"/>
    <cellStyle name="Normal 2 39 3" xfId="3712" xr:uid="{888AF785-DC5C-4A1F-A3D6-7C5D958AB2C1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6038" xr:uid="{881F62A9-4FA4-4247-9994-33D95B22D3EB}"/>
    <cellStyle name="Normal 2 40 3" xfId="3713" xr:uid="{0E71D8DC-552B-4367-812B-5D39FC65CCE7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988" xr:uid="{98C924DF-62D7-44AA-8CB5-A2D64776085E}"/>
    <cellStyle name="Normal 2 5 2 2 3" xfId="6041" xr:uid="{B129E5B8-D563-478C-A46B-6F817A2A5100}"/>
    <cellStyle name="Normal 2 5 2 2 4" xfId="3716" xr:uid="{32A895E5-D7C8-4342-BBAC-0C5E5DFE9A11}"/>
    <cellStyle name="Normal 2 5 2 3" xfId="4987" xr:uid="{5E3BA33C-A5CD-4194-932F-BE719E56CD00}"/>
    <cellStyle name="Normal 2 5 2 4" xfId="6040" xr:uid="{0AA71E48-3CEC-48D0-80C8-220F73D9ABE9}"/>
    <cellStyle name="Normal 2 5 2 5" xfId="3715" xr:uid="{3D16081F-BD36-4E63-A143-B92270D7522A}"/>
    <cellStyle name="Normal 2 5 3" xfId="1754" xr:uid="{00000000-0005-0000-0000-0000DB060000}"/>
    <cellStyle name="Normal 2 5 3 2" xfId="4989" xr:uid="{00DA3B40-808C-49C8-AC58-5754EB0317EC}"/>
    <cellStyle name="Normal 2 5 3 3" xfId="6042" xr:uid="{A9FCF685-DDEE-416F-9A3C-D06092667737}"/>
    <cellStyle name="Normal 2 5 3 4" xfId="3717" xr:uid="{40EAFB38-9CB1-4EE3-B38E-FC620A96884E}"/>
    <cellStyle name="Normal 2 5 4" xfId="2694" xr:uid="{B37BEAAF-FB27-40B1-9038-FD4B8C20F131}"/>
    <cellStyle name="Normal 2 5 4 2" xfId="6306" xr:uid="{20788658-9835-4231-99F7-E5F373AF0E62}"/>
    <cellStyle name="Normal 2 5 4 3" xfId="3854" xr:uid="{9050853D-B26F-4E3C-84CE-76CABB9B1048}"/>
    <cellStyle name="Normal 2 5 5" xfId="4202" xr:uid="{C42F51C0-CE4F-41D0-8468-C4D9BD3241C4}"/>
    <cellStyle name="Normal 2 5 6" xfId="4986" xr:uid="{83E601A2-BF38-44D7-A474-77D9A2A8354F}"/>
    <cellStyle name="Normal 2 5 7" xfId="5220" xr:uid="{A0C3300A-B279-4B28-A3FB-D14B6C9E8823}"/>
    <cellStyle name="Normal 2 5 8" xfId="6039" xr:uid="{E2CADAAA-897B-4E3F-86A9-6DB037E8C198}"/>
    <cellStyle name="Normal 2 5 9" xfId="3714" xr:uid="{787DD208-E0B6-47F2-89EB-D4EA63680A4C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6044" xr:uid="{374F50E6-3BD0-4D91-81B9-D9616680A61B}"/>
    <cellStyle name="Normal 26 3" xfId="3718" xr:uid="{0E06F1EE-39EA-4083-B672-7CE0329B8521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6045" xr:uid="{7751BEBB-C623-4D4B-A997-AAD5D3803EB5}"/>
    <cellStyle name="Normal 28 4" xfId="3719" xr:uid="{DCCE3F7B-8A4A-409D-8FD8-BA2174A57C8A}"/>
    <cellStyle name="Normal 28_Book2" xfId="1900" xr:uid="{00000000-0005-0000-0000-00006D070000}"/>
    <cellStyle name="Normal 29" xfId="1901" xr:uid="{00000000-0005-0000-0000-00006E070000}"/>
    <cellStyle name="Normal 29 2" xfId="6046" xr:uid="{93E82D3E-9A63-4A2F-BD9D-692441D9FF2D}"/>
    <cellStyle name="Normal 29 3" xfId="3720" xr:uid="{6B42BF0A-DB9A-4851-9E4B-53A635A289CF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6048" xr:uid="{1131E070-F41A-4AF9-AAA7-93C96CBD19B2}"/>
    <cellStyle name="Normal 3 5 2 3" xfId="3722" xr:uid="{C1D0CBB1-F729-4582-A2BD-4DC55A186EED}"/>
    <cellStyle name="Normal 3 5 3" xfId="6047" xr:uid="{93153862-DCA1-40E0-9D95-39CC367832BB}"/>
    <cellStyle name="Normal 3 5 4" xfId="3721" xr:uid="{2DF8BC1D-D6B0-4102-8607-55FF902B31D2}"/>
    <cellStyle name="Normal 3 6" xfId="1915" xr:uid="{00000000-0005-0000-0000-00007C070000}"/>
    <cellStyle name="Normal 3 6 2" xfId="6049" xr:uid="{F18CC152-7683-4E27-91F5-1F0B47D53C7D}"/>
    <cellStyle name="Normal 3 6 3" xfId="3723" xr:uid="{890A2F9D-4C5D-4515-8A3F-A7C7A353744C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6050" xr:uid="{96D59C00-18BF-4525-9F6E-B511A591C40D}"/>
    <cellStyle name="Normal 33 3" xfId="3724" xr:uid="{916A8E42-DA54-4DBF-A287-F10C52211E28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3725" xr:uid="{48B32457-C1B9-4098-A64C-A3338BF95FA7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6052" xr:uid="{21578B58-A3C1-4F9A-8D2A-28624B0348A6}"/>
    <cellStyle name="Normal 4 3 3" xfId="3726" xr:uid="{065C1A01-0C45-401C-8A15-2DAA88CE79A3}"/>
    <cellStyle name="Normal 4 4" xfId="1941" xr:uid="{00000000-0005-0000-0000-000096070000}"/>
    <cellStyle name="Normal 4 4 2" xfId="4992" xr:uid="{81549E19-4398-4AFC-9537-5C5C2096D8CC}"/>
    <cellStyle name="Normal 4 4 3" xfId="6053" xr:uid="{296819D1-DDF9-4DD7-9698-2F5C78E19B2D}"/>
    <cellStyle name="Normal 4 4 4" xfId="3727" xr:uid="{EF15ED08-2216-46CF-B57F-35D436C268BC}"/>
    <cellStyle name="Normal 4 5" xfId="2692" xr:uid="{44F62430-6188-47B9-AE7F-EB79CCC4D478}"/>
    <cellStyle name="Normal 4 5 2" xfId="6304" xr:uid="{94AE9B08-796E-40B8-BBED-4D2187892710}"/>
    <cellStyle name="Normal 4 5 3" xfId="3852" xr:uid="{9641C533-23E7-4CCE-ADD4-492ECC86D7BC}"/>
    <cellStyle name="Normal 4 6" xfId="4201" xr:uid="{0E3C0EEF-0ACC-461A-9565-63923A104EF1}"/>
    <cellStyle name="Normal 4 7" xfId="4991" xr:uid="{CD30D9AA-BF3A-4DB1-82F5-8ADA0CCC5DE6}"/>
    <cellStyle name="Normal 4 8" xfId="5217" xr:uid="{1196A674-7581-4495-84CB-92A504DEA714}"/>
    <cellStyle name="Normal 4 9" xfId="6051" xr:uid="{EB74A0C0-76D5-4A3C-9ADB-87EC25BCD8D2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6054" xr:uid="{27BFE6E3-9307-47F4-88AE-AF1408045447}"/>
    <cellStyle name="Normal 43 3" xfId="3728" xr:uid="{B0BE1538-2A2A-4F28-8362-97CD1D8E67E7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6055" xr:uid="{474B5B81-3690-478C-954D-68A6F78BD546}"/>
    <cellStyle name="Normal 5 3 3" xfId="3729" xr:uid="{8FF1FAFF-1550-46F7-B8A6-A2C864CDE54D}"/>
    <cellStyle name="Normal 5 4" xfId="1966" xr:uid="{00000000-0005-0000-0000-0000AF070000}"/>
    <cellStyle name="Normal 5 4 2" xfId="6056" xr:uid="{D63C993F-F54B-4610-B7C0-1217D8E0D64D}"/>
    <cellStyle name="Normal 5 4 3" xfId="3730" xr:uid="{4CC549BC-27B4-43CB-A02A-2E333AE89B1F}"/>
    <cellStyle name="Normal 5 5" xfId="1967" xr:uid="{00000000-0005-0000-0000-0000B0070000}"/>
    <cellStyle name="Normal 5 5 2" xfId="6057" xr:uid="{0CD445E2-7D43-4326-8FE0-E173B7299940}"/>
    <cellStyle name="Normal 5 5 3" xfId="3731" xr:uid="{A4E645C8-9051-45EF-837C-091AC8815BA6}"/>
    <cellStyle name="Normal 5 6" xfId="1968" xr:uid="{00000000-0005-0000-0000-0000B1070000}"/>
    <cellStyle name="Normal 5 6 2" xfId="6058" xr:uid="{A866E90F-0029-4CC6-8C7A-5A8AA8943171}"/>
    <cellStyle name="Normal 5 6 3" xfId="3732" xr:uid="{81FD4315-D1DC-45A0-84A8-C26FE1A4C159}"/>
    <cellStyle name="Normal 5 7" xfId="1969" xr:uid="{00000000-0005-0000-0000-0000B2070000}"/>
    <cellStyle name="Normal 5 7 2" xfId="6059" xr:uid="{72A89071-E4F3-4E8C-B03E-C6D8D8C8AC64}"/>
    <cellStyle name="Normal 5 7 3" xfId="3733" xr:uid="{98EBF0A7-41FC-4675-9A31-9D17264715CF}"/>
    <cellStyle name="Normal 5 8" xfId="1970" xr:uid="{00000000-0005-0000-0000-0000B3070000}"/>
    <cellStyle name="Normal 5 8 2" xfId="6060" xr:uid="{FE2BF120-605B-4424-BB0F-04D8071A31BD}"/>
    <cellStyle name="Normal 5 8 3" xfId="3734" xr:uid="{58BF5600-7F92-41D0-8745-2C8E1157E6C4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6061" xr:uid="{6AF51838-48D7-46EA-82EE-DC743C467B0C}"/>
    <cellStyle name="Normal 51 3" xfId="3735" xr:uid="{8BA013A5-7264-4008-A573-50B06CA03A07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6062" xr:uid="{6A6ACE4F-88F1-4FF5-8126-A6F4619E88A5}"/>
    <cellStyle name="Normal 55 3" xfId="3736" xr:uid="{F07A29E2-96DA-41DB-AD18-AEC7170D479C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6063" xr:uid="{00337E9B-78EA-40C3-AA48-D444A2C7296A}"/>
    <cellStyle name="Normal 57 3" xfId="3737" xr:uid="{F6F6BD43-9F9F-4EF9-9D4D-5114DF84B15A}"/>
    <cellStyle name="Normal 58" xfId="1986" xr:uid="{00000000-0005-0000-0000-0000C3070000}"/>
    <cellStyle name="Normal 58 2" xfId="6064" xr:uid="{A5C90A79-FCCC-4FAF-A36B-E42E54281160}"/>
    <cellStyle name="Normal 58 3" xfId="3738" xr:uid="{DF980426-73A0-4981-9F31-3A6BF74DAB29}"/>
    <cellStyle name="Normal 59" xfId="1987" xr:uid="{00000000-0005-0000-0000-0000C4070000}"/>
    <cellStyle name="Normal 59 2" xfId="6065" xr:uid="{457DA208-8F19-4CD0-967B-FB9A7C5B38E5}"/>
    <cellStyle name="Normal 59 3" xfId="3739" xr:uid="{32058EF9-2E9D-44D7-897F-B40586557639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6066" xr:uid="{AA320839-24A9-404C-A5F3-CB90CD12F585}"/>
    <cellStyle name="Normal 60 3" xfId="3740" xr:uid="{89E8C776-3863-4B3C-82B3-AB31ACC76030}"/>
    <cellStyle name="Normal 61" xfId="1996" xr:uid="{00000000-0005-0000-0000-0000CD070000}"/>
    <cellStyle name="Normal 61 2" xfId="6067" xr:uid="{5F91B970-2905-4789-8C6B-7CDFDE8B6477}"/>
    <cellStyle name="Normal 61 3" xfId="3741" xr:uid="{B9C8D4F7-06D2-4D83-8193-481E84DE155D}"/>
    <cellStyle name="Normal 62" xfId="1997" xr:uid="{00000000-0005-0000-0000-0000CE070000}"/>
    <cellStyle name="Normal 62 2" xfId="6068" xr:uid="{3043FD2A-FFC9-4A06-9C3C-C68A2884E373}"/>
    <cellStyle name="Normal 62 3" xfId="3742" xr:uid="{3DD64A7D-A127-4F4E-B568-BD6D9A6B4289}"/>
    <cellStyle name="Normal 63" xfId="1998" xr:uid="{00000000-0005-0000-0000-0000CF070000}"/>
    <cellStyle name="Normal 63 2" xfId="6069" xr:uid="{C3BC20E7-F5FB-4B82-96E6-A308AA998379}"/>
    <cellStyle name="Normal 63 3" xfId="3743" xr:uid="{CC6181CC-C82E-4AB3-99DE-839770CD2238}"/>
    <cellStyle name="Normal 64" xfId="1999" xr:uid="{00000000-0005-0000-0000-0000D0070000}"/>
    <cellStyle name="Normal 64 2" xfId="6070" xr:uid="{B02199B5-EE29-43C1-A700-64AAA9728AAD}"/>
    <cellStyle name="Normal 64 3" xfId="3744" xr:uid="{56474AC0-75A3-4D58-9BE0-D9757CA7708C}"/>
    <cellStyle name="Normal 65" xfId="2000" xr:uid="{00000000-0005-0000-0000-0000D1070000}"/>
    <cellStyle name="Normal 65 2" xfId="6071" xr:uid="{4BC09D1A-8C5D-4E45-8B00-EE00BBA37403}"/>
    <cellStyle name="Normal 65 3" xfId="3745" xr:uid="{629D3028-C696-4DA1-A7B5-359CDD90EBE6}"/>
    <cellStyle name="Normal 66" xfId="2001" xr:uid="{00000000-0005-0000-0000-0000D2070000}"/>
    <cellStyle name="Normal 66 2" xfId="6072" xr:uid="{A7492827-0EA5-4BCF-97E2-71F63091FB63}"/>
    <cellStyle name="Normal 66 3" xfId="3746" xr:uid="{B1739C35-7FBE-4481-A0C6-61DEFA9F95A7}"/>
    <cellStyle name="Normal 67" xfId="2002" xr:uid="{00000000-0005-0000-0000-0000D3070000}"/>
    <cellStyle name="Normal 67 2" xfId="6073" xr:uid="{4BE89D18-CDE7-4C20-A9A7-71B0D5874ACE}"/>
    <cellStyle name="Normal 67 3" xfId="3747" xr:uid="{B4C05918-1930-4A70-AE09-E05B16A24C1E}"/>
    <cellStyle name="Normal 68" xfId="2003" xr:uid="{00000000-0005-0000-0000-0000D4070000}"/>
    <cellStyle name="Normal 68 2" xfId="6074" xr:uid="{18883117-F638-4073-A0B1-59CA238489CF}"/>
    <cellStyle name="Normal 68 3" xfId="3748" xr:uid="{D56ED603-DF31-42F5-9FA2-262C4B0F9211}"/>
    <cellStyle name="Normal 69" xfId="2004" xr:uid="{00000000-0005-0000-0000-0000D5070000}"/>
    <cellStyle name="Normal 69 2" xfId="6075" xr:uid="{F54FE6E8-99E0-4463-AB1A-490396DA3BB4}"/>
    <cellStyle name="Normal 69 3" xfId="3749" xr:uid="{0BA4B2E6-B934-4C95-BE94-2C8B9B0BB359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6076" xr:uid="{42089E27-80EB-44EF-8BFE-739DDC0F510B}"/>
    <cellStyle name="Normal 70 3" xfId="3750" xr:uid="{AEF8D926-E76D-4E21-8AD4-0D6170160676}"/>
    <cellStyle name="Normal 71" xfId="2013" xr:uid="{00000000-0005-0000-0000-0000DE070000}"/>
    <cellStyle name="Normal 71 2" xfId="6077" xr:uid="{90F365A9-35C6-4D2A-9C9B-1E48BFE20404}"/>
    <cellStyle name="Normal 71 3" xfId="3751" xr:uid="{95A03962-9C27-4324-BAD5-E2CD43A58195}"/>
    <cellStyle name="Normal 72" xfId="2014" xr:uid="{00000000-0005-0000-0000-0000DF070000}"/>
    <cellStyle name="Normal 72 2" xfId="6078" xr:uid="{43C9926C-C8A8-478D-83FE-C40D5CA4968B}"/>
    <cellStyle name="Normal 72 3" xfId="3752" xr:uid="{7730E749-18CE-416B-9C2D-8CA20F92C695}"/>
    <cellStyle name="Normal 73" xfId="2015" xr:uid="{00000000-0005-0000-0000-0000E0070000}"/>
    <cellStyle name="Normal 73 2" xfId="6079" xr:uid="{7A08557E-E7A5-40BE-A4DF-9DDDCF727DCF}"/>
    <cellStyle name="Normal 73 3" xfId="3753" xr:uid="{D286D85E-FFA6-4898-918F-0D93DC45F40C}"/>
    <cellStyle name="Normal 74" xfId="2016" xr:uid="{00000000-0005-0000-0000-0000E1070000}"/>
    <cellStyle name="Normal 74 2" xfId="6080" xr:uid="{2B7D0911-4A9E-4C3E-9B2D-FBFACECEA666}"/>
    <cellStyle name="Normal 74 3" xfId="3754" xr:uid="{2AADED8D-7EE8-4F30-93E1-27A2F106FD3C}"/>
    <cellStyle name="Normal 75" xfId="2017" xr:uid="{00000000-0005-0000-0000-0000E2070000}"/>
    <cellStyle name="Normal 75 2" xfId="6081" xr:uid="{89480F88-4DEA-4DC6-AF13-9CBDC8CAAA44}"/>
    <cellStyle name="Normal 75 3" xfId="3755" xr:uid="{5B325B23-1147-4879-A277-25F745258ED3}"/>
    <cellStyle name="Normal 76" xfId="2018" xr:uid="{00000000-0005-0000-0000-0000E3070000}"/>
    <cellStyle name="Normal 76 2" xfId="6082" xr:uid="{CE16A6F5-ECEF-4D68-A0BC-8C88E4F9A116}"/>
    <cellStyle name="Normal 76 3" xfId="3756" xr:uid="{2D463C2B-5E46-45A3-A81A-49C1B9CC5F2D}"/>
    <cellStyle name="Normal 77" xfId="2019" xr:uid="{00000000-0005-0000-0000-0000E4070000}"/>
    <cellStyle name="Normal 77 2" xfId="6083" xr:uid="{E0ABAD57-E8D1-4343-B8D4-48FFF126F270}"/>
    <cellStyle name="Normal 77 3" xfId="3757" xr:uid="{4D321505-26E1-4BBD-A5B9-6B5F987B2109}"/>
    <cellStyle name="Normal 78" xfId="2020" xr:uid="{00000000-0005-0000-0000-0000E5070000}"/>
    <cellStyle name="Normal 78 2" xfId="6084" xr:uid="{0D0BC55D-783A-4F48-8D18-E372E2C02753}"/>
    <cellStyle name="Normal 78 3" xfId="3758" xr:uid="{2B3067AC-D0BB-4A95-AD69-D09BF92F9273}"/>
    <cellStyle name="Normal 79" xfId="2021" xr:uid="{00000000-0005-0000-0000-0000E6070000}"/>
    <cellStyle name="Normal 79 2" xfId="6085" xr:uid="{0AB5282F-266D-475D-A7F2-7683C4D00E8B}"/>
    <cellStyle name="Normal 79 3" xfId="3759" xr:uid="{BA0FB7DB-2740-4DAC-91E0-74F71FA99179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994" xr:uid="{368F990A-248B-4593-A00F-EB7C7CE640A4}"/>
    <cellStyle name="Normal 8 3 3" xfId="6087" xr:uid="{74C0EAAE-AC70-4409-94AF-98DA2BE58A79}"/>
    <cellStyle name="Normal 8 3 4" xfId="3761" xr:uid="{1E7C36A6-2417-46C7-97B4-9388C928780C}"/>
    <cellStyle name="Normal 8 4" xfId="3260" xr:uid="{E2C51F0A-73AE-43E6-AC62-98B10C0EB78F}"/>
    <cellStyle name="Normal 8 4 2" xfId="6632" xr:uid="{83E48A33-985D-41C6-BBEE-93750810091A}"/>
    <cellStyle name="Normal 8 4 3" xfId="4180" xr:uid="{42A5F0C2-91BC-413C-A886-1E1FD322D307}"/>
    <cellStyle name="Normal 8 5" xfId="4479" xr:uid="{B2AB6B68-86B5-4F4C-AF34-BAA80256A735}"/>
    <cellStyle name="Normal 8 6" xfId="4993" xr:uid="{173AEA23-A59B-4F7B-BD8B-7BB4DB269D82}"/>
    <cellStyle name="Normal 8 7" xfId="5525" xr:uid="{F01A60DC-8170-499B-9118-FF4CEDD23FB0}"/>
    <cellStyle name="Normal 8 8" xfId="6086" xr:uid="{C2598AC0-2F30-43DB-A40C-5EADB51E4BC1}"/>
    <cellStyle name="Normal 8 9" xfId="3760" xr:uid="{64C17ED3-B4CE-4D45-800B-4887D41A8A1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6088" xr:uid="{83955F6E-AB27-4579-B556-22FD5ADAB4F4}"/>
    <cellStyle name="Normal 80 3" xfId="3762" xr:uid="{A4065FD6-9815-42F5-9F11-05577312A3BB}"/>
    <cellStyle name="Normal 81" xfId="2027" xr:uid="{00000000-0005-0000-0000-0000EC070000}"/>
    <cellStyle name="Normal 81 2" xfId="6089" xr:uid="{AF7171BA-BAC0-4C3E-8F4D-AB7075F1F5CD}"/>
    <cellStyle name="Normal 81 3" xfId="3763" xr:uid="{86B759A8-6854-4CB9-B9DF-DE22B494B486}"/>
    <cellStyle name="Normal 82" xfId="2028" xr:uid="{00000000-0005-0000-0000-0000ED070000}"/>
    <cellStyle name="Normal 82 2" xfId="6090" xr:uid="{F5B56AF7-4F23-4759-8A51-57C133116EEC}"/>
    <cellStyle name="Normal 82 3" xfId="3764" xr:uid="{09B26C2E-3C05-4ED0-A3DB-269135BBBD5D}"/>
    <cellStyle name="Normal 83" xfId="2029" xr:uid="{00000000-0005-0000-0000-0000EE070000}"/>
    <cellStyle name="Normal 83 2" xfId="6091" xr:uid="{538B91E9-6C2B-4963-A957-F5E068F02FD5}"/>
    <cellStyle name="Normal 83 3" xfId="3765" xr:uid="{8ED52AC4-A43A-45F1-BE3E-99166387EEAD}"/>
    <cellStyle name="Normal 84" xfId="2030" xr:uid="{00000000-0005-0000-0000-0000EF070000}"/>
    <cellStyle name="Normal 84 2" xfId="6092" xr:uid="{35E693A8-DDE8-4435-9CBB-667E058AC354}"/>
    <cellStyle name="Normal 84 3" xfId="3766" xr:uid="{ED6CC823-C8CC-4B1C-9A65-5E3B439EEBAE}"/>
    <cellStyle name="Normal 85" xfId="2031" xr:uid="{00000000-0005-0000-0000-0000F0070000}"/>
    <cellStyle name="Normal 85 2" xfId="6093" xr:uid="{43A322E7-5AEF-440F-B6DD-38B7B0667B3F}"/>
    <cellStyle name="Normal 85 3" xfId="3767" xr:uid="{16C35CC6-D2E2-4611-9AB7-227F108E794B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366" xr:uid="{514EC86B-4C82-4C7A-9D2A-7F3040A7AB40}"/>
    <cellStyle name="Normal 9 11" xfId="4995" xr:uid="{ACA9EF3A-708C-48C2-B35C-266FD1DDC096}"/>
    <cellStyle name="Normal 9 12" xfId="5526" xr:uid="{99906CC7-B916-48B0-A977-9853EDBD6966}"/>
    <cellStyle name="Normal 9 13" xfId="6094" xr:uid="{683BCB94-FFFB-47B9-B5FA-D56C0554CF45}"/>
    <cellStyle name="Normal 9 14" xfId="3768" xr:uid="{9D36CFDF-9195-432D-8ECF-FDB5B052ED38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996" xr:uid="{49415E0A-D058-4231-BF18-D1FAB6476E65}"/>
    <cellStyle name="Normal 9 7 3" xfId="6095" xr:uid="{60DEBCEA-A073-49C6-8D92-9A5B8AB8A960}"/>
    <cellStyle name="Normal 9 7 4" xfId="3769" xr:uid="{71E2056D-30E1-4493-A443-FE6BBD161EE8}"/>
    <cellStyle name="Normal 9 8" xfId="3262" xr:uid="{7D930580-CBA0-45C0-962B-5257BAEA215B}"/>
    <cellStyle name="Normal 9 8 2" xfId="6633" xr:uid="{6513DE53-C4AB-4B59-9DCA-D00AC2C2EB0A}"/>
    <cellStyle name="Normal 9 8 3" xfId="4181" xr:uid="{0AAC226A-BA5B-4526-BB14-F29B5C18F578}"/>
    <cellStyle name="Normal 9 9" xfId="4480" xr:uid="{57F6870E-F3D1-48F6-996E-14A078FC8AC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6096" xr:uid="{7D760A3A-8364-4656-83AB-8504A8D56CA8}"/>
    <cellStyle name="Normal 92 3" xfId="3770" xr:uid="{0D440B8D-20F3-41F8-89AE-A092A39C0EF9}"/>
    <cellStyle name="Normal 93" xfId="2083" xr:uid="{00000000-0005-0000-0000-000024080000}"/>
    <cellStyle name="Normal 93 2" xfId="6097" xr:uid="{80A814F8-F3AA-4282-A1B9-BC585542972C}"/>
    <cellStyle name="Normal 93 3" xfId="3771" xr:uid="{11D40FF9-E040-4785-8C62-EEAD6AAA0691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6098" xr:uid="{2D97D4C5-9798-4DA2-9553-5933E07348D8}"/>
    <cellStyle name="Normal 95 3" xfId="3772" xr:uid="{6BB8440A-DE87-457A-8A8B-D0667ABC8B16}"/>
    <cellStyle name="Normal 96" xfId="2087" xr:uid="{00000000-0005-0000-0000-000028080000}"/>
    <cellStyle name="Normal 96 2" xfId="6099" xr:uid="{32630CA3-F60E-4D60-9C01-43D338037913}"/>
    <cellStyle name="Normal 96 3" xfId="3773" xr:uid="{4D49F65E-D7CB-442B-871C-6B9006289405}"/>
    <cellStyle name="Normal 97" xfId="2088" xr:uid="{00000000-0005-0000-0000-000029080000}"/>
    <cellStyle name="Normal 97 2" xfId="6100" xr:uid="{FEC9D127-C470-45B4-9149-F3B553C3C26B}"/>
    <cellStyle name="Normal 97 3" xfId="3774" xr:uid="{C605F303-C9B2-4002-9683-5483953BE568}"/>
    <cellStyle name="Normal 98" xfId="2089" xr:uid="{00000000-0005-0000-0000-00002A080000}"/>
    <cellStyle name="Normal 98 2" xfId="6101" xr:uid="{67F05FE9-B521-4905-A685-26DA58F3E341}"/>
    <cellStyle name="Normal 98 3" xfId="3775" xr:uid="{208E5842-3379-4927-884D-7D14EBB9DFE1}"/>
    <cellStyle name="Normal 99" xfId="2090" xr:uid="{00000000-0005-0000-0000-00002B080000}"/>
    <cellStyle name="Normal 99 2" xfId="6102" xr:uid="{3F212E4F-3338-4B5F-AAE7-E4BA6C898869}"/>
    <cellStyle name="Normal 99 3" xfId="3776" xr:uid="{B5B9DAF6-DD6A-4341-84C4-F3F01415BA63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997" xr:uid="{9E5AE160-0528-4E83-8145-16D4F50ED7F6}"/>
    <cellStyle name="Note 10 2 2 3" xfId="6103" xr:uid="{93523663-0577-4E46-BAFA-E41B896D6051}"/>
    <cellStyle name="Note 10 2 3" xfId="4364" xr:uid="{C7264F33-7915-4504-B033-F5D130C35007}"/>
    <cellStyle name="Note 10 2 4" xfId="4482" xr:uid="{28C256D7-1494-4F1C-A1ED-61EA25317DE5}"/>
    <cellStyle name="Note 10 2 5" xfId="5379" xr:uid="{CEE291FF-4351-445B-8E0F-9FD4FAB09251}"/>
    <cellStyle name="Note 10 2 6" xfId="5528" xr:uid="{B0AD8945-D83D-46B7-8CBE-013BA87801B6}"/>
    <cellStyle name="Note 10 2 7" xfId="5210" xr:uid="{04F3145D-7ABE-4050-B446-67A2BEFCEEE0}"/>
    <cellStyle name="Note 10 3" xfId="2095" xr:uid="{00000000-0005-0000-0000-000030080000}"/>
    <cellStyle name="Note 10 3 2" xfId="4998" xr:uid="{2F44C9DF-60B7-4399-BADB-7EFB905A1163}"/>
    <cellStyle name="Note 10 3 3" xfId="6104" xr:uid="{2B787F66-A332-479E-9A29-3711DD210026}"/>
    <cellStyle name="Note 10 4" xfId="4365" xr:uid="{B08F457D-960B-4EA3-B371-D126334FD09E}"/>
    <cellStyle name="Note 10 5" xfId="4481" xr:uid="{95E74D17-D5FD-4215-A9B3-7094BAC11C0E}"/>
    <cellStyle name="Note 10 6" xfId="5380" xr:uid="{48AB9056-EE5C-4EF5-81D5-711F4F346857}"/>
    <cellStyle name="Note 10 7" xfId="5527" xr:uid="{2993270E-7672-4010-BD54-FBCA1B47E2C9}"/>
    <cellStyle name="Note 10 8" xfId="5396" xr:uid="{CB632F2D-ED52-40D7-8057-89EA3DE4DFBB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999" xr:uid="{FE9EC75A-A82E-440A-8B74-8CA778F8B959}"/>
    <cellStyle name="Note 11 2 2 3" xfId="6105" xr:uid="{EEE76AEF-43A2-4E47-822A-CC558C20A212}"/>
    <cellStyle name="Note 11 2 3" xfId="4362" xr:uid="{30EA6D8E-77A2-4E01-A3A8-CA0C132BCFD4}"/>
    <cellStyle name="Note 11 2 4" xfId="4484" xr:uid="{95CC89FF-130E-4FA8-A40F-FCAB96ED380B}"/>
    <cellStyle name="Note 11 2 5" xfId="5377" xr:uid="{9C97FD35-AD2C-41F7-9344-2AF9F73634C6}"/>
    <cellStyle name="Note 11 2 6" xfId="5530" xr:uid="{8C4070D3-223D-49AA-9FC2-44E9338473C1}"/>
    <cellStyle name="Note 11 2 7" xfId="5394" xr:uid="{47F1DD05-3BFD-41D6-B789-E46E1611BF06}"/>
    <cellStyle name="Note 11 3" xfId="2100" xr:uid="{00000000-0005-0000-0000-000035080000}"/>
    <cellStyle name="Note 11 3 2" xfId="5000" xr:uid="{E081BB77-416D-4687-87AF-C5394F38FD23}"/>
    <cellStyle name="Note 11 3 3" xfId="6106" xr:uid="{474F2D72-A196-4674-9259-6D8FA3D28D0E}"/>
    <cellStyle name="Note 11 4" xfId="4363" xr:uid="{1D5D9903-24DB-483A-A981-3B8D8929ACE6}"/>
    <cellStyle name="Note 11 5" xfId="4483" xr:uid="{DE45CDF9-8EDD-4A28-87A1-98E8B663361E}"/>
    <cellStyle name="Note 11 6" xfId="5378" xr:uid="{03E8A6BD-9C22-41ED-9BB0-A83B99282C79}"/>
    <cellStyle name="Note 11 7" xfId="5529" xr:uid="{0D959F0D-0857-4BB3-9507-182E1181A835}"/>
    <cellStyle name="Note 11 8" xfId="5395" xr:uid="{1A4394BD-A3E8-473C-B24D-D7AF14E0C5E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5001" xr:uid="{88972B70-B50B-40F0-AF93-2645344D8EFB}"/>
    <cellStyle name="Note 12 2 2 3" xfId="6107" xr:uid="{7F053C9D-B645-46DE-89DB-890766C2084D}"/>
    <cellStyle name="Note 12 2 3" xfId="4360" xr:uid="{B37EB170-DDB5-4A14-AA08-34169003B39C}"/>
    <cellStyle name="Note 12 2 4" xfId="4486" xr:uid="{94B048A6-CE21-444C-9265-8F8F51B9A28C}"/>
    <cellStyle name="Note 12 2 5" xfId="5375" xr:uid="{D3C0675C-7784-4E79-A56D-44A43DA30FAB}"/>
    <cellStyle name="Note 12 2 6" xfId="5532" xr:uid="{962963D7-2377-438F-9420-BB31ABEB032B}"/>
    <cellStyle name="Note 12 2 7" xfId="5392" xr:uid="{8E0F1D3A-1A0E-4041-B55B-4FE1BD72E122}"/>
    <cellStyle name="Note 12 3" xfId="2105" xr:uid="{00000000-0005-0000-0000-00003A080000}"/>
    <cellStyle name="Note 12 3 2" xfId="5002" xr:uid="{1FC2D109-6CA5-4E85-B427-B739327ECFB6}"/>
    <cellStyle name="Note 12 3 3" xfId="6108" xr:uid="{33AF93F6-1AEC-4409-9576-1A1F5EA068A6}"/>
    <cellStyle name="Note 12 4" xfId="4361" xr:uid="{A1D0A4C6-2DC6-4958-A5CA-17C49EA367FF}"/>
    <cellStyle name="Note 12 5" xfId="4485" xr:uid="{E9F87939-EAA5-48AE-8874-6B1F1ED0445C}"/>
    <cellStyle name="Note 12 6" xfId="5376" xr:uid="{29CB342F-5F03-43EC-9B55-1A4FBF375F14}"/>
    <cellStyle name="Note 12 7" xfId="5531" xr:uid="{E47CEC4B-BB03-4D9D-B9FC-FF6AA546A379}"/>
    <cellStyle name="Note 12 8" xfId="5393" xr:uid="{F8E22F5B-9135-49FE-83E2-8E735FD8A02E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5003" xr:uid="{80841846-995C-49B4-8C6F-D6A111CD9A9C}"/>
    <cellStyle name="Note 13 2 2 3" xfId="6109" xr:uid="{080F08DC-9034-4452-A79B-76AA6500441D}"/>
    <cellStyle name="Note 13 2 3" xfId="4358" xr:uid="{9BE48788-50AD-496A-A580-75890DFDB761}"/>
    <cellStyle name="Note 13 2 4" xfId="4514" xr:uid="{20793184-F89C-4414-AB62-8E4A8A83D185}"/>
    <cellStyle name="Note 13 2 5" xfId="5373" xr:uid="{C599123D-D8FA-46D1-8F57-273E18072746}"/>
    <cellStyle name="Note 13 2 6" xfId="5534" xr:uid="{2D3DFEC6-DCBD-41F7-AF88-E0D240EEEB48}"/>
    <cellStyle name="Note 13 2 7" xfId="5390" xr:uid="{AD192F5F-80DF-42D0-8F49-2D1F9DC187AD}"/>
    <cellStyle name="Note 13 3" xfId="2110" xr:uid="{00000000-0005-0000-0000-00003F080000}"/>
    <cellStyle name="Note 13 3 2" xfId="5004" xr:uid="{B0C56C61-0387-4FC2-A89F-C1D55638D74E}"/>
    <cellStyle name="Note 13 3 3" xfId="6110" xr:uid="{E6C1C7FA-BA08-463F-A891-158F146A2019}"/>
    <cellStyle name="Note 13 4" xfId="4359" xr:uid="{EF69A9D4-CE38-4F4E-B7D3-7B17E2EE5B31}"/>
    <cellStyle name="Note 13 5" xfId="4487" xr:uid="{755D84C0-5F53-4682-B2D4-1C49752F7D8F}"/>
    <cellStyle name="Note 13 6" xfId="5374" xr:uid="{6DFBF651-D6FD-407B-B3F1-A21F21D0251B}"/>
    <cellStyle name="Note 13 7" xfId="5533" xr:uid="{0BBBAAF5-BBF3-47EB-8425-C32BC96DA71C}"/>
    <cellStyle name="Note 13 8" xfId="5391" xr:uid="{A6B20B24-326C-4072-8A03-9306ED9B2B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5005" xr:uid="{911D93A6-893F-48F5-9C69-2B7EB31D911D}"/>
    <cellStyle name="Note 14 2 2 3" xfId="6111" xr:uid="{7C5F935C-EF36-484F-A0CA-56477D1C2C85}"/>
    <cellStyle name="Note 14 2 3" xfId="4356" xr:uid="{8A4F88CD-A943-487B-A3BC-D8CB82785980}"/>
    <cellStyle name="Note 14 2 4" xfId="4489" xr:uid="{D79EAD9A-F950-4B90-BE3E-C8AD47FF79C0}"/>
    <cellStyle name="Note 14 2 5" xfId="5209" xr:uid="{9A2D5982-6132-4DAF-9894-03D9C46568B0}"/>
    <cellStyle name="Note 14 2 6" xfId="5535" xr:uid="{B848DF02-0009-4E3F-B071-4F3A72799077}"/>
    <cellStyle name="Note 14 2 7" xfId="5388" xr:uid="{7F252CEE-521B-4E5E-8EF9-C838341C40CD}"/>
    <cellStyle name="Note 14 3" xfId="2115" xr:uid="{00000000-0005-0000-0000-000044080000}"/>
    <cellStyle name="Note 14 3 2" xfId="5006" xr:uid="{1F4DADFC-F4D5-43FE-859E-F6B5D236D1EB}"/>
    <cellStyle name="Note 14 3 3" xfId="6112" xr:uid="{D228E13F-91AC-4F30-9AC0-5D368311B1BA}"/>
    <cellStyle name="Note 14 4" xfId="4357" xr:uid="{179F924E-6AF2-46C0-BD2B-F8AE335371F6}"/>
    <cellStyle name="Note 14 5" xfId="4488" xr:uid="{A6B881FE-3756-4DCA-8F1E-5FED17B49548}"/>
    <cellStyle name="Note 14 6" xfId="5372" xr:uid="{D5A95F35-172F-4525-888F-019DA77E279B}"/>
    <cellStyle name="Note 14 7" xfId="5221" xr:uid="{B54D17CB-C22F-4D3C-8B03-E86DCEA7B3FD}"/>
    <cellStyle name="Note 14 8" xfId="5389" xr:uid="{BFEB4B63-CA94-43C2-AE01-E064D6B43981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5007" xr:uid="{2E981F29-1BF4-4118-B673-9D8927FD2EEE}"/>
    <cellStyle name="Note 15 2 2 3" xfId="6113" xr:uid="{D84E6E71-6BF1-4A1F-831F-C95192169DF8}"/>
    <cellStyle name="Note 15 2 3" xfId="4197" xr:uid="{341C5046-E410-4C80-BC2A-4964F6A99233}"/>
    <cellStyle name="Note 15 2 4" xfId="4491" xr:uid="{11E0A073-89B5-48E0-BE07-404F8AA2B7E9}"/>
    <cellStyle name="Note 15 2 5" xfId="5370" xr:uid="{85669235-DC22-4268-B5B0-05402E5859F3}"/>
    <cellStyle name="Note 15 2 6" xfId="5537" xr:uid="{6FEEFFDC-F467-43DA-BD0E-8C4B4A5DCF59}"/>
    <cellStyle name="Note 15 2 7" xfId="5386" xr:uid="{7D86863F-6630-4438-A882-506FB596D904}"/>
    <cellStyle name="Note 15 3" xfId="2120" xr:uid="{00000000-0005-0000-0000-000049080000}"/>
    <cellStyle name="Note 15 3 2" xfId="5008" xr:uid="{3C32EA62-FEAF-4AB8-83FE-98097BD67EF0}"/>
    <cellStyle name="Note 15 3 3" xfId="6114" xr:uid="{7A0A42E7-B19E-4775-9940-0E569A097B77}"/>
    <cellStyle name="Note 15 4" xfId="4355" xr:uid="{EB02E724-F409-455F-91E8-C59A92E96497}"/>
    <cellStyle name="Note 15 5" xfId="4490" xr:uid="{931951E4-638F-4C7A-9B73-AFA986A3B354}"/>
    <cellStyle name="Note 15 6" xfId="5371" xr:uid="{891F5E49-460A-4FE4-9178-73BF71807DDB}"/>
    <cellStyle name="Note 15 7" xfId="5536" xr:uid="{12C14F19-3C58-4FE3-9CC8-7E3F5BD48CC1}"/>
    <cellStyle name="Note 15 8" xfId="5387" xr:uid="{BCCA2A1F-C4C6-499A-9C4A-60C0D99CA31E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2 2" xfId="5009" xr:uid="{38D9F75D-3465-4BA4-A232-8201F7BFD0E5}"/>
    <cellStyle name="Note 16 2 2 3" xfId="6115" xr:uid="{E1F64813-177B-4445-8D92-B70934A06F22}"/>
    <cellStyle name="Note 16 2 3" xfId="4353" xr:uid="{DD9F2722-BF4F-4C96-8987-F240BD06F57D}"/>
    <cellStyle name="Note 16 2 4" xfId="4493" xr:uid="{1C8E2443-EF70-40D2-94FA-DC04BAFBD7F7}"/>
    <cellStyle name="Note 16 2 5" xfId="5368" xr:uid="{994C437A-FE28-427E-B59D-09539A8599C6}"/>
    <cellStyle name="Note 16 2 6" xfId="5539" xr:uid="{43CFCC20-B400-4C92-8538-08C83DDF862C}"/>
    <cellStyle name="Note 16 2 7" xfId="5384" xr:uid="{C0DF2DAA-3824-4BDC-9185-BFE621FD9C39}"/>
    <cellStyle name="Note 16 3" xfId="2125" xr:uid="{00000000-0005-0000-0000-00004E080000}"/>
    <cellStyle name="Note 16 3 2" xfId="5010" xr:uid="{8C93BFE6-76E6-423B-8FFD-83365BCAB83D}"/>
    <cellStyle name="Note 16 3 3" xfId="6116" xr:uid="{045725AF-9B58-4C6A-B1EC-FDB54DD3823B}"/>
    <cellStyle name="Note 16 3 4" xfId="3777" xr:uid="{C314C32F-F8BD-4061-A93F-5C6F0AE8453C}"/>
    <cellStyle name="Note 16 4" xfId="3291" xr:uid="{635301BC-F383-4E63-BF06-A50CA37FCD63}"/>
    <cellStyle name="Note 16 4 2" xfId="6634" xr:uid="{CBF2F040-66FF-4004-A46F-BA9900B746FE}"/>
    <cellStyle name="Note 16 5" xfId="4354" xr:uid="{B66666E9-269C-42B1-8C44-B514C3D6A898}"/>
    <cellStyle name="Note 16 6" xfId="4492" xr:uid="{92B6EAED-B58A-4F60-B2E4-237793FC5050}"/>
    <cellStyle name="Note 16 7" xfId="5369" xr:uid="{F4825ABA-330A-44FE-8E84-7BAA8F885E8D}"/>
    <cellStyle name="Note 16 8" xfId="5538" xr:uid="{83D346C1-3491-4F30-B76B-D621DBFC5D3A}"/>
    <cellStyle name="Note 16 9" xfId="5385" xr:uid="{574AE237-1D41-451E-B2DC-B797711A9518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2 2" xfId="5011" xr:uid="{0882E14A-E500-4478-B5EB-0375C4CD7E88}"/>
    <cellStyle name="Note 17 2 2 3" xfId="6117" xr:uid="{1218EED5-3018-46E0-8DF1-92683ACA8162}"/>
    <cellStyle name="Note 17 2 3" xfId="4351" xr:uid="{504364CA-3662-4786-892C-D898E9633ACE}"/>
    <cellStyle name="Note 17 2 4" xfId="4495" xr:uid="{5CD2489C-91F4-4C98-984C-42430BF9A3E9}"/>
    <cellStyle name="Note 17 2 5" xfId="5366" xr:uid="{BA07E762-AE61-44E8-AF30-1A40EAE6A74D}"/>
    <cellStyle name="Note 17 2 6" xfId="5541" xr:uid="{8652F88C-D24C-493B-ABDC-4053CE3D69A0}"/>
    <cellStyle name="Note 17 2 7" xfId="5382" xr:uid="{B6FE2E76-8762-457A-92BB-8B431FE5C5F9}"/>
    <cellStyle name="Note 17 3" xfId="2130" xr:uid="{00000000-0005-0000-0000-000053080000}"/>
    <cellStyle name="Note 17 3 2" xfId="5012" xr:uid="{1C976825-8010-4EEB-81E5-5481C0A70BB6}"/>
    <cellStyle name="Note 17 3 3" xfId="6118" xr:uid="{D34CCC2A-F7F6-4AF5-A382-D85D0B866805}"/>
    <cellStyle name="Note 17 3 4" xfId="3778" xr:uid="{31045043-C696-4127-9EEF-E8CF63EE8455}"/>
    <cellStyle name="Note 17 4" xfId="3292" xr:uid="{FC7A31D4-D0D5-4DC0-9A7C-2D437D486A01}"/>
    <cellStyle name="Note 17 4 2" xfId="6635" xr:uid="{08475D40-CB4C-4966-B36A-77C77BBD3E34}"/>
    <cellStyle name="Note 17 5" xfId="4352" xr:uid="{2122F6CC-1D9D-4DEA-80C0-0851F7E8B177}"/>
    <cellStyle name="Note 17 6" xfId="4494" xr:uid="{B3F679FB-A870-4A4B-9F0A-AAF30762FCC9}"/>
    <cellStyle name="Note 17 7" xfId="5367" xr:uid="{747343A3-299B-4867-B885-EF28AD153D12}"/>
    <cellStyle name="Note 17 8" xfId="5540" xr:uid="{92B4EB5C-5394-4BF4-99CB-8D9C50C39E53}"/>
    <cellStyle name="Note 17 9" xfId="5383" xr:uid="{959CEADE-85C6-460F-9A4E-430E6C5B52BD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2 2" xfId="5013" xr:uid="{2B286747-0265-47CF-A659-3A6F90DAFBAA}"/>
    <cellStyle name="Note 18 2 2 3" xfId="6119" xr:uid="{C1CB827B-77C3-4CD6-8332-FB629962BE57}"/>
    <cellStyle name="Note 18 2 3" xfId="4349" xr:uid="{198FC973-7549-47E2-988B-B029CC1CC904}"/>
    <cellStyle name="Note 18 2 4" xfId="4497" xr:uid="{271A51C8-8466-4B30-B4B1-938E63A0F27D}"/>
    <cellStyle name="Note 18 2 5" xfId="5364" xr:uid="{5DD668EF-2216-442C-B8E6-3B909653AE38}"/>
    <cellStyle name="Note 18 2 6" xfId="5543" xr:uid="{5CBED33B-415B-48A2-BE5D-055A68427729}"/>
    <cellStyle name="Note 18 2 7" xfId="5604" xr:uid="{E8613F86-83C9-4B23-A6EA-934278D04D2C}"/>
    <cellStyle name="Note 18 3" xfId="2135" xr:uid="{00000000-0005-0000-0000-000058080000}"/>
    <cellStyle name="Note 18 3 2" xfId="5014" xr:uid="{21B20D29-50D5-47B4-AE33-2222F2B69830}"/>
    <cellStyle name="Note 18 3 3" xfId="6120" xr:uid="{E4F31955-8134-4D77-B643-1356E4418A95}"/>
    <cellStyle name="Note 18 3 4" xfId="3779" xr:uid="{F8E7CF01-E001-46D3-9327-1E5336AF8502}"/>
    <cellStyle name="Note 18 4" xfId="3293" xr:uid="{D50CF4AC-B985-4C69-81E1-3BDA35AF95F0}"/>
    <cellStyle name="Note 18 4 2" xfId="6636" xr:uid="{22B4371E-2A6D-4410-B8BB-C7C4EB2937F1}"/>
    <cellStyle name="Note 18 5" xfId="4350" xr:uid="{27F79E06-2F84-4659-8870-03A52C3FF1AB}"/>
    <cellStyle name="Note 18 6" xfId="4496" xr:uid="{D312A59D-BB3D-452E-83AC-989F81FA454D}"/>
    <cellStyle name="Note 18 7" xfId="5365" xr:uid="{DCC6E9F1-C1F2-442F-BEAC-0DD7FBA286F4}"/>
    <cellStyle name="Note 18 8" xfId="5542" xr:uid="{6B9C1E4B-A048-4322-A285-70CA84F88942}"/>
    <cellStyle name="Note 18 9" xfId="5381" xr:uid="{874D07FC-E33B-4F13-BA20-CC3C4CA0DCA6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2 2" xfId="5015" xr:uid="{669D52E1-E481-412C-8B26-36F156595578}"/>
    <cellStyle name="Note 19 2 2 3" xfId="6121" xr:uid="{A92957D4-5605-4EFE-9004-1C042F6BFB08}"/>
    <cellStyle name="Note 19 2 3" xfId="4347" xr:uid="{7EAC785D-413D-4FD2-9B97-6767F70CAD71}"/>
    <cellStyle name="Note 19 2 4" xfId="4515" xr:uid="{B2FDECD8-D4EF-42D2-ADA9-79D6834205CA}"/>
    <cellStyle name="Note 19 2 5" xfId="5362" xr:uid="{FC47B82F-386E-4D1B-B98C-F068B70F3C7F}"/>
    <cellStyle name="Note 19 2 6" xfId="5545" xr:uid="{2D486D87-7C5A-4F86-8316-5AB7C8D0C355}"/>
    <cellStyle name="Note 19 2 7" xfId="5568" xr:uid="{89B51779-A056-4D02-BBCC-D160F06BEC6E}"/>
    <cellStyle name="Note 19 3" xfId="2140" xr:uid="{00000000-0005-0000-0000-00005D080000}"/>
    <cellStyle name="Note 19 3 2" xfId="5016" xr:uid="{8D00687A-C57E-422A-8E5B-D0D7A096D7BD}"/>
    <cellStyle name="Note 19 3 3" xfId="6122" xr:uid="{FC04402F-FE52-4238-9647-FF358006F7CD}"/>
    <cellStyle name="Note 19 3 4" xfId="3780" xr:uid="{4772A29D-49AA-47AE-85EC-F262025A8D02}"/>
    <cellStyle name="Note 19 4" xfId="3294" xr:uid="{1F04B7CF-6F4D-4E5C-B9E3-2932436C5F49}"/>
    <cellStyle name="Note 19 4 2" xfId="6637" xr:uid="{05BE0F70-CA39-4AF0-BC1D-D3229074CB47}"/>
    <cellStyle name="Note 19 5" xfId="4348" xr:uid="{2BB0455C-A30E-45AD-82BE-9BB873DF4A1B}"/>
    <cellStyle name="Note 19 6" xfId="4498" xr:uid="{05704D82-E24B-4B3C-B97F-5C0EE14AFA6D}"/>
    <cellStyle name="Note 19 7" xfId="5363" xr:uid="{D2C954F4-4D19-416D-95C7-74D4C06C8FE3}"/>
    <cellStyle name="Note 19 8" xfId="5544" xr:uid="{30B322C6-A814-429F-86DD-55F1843DE528}"/>
    <cellStyle name="Note 19 9" xfId="5567" xr:uid="{D65D57B5-9A49-45DA-99D1-85EBD318DB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2 2" xfId="5017" xr:uid="{C932017B-E044-4B0A-930C-8603A3BA3CE1}"/>
    <cellStyle name="Note 2 2 2 3" xfId="6123" xr:uid="{DA5E7FAE-465A-4C2D-ADE9-6575B6D58617}"/>
    <cellStyle name="Note 2 2 3" xfId="4345" xr:uid="{4D3FA440-A17F-4517-B52E-C39C25314F35}"/>
    <cellStyle name="Note 2 2 4" xfId="4500" xr:uid="{14FC1974-B4D6-45B7-98DE-41E26ECCE7DB}"/>
    <cellStyle name="Note 2 2 5" xfId="5208" xr:uid="{08E9755A-BC36-4E99-B4DD-9AFD727FE3D7}"/>
    <cellStyle name="Note 2 2 6" xfId="5547" xr:uid="{38FDE951-F3E4-4341-B048-6245445D8A35}"/>
    <cellStyle name="Note 2 2 7" xfId="5569" xr:uid="{48DB8F70-88EF-45F7-B110-692C55A817F3}"/>
    <cellStyle name="Note 2 3" xfId="2145" xr:uid="{00000000-0005-0000-0000-000062080000}"/>
    <cellStyle name="Note 2 3 2" xfId="2146" xr:uid="{00000000-0005-0000-0000-000063080000}"/>
    <cellStyle name="Note 2 3 2 2" xfId="5018" xr:uid="{20009FB9-AB6E-4B6D-8E10-05C276466BE5}"/>
    <cellStyle name="Note 2 3 2 3" xfId="6124" xr:uid="{A59002AE-A7B0-4909-83A6-FC00A6A05C40}"/>
    <cellStyle name="Note 2 3 3" xfId="4344" xr:uid="{02973943-BCDF-4D3A-8AC6-CE2650D2DA2B}"/>
    <cellStyle name="Note 2 3 4" xfId="4501" xr:uid="{D1D4738D-1050-469D-BDEA-C5A25300FD6E}"/>
    <cellStyle name="Note 2 3 5" xfId="5360" xr:uid="{BDD2CB37-6F46-4397-B7D5-279D23BAB617}"/>
    <cellStyle name="Note 2 3 6" xfId="5548" xr:uid="{E044C8B3-A0B7-49DC-98F4-BCA6297D5AE0}"/>
    <cellStyle name="Note 2 3 7" xfId="5570" xr:uid="{161702AC-ABD4-4F40-93DB-89872372D05A}"/>
    <cellStyle name="Note 2 4" xfId="2147" xr:uid="{00000000-0005-0000-0000-000064080000}"/>
    <cellStyle name="Note 2 4 2" xfId="5019" xr:uid="{49458618-2B77-4EAC-B200-07C40C0B4EDE}"/>
    <cellStyle name="Note 2 4 3" xfId="6125" xr:uid="{52879277-1FBC-4C5F-9A39-964CCC628603}"/>
    <cellStyle name="Note 2 5" xfId="4346" xr:uid="{CA45A71D-E84A-42CF-872E-1E39D7EAE6C9}"/>
    <cellStyle name="Note 2 6" xfId="4499" xr:uid="{6314AAFB-4939-4B51-BD01-B65EBA3A105B}"/>
    <cellStyle name="Note 2 7" xfId="5361" xr:uid="{1464479F-A7A7-4C33-85CB-53D28294523F}"/>
    <cellStyle name="Note 2 8" xfId="5546" xr:uid="{8CB16B21-761F-4021-975C-15A3458DA799}"/>
    <cellStyle name="Note 2 9" xfId="5557" xr:uid="{D68147CF-2CC2-4539-AC42-72375EF412C6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2 2" xfId="5020" xr:uid="{0E183412-8E91-4D3B-96D1-281DDA6F9D4D}"/>
    <cellStyle name="Note 20 2 2 3" xfId="6126" xr:uid="{841F647C-B081-4977-9829-A8B25CACD62E}"/>
    <cellStyle name="Note 20 2 3" xfId="4343" xr:uid="{19C1EE0D-F024-4810-BAD7-39444E25B5AA}"/>
    <cellStyle name="Note 20 2 4" xfId="4517" xr:uid="{9CAC639F-C9C5-4340-A931-03BAA75AD8B1}"/>
    <cellStyle name="Note 20 2 5" xfId="5358" xr:uid="{F9AA259B-8A97-4CE8-9EE6-D2EAF877EDEE}"/>
    <cellStyle name="Note 20 2 6" xfId="5550" xr:uid="{B6C318AF-FD40-4157-8203-AC894C024EEE}"/>
    <cellStyle name="Note 20 2 7" xfId="5572" xr:uid="{797C0519-1D27-4BD0-B6B0-663772842641}"/>
    <cellStyle name="Note 20 3" xfId="2152" xr:uid="{00000000-0005-0000-0000-000069080000}"/>
    <cellStyle name="Note 20 3 2" xfId="5021" xr:uid="{BD8F91B6-019F-49BA-B889-989E0CCCC732}"/>
    <cellStyle name="Note 20 3 3" xfId="6127" xr:uid="{07B23AFA-AFE9-4DFE-9D06-6B9D278B652C}"/>
    <cellStyle name="Note 20 3 4" xfId="3781" xr:uid="{8BAF2EDE-67AB-468E-B978-C56E63B15E3F}"/>
    <cellStyle name="Note 20 4" xfId="3295" xr:uid="{5C632049-1586-4B5A-9123-1A05AFD9A020}"/>
    <cellStyle name="Note 20 4 2" xfId="6638" xr:uid="{8F5C01BE-8449-480D-AC74-1C6BBB518A99}"/>
    <cellStyle name="Note 20 5" xfId="4196" xr:uid="{8D68DB53-D65A-48CD-AC29-8B05923A2839}"/>
    <cellStyle name="Note 20 6" xfId="4502" xr:uid="{92EA4413-AFE0-441E-8EB3-2D163CB2B332}"/>
    <cellStyle name="Note 20 7" xfId="5359" xr:uid="{E3CD594D-4D35-4DC6-8841-2ECAF6C3A75B}"/>
    <cellStyle name="Note 20 8" xfId="5549" xr:uid="{54A4CA8E-6A1E-492A-8FCB-C6594BC868BF}"/>
    <cellStyle name="Note 20 9" xfId="5571" xr:uid="{A8F0524A-87C2-4295-A210-F8F45F6400EF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2 2" xfId="5022" xr:uid="{C6C064CA-DC5C-4F58-88B0-D1EB5799A5FA}"/>
    <cellStyle name="Note 21 2 2 3" xfId="6128" xr:uid="{F37319A2-2208-4E0A-B797-3CDF8EBF7022}"/>
    <cellStyle name="Note 21 2 3" xfId="4341" xr:uid="{15C02CF2-9D95-4F2E-B6CA-BE33B85C3E03}"/>
    <cellStyle name="Note 21 2 4" xfId="4504" xr:uid="{D6FB2C29-CEEE-46FD-84A9-68F380B20001}"/>
    <cellStyle name="Note 21 2 5" xfId="5356" xr:uid="{F33626E3-4AB5-469D-89A4-5ED9EC4ACD65}"/>
    <cellStyle name="Note 21 2 6" xfId="5566" xr:uid="{FD401D7D-4AED-4232-9492-13E3B451289C}"/>
    <cellStyle name="Note 21 2 7" xfId="5574" xr:uid="{5B1A9EE4-25F3-482C-87CB-D6897E66C512}"/>
    <cellStyle name="Note 21 3" xfId="2157" xr:uid="{00000000-0005-0000-0000-00006E080000}"/>
    <cellStyle name="Note 21 3 2" xfId="5023" xr:uid="{7BCF0309-C74F-41A0-A687-3BD6AE7641EA}"/>
    <cellStyle name="Note 21 3 3" xfId="6129" xr:uid="{05E917CA-17D2-452F-ABA1-C7CD18E31483}"/>
    <cellStyle name="Note 21 3 4" xfId="3782" xr:uid="{BD5C718C-9D07-4F02-888A-859D58AFCAB0}"/>
    <cellStyle name="Note 21 4" xfId="3296" xr:uid="{E3B5CF06-C930-4B74-A8B7-984186458630}"/>
    <cellStyle name="Note 21 4 2" xfId="6639" xr:uid="{A1A95335-FF79-4CE4-8DDA-2B988550503F}"/>
    <cellStyle name="Note 21 5" xfId="4342" xr:uid="{229CE484-2F00-48BF-9261-B083ED24A3AC}"/>
    <cellStyle name="Note 21 6" xfId="4503" xr:uid="{DD3B5F24-EA18-4CA7-893A-CDE4EC084306}"/>
    <cellStyle name="Note 21 7" xfId="5357" xr:uid="{A79A254B-A233-4F92-B74D-7B35106D4BB5}"/>
    <cellStyle name="Note 21 8" xfId="5551" xr:uid="{E16A6A91-E941-4573-91E1-4D7F40A2DF2B}"/>
    <cellStyle name="Note 21 9" xfId="5573" xr:uid="{0D772769-6507-4594-9EFE-5FB637EC12EF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2 2" xfId="5024" xr:uid="{1E8BB3BA-5992-41E8-B70C-E45CC1EACE05}"/>
    <cellStyle name="Note 22 2 2 3" xfId="6130" xr:uid="{3EF53B08-0C85-4EFD-8CA6-34811DD47792}"/>
    <cellStyle name="Note 22 2 3" xfId="4339" xr:uid="{3A83A59D-5DD4-4B38-B087-7BDC3519A83E}"/>
    <cellStyle name="Note 22 2 4" xfId="4506" xr:uid="{AA3DF4DE-E497-43B5-AE81-28179436B01F}"/>
    <cellStyle name="Note 22 2 5" xfId="5354" xr:uid="{CE7F5E70-DED1-4619-B96D-EED0381DB9DD}"/>
    <cellStyle name="Note 22 2 6" xfId="5553" xr:uid="{C774DFE6-2687-44BE-BEF9-057DA6CB723A}"/>
    <cellStyle name="Note 22 2 7" xfId="5576" xr:uid="{63AB2F25-7B38-47B8-85E6-0E615A7093AE}"/>
    <cellStyle name="Note 22 3" xfId="2162" xr:uid="{00000000-0005-0000-0000-000073080000}"/>
    <cellStyle name="Note 22 3 2" xfId="5025" xr:uid="{8227EE8D-98AB-4231-B10C-2B1EE924AE6A}"/>
    <cellStyle name="Note 22 3 3" xfId="6131" xr:uid="{DCFDF1DC-E0A1-4136-8004-E2A3474DC579}"/>
    <cellStyle name="Note 22 3 4" xfId="3783" xr:uid="{9EFEE2E3-B264-4443-A967-42E2EDFC3879}"/>
    <cellStyle name="Note 22 4" xfId="3297" xr:uid="{B289E0C4-5219-4328-AC08-6E5162768C21}"/>
    <cellStyle name="Note 22 4 2" xfId="6640" xr:uid="{23E748D3-2F34-4FC2-B636-B7BF550A2D02}"/>
    <cellStyle name="Note 22 5" xfId="4340" xr:uid="{91039E1F-8BD3-4D94-8412-AF4C817CB442}"/>
    <cellStyle name="Note 22 6" xfId="4505" xr:uid="{CA9F2E7C-DFE3-4AB6-8BE5-0050567869E6}"/>
    <cellStyle name="Note 22 7" xfId="5355" xr:uid="{224C03D9-35C1-4295-A8F4-A1AC9345C996}"/>
    <cellStyle name="Note 22 8" xfId="5552" xr:uid="{61EE5F70-86A1-49BC-B152-D39F68295F71}"/>
    <cellStyle name="Note 22 9" xfId="5575" xr:uid="{AEE98051-E12F-4676-9179-EE9F259DEFA4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2 2" xfId="5026" xr:uid="{671D0B0F-1CCE-4BA5-B988-CB1ED5892778}"/>
    <cellStyle name="Note 23 2 2 3" xfId="6132" xr:uid="{812DDFF9-709D-400B-AA0A-24E2E2A6A17D}"/>
    <cellStyle name="Note 23 2 3" xfId="4337" xr:uid="{E156A523-E7D3-4262-934F-BC475A651176}"/>
    <cellStyle name="Note 23 2 4" xfId="4508" xr:uid="{26B25CED-3E74-41DF-B9BD-467307DB578B}"/>
    <cellStyle name="Note 23 2 5" xfId="5352" xr:uid="{9FEF67A4-FACF-4AE3-85CF-F7B1E89758A1}"/>
    <cellStyle name="Note 23 2 6" xfId="5555" xr:uid="{C44B2380-C833-4F2F-B0E1-7D36C9CB28B2}"/>
    <cellStyle name="Note 23 2 7" xfId="5578" xr:uid="{0CFEDD65-8AE1-4948-A7BE-19B094080B55}"/>
    <cellStyle name="Note 23 3" xfId="2167" xr:uid="{00000000-0005-0000-0000-000078080000}"/>
    <cellStyle name="Note 23 3 2" xfId="5027" xr:uid="{58F636AF-A27A-4586-AD25-D165EB9D3643}"/>
    <cellStyle name="Note 23 3 3" xfId="6133" xr:uid="{D5B04351-0F4C-4C8E-8D41-638C8C02CEC4}"/>
    <cellStyle name="Note 23 3 4" xfId="3784" xr:uid="{2F0FF9FB-CC00-4DE8-B69D-1D089CEC92DD}"/>
    <cellStyle name="Note 23 4" xfId="3298" xr:uid="{A022EFBD-0457-43FE-93A2-9680FCED381E}"/>
    <cellStyle name="Note 23 4 2" xfId="6641" xr:uid="{5059EEC8-D808-4439-AB81-730072ADF02E}"/>
    <cellStyle name="Note 23 5" xfId="4338" xr:uid="{94701B91-6B0A-40EC-813C-8536C07E4F76}"/>
    <cellStyle name="Note 23 6" xfId="4507" xr:uid="{A280D855-0ECA-4BAF-8BB5-CE67A988C05A}"/>
    <cellStyle name="Note 23 7" xfId="5353" xr:uid="{01172CFB-7871-484A-8DE3-3EC1282D6117}"/>
    <cellStyle name="Note 23 8" xfId="5554" xr:uid="{7A7CDF9B-F979-460E-B373-C342B8F3DA74}"/>
    <cellStyle name="Note 23 9" xfId="5577" xr:uid="{4E5FEFCB-BEE9-46CB-B4A7-5A8F6CB2F92A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2 2" xfId="5028" xr:uid="{3A650683-AA57-404F-9726-58BD7887CD26}"/>
    <cellStyle name="Note 24 2 2 3" xfId="6134" xr:uid="{1BD94C2F-07F5-4AD2-AEEA-61065E579E20}"/>
    <cellStyle name="Note 24 2 3" xfId="4335" xr:uid="{89937596-51FF-4E4D-B539-1082BEEECBA7}"/>
    <cellStyle name="Note 24 2 4" xfId="4509" xr:uid="{3900AF5F-FD92-4DCC-99C3-4C58AC0F18B6}"/>
    <cellStyle name="Note 24 2 5" xfId="5350" xr:uid="{C72B35DD-6F8A-4BDA-9972-FB27C9F8F88F}"/>
    <cellStyle name="Note 24 2 6" xfId="5565" xr:uid="{578C9316-9811-421A-AA2C-49773CED0F09}"/>
    <cellStyle name="Note 24 2 7" xfId="5603" xr:uid="{F6CF0AD6-6F02-4CF0-9365-FCA6072D7C8A}"/>
    <cellStyle name="Note 24 3" xfId="2172" xr:uid="{00000000-0005-0000-0000-00007D080000}"/>
    <cellStyle name="Note 24 3 2" xfId="5029" xr:uid="{0BAD2C78-A97F-4401-A28D-3BA16331D7E1}"/>
    <cellStyle name="Note 24 3 3" xfId="6135" xr:uid="{21931782-7873-452F-AF4B-704D6DE56A19}"/>
    <cellStyle name="Note 24 3 4" xfId="3785" xr:uid="{33E20FAD-43E5-4B84-B804-9C79C6CE0790}"/>
    <cellStyle name="Note 24 4" xfId="3299" xr:uid="{20B1DF31-EE27-4BF4-9C5F-CB505333A17B}"/>
    <cellStyle name="Note 24 4 2" xfId="6642" xr:uid="{F37DFECF-387F-4022-947C-D728F08DEB45}"/>
    <cellStyle name="Note 24 5" xfId="4336" xr:uid="{BD5ABEA6-5328-4FD9-94FA-9D4DE9A552C5}"/>
    <cellStyle name="Note 24 6" xfId="4516" xr:uid="{B2D70EDE-0207-4C09-9DB6-524694496231}"/>
    <cellStyle name="Note 24 7" xfId="5351" xr:uid="{5273CC8E-06FA-4B77-B4C0-ED09996D3C04}"/>
    <cellStyle name="Note 24 8" xfId="5556" xr:uid="{B6C245CE-559F-4778-93CD-0CF75142A9A1}"/>
    <cellStyle name="Note 24 9" xfId="5579" xr:uid="{E067AFBE-007C-4550-BEB8-E2B20AE954A9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2 2" xfId="5030" xr:uid="{24F1ABBA-875C-4F46-91D9-AF8D16DDAECB}"/>
    <cellStyle name="Note 25 2 2 3" xfId="6136" xr:uid="{F2B7CC47-CF80-4E23-8DAD-8E4E8CE2CD40}"/>
    <cellStyle name="Note 25 2 3" xfId="4333" xr:uid="{0EBE197A-331D-4398-AA0C-F37DA22FAFD3}"/>
    <cellStyle name="Note 25 2 4" xfId="4538" xr:uid="{B6998A2C-F7E7-4D65-8BD0-E56DB977A5D9}"/>
    <cellStyle name="Note 25 2 5" xfId="5349" xr:uid="{97A2DD07-3EE9-4B1D-8F68-221C77C48260}"/>
    <cellStyle name="Note 25 2 6" xfId="5606" xr:uid="{2FE9283D-23B0-475D-A61F-301B5D481E20}"/>
    <cellStyle name="Note 25 2 7" xfId="5768" xr:uid="{E2CFE8FA-3B55-45CE-BB22-C466E33F962B}"/>
    <cellStyle name="Note 25 3" xfId="2177" xr:uid="{00000000-0005-0000-0000-000082080000}"/>
    <cellStyle name="Note 25 3 2" xfId="5031" xr:uid="{58EEE1D4-5646-4FBF-974C-C1E5516A24EE}"/>
    <cellStyle name="Note 25 3 3" xfId="6137" xr:uid="{D16D694F-C7C8-4896-AF50-743F9B92CA5A}"/>
    <cellStyle name="Note 25 3 4" xfId="3787" xr:uid="{16842F5C-2B2B-49FC-85B3-32850303F50D}"/>
    <cellStyle name="Note 25 4" xfId="3300" xr:uid="{7D5523E1-E51F-43FA-9C11-61AE1ECCD06A}"/>
    <cellStyle name="Note 25 4 2" xfId="6643" xr:uid="{8AE98188-6ECD-4B82-B98A-2FDC6C834FAB}"/>
    <cellStyle name="Note 25 5" xfId="4334" xr:uid="{A838C783-4099-4368-BF00-C5A623154FDE}"/>
    <cellStyle name="Note 25 6" xfId="4537" xr:uid="{4086C269-777E-47C8-95A6-9C80071338F1}"/>
    <cellStyle name="Note 25 7" xfId="5207" xr:uid="{32FDDE97-7689-47E6-A830-47F894D671D1}"/>
    <cellStyle name="Note 25 8" xfId="5605" xr:uid="{7673580C-8945-483D-8CBF-A8B771FB3B6A}"/>
    <cellStyle name="Note 25 9" xfId="5767" xr:uid="{FBAEEBE0-188E-4E72-8E12-44FB3A9F448C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2 2" xfId="5032" xr:uid="{4BE590EF-7176-4B15-8947-07FBE4E48024}"/>
    <cellStyle name="Note 26 2 2 3" xfId="6138" xr:uid="{18335E58-8D23-4FE6-8ABA-A3E64677BAD7}"/>
    <cellStyle name="Note 26 2 3" xfId="4332" xr:uid="{2FF28078-11D9-4648-B4DD-D3B2C7E0E2B9}"/>
    <cellStyle name="Note 26 2 4" xfId="4540" xr:uid="{AD1E91FF-BCA1-41D6-B16F-0123A12D8A24}"/>
    <cellStyle name="Note 26 2 5" xfId="5347" xr:uid="{1CFE4F3D-23E6-4AF0-B42B-67B1CFD2739B}"/>
    <cellStyle name="Note 26 2 6" xfId="5608" xr:uid="{C12071B0-3A01-4255-9933-4EC0FEB95CE2}"/>
    <cellStyle name="Note 26 2 7" xfId="5770" xr:uid="{EA7CFB05-C96A-40AD-9C34-E8F32B2ECD03}"/>
    <cellStyle name="Note 26 3" xfId="2182" xr:uid="{00000000-0005-0000-0000-000087080000}"/>
    <cellStyle name="Note 26 3 2" xfId="5033" xr:uid="{E1A982C6-652C-43F7-8238-74D472C75467}"/>
    <cellStyle name="Note 26 3 3" xfId="6139" xr:uid="{990D32A7-B852-4BE9-96E5-2DAFAABC886F}"/>
    <cellStyle name="Note 26 3 4" xfId="3788" xr:uid="{4E495778-662E-4E2B-AAF7-202BB2BC891F}"/>
    <cellStyle name="Note 26 4" xfId="3301" xr:uid="{DF392157-20FB-4C10-AC87-00CA2B72942E}"/>
    <cellStyle name="Note 26 4 2" xfId="6644" xr:uid="{060F691C-391F-425B-8B7E-26E3556191C7}"/>
    <cellStyle name="Note 26 5" xfId="4195" xr:uid="{FA52D383-E94B-4A3D-9A57-B094AD632BF6}"/>
    <cellStyle name="Note 26 6" xfId="4539" xr:uid="{12455C6D-AD62-4B11-A556-DC02540E5406}"/>
    <cellStyle name="Note 26 7" xfId="5348" xr:uid="{4895DFE6-C4DE-4FB9-9757-DA2B49003198}"/>
    <cellStyle name="Note 26 8" xfId="5607" xr:uid="{5D0808D9-AC0F-4702-B7F6-240FA6838ADE}"/>
    <cellStyle name="Note 26 9" xfId="5769" xr:uid="{C1C4D99E-62FF-4140-AA67-133B4244237F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2 2" xfId="5034" xr:uid="{98593E52-F664-4D9B-9981-D63F7D3AA437}"/>
    <cellStyle name="Note 27 2 2 3" xfId="6140" xr:uid="{B7266115-CD0E-4E23-B193-962CE26AD6AB}"/>
    <cellStyle name="Note 27 2 3" xfId="4330" xr:uid="{53C49812-CE09-4909-9B2A-7D1B00EF6561}"/>
    <cellStyle name="Note 27 2 4" xfId="4542" xr:uid="{5AF3C2F4-9FA3-45BB-B520-651FA9D5423A}"/>
    <cellStyle name="Note 27 2 5" xfId="5345" xr:uid="{3C85BDF3-D9D4-4160-9862-ADB0EA47DEAF}"/>
    <cellStyle name="Note 27 2 6" xfId="5610" xr:uid="{A3951879-69AC-4903-9A13-4F09DC94719A}"/>
    <cellStyle name="Note 27 2 7" xfId="5772" xr:uid="{E33DC28A-169D-4650-B3F4-552B883D59C5}"/>
    <cellStyle name="Note 27 3" xfId="2187" xr:uid="{00000000-0005-0000-0000-00008C080000}"/>
    <cellStyle name="Note 27 3 2" xfId="5035" xr:uid="{1C346698-97AE-4C7C-BE5A-BFF449BF30B6}"/>
    <cellStyle name="Note 27 3 3" xfId="6141" xr:uid="{11E705EF-CB85-4436-9CBD-91E2716690F5}"/>
    <cellStyle name="Note 27 3 4" xfId="3789" xr:uid="{BCF2B0BD-3C9D-4DD6-8A15-E6ED6E682D7F}"/>
    <cellStyle name="Note 27 4" xfId="3302" xr:uid="{2DE4B2FC-83A0-42D7-94B8-94B0547F0684}"/>
    <cellStyle name="Note 27 4 2" xfId="6645" xr:uid="{B62AA77A-1D7D-47DC-9D20-E2B714F56D11}"/>
    <cellStyle name="Note 27 5" xfId="4331" xr:uid="{A3634427-ABF6-4248-81CA-BB19179E697F}"/>
    <cellStyle name="Note 27 6" xfId="4541" xr:uid="{F50ADDBD-D786-40CF-85E2-6B0D494DD580}"/>
    <cellStyle name="Note 27 7" xfId="5346" xr:uid="{9831B9FA-5E30-4CD9-9E80-0D7399E13D79}"/>
    <cellStyle name="Note 27 8" xfId="5609" xr:uid="{4E5C9FD6-661C-4F6E-9C3B-F06AF25D33EB}"/>
    <cellStyle name="Note 27 9" xfId="5771" xr:uid="{79E621EC-FF88-4B73-8A74-6B95577720F2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2 2" xfId="5036" xr:uid="{235117EF-FE6C-4839-9750-355EF8B8205B}"/>
    <cellStyle name="Note 28 2 2 3" xfId="6142" xr:uid="{7D15C4CF-E12A-45C1-BA98-E62AC4A8DD79}"/>
    <cellStyle name="Note 28 2 3" xfId="4328" xr:uid="{D6925366-7548-462E-94BC-D644EE1CA765}"/>
    <cellStyle name="Note 28 2 4" xfId="4544" xr:uid="{8B605FE0-0AA5-412E-86A4-90ACB6CD2534}"/>
    <cellStyle name="Note 28 2 5" xfId="5343" xr:uid="{EB811E46-E25D-4EA6-96AB-3CD31E366E49}"/>
    <cellStyle name="Note 28 2 6" xfId="5612" xr:uid="{074BAF36-0640-490F-AC03-3DB536D51193}"/>
    <cellStyle name="Note 28 2 7" xfId="5774" xr:uid="{54C358DE-EDE7-48A9-8986-33D8DE12C3A3}"/>
    <cellStyle name="Note 28 3" xfId="2192" xr:uid="{00000000-0005-0000-0000-000091080000}"/>
    <cellStyle name="Note 28 3 2" xfId="5037" xr:uid="{9E409BC3-1650-4231-BCED-6959BE32CBB4}"/>
    <cellStyle name="Note 28 3 3" xfId="6143" xr:uid="{A21A420F-5CEF-4551-B800-9CCB1ACF7A8C}"/>
    <cellStyle name="Note 28 3 4" xfId="3790" xr:uid="{8A9972F2-BB2E-4BB9-8AFD-BE60DFCBD737}"/>
    <cellStyle name="Note 28 4" xfId="3303" xr:uid="{54DE021C-7E40-4199-BB26-9C931E4F2FEC}"/>
    <cellStyle name="Note 28 4 2" xfId="6646" xr:uid="{4B041DD8-6B09-41F5-BC00-E787ECED0152}"/>
    <cellStyle name="Note 28 5" xfId="4329" xr:uid="{14D94320-6103-49E8-98D2-1C1CD253243D}"/>
    <cellStyle name="Note 28 6" xfId="4543" xr:uid="{EB32E5B2-422D-4E69-A512-9AA03872C08D}"/>
    <cellStyle name="Note 28 7" xfId="5344" xr:uid="{BE5A3BED-BF82-4A12-9337-2AF5D7BA3A96}"/>
    <cellStyle name="Note 28 8" xfId="5611" xr:uid="{CDCB2A13-82F3-47EF-8612-55768E13A32F}"/>
    <cellStyle name="Note 28 9" xfId="5773" xr:uid="{68689B61-96CF-4AB5-8AD4-79DCBCBE127F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2 2" xfId="5038" xr:uid="{4568C194-54D4-404A-9F5A-C65AA8F5FBD5}"/>
    <cellStyle name="Note 29 2 2 3" xfId="6144" xr:uid="{4E16FFF2-C825-4DC5-8D1C-B6B8C6904C4B}"/>
    <cellStyle name="Note 29 2 3" xfId="4326" xr:uid="{A980200B-35FB-4BA7-8B0A-2C3BB68D888B}"/>
    <cellStyle name="Note 29 2 4" xfId="4546" xr:uid="{D173F5DB-9BD5-4198-8B1A-1A61F0B91980}"/>
    <cellStyle name="Note 29 2 5" xfId="5341" xr:uid="{B64141B6-44E5-4B9B-A386-3CA507685855}"/>
    <cellStyle name="Note 29 2 6" xfId="5614" xr:uid="{4FFB3449-9000-4CDE-9A9C-699C9ED60BC1}"/>
    <cellStyle name="Note 29 2 7" xfId="5776" xr:uid="{CAAB549C-C226-4CA9-B78D-B62F86FE5CAD}"/>
    <cellStyle name="Note 29 3" xfId="2197" xr:uid="{00000000-0005-0000-0000-000096080000}"/>
    <cellStyle name="Note 29 3 2" xfId="5039" xr:uid="{6FE0DC4F-17D5-425A-9C5C-F7697AB58457}"/>
    <cellStyle name="Note 29 3 3" xfId="6145" xr:uid="{6327F713-DEAB-4114-BDA3-A95A3344902A}"/>
    <cellStyle name="Note 29 3 4" xfId="3791" xr:uid="{F9593581-C214-452D-AFAF-0FD3FA2A9302}"/>
    <cellStyle name="Note 29 4" xfId="3304" xr:uid="{89E1DADF-8075-420F-8FEA-FA29055B5505}"/>
    <cellStyle name="Note 29 4 2" xfId="6647" xr:uid="{0F00425F-1BE8-4DE4-8646-66338B09C55A}"/>
    <cellStyle name="Note 29 5" xfId="4327" xr:uid="{D2B2119D-BA74-40CB-BFD4-18DE0DD0C19E}"/>
    <cellStyle name="Note 29 6" xfId="4545" xr:uid="{45152A62-DEB2-4C51-A238-788CF67B90AD}"/>
    <cellStyle name="Note 29 7" xfId="5342" xr:uid="{CC3BDC73-579B-4B04-A081-9845E6DE20AC}"/>
    <cellStyle name="Note 29 8" xfId="5613" xr:uid="{D67BDED3-BB9E-49FA-94AC-42059F94427C}"/>
    <cellStyle name="Note 29 9" xfId="5775" xr:uid="{F2FF28E7-E1F5-4612-95B0-98370491D8E7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5040" xr:uid="{5D638006-EAEA-4A5A-9520-EA48B078AFF4}"/>
    <cellStyle name="Note 3 2 2 3" xfId="6146" xr:uid="{76F838CE-BB2F-48E7-8F83-84A534396C9E}"/>
    <cellStyle name="Note 3 2 3" xfId="4324" xr:uid="{CED4131B-541C-4232-A921-18CD2699BDA8}"/>
    <cellStyle name="Note 3 2 4" xfId="4548" xr:uid="{C1291F3E-BF05-4810-8BC2-C538AEADA25A}"/>
    <cellStyle name="Note 3 2 5" xfId="5339" xr:uid="{33B98FC3-1592-436F-A829-B07BE2EB6FD8}"/>
    <cellStyle name="Note 3 2 6" xfId="5616" xr:uid="{D8DADC9C-8D61-48D7-8779-4655ADE4BDC9}"/>
    <cellStyle name="Note 3 2 7" xfId="5778" xr:uid="{CE043C40-DD73-4B16-9688-56885A92A511}"/>
    <cellStyle name="Note 3 3" xfId="2202" xr:uid="{00000000-0005-0000-0000-00009B080000}"/>
    <cellStyle name="Note 3 3 2" xfId="5041" xr:uid="{5B924A51-CC42-46AC-81F9-6443DDAE7508}"/>
    <cellStyle name="Note 3 3 3" xfId="6147" xr:uid="{3328F0F4-6A7D-4E3E-A91E-5C2D2E8610E0}"/>
    <cellStyle name="Note 3 4" xfId="4325" xr:uid="{61BCE487-B109-41BE-A4EA-B50FFC886526}"/>
    <cellStyle name="Note 3 5" xfId="4547" xr:uid="{6CFF650C-CDC0-45FD-B477-FCC397683144}"/>
    <cellStyle name="Note 3 6" xfId="5340" xr:uid="{5BC2AD69-9CE5-438D-8FB0-E4F5FD7A0AD7}"/>
    <cellStyle name="Note 3 7" xfId="5615" xr:uid="{2A3C1A99-2132-4F1A-89C9-6DD113F8FA0B}"/>
    <cellStyle name="Note 3 8" xfId="5777" xr:uid="{35285695-257B-455C-972F-7DB13A92F9E1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2 2" xfId="5042" xr:uid="{444412CB-66E8-49CD-8E9C-093EAA272D42}"/>
    <cellStyle name="Note 30 2 2 3" xfId="6148" xr:uid="{AF7E152E-DB72-4C46-AE49-50F5A1D803B9}"/>
    <cellStyle name="Note 30 2 3" xfId="4322" xr:uid="{DE018977-A364-4A81-BDC4-98DA2062D0DA}"/>
    <cellStyle name="Note 30 2 4" xfId="4550" xr:uid="{1797BA8C-0184-4C15-AEA3-BC24E92A1474}"/>
    <cellStyle name="Note 30 2 5" xfId="5338" xr:uid="{90860813-0187-4E30-9881-0E7864D677DB}"/>
    <cellStyle name="Note 30 2 6" xfId="5618" xr:uid="{D23A1386-E704-4A77-ADDB-35F4D5FBC3D5}"/>
    <cellStyle name="Note 30 2 7" xfId="5780" xr:uid="{0FC55CA2-DA85-4D26-9CBE-B8EB45397C70}"/>
    <cellStyle name="Note 30 3" xfId="2207" xr:uid="{00000000-0005-0000-0000-0000A0080000}"/>
    <cellStyle name="Note 30 3 2" xfId="5043" xr:uid="{F9BAFDAE-48D6-4F47-AF55-07E3D36EA996}"/>
    <cellStyle name="Note 30 3 3" xfId="6149" xr:uid="{4D810A75-3ABB-4264-9C47-714E903C68D1}"/>
    <cellStyle name="Note 30 3 4" xfId="3792" xr:uid="{90C774DC-C933-4780-8976-C65DF372FF02}"/>
    <cellStyle name="Note 30 4" xfId="3305" xr:uid="{8505BD6A-B679-47FB-A836-85B46333D10C}"/>
    <cellStyle name="Note 30 4 2" xfId="6648" xr:uid="{4FFAF41B-03FE-4A04-A5F3-5D464E6DE31C}"/>
    <cellStyle name="Note 30 5" xfId="4323" xr:uid="{75BF792C-85A0-4AE8-ACD5-536CDBAB6B8D}"/>
    <cellStyle name="Note 30 6" xfId="4549" xr:uid="{20936495-DCE3-4E19-AB4B-40BD4C15259F}"/>
    <cellStyle name="Note 30 7" xfId="5206" xr:uid="{97EB0690-1B17-4E60-9163-786FEE66FCE4}"/>
    <cellStyle name="Note 30 8" xfId="5617" xr:uid="{A528FC70-6055-4D61-B3F1-3329E3972380}"/>
    <cellStyle name="Note 30 9" xfId="5779" xr:uid="{51EEB6A2-37E5-434C-8D10-4B4AC3581837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2 2" xfId="5044" xr:uid="{4CB99464-7D79-48D9-B570-F86FC44510CD}"/>
    <cellStyle name="Note 31 2 2 3" xfId="6150" xr:uid="{F0FF3A3B-1D12-4879-BD64-28F46694BFE9}"/>
    <cellStyle name="Note 31 2 3" xfId="4321" xr:uid="{6ADFC0B0-A4CD-4716-A208-CAAC928EBA06}"/>
    <cellStyle name="Note 31 2 4" xfId="4552" xr:uid="{1316EBB2-7144-407A-93F8-CB87BA29D65A}"/>
    <cellStyle name="Note 31 2 5" xfId="5336" xr:uid="{12CBC3F1-C8FA-47D6-9937-124FC76522DE}"/>
    <cellStyle name="Note 31 2 6" xfId="5620" xr:uid="{248255EC-83E2-45CB-B175-26F4B3AB5DE5}"/>
    <cellStyle name="Note 31 2 7" xfId="5782" xr:uid="{F07ACFA8-7F08-472B-8E20-7D3DD730BC51}"/>
    <cellStyle name="Note 31 3" xfId="2212" xr:uid="{00000000-0005-0000-0000-0000A5080000}"/>
    <cellStyle name="Note 31 3 2" xfId="5045" xr:uid="{5F02FEB9-B29E-4F47-BA3C-A0913DDCD2AF}"/>
    <cellStyle name="Note 31 3 3" xfId="6151" xr:uid="{BA527D26-F6CC-41F7-B5D0-060685986192}"/>
    <cellStyle name="Note 31 3 4" xfId="3793" xr:uid="{3D51F6F3-188F-4B4D-BAA9-7FB9A3CC623C}"/>
    <cellStyle name="Note 31 4" xfId="3306" xr:uid="{F2AAE5A1-C9B7-46F7-A1D2-A6FA25CC02E5}"/>
    <cellStyle name="Note 31 4 2" xfId="6649" xr:uid="{B9AD8C26-556A-4162-A3A4-ED30C9513B95}"/>
    <cellStyle name="Note 31 5" xfId="4194" xr:uid="{E21DE1A3-CC90-479C-A31C-31ED55DB793B}"/>
    <cellStyle name="Note 31 6" xfId="4551" xr:uid="{0FCC7E9C-336C-4A81-A09C-6B251681F04D}"/>
    <cellStyle name="Note 31 7" xfId="5337" xr:uid="{3C5B85D1-A75E-4ED3-8070-90010E67FC51}"/>
    <cellStyle name="Note 31 8" xfId="5619" xr:uid="{F2169FA8-A3B2-47DA-AAE1-15AB81A886EC}"/>
    <cellStyle name="Note 31 9" xfId="5781" xr:uid="{C1BFBFAB-5E46-4D3E-BE3D-DD946C20E95F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2 2" xfId="5046" xr:uid="{333809A8-316F-4D67-9551-0FEB4D727509}"/>
    <cellStyle name="Note 32 2 2 3" xfId="6152" xr:uid="{437094F2-5961-4EE4-9519-4921B7886C2D}"/>
    <cellStyle name="Note 32 2 3" xfId="4319" xr:uid="{2403812B-1B63-4346-80E1-6C1C3B883B3D}"/>
    <cellStyle name="Note 32 2 4" xfId="4554" xr:uid="{82C24522-0A43-49FD-9929-908D1A54F664}"/>
    <cellStyle name="Note 32 2 5" xfId="5334" xr:uid="{35AD2586-8630-4D51-8A90-0694DEB3C1E0}"/>
    <cellStyle name="Note 32 2 6" xfId="5622" xr:uid="{2848B9A6-2BC9-4D60-8AC3-C00165EF92CE}"/>
    <cellStyle name="Note 32 2 7" xfId="5784" xr:uid="{184BDDA7-E427-473D-BDEB-37011C591285}"/>
    <cellStyle name="Note 32 3" xfId="2217" xr:uid="{00000000-0005-0000-0000-0000AA080000}"/>
    <cellStyle name="Note 32 3 2" xfId="5047" xr:uid="{DEF435FE-5543-45F2-9EC7-F85A6DB98334}"/>
    <cellStyle name="Note 32 3 3" xfId="6153" xr:uid="{08418C6D-590B-4CE1-93AB-A375C01433B8}"/>
    <cellStyle name="Note 32 3 4" xfId="3794" xr:uid="{B794BD93-7B43-4CED-8F22-A291EFA71179}"/>
    <cellStyle name="Note 32 4" xfId="3307" xr:uid="{9B262350-0361-47E3-B23D-C3EFDD4AFE3F}"/>
    <cellStyle name="Note 32 4 2" xfId="6650" xr:uid="{E7572A45-FD41-4529-8BE1-EF09ABD6786A}"/>
    <cellStyle name="Note 32 5" xfId="4320" xr:uid="{3E9B7591-7A98-4743-97B8-2376D647E248}"/>
    <cellStyle name="Note 32 6" xfId="4553" xr:uid="{2B7B8B50-9D29-4F04-BC83-88B852D76751}"/>
    <cellStyle name="Note 32 7" xfId="5335" xr:uid="{480E5032-1C30-40A3-9864-1C424C8B39D2}"/>
    <cellStyle name="Note 32 8" xfId="5621" xr:uid="{957B9D71-C967-4314-91AC-8F4046FF863C}"/>
    <cellStyle name="Note 32 9" xfId="5783" xr:uid="{1AC16C8C-0CE4-457E-90D8-FD8C480428ED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2 2" xfId="5048" xr:uid="{C1F237FE-9F66-4BB0-ADE7-ABA063303279}"/>
    <cellStyle name="Note 33 2 2 3" xfId="6154" xr:uid="{19AF60B1-58A3-4D77-8175-C4ECE2995E92}"/>
    <cellStyle name="Note 33 2 3" xfId="4317" xr:uid="{47F44FA8-823D-42D8-84F7-FFC2F64A0825}"/>
    <cellStyle name="Note 33 2 4" xfId="4556" xr:uid="{64A01038-4FFD-4826-B75A-D0BB0FD5717C}"/>
    <cellStyle name="Note 33 2 5" xfId="5332" xr:uid="{F25C35C4-DC06-4B89-BD4B-B9E032781DE5}"/>
    <cellStyle name="Note 33 2 6" xfId="5624" xr:uid="{20F4B59E-B92D-4038-BB6D-91F27DD8DC27}"/>
    <cellStyle name="Note 33 2 7" xfId="5786" xr:uid="{9D6A0E1A-A8D3-4A95-8F9D-1F69DDC46015}"/>
    <cellStyle name="Note 33 3" xfId="2222" xr:uid="{00000000-0005-0000-0000-0000AF080000}"/>
    <cellStyle name="Note 33 3 2" xfId="5049" xr:uid="{5950AA9C-E97A-46A4-B56F-AC107ADF1521}"/>
    <cellStyle name="Note 33 3 3" xfId="6155" xr:uid="{7DE4D6BB-31FF-4942-B912-B473E7880BBB}"/>
    <cellStyle name="Note 33 3 4" xfId="3795" xr:uid="{C9542724-8C8A-4842-8909-A32B1B324D35}"/>
    <cellStyle name="Note 33 4" xfId="3308" xr:uid="{F8AA5604-C2D9-4BE0-B93D-9A34B1900D2B}"/>
    <cellStyle name="Note 33 4 2" xfId="6651" xr:uid="{FD0362BA-B6EE-4E54-BE63-764B5DDE6CAF}"/>
    <cellStyle name="Note 33 5" xfId="4318" xr:uid="{E87AACBA-C56D-45BE-A8E2-EC721D5A8E92}"/>
    <cellStyle name="Note 33 6" xfId="4555" xr:uid="{CA2C8E82-BCD7-40AD-BF34-24EF56BF6E3E}"/>
    <cellStyle name="Note 33 7" xfId="5333" xr:uid="{02692107-3807-4025-B582-7EDB877E0910}"/>
    <cellStyle name="Note 33 8" xfId="5623" xr:uid="{B7F387DB-5A4D-49AD-89C4-228136628DCC}"/>
    <cellStyle name="Note 33 9" xfId="5785" xr:uid="{A9384073-E1BE-408A-9A55-BE9019C1670D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2 2" xfId="5050" xr:uid="{EA0F0C44-7E01-43EF-8DE5-D5A250F9C504}"/>
    <cellStyle name="Note 34 2 2 3" xfId="6156" xr:uid="{692F6D28-F749-415C-A718-1A67C161A5A2}"/>
    <cellStyle name="Note 34 2 3" xfId="4315" xr:uid="{1C57FDD6-BC85-4AB8-8C59-22F7962DB864}"/>
    <cellStyle name="Note 34 2 4" xfId="4558" xr:uid="{2775134B-B459-4791-803E-92E22FD368D2}"/>
    <cellStyle name="Note 34 2 5" xfId="5330" xr:uid="{D5310B59-0D6C-4C6E-B9D9-41B799501940}"/>
    <cellStyle name="Note 34 2 6" xfId="5626" xr:uid="{CC3057EC-2463-41C3-AFB4-E70F6D522E87}"/>
    <cellStyle name="Note 34 2 7" xfId="5788" xr:uid="{AF8A125B-A3F5-4214-AAE9-A1CC592FA351}"/>
    <cellStyle name="Note 34 3" xfId="2227" xr:uid="{00000000-0005-0000-0000-0000B4080000}"/>
    <cellStyle name="Note 34 3 2" xfId="5051" xr:uid="{DE5318D6-B608-4C6E-B942-BA01E4381B17}"/>
    <cellStyle name="Note 34 3 3" xfId="6157" xr:uid="{4327F920-9674-455E-98D5-28F5ED8645D2}"/>
    <cellStyle name="Note 34 3 4" xfId="3796" xr:uid="{A187FA53-07EE-422A-935F-0016ECBBFE55}"/>
    <cellStyle name="Note 34 4" xfId="3309" xr:uid="{B5ACD420-A955-4AF6-9320-2EF6F5AD10C9}"/>
    <cellStyle name="Note 34 4 2" xfId="6652" xr:uid="{4588522B-2236-4327-B8AE-DC34B00A4635}"/>
    <cellStyle name="Note 34 5" xfId="4316" xr:uid="{20293048-F639-4933-A8B1-4808272CDFBE}"/>
    <cellStyle name="Note 34 6" xfId="4557" xr:uid="{BE13B4E0-16A0-4273-A3D2-B46F943148D0}"/>
    <cellStyle name="Note 34 7" xfId="5331" xr:uid="{80CCE206-3751-45F4-AA03-9AD77D8D05A5}"/>
    <cellStyle name="Note 34 8" xfId="5625" xr:uid="{917FBF1D-90B8-4502-A738-46F8AA64E0B3}"/>
    <cellStyle name="Note 34 9" xfId="5787" xr:uid="{A39516EC-D4B2-4B35-A912-68A7081A6EB5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2 2" xfId="5052" xr:uid="{97166C34-BDB2-497F-965B-D2BF2B129BF6}"/>
    <cellStyle name="Note 35 2 2 3" xfId="6158" xr:uid="{38137BA5-CF87-4F82-B146-CB7B3625A545}"/>
    <cellStyle name="Note 35 2 3" xfId="4313" xr:uid="{7805ED9F-48A4-4432-9029-77DC73955913}"/>
    <cellStyle name="Note 35 2 4" xfId="4560" xr:uid="{DA764B87-5857-44D0-9959-559EA2FB384A}"/>
    <cellStyle name="Note 35 2 5" xfId="5328" xr:uid="{739CE9CA-EDDF-464E-9108-CE4ED5562E76}"/>
    <cellStyle name="Note 35 2 6" xfId="5628" xr:uid="{35F5B472-0DC4-4775-A57B-426ED8356795}"/>
    <cellStyle name="Note 35 2 7" xfId="5790" xr:uid="{52952D35-5A04-42EC-9DE3-834192364410}"/>
    <cellStyle name="Note 35 3" xfId="2232" xr:uid="{00000000-0005-0000-0000-0000B9080000}"/>
    <cellStyle name="Note 35 3 2" xfId="5053" xr:uid="{0E748DF1-074D-43A6-BF43-2A05ACE1FFEC}"/>
    <cellStyle name="Note 35 3 3" xfId="6159" xr:uid="{0EF1E325-7552-4776-AD36-349473249D37}"/>
    <cellStyle name="Note 35 3 4" xfId="3797" xr:uid="{4483A3B2-4649-4E7A-882E-096308E2144C}"/>
    <cellStyle name="Note 35 4" xfId="3310" xr:uid="{61BF7309-909A-4ECA-B0AE-E074E4D3769C}"/>
    <cellStyle name="Note 35 4 2" xfId="6653" xr:uid="{CBE6310A-53A6-40CC-A3E0-2CDE0961D580}"/>
    <cellStyle name="Note 35 5" xfId="4314" xr:uid="{D7AFAF2B-F7B6-483A-83C7-1782192CF32F}"/>
    <cellStyle name="Note 35 6" xfId="4559" xr:uid="{AD9DAB45-1C0E-4F79-87EE-BEA6B0C65843}"/>
    <cellStyle name="Note 35 7" xfId="5329" xr:uid="{ECF0D54B-81A3-429A-8FCD-7CA71C503250}"/>
    <cellStyle name="Note 35 8" xfId="5627" xr:uid="{D7B53D4B-9FD8-43B5-B6CF-7F3B727B634A}"/>
    <cellStyle name="Note 35 9" xfId="5789" xr:uid="{9700FE47-51FD-4E9D-99A2-A6D3A7E5839A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2 2" xfId="5054" xr:uid="{40997D91-C718-42F7-8CE6-6C580021556B}"/>
    <cellStyle name="Note 36 2 2 3" xfId="6160" xr:uid="{1BD5355B-6A48-4D56-A1A5-86DF681F3224}"/>
    <cellStyle name="Note 36 2 3" xfId="4311" xr:uid="{276B6E5E-0CF2-43F1-A92B-27D71C39F6A9}"/>
    <cellStyle name="Note 36 2 4" xfId="4562" xr:uid="{BA5804BF-9217-431F-913B-9D25352A80EE}"/>
    <cellStyle name="Note 36 2 5" xfId="5327" xr:uid="{21C6149D-6709-46D5-BB80-9547A120A931}"/>
    <cellStyle name="Note 36 2 6" xfId="5630" xr:uid="{2FA709CD-3529-4E5C-ADF2-765B74B9F41A}"/>
    <cellStyle name="Note 36 2 7" xfId="5792" xr:uid="{59B42192-D637-4FF1-A8F2-155F39307EF3}"/>
    <cellStyle name="Note 36 3" xfId="2237" xr:uid="{00000000-0005-0000-0000-0000BE080000}"/>
    <cellStyle name="Note 36 3 2" xfId="5055" xr:uid="{231C34BD-CF26-447A-98B0-80BFC0CC8790}"/>
    <cellStyle name="Note 36 3 3" xfId="6161" xr:uid="{D08E4537-FF37-48F5-AC07-53678F489505}"/>
    <cellStyle name="Note 36 3 4" xfId="3798" xr:uid="{0DB34F0E-F0CA-44FE-AEE7-DF6F1AFABF98}"/>
    <cellStyle name="Note 36 4" xfId="3311" xr:uid="{7093E9B6-ED01-45E0-BEC8-A2F2498F82EA}"/>
    <cellStyle name="Note 36 4 2" xfId="6654" xr:uid="{DC7DB7B4-CE97-4831-B628-7AD8669F9F3E}"/>
    <cellStyle name="Note 36 5" xfId="4312" xr:uid="{0064B8BA-1969-4872-8F3C-B6C9D0F2770D}"/>
    <cellStyle name="Note 36 6" xfId="4561" xr:uid="{0B8EC12A-E3A0-4FC6-8327-0CA95AD75A3B}"/>
    <cellStyle name="Note 36 7" xfId="5205" xr:uid="{8BB38975-A07B-4845-8124-6BBFE233931D}"/>
    <cellStyle name="Note 36 8" xfId="5629" xr:uid="{4B95DC08-E5D9-47DB-8C2C-286DC7055FD8}"/>
    <cellStyle name="Note 36 9" xfId="5791" xr:uid="{A30A4A48-1971-4AC1-B339-AA881223E323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2 2" xfId="5056" xr:uid="{6EE0198A-ABEC-4BAB-B493-2F7308C37094}"/>
    <cellStyle name="Note 37 2 2 3" xfId="6162" xr:uid="{F60290B3-2052-4816-BA40-F0B08C716397}"/>
    <cellStyle name="Note 37 2 3" xfId="4310" xr:uid="{B126F548-ECBB-4F0F-B154-3B934981B48A}"/>
    <cellStyle name="Note 37 2 4" xfId="4564" xr:uid="{7A885B08-F400-4B24-9F9A-B30384A979C7}"/>
    <cellStyle name="Note 37 2 5" xfId="5325" xr:uid="{A7745BB8-4868-4F43-9708-0A67E4DB3AF2}"/>
    <cellStyle name="Note 37 2 6" xfId="5632" xr:uid="{558B1FE7-FAC5-471F-8216-DF8724333C17}"/>
    <cellStyle name="Note 37 2 7" xfId="5794" xr:uid="{CF53C718-430D-4FF8-8B56-5E7D4D933749}"/>
    <cellStyle name="Note 37 3" xfId="2242" xr:uid="{00000000-0005-0000-0000-0000C3080000}"/>
    <cellStyle name="Note 37 3 2" xfId="5057" xr:uid="{B31DB28E-E472-4DA8-94B4-C70282271C55}"/>
    <cellStyle name="Note 37 3 3" xfId="6163" xr:uid="{98E1D5DD-85E2-428C-AB9F-1295974E1A69}"/>
    <cellStyle name="Note 37 3 4" xfId="3799" xr:uid="{F4B899BE-A480-4B18-892F-976799F2673B}"/>
    <cellStyle name="Note 37 4" xfId="3312" xr:uid="{4A7AED1F-3FC2-4C72-B973-8AF1D1B8ACDA}"/>
    <cellStyle name="Note 37 4 2" xfId="6655" xr:uid="{5E64EA24-BC24-4EFE-8C18-DAD7068A51B2}"/>
    <cellStyle name="Note 37 5" xfId="4193" xr:uid="{A1DD3545-6819-430A-BDB1-8D8E9AD4EC81}"/>
    <cellStyle name="Note 37 6" xfId="4563" xr:uid="{BE3B4433-440C-4A1E-A3C0-EBB7EEC7A0B2}"/>
    <cellStyle name="Note 37 7" xfId="5326" xr:uid="{21E010C4-9D5F-494B-82C6-DA4C976B1520}"/>
    <cellStyle name="Note 37 8" xfId="5631" xr:uid="{63CC060E-F7DA-4A86-BD86-15FCB0C6C8BC}"/>
    <cellStyle name="Note 37 9" xfId="5793" xr:uid="{98F9EAE2-3027-464B-B965-CA2FAE5C25FF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2 2" xfId="5058" xr:uid="{2D0DFD16-1AF5-49E7-ABE5-7FE40D148634}"/>
    <cellStyle name="Note 38 2 2 3" xfId="6164" xr:uid="{C05C37A0-9AC9-4525-A179-A1357F3FA0B9}"/>
    <cellStyle name="Note 38 2 3" xfId="4308" xr:uid="{43A24782-D71D-485A-8BB0-E7DA91BA524F}"/>
    <cellStyle name="Note 38 2 4" xfId="4566" xr:uid="{B28D294C-58C3-4978-ABAA-CC8923FE0B86}"/>
    <cellStyle name="Note 38 2 5" xfId="5323" xr:uid="{4A96C6D6-EE84-4A26-80AB-87A68B3BC155}"/>
    <cellStyle name="Note 38 2 6" xfId="5634" xr:uid="{CA7C2201-1091-48FF-9D8F-222C5FB75AA2}"/>
    <cellStyle name="Note 38 2 7" xfId="5796" xr:uid="{D118B528-09F3-4CDE-8FFC-593560F96911}"/>
    <cellStyle name="Note 38 3" xfId="2247" xr:uid="{00000000-0005-0000-0000-0000C8080000}"/>
    <cellStyle name="Note 38 3 2" xfId="5059" xr:uid="{DE6C4D68-2FEA-4DC8-AFEC-938EBB87D785}"/>
    <cellStyle name="Note 38 3 3" xfId="6165" xr:uid="{A3117A42-C400-4393-A916-1D11D057DEC3}"/>
    <cellStyle name="Note 38 3 4" xfId="3800" xr:uid="{51109F98-66F4-40D9-9A5F-E69B68C58DDF}"/>
    <cellStyle name="Note 38 4" xfId="3313" xr:uid="{24DB31D7-9DB4-467D-B95E-F0141D29C108}"/>
    <cellStyle name="Note 38 4 2" xfId="6656" xr:uid="{882BE62B-C9C2-49A7-AC39-FBBCAE9AC634}"/>
    <cellStyle name="Note 38 5" xfId="4309" xr:uid="{0FF53B1F-84EA-48F9-A8A4-FBEB81BFDE95}"/>
    <cellStyle name="Note 38 6" xfId="4565" xr:uid="{EF6A358A-3F4C-45D9-8C28-AD4810DE7724}"/>
    <cellStyle name="Note 38 7" xfId="5324" xr:uid="{F5C32C41-6D66-4246-97F8-05CF3D9D8B74}"/>
    <cellStyle name="Note 38 8" xfId="5633" xr:uid="{1B1B596E-7556-422B-98B6-D461A4502B1A}"/>
    <cellStyle name="Note 38 9" xfId="5795" xr:uid="{14D10AA6-BB9B-4F94-939B-ABB5F21F88A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2 2" xfId="5060" xr:uid="{E419B7AB-CACD-46EC-A06A-D3D0C7529166}"/>
    <cellStyle name="Note 39 2 2 3" xfId="6166" xr:uid="{7233C0B2-D8E1-422F-B7F7-CB9F2ED87471}"/>
    <cellStyle name="Note 39 2 3" xfId="4306" xr:uid="{79D6D53D-AA78-463F-95C6-050E617F9BCB}"/>
    <cellStyle name="Note 39 2 4" xfId="4568" xr:uid="{0C07EA2D-3E71-4F04-BAC7-4E56AB2845DA}"/>
    <cellStyle name="Note 39 2 5" xfId="5321" xr:uid="{9D4566EE-ABCB-4998-BD61-C5C58A87B0FA}"/>
    <cellStyle name="Note 39 2 6" xfId="5636" xr:uid="{1DA0B037-C690-4B2F-BF80-A7CB7BDA41E1}"/>
    <cellStyle name="Note 39 2 7" xfId="5798" xr:uid="{174F0F02-A6C8-4D3E-8829-F124B8CE2F75}"/>
    <cellStyle name="Note 39 3" xfId="2252" xr:uid="{00000000-0005-0000-0000-0000CD080000}"/>
    <cellStyle name="Note 39 3 2" xfId="5061" xr:uid="{C3566EB3-8614-463B-93FF-D926EDFFCA61}"/>
    <cellStyle name="Note 39 3 3" xfId="6167" xr:uid="{13392275-0A44-4875-84A4-A8E12965F139}"/>
    <cellStyle name="Note 39 3 4" xfId="3801" xr:uid="{D3BEB94F-7A33-4E42-91E0-9F59D062707A}"/>
    <cellStyle name="Note 39 4" xfId="3314" xr:uid="{D59BE19E-0575-4AF6-842F-E0BFB23AB60A}"/>
    <cellStyle name="Note 39 4 2" xfId="6657" xr:uid="{AB3DF1BA-FAE9-4466-A638-3399CC20218A}"/>
    <cellStyle name="Note 39 5" xfId="4307" xr:uid="{9E73BDAF-438A-4921-AFCB-460A2EDE6CAC}"/>
    <cellStyle name="Note 39 6" xfId="4567" xr:uid="{0E1F24DE-4FAF-44C4-8F8A-6B4B6FC76068}"/>
    <cellStyle name="Note 39 7" xfId="5322" xr:uid="{12DCD214-8B0E-4806-B31B-F11216999B61}"/>
    <cellStyle name="Note 39 8" xfId="5635" xr:uid="{458F0A4E-0078-4C46-BD1D-6855DE014CC3}"/>
    <cellStyle name="Note 39 9" xfId="5797" xr:uid="{4CBECB46-D4F9-446D-B7B2-94EDCB89BCC7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5062" xr:uid="{62F5F14D-59F1-4FC8-A463-9B086A28BD39}"/>
    <cellStyle name="Note 4 2 2 3" xfId="6168" xr:uid="{867E56BF-16F5-4F0E-B96D-4FDD2EBC52C4}"/>
    <cellStyle name="Note 4 2 3" xfId="4304" xr:uid="{FDB1812E-77A4-410A-A484-CE1C6477D102}"/>
    <cellStyle name="Note 4 2 4" xfId="4570" xr:uid="{13346760-1489-4F5A-A205-1B11AD6E059B}"/>
    <cellStyle name="Note 4 2 5" xfId="5319" xr:uid="{33420B2F-0C84-4326-8083-535B1743CCE6}"/>
    <cellStyle name="Note 4 2 6" xfId="5638" xr:uid="{CACA2AF0-C89E-43CF-B32B-36E790E13204}"/>
    <cellStyle name="Note 4 2 7" xfId="5800" xr:uid="{2D1AAAF2-72C3-4409-8AB8-A9EC30AA2E25}"/>
    <cellStyle name="Note 4 3" xfId="2257" xr:uid="{00000000-0005-0000-0000-0000D2080000}"/>
    <cellStyle name="Note 4 3 2" xfId="5063" xr:uid="{EF50DD5A-CAFF-482C-8556-F3827494D452}"/>
    <cellStyle name="Note 4 3 3" xfId="6169" xr:uid="{A6AD0A00-5221-4484-9A92-8961B1313148}"/>
    <cellStyle name="Note 4 4" xfId="4305" xr:uid="{35C0CFE6-25E3-4B71-9F50-A01337B65FC8}"/>
    <cellStyle name="Note 4 5" xfId="4569" xr:uid="{8255F2AA-B80E-4CE5-8E37-1A4CB762F961}"/>
    <cellStyle name="Note 4 6" xfId="5320" xr:uid="{208E86FD-02AD-4C72-8ABE-A7D4AA930838}"/>
    <cellStyle name="Note 4 7" xfId="5637" xr:uid="{4A9003B3-853E-4E47-BAEE-6000B46AD45B}"/>
    <cellStyle name="Note 4 8" xfId="5799" xr:uid="{A9D29886-A83A-4205-A72D-E17EE040E96C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2 2" xfId="5064" xr:uid="{EF331935-8BFD-4807-8F8C-072797BE68C5}"/>
    <cellStyle name="Note 40 2 2 3" xfId="6170" xr:uid="{74A0D526-0B69-4F81-A7E4-AE55C44F1800}"/>
    <cellStyle name="Note 40 2 3" xfId="4302" xr:uid="{197D2595-4822-4001-B37C-67342CC7576A}"/>
    <cellStyle name="Note 40 2 4" xfId="4572" xr:uid="{3F9003D5-0B8B-4FD2-BC2A-4F6B5A80BFED}"/>
    <cellStyle name="Note 40 2 5" xfId="5317" xr:uid="{A8C212C8-5621-4701-A4AD-36F551DCD7EE}"/>
    <cellStyle name="Note 40 2 6" xfId="5640" xr:uid="{9DD1829E-DF0C-4EAB-8FBF-2851C33D3DAD}"/>
    <cellStyle name="Note 40 2 7" xfId="5802" xr:uid="{94926772-5658-4D7C-AEFB-6158B1877038}"/>
    <cellStyle name="Note 40 3" xfId="2262" xr:uid="{00000000-0005-0000-0000-0000D7080000}"/>
    <cellStyle name="Note 40 3 2" xfId="5065" xr:uid="{E404FEA0-43A4-4018-9F94-4F37E45C49B9}"/>
    <cellStyle name="Note 40 3 3" xfId="6171" xr:uid="{4A69E48B-FB83-451C-B220-6DAB8D2879D8}"/>
    <cellStyle name="Note 40 3 4" xfId="3802" xr:uid="{F02FB40C-8116-4B12-843E-DF82E3FFF30C}"/>
    <cellStyle name="Note 40 4" xfId="3315" xr:uid="{9EBB00CF-22C4-430E-B2A9-891E8141BA22}"/>
    <cellStyle name="Note 40 4 2" xfId="6658" xr:uid="{7FEBD90E-394D-4E6A-9296-B2569C9BED9B}"/>
    <cellStyle name="Note 40 5" xfId="4303" xr:uid="{89B978AA-EA82-419F-A045-EA1F9C5D9EEE}"/>
    <cellStyle name="Note 40 6" xfId="4571" xr:uid="{8113618A-A2AE-47FC-9A5C-51965C6B6A8F}"/>
    <cellStyle name="Note 40 7" xfId="5318" xr:uid="{FB0996FF-95D3-4E5F-BD25-9984761741AC}"/>
    <cellStyle name="Note 40 8" xfId="5639" xr:uid="{CE6CE357-029C-4131-B34C-FE946959D650}"/>
    <cellStyle name="Note 40 9" xfId="5801" xr:uid="{EDD545B1-EDBE-4082-973A-D23E04DF69A7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2 2" xfId="5066" xr:uid="{A402F0F2-B1F4-412B-9286-6DBDF45E606D}"/>
    <cellStyle name="Note 41 2 2 3" xfId="6172" xr:uid="{089DAD71-572A-4EBA-A68C-F5D178EBEEDF}"/>
    <cellStyle name="Note 41 2 3" xfId="4300" xr:uid="{46B8C7CD-9F05-42A6-A6A7-056CAA77F8A0}"/>
    <cellStyle name="Note 41 2 4" xfId="4574" xr:uid="{2B1BDE1A-F0E5-4C7F-9F98-6E9DBA4409C5}"/>
    <cellStyle name="Note 41 2 5" xfId="5316" xr:uid="{E54C7695-6A4D-4592-8510-A4FE1B653987}"/>
    <cellStyle name="Note 41 2 6" xfId="5642" xr:uid="{E864F0AB-3C5B-4282-B016-FBCA78C17BE9}"/>
    <cellStyle name="Note 41 2 7" xfId="5804" xr:uid="{97D49D76-AF19-4FA5-98C3-35418B44A442}"/>
    <cellStyle name="Note 41 3" xfId="2267" xr:uid="{00000000-0005-0000-0000-0000DC080000}"/>
    <cellStyle name="Note 41 3 2" xfId="5067" xr:uid="{3019DC7D-00EA-4328-8BD1-0A575D7C15E8}"/>
    <cellStyle name="Note 41 3 3" xfId="6173" xr:uid="{250E68EE-0B8B-4485-8240-612E00EAB754}"/>
    <cellStyle name="Note 41 3 4" xfId="3803" xr:uid="{0859B3DC-E0E3-496D-9F54-2766EEDF3F93}"/>
    <cellStyle name="Note 41 4" xfId="3316" xr:uid="{5E8F4200-D52D-4291-BDA0-96B2B0949589}"/>
    <cellStyle name="Note 41 4 2" xfId="6659" xr:uid="{D516792D-992C-47C4-A59F-7ACC4668AF26}"/>
    <cellStyle name="Note 41 5" xfId="4301" xr:uid="{04EA73F6-44FC-4F97-9836-75D0B1E0E7C3}"/>
    <cellStyle name="Note 41 6" xfId="4573" xr:uid="{C222831A-51B4-44EE-AE3B-09636650F1C8}"/>
    <cellStyle name="Note 41 7" xfId="5204" xr:uid="{21709D22-262E-4336-BE3C-678272CA84A9}"/>
    <cellStyle name="Note 41 8" xfId="5641" xr:uid="{4FB283E8-0387-4086-ACB7-FC99D6E5FCEB}"/>
    <cellStyle name="Note 41 9" xfId="5803" xr:uid="{2F0EA178-B6AC-41C7-B851-AE033B0C6034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2 2" xfId="5068" xr:uid="{2E0BD671-065B-409C-A957-F2D52792BB0D}"/>
    <cellStyle name="Note 42 2 2 3" xfId="6174" xr:uid="{E4FBADBE-DF9E-4F66-BE8D-644B3530526D}"/>
    <cellStyle name="Note 42 2 3" xfId="4299" xr:uid="{225AD3AD-A075-40CC-B6DF-12C4DAF3DCAF}"/>
    <cellStyle name="Note 42 2 4" xfId="4576" xr:uid="{61172665-A8F6-4EA2-BC93-325376A6BC29}"/>
    <cellStyle name="Note 42 2 5" xfId="5314" xr:uid="{7E6707ED-6538-4F63-BD3B-B86029971283}"/>
    <cellStyle name="Note 42 2 6" xfId="5644" xr:uid="{704F6109-1EAB-4DEC-A5F6-EE086A288236}"/>
    <cellStyle name="Note 42 2 7" xfId="5806" xr:uid="{BA1D9E8E-612E-4DE9-AC83-1E5A3A19F691}"/>
    <cellStyle name="Note 42 3" xfId="2272" xr:uid="{00000000-0005-0000-0000-0000E1080000}"/>
    <cellStyle name="Note 42 3 2" xfId="5069" xr:uid="{1A32CF5C-21C3-450E-B487-F1BC516A3EE2}"/>
    <cellStyle name="Note 42 3 3" xfId="6175" xr:uid="{877816E9-2CA9-46D3-AB89-09D0A3A84303}"/>
    <cellStyle name="Note 42 3 4" xfId="3804" xr:uid="{85B0F751-50F4-4ECA-8CA1-00F414C84DDF}"/>
    <cellStyle name="Note 42 4" xfId="3317" xr:uid="{44B22F36-8559-4FBC-8FC5-88C3AEB460F1}"/>
    <cellStyle name="Note 42 4 2" xfId="6660" xr:uid="{6B84AEF5-9088-4D75-A206-89F4E7D6A963}"/>
    <cellStyle name="Note 42 5" xfId="4192" xr:uid="{207A4E41-F01B-492E-BBCE-A6210D808FF9}"/>
    <cellStyle name="Note 42 6" xfId="4575" xr:uid="{808543DE-664D-4FD0-8FBF-1126AC4E25A4}"/>
    <cellStyle name="Note 42 7" xfId="5315" xr:uid="{76B81AD2-D7A3-40E7-A73B-AFA0C65D9BC0}"/>
    <cellStyle name="Note 42 8" xfId="5643" xr:uid="{2E280226-671D-4DB6-8C04-6D6801D6B0D8}"/>
    <cellStyle name="Note 42 9" xfId="5805" xr:uid="{F631502D-187F-4448-9BDF-B828A54982F3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2 2" xfId="5070" xr:uid="{4559B821-3491-40AB-9F09-6D077CDC9782}"/>
    <cellStyle name="Note 43 2 2 3" xfId="6176" xr:uid="{F438A211-99C1-4477-A446-DD9E2B67E2C2}"/>
    <cellStyle name="Note 43 2 3" xfId="4297" xr:uid="{D830873B-3BB0-4492-B4EC-57807F60A2F6}"/>
    <cellStyle name="Note 43 2 4" xfId="4578" xr:uid="{71DA19F8-7C38-4F6D-9BDF-DF3391F3FE02}"/>
    <cellStyle name="Note 43 2 5" xfId="5312" xr:uid="{9B4508FC-A95A-4FB7-922D-7F5D4362E629}"/>
    <cellStyle name="Note 43 2 6" xfId="5646" xr:uid="{8A4A703D-8B15-4249-AAC8-265A068C7B84}"/>
    <cellStyle name="Note 43 2 7" xfId="5808" xr:uid="{C2CADBF4-7ACF-4884-99F1-C0FFADCA74D7}"/>
    <cellStyle name="Note 43 3" xfId="2277" xr:uid="{00000000-0005-0000-0000-0000E6080000}"/>
    <cellStyle name="Note 43 3 2" xfId="5071" xr:uid="{A558A0E8-5C73-43C8-B222-DF1D26BEC95A}"/>
    <cellStyle name="Note 43 3 3" xfId="6177" xr:uid="{5519F417-38F3-451D-9387-60EEEB965281}"/>
    <cellStyle name="Note 43 3 4" xfId="3805" xr:uid="{B8D90D82-8204-44DD-91FC-0382EFE4EE5E}"/>
    <cellStyle name="Note 43 4" xfId="3318" xr:uid="{DCD141E3-E3B2-4EB9-8A62-746BE733B7B1}"/>
    <cellStyle name="Note 43 4 2" xfId="6661" xr:uid="{98AB367C-D596-461B-AB5D-D78595E88FF7}"/>
    <cellStyle name="Note 43 5" xfId="4298" xr:uid="{6027816D-1D1F-444F-AEC7-AA080C2F2426}"/>
    <cellStyle name="Note 43 6" xfId="4577" xr:uid="{4366C9E8-81CB-403C-9845-10E93BE2A522}"/>
    <cellStyle name="Note 43 7" xfId="5313" xr:uid="{36B92DEE-B0EC-4753-9716-86B2E0F66F72}"/>
    <cellStyle name="Note 43 8" xfId="5645" xr:uid="{BF392907-15B5-4EA0-9FBD-EB8E0140FA3B}"/>
    <cellStyle name="Note 43 9" xfId="5807" xr:uid="{9CAF751C-A320-4A74-8571-408E3E3B830B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2 2" xfId="5072" xr:uid="{AC4B147A-F87F-43BC-A973-5DA1F11E7989}"/>
    <cellStyle name="Note 44 2 2 3" xfId="6178" xr:uid="{2D857104-2D74-4809-B4CA-914C07A25A60}"/>
    <cellStyle name="Note 44 2 3" xfId="4295" xr:uid="{B9934143-17A4-4C1D-8569-46D67716A08A}"/>
    <cellStyle name="Note 44 2 4" xfId="4580" xr:uid="{A814CC3F-D641-4809-BB57-949DD3D0A49C}"/>
    <cellStyle name="Note 44 2 5" xfId="5310" xr:uid="{0FFE02D0-1ADE-4621-B8E2-AA70F6A158BE}"/>
    <cellStyle name="Note 44 2 6" xfId="5648" xr:uid="{8171D39B-6244-4B7E-B78E-2A76ADEEA7EB}"/>
    <cellStyle name="Note 44 2 7" xfId="5810" xr:uid="{F3EA0061-10E2-465A-960F-325AC78C8243}"/>
    <cellStyle name="Note 44 3" xfId="2282" xr:uid="{00000000-0005-0000-0000-0000EB080000}"/>
    <cellStyle name="Note 44 3 2" xfId="5073" xr:uid="{6015C4EB-0171-46B4-9B8B-8F55D0E75F37}"/>
    <cellStyle name="Note 44 3 3" xfId="6179" xr:uid="{D6D8A240-5899-4C5E-A7D0-B5C01F8D1DAD}"/>
    <cellStyle name="Note 44 3 4" xfId="3806" xr:uid="{768922DF-5F70-4E3B-8ECD-1379ADE51821}"/>
    <cellStyle name="Note 44 4" xfId="3319" xr:uid="{2AB9B911-8824-40B6-B1FF-1885532D25C7}"/>
    <cellStyle name="Note 44 4 2" xfId="6662" xr:uid="{A9729AE3-EDF5-4F1F-8E3E-0852A1FCEEE7}"/>
    <cellStyle name="Note 44 5" xfId="4296" xr:uid="{5A26D47F-C70A-4E94-9FC4-5D7B31D0023D}"/>
    <cellStyle name="Note 44 6" xfId="4579" xr:uid="{553F1CD3-C040-46B9-9D9D-BEFD9FA7036B}"/>
    <cellStyle name="Note 44 7" xfId="5311" xr:uid="{7CFDFCA4-F272-4B34-8E51-3BBAFD245759}"/>
    <cellStyle name="Note 44 8" xfId="5647" xr:uid="{51F70307-D90C-4B55-85FA-31738DD24459}"/>
    <cellStyle name="Note 44 9" xfId="5809" xr:uid="{AC7D04FC-8DA1-4FD0-B00A-5F71FFA4D1E8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2 2" xfId="5074" xr:uid="{6CBD7F6A-1CD6-4A04-BA83-B88021693807}"/>
    <cellStyle name="Note 45 2 2 3" xfId="6180" xr:uid="{90741B07-015D-4D19-8082-6F1CD5B0B853}"/>
    <cellStyle name="Note 45 2 3" xfId="4293" xr:uid="{841336C8-4967-4D21-9C90-18DF58E296B5}"/>
    <cellStyle name="Note 45 2 4" xfId="4582" xr:uid="{4367565C-39AD-4A40-9E21-8EE3E324271D}"/>
    <cellStyle name="Note 45 2 5" xfId="5308" xr:uid="{3B259BDB-660C-4FC4-9657-DD5E44EE3E84}"/>
    <cellStyle name="Note 45 2 6" xfId="5650" xr:uid="{22264BA5-A852-4DB5-A97A-2941B45ECD93}"/>
    <cellStyle name="Note 45 2 7" xfId="5812" xr:uid="{B9C340C8-545F-431A-995D-73DE9E9E4746}"/>
    <cellStyle name="Note 45 3" xfId="2287" xr:uid="{00000000-0005-0000-0000-0000F0080000}"/>
    <cellStyle name="Note 45 3 2" xfId="5075" xr:uid="{BD59D841-98D6-4014-86CB-90EA72AC5062}"/>
    <cellStyle name="Note 45 3 3" xfId="6181" xr:uid="{C51D8500-24B2-408F-B8B3-B3315FE8C1FA}"/>
    <cellStyle name="Note 45 3 4" xfId="3807" xr:uid="{08A1E679-E2E8-4A3F-B0C5-6FE31C0F5942}"/>
    <cellStyle name="Note 45 4" xfId="3320" xr:uid="{8DA3D6C4-A746-4F96-A1BC-AF4943EAEA31}"/>
    <cellStyle name="Note 45 4 2" xfId="6663" xr:uid="{75DC696B-ECE5-477E-B8F4-E04CAEFC5F17}"/>
    <cellStyle name="Note 45 5" xfId="4294" xr:uid="{E6566180-492C-43D1-AD3D-A4FF4E7CBCAC}"/>
    <cellStyle name="Note 45 6" xfId="4581" xr:uid="{A9E7298D-CC2D-4F15-AB50-745C051E0C12}"/>
    <cellStyle name="Note 45 7" xfId="5309" xr:uid="{FF9EAC6B-58FE-477C-A8C8-E64CB715DF39}"/>
    <cellStyle name="Note 45 8" xfId="5649" xr:uid="{073B8FF9-DA71-4FE9-A404-D8403065422B}"/>
    <cellStyle name="Note 45 9" xfId="5811" xr:uid="{6FD294F5-3F68-49E6-BBF7-EC97EB54BDD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2 2" xfId="5076" xr:uid="{837AA412-1795-4150-8451-8B6E7AD125A5}"/>
    <cellStyle name="Note 46 2 2 3" xfId="6182" xr:uid="{F1391877-203D-413A-9657-9B343D2544C9}"/>
    <cellStyle name="Note 46 2 3" xfId="4291" xr:uid="{88A61E2F-DB10-478B-971D-924DE46F6BE4}"/>
    <cellStyle name="Note 46 2 4" xfId="4584" xr:uid="{6F4168B3-477C-4D80-B361-E18EDF7203FE}"/>
    <cellStyle name="Note 46 2 5" xfId="5306" xr:uid="{CA36302E-C7BC-439B-8199-083CFE0A02B7}"/>
    <cellStyle name="Note 46 2 6" xfId="5652" xr:uid="{E922B516-391F-4088-A5FC-6DA5A37693DD}"/>
    <cellStyle name="Note 46 2 7" xfId="5814" xr:uid="{5C091C28-304E-40E4-BE87-6443F21C2435}"/>
    <cellStyle name="Note 46 3" xfId="2292" xr:uid="{00000000-0005-0000-0000-0000F5080000}"/>
    <cellStyle name="Note 46 3 2" xfId="5077" xr:uid="{2CB05DA8-A099-4643-BBD1-1F09753BE52C}"/>
    <cellStyle name="Note 46 3 3" xfId="6183" xr:uid="{DE109FD0-8315-4382-B3C9-BC65CF277ED0}"/>
    <cellStyle name="Note 46 3 4" xfId="3808" xr:uid="{19B2042A-41E8-4FDC-8583-FC92016F6E8D}"/>
    <cellStyle name="Note 46 4" xfId="3321" xr:uid="{C898CEFB-A1A9-4083-879D-94769BB17A0F}"/>
    <cellStyle name="Note 46 4 2" xfId="6664" xr:uid="{3998DBCD-56E5-4343-A174-2E59EABFE73D}"/>
    <cellStyle name="Note 46 5" xfId="4292" xr:uid="{E828F82C-8AEE-4317-9EFF-655B0B7A576F}"/>
    <cellStyle name="Note 46 6" xfId="4583" xr:uid="{86068808-AE6C-442C-A4A1-9D24E534F777}"/>
    <cellStyle name="Note 46 7" xfId="5307" xr:uid="{39633B4A-EF55-4AF7-B122-933A61EA5DD8}"/>
    <cellStyle name="Note 46 8" xfId="5651" xr:uid="{8AB61FBD-B244-43A1-8157-48C3AC6CDA3E}"/>
    <cellStyle name="Note 46 9" xfId="5813" xr:uid="{78C10E66-7A8D-4BA5-884F-A7F70232706A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2 2" xfId="5078" xr:uid="{CF4AF722-24E2-4E81-B15D-7F2931426E3C}"/>
    <cellStyle name="Note 47 2 2 3" xfId="6184" xr:uid="{89FACABA-5EBC-4738-9996-66F6361EAABD}"/>
    <cellStyle name="Note 47 2 3" xfId="4289" xr:uid="{1E14672B-DBAA-4CAD-B8F8-ABD90F49AE82}"/>
    <cellStyle name="Note 47 2 4" xfId="4586" xr:uid="{040201D1-46FE-4CF9-BC1E-AC538BFDDA9D}"/>
    <cellStyle name="Note 47 2 5" xfId="5305" xr:uid="{9C269692-CE12-4F66-A0E6-9D4E5D02FEFD}"/>
    <cellStyle name="Note 47 2 6" xfId="5654" xr:uid="{A5907360-3EE1-473C-9D67-E2FF53DA9DA8}"/>
    <cellStyle name="Note 47 2 7" xfId="5816" xr:uid="{7162884C-382C-4E39-8C91-6CF26D259C2F}"/>
    <cellStyle name="Note 47 3" xfId="2297" xr:uid="{00000000-0005-0000-0000-0000FA080000}"/>
    <cellStyle name="Note 47 3 2" xfId="5079" xr:uid="{248E1B4B-30A1-4FE2-A24A-2168307A7E6F}"/>
    <cellStyle name="Note 47 3 3" xfId="6185" xr:uid="{F96A900C-CADF-430C-9E1D-243609325297}"/>
    <cellStyle name="Note 47 3 4" xfId="3809" xr:uid="{BDE22B3C-9795-4772-8D5B-A0E63D2FE15B}"/>
    <cellStyle name="Note 47 4" xfId="3322" xr:uid="{919DCAFD-BA45-4718-8F96-8AEF4E0E0177}"/>
    <cellStyle name="Note 47 4 2" xfId="6665" xr:uid="{802A8E5A-651E-49C0-A3E0-4DAB0A7FF554}"/>
    <cellStyle name="Note 47 5" xfId="4290" xr:uid="{55040DD6-922C-4A12-852D-FEBE11BA1495}"/>
    <cellStyle name="Note 47 6" xfId="4585" xr:uid="{4AA849F6-2E15-48B9-AB29-74303C0E26FB}"/>
    <cellStyle name="Note 47 7" xfId="5203" xr:uid="{6AEAE100-2370-4935-B990-78315B13608C}"/>
    <cellStyle name="Note 47 8" xfId="5653" xr:uid="{1F5FAFD7-675A-4736-B494-6C7B7D8E2448}"/>
    <cellStyle name="Note 47 9" xfId="5815" xr:uid="{B162D7B1-BF71-458A-969E-29AF5431079A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2 2" xfId="5080" xr:uid="{51191675-9354-4EC6-9F8E-259C51ACDB4A}"/>
    <cellStyle name="Note 48 2 2 3" xfId="6186" xr:uid="{28F615B3-B5D2-45BA-BF3D-43D31B84A174}"/>
    <cellStyle name="Note 48 2 3" xfId="4288" xr:uid="{CF1EB319-99B4-4E58-AE1A-FC3B9F62FB84}"/>
    <cellStyle name="Note 48 2 4" xfId="4588" xr:uid="{DCB96E68-0EC7-4605-9CA3-2F5FAD3AC7D1}"/>
    <cellStyle name="Note 48 2 5" xfId="5303" xr:uid="{EB7EBE78-8137-4AEE-8712-1A792974908A}"/>
    <cellStyle name="Note 48 2 6" xfId="5656" xr:uid="{F40C34F7-ABB2-4A02-B8FF-A5296E9499BE}"/>
    <cellStyle name="Note 48 2 7" xfId="5818" xr:uid="{22DF5944-AC29-43BD-A6AC-E23F290A0071}"/>
    <cellStyle name="Note 48 3" xfId="2302" xr:uid="{00000000-0005-0000-0000-0000FF080000}"/>
    <cellStyle name="Note 48 3 2" xfId="5081" xr:uid="{15D46A0B-0355-4087-A606-D0D9474B1D99}"/>
    <cellStyle name="Note 48 3 3" xfId="6187" xr:uid="{9C61936D-2CCD-43F3-8A63-C1ABD9D8257C}"/>
    <cellStyle name="Note 48 3 4" xfId="3810" xr:uid="{A7311F77-8177-4EC5-96CC-D63027083E38}"/>
    <cellStyle name="Note 48 4" xfId="3323" xr:uid="{22A8AD11-F50E-42E3-867A-1EF75F3B0F6C}"/>
    <cellStyle name="Note 48 4 2" xfId="6666" xr:uid="{CE0B324E-39F7-442E-A392-5B41E05C1117}"/>
    <cellStyle name="Note 48 5" xfId="4191" xr:uid="{9ABD2F41-C5F5-4311-B2B4-3526C8D85463}"/>
    <cellStyle name="Note 48 6" xfId="4587" xr:uid="{558012A5-26C9-41D7-8E11-D5A2D3528873}"/>
    <cellStyle name="Note 48 7" xfId="5304" xr:uid="{AFB41ADB-B841-426D-8A18-0EA930A55BF8}"/>
    <cellStyle name="Note 48 8" xfId="5655" xr:uid="{1C0FA9B6-BBCA-43E3-94C0-CD5DBD86FA6F}"/>
    <cellStyle name="Note 48 9" xfId="5817" xr:uid="{30B621DF-8FE4-4E5F-BFDB-89C37B6EE4C5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2 2" xfId="5082" xr:uid="{0406CFFF-4178-4144-AC07-0B2AA67AE1EB}"/>
    <cellStyle name="Note 49 2 2 3" xfId="6188" xr:uid="{4286B54D-06A4-4C7E-B14D-ADFB4EE7EB33}"/>
    <cellStyle name="Note 49 2 3" xfId="4286" xr:uid="{64A4D366-C025-4E94-8468-2C3344B9CCE3}"/>
    <cellStyle name="Note 49 2 4" xfId="4590" xr:uid="{335DE7D0-33D9-4D7F-BB70-BD915B90729C}"/>
    <cellStyle name="Note 49 2 5" xfId="5301" xr:uid="{EBD5D5E9-8FB5-4C97-AB48-EF01B77B4E6D}"/>
    <cellStyle name="Note 49 2 6" xfId="5658" xr:uid="{EF7907F9-2C0D-4C66-AEEC-1C39BF643593}"/>
    <cellStyle name="Note 49 2 7" xfId="5820" xr:uid="{087CB8D8-EA65-47C3-8A58-D8361D8ACA48}"/>
    <cellStyle name="Note 49 3" xfId="2307" xr:uid="{00000000-0005-0000-0000-000004090000}"/>
    <cellStyle name="Note 49 3 2" xfId="5083" xr:uid="{E842AEB9-9852-46EC-8046-3BBF449295C1}"/>
    <cellStyle name="Note 49 3 3" xfId="6189" xr:uid="{6427669B-C92A-444C-8839-EDD1549898F2}"/>
    <cellStyle name="Note 49 3 4" xfId="3811" xr:uid="{1E81CE07-D238-4D59-B218-BE139446F383}"/>
    <cellStyle name="Note 49 4" xfId="3324" xr:uid="{37ADA00E-43B3-4467-9C41-A2D09F2A8622}"/>
    <cellStyle name="Note 49 4 2" xfId="6667" xr:uid="{8802C3B9-8E3A-4591-8FA7-FCEE8E974791}"/>
    <cellStyle name="Note 49 5" xfId="4287" xr:uid="{BC23263A-5DB7-4BC4-844B-34C2D87661A9}"/>
    <cellStyle name="Note 49 6" xfId="4589" xr:uid="{41B2E80E-576F-4DF1-9702-67C9573EA3A6}"/>
    <cellStyle name="Note 49 7" xfId="5302" xr:uid="{04BA8AC7-7046-40BC-AA9B-873F2D92A818}"/>
    <cellStyle name="Note 49 8" xfId="5657" xr:uid="{B5FC4316-9D0B-4991-A6FE-436F60389F49}"/>
    <cellStyle name="Note 49 9" xfId="5819" xr:uid="{A9A6E112-2CA8-42C0-A55B-F197FE038FBF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5084" xr:uid="{93A029B1-6628-4B8D-8F7C-FEB8D153ECCC}"/>
    <cellStyle name="Note 5 2 2 3" xfId="6190" xr:uid="{4E8DDBE4-0149-419A-AA37-2F9774EECED5}"/>
    <cellStyle name="Note 5 2 3" xfId="4284" xr:uid="{0148A256-C95A-4164-AE8F-114B84CDAD3A}"/>
    <cellStyle name="Note 5 2 4" xfId="4592" xr:uid="{CA1BA998-2382-4365-B88C-903091CA0C59}"/>
    <cellStyle name="Note 5 2 5" xfId="5299" xr:uid="{AFA39DC6-4D12-4CCC-A8C4-97C94CB06A7C}"/>
    <cellStyle name="Note 5 2 6" xfId="5660" xr:uid="{B37A562C-61CC-4F24-9863-7B74247CE99D}"/>
    <cellStyle name="Note 5 2 7" xfId="5822" xr:uid="{E078B52B-9A6C-4B63-B320-793AEEEB119C}"/>
    <cellStyle name="Note 5 3" xfId="2312" xr:uid="{00000000-0005-0000-0000-000009090000}"/>
    <cellStyle name="Note 5 3 2" xfId="5085" xr:uid="{B34ADA3A-5514-465E-9109-5903284CE8A8}"/>
    <cellStyle name="Note 5 3 3" xfId="6191" xr:uid="{55735DF4-734B-4C45-9088-F2F90C0D0A1D}"/>
    <cellStyle name="Note 5 4" xfId="4285" xr:uid="{11EF8AE9-D0A3-4E6E-A5EE-29D178C15DEA}"/>
    <cellStyle name="Note 5 5" xfId="4591" xr:uid="{2D0F8E1D-AFEF-496B-A904-B252F090F7B5}"/>
    <cellStyle name="Note 5 6" xfId="5300" xr:uid="{147E046B-2974-4C5D-9116-C948274A3AC9}"/>
    <cellStyle name="Note 5 7" xfId="5659" xr:uid="{4BE3B8F4-7F49-41E6-B0EE-DBAC9E4EBE52}"/>
    <cellStyle name="Note 5 8" xfId="5821" xr:uid="{4349DE8F-0A82-4AEB-8F7F-D3FA710CBB9E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2 2" xfId="5086" xr:uid="{A7A55B9D-9AE5-41F8-B2FA-FCB890750AF6}"/>
    <cellStyle name="Note 50 2 2 3" xfId="6192" xr:uid="{93B525B8-AD79-4836-A692-A8809B5F5510}"/>
    <cellStyle name="Note 50 2 3" xfId="4282" xr:uid="{15E42A8C-E2ED-461D-8758-491EA6293283}"/>
    <cellStyle name="Note 50 2 4" xfId="4594" xr:uid="{CBFC384C-5811-4F69-BD88-B33118E0C697}"/>
    <cellStyle name="Note 50 2 5" xfId="5297" xr:uid="{85A9B21B-A1AF-4EA4-9D60-0B3C3A3D06AA}"/>
    <cellStyle name="Note 50 2 6" xfId="5662" xr:uid="{1D21A32E-3BD8-4FBB-90C3-88606C8B6AFC}"/>
    <cellStyle name="Note 50 2 7" xfId="5824" xr:uid="{989EEB2D-1C99-43E7-B49A-1ABE6DE19A7C}"/>
    <cellStyle name="Note 50 3" xfId="2317" xr:uid="{00000000-0005-0000-0000-00000E090000}"/>
    <cellStyle name="Note 50 3 2" xfId="5087" xr:uid="{081FDB13-4019-4504-A453-20148B126B1C}"/>
    <cellStyle name="Note 50 3 3" xfId="6193" xr:uid="{FBD9F5EE-9FA2-4AA4-8165-C0D7A86C3F34}"/>
    <cellStyle name="Note 50 3 4" xfId="3812" xr:uid="{2D1C7A00-94F2-4E4E-B6C4-61DF899C7366}"/>
    <cellStyle name="Note 50 4" xfId="3325" xr:uid="{7CEDF028-2CCC-4D96-B89C-27E3600BD081}"/>
    <cellStyle name="Note 50 4 2" xfId="6668" xr:uid="{42DB046B-9997-4FCF-9886-65A762931C61}"/>
    <cellStyle name="Note 50 5" xfId="4283" xr:uid="{4438D069-6205-41FB-B8C2-B451267B1335}"/>
    <cellStyle name="Note 50 6" xfId="4593" xr:uid="{48C5A317-A8EA-4BDC-8ADE-CA73B16426D6}"/>
    <cellStyle name="Note 50 7" xfId="5298" xr:uid="{712C8CD7-805F-4D0D-8F0C-82557035EAEF}"/>
    <cellStyle name="Note 50 8" xfId="5661" xr:uid="{2EB627A3-BAB4-4017-AAF6-8B07AEDFD6F2}"/>
    <cellStyle name="Note 50 9" xfId="5823" xr:uid="{788564B1-4D0B-4D9F-AD56-673F0D2C6AEC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2 2" xfId="5088" xr:uid="{9B56C864-B533-410C-8EF3-36BBEAD034EC}"/>
    <cellStyle name="Note 51 2 2 3" xfId="6194" xr:uid="{5CC02363-0DC5-4238-A2FD-523CF25C41C7}"/>
    <cellStyle name="Note 51 2 3" xfId="4280" xr:uid="{0E2DBB54-7CE4-4DFB-9674-C787B6BF685C}"/>
    <cellStyle name="Note 51 2 4" xfId="4596" xr:uid="{70BB640B-BF0E-4B62-BDC6-5C4F7404D68D}"/>
    <cellStyle name="Note 51 2 5" xfId="5295" xr:uid="{D5FBE2BC-505F-49C2-B89C-533F23AC4C80}"/>
    <cellStyle name="Note 51 2 6" xfId="5664" xr:uid="{C693F972-AF51-4846-811B-23C08E5C13FE}"/>
    <cellStyle name="Note 51 2 7" xfId="5826" xr:uid="{8ADCB60A-6218-4A6B-AE52-BAD0965C1C76}"/>
    <cellStyle name="Note 51 3" xfId="2322" xr:uid="{00000000-0005-0000-0000-000013090000}"/>
    <cellStyle name="Note 51 3 2" xfId="5089" xr:uid="{D974669F-9FF5-4864-BD91-70408B08CC34}"/>
    <cellStyle name="Note 51 3 3" xfId="6195" xr:uid="{8DE38BD7-8589-4C0A-BF53-52CE8A1F597C}"/>
    <cellStyle name="Note 51 3 4" xfId="3813" xr:uid="{40A939C4-53B3-4119-921B-8E42921CDA0C}"/>
    <cellStyle name="Note 51 4" xfId="3326" xr:uid="{71D3340D-4E70-4BF5-8C08-A8151F7FB7D3}"/>
    <cellStyle name="Note 51 4 2" xfId="6669" xr:uid="{BCDA1AC3-EFF5-4493-B51B-627DDB648C7F}"/>
    <cellStyle name="Note 51 5" xfId="4281" xr:uid="{C884D9FC-9ABB-4927-ACCB-0E7F9C9E0DEA}"/>
    <cellStyle name="Note 51 6" xfId="4595" xr:uid="{4C5D6AB4-763B-409D-8625-6B3D5DADDE5E}"/>
    <cellStyle name="Note 51 7" xfId="5296" xr:uid="{6ED9876C-266B-445C-BC94-4DCEBEF1E4BC}"/>
    <cellStyle name="Note 51 8" xfId="5663" xr:uid="{91B6C255-F24E-4BFA-B58F-2C49D3036BDB}"/>
    <cellStyle name="Note 51 9" xfId="5825" xr:uid="{7915FD75-7FFA-46EC-A2F7-70305B9C1AC1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2 2" xfId="5090" xr:uid="{705BF5C3-5D0B-4C92-9480-C8B5B6DCA863}"/>
    <cellStyle name="Note 52 2 2 3" xfId="6196" xr:uid="{A32C069D-96D5-4499-BA9C-7FACF1902046}"/>
    <cellStyle name="Note 52 2 3" xfId="4278" xr:uid="{3D35E5C2-2A39-405E-A6D6-546309E80898}"/>
    <cellStyle name="Note 52 2 4" xfId="4598" xr:uid="{8220C046-1793-4C79-A37F-6BF68DE1E58A}"/>
    <cellStyle name="Note 52 2 5" xfId="5294" xr:uid="{B72B6C08-CDCF-43B1-90CB-3375542EA138}"/>
    <cellStyle name="Note 52 2 6" xfId="5666" xr:uid="{60E05578-5ED0-4286-8838-A84A0B10ED12}"/>
    <cellStyle name="Note 52 2 7" xfId="5828" xr:uid="{15010F73-B400-4D8E-B4AD-3FF630AA4CBF}"/>
    <cellStyle name="Note 52 3" xfId="2327" xr:uid="{00000000-0005-0000-0000-000018090000}"/>
    <cellStyle name="Note 52 3 2" xfId="5091" xr:uid="{859B5689-8DB5-4DC5-A0E7-159813C4245D}"/>
    <cellStyle name="Note 52 3 3" xfId="6197" xr:uid="{009C669E-454A-47DC-8C2E-CC37AF7B1C5F}"/>
    <cellStyle name="Note 52 3 4" xfId="3814" xr:uid="{D98CC5AB-4934-4893-A386-09DCBAF47989}"/>
    <cellStyle name="Note 52 4" xfId="3327" xr:uid="{626AA525-C2FF-4DC6-9BE0-104D273D2CCA}"/>
    <cellStyle name="Note 52 4 2" xfId="6670" xr:uid="{C0BCD966-6848-4D1D-AF0A-3DC2564D1DBD}"/>
    <cellStyle name="Note 52 5" xfId="4279" xr:uid="{06667F81-A479-45E7-9732-D0AF41D6C950}"/>
    <cellStyle name="Note 52 6" xfId="4597" xr:uid="{2E213BBD-03F6-4632-B150-D1A807FD1A08}"/>
    <cellStyle name="Note 52 7" xfId="5202" xr:uid="{AC7F3AC6-F0E1-4084-8D11-A995A6F8B267}"/>
    <cellStyle name="Note 52 8" xfId="5665" xr:uid="{8AFD5FBB-2321-4457-98F2-1253B1B7A6C1}"/>
    <cellStyle name="Note 52 9" xfId="5827" xr:uid="{5C23EDA3-22F8-4AD2-8135-22F97C293384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2 2" xfId="5092" xr:uid="{E0DAAB91-37B8-41FC-A14C-8410EED688C1}"/>
    <cellStyle name="Note 53 2 2 3" xfId="6198" xr:uid="{DB986402-6293-4620-8259-7B93DAC2C82C}"/>
    <cellStyle name="Note 53 2 3" xfId="4277" xr:uid="{79AB3D3C-2FEE-40D1-82B4-D234C1C3F552}"/>
    <cellStyle name="Note 53 2 4" xfId="4600" xr:uid="{36D37041-2EEA-4590-8904-797E93D7355C}"/>
    <cellStyle name="Note 53 2 5" xfId="5292" xr:uid="{4973A0FF-ED53-4786-BDE7-DF2CFDB2F058}"/>
    <cellStyle name="Note 53 2 6" xfId="5668" xr:uid="{06B140C9-ECE9-4B06-9EB9-B349D3348273}"/>
    <cellStyle name="Note 53 2 7" xfId="5830" xr:uid="{96C75CD8-E81E-4ED9-A89E-CAFB71CC3D9F}"/>
    <cellStyle name="Note 53 3" xfId="2332" xr:uid="{00000000-0005-0000-0000-00001D090000}"/>
    <cellStyle name="Note 53 3 2" xfId="5093" xr:uid="{ED707C61-7D9F-46B7-9DD9-19195E65EE7A}"/>
    <cellStyle name="Note 53 3 3" xfId="6199" xr:uid="{650E11EB-D195-49CF-A484-D61136276942}"/>
    <cellStyle name="Note 53 3 4" xfId="3815" xr:uid="{9B02EF86-208F-4BDE-8D87-49F7E58B6032}"/>
    <cellStyle name="Note 53 4" xfId="3328" xr:uid="{E79AC231-CFB8-4D87-B05C-317D4419DA07}"/>
    <cellStyle name="Note 53 4 2" xfId="6671" xr:uid="{FB18CD90-3154-48DC-8694-24342AA66262}"/>
    <cellStyle name="Note 53 5" xfId="4190" xr:uid="{E9C96C52-E3B4-4BE0-AAD5-068DF7BA75C6}"/>
    <cellStyle name="Note 53 6" xfId="4599" xr:uid="{A3D45F42-4401-4964-AE78-F4B93084D179}"/>
    <cellStyle name="Note 53 7" xfId="5293" xr:uid="{E3B39900-4771-49B9-8411-34F0E91EE88B}"/>
    <cellStyle name="Note 53 8" xfId="5667" xr:uid="{353B60D2-774C-46B5-BC43-4375F2E43897}"/>
    <cellStyle name="Note 53 9" xfId="5829" xr:uid="{713E1276-C96A-4BCF-93E9-0930FC065338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2 2" xfId="5094" xr:uid="{C6BFD625-9291-49B8-B19A-AA62FC88AA12}"/>
    <cellStyle name="Note 54 2 2 3" xfId="6200" xr:uid="{70721CEA-9C2B-4139-B79B-D2C10CB1399B}"/>
    <cellStyle name="Note 54 2 3" xfId="4275" xr:uid="{B92A6C10-7B38-4103-A6CC-D64713CC2768}"/>
    <cellStyle name="Note 54 2 4" xfId="4602" xr:uid="{B4DD6A98-D857-44BF-B378-A10AC4893C2C}"/>
    <cellStyle name="Note 54 2 5" xfId="5290" xr:uid="{32F515B0-15AD-42BE-90ED-89527F917D89}"/>
    <cellStyle name="Note 54 2 6" xfId="5670" xr:uid="{C2873775-137B-47FB-84EC-A9681E020EAC}"/>
    <cellStyle name="Note 54 2 7" xfId="5832" xr:uid="{1B5DD450-1668-4714-B080-CC3D666BF277}"/>
    <cellStyle name="Note 54 3" xfId="2337" xr:uid="{00000000-0005-0000-0000-000022090000}"/>
    <cellStyle name="Note 54 3 2" xfId="5095" xr:uid="{4C8D0CAE-32DC-4E83-B5BF-A9BC88F378E9}"/>
    <cellStyle name="Note 54 3 3" xfId="6201" xr:uid="{A37366F0-06CB-491A-B108-418584EC9E83}"/>
    <cellStyle name="Note 54 3 4" xfId="3816" xr:uid="{FAB68C00-3E22-4A11-AE39-241A2F2F14E5}"/>
    <cellStyle name="Note 54 4" xfId="3329" xr:uid="{C592B71B-8874-41FC-9CE1-95C9B48FCA3E}"/>
    <cellStyle name="Note 54 4 2" xfId="6672" xr:uid="{DC286AC6-1385-41B5-B36F-F0D988CAEE7D}"/>
    <cellStyle name="Note 54 5" xfId="4276" xr:uid="{CDEE7B20-5C9F-4F42-A6CE-5A20515061AC}"/>
    <cellStyle name="Note 54 6" xfId="4601" xr:uid="{F2556F24-3293-48AE-834F-84F17E4E2CB8}"/>
    <cellStyle name="Note 54 7" xfId="5291" xr:uid="{420F94D4-F771-4451-B0FF-41AA13BC29E2}"/>
    <cellStyle name="Note 54 8" xfId="5669" xr:uid="{96EC4B6C-1C5D-4B88-A278-91751C5B50DA}"/>
    <cellStyle name="Note 54 9" xfId="5831" xr:uid="{4A06F885-1AD3-491E-A212-D6CCE99E6629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2 2" xfId="5096" xr:uid="{30E7E3A0-B7B4-45F4-9881-3FF4A30FB67A}"/>
    <cellStyle name="Note 55 2 2 3" xfId="6202" xr:uid="{83446C63-779E-4D89-9152-BC41C9A672CE}"/>
    <cellStyle name="Note 55 2 3" xfId="4273" xr:uid="{CCC36BEA-E2D3-45E6-878A-6B149F9A51C6}"/>
    <cellStyle name="Note 55 2 4" xfId="4604" xr:uid="{2DD81FAF-95C6-4ADD-844B-5D295C6CE35F}"/>
    <cellStyle name="Note 55 2 5" xfId="5288" xr:uid="{26E6627A-B9B4-4148-BF95-60D414510B7E}"/>
    <cellStyle name="Note 55 2 6" xfId="5672" xr:uid="{DA3DAECE-48D8-4577-9404-76E6888FD70A}"/>
    <cellStyle name="Note 55 2 7" xfId="5834" xr:uid="{7EF592F8-5FD2-4BA4-A386-8452A2BFF3F0}"/>
    <cellStyle name="Note 55 3" xfId="2342" xr:uid="{00000000-0005-0000-0000-000027090000}"/>
    <cellStyle name="Note 55 3 2" xfId="5097" xr:uid="{2211AE42-B49E-432D-8BB4-32E1C3142C38}"/>
    <cellStyle name="Note 55 3 3" xfId="6203" xr:uid="{B9F43E34-4973-4F56-8259-003872C71268}"/>
    <cellStyle name="Note 55 3 4" xfId="3817" xr:uid="{9B7AB0CA-88D5-4C53-A634-A045A48AF52B}"/>
    <cellStyle name="Note 55 4" xfId="3330" xr:uid="{BB0ABEC9-B454-4F77-834C-6D611339CF04}"/>
    <cellStyle name="Note 55 4 2" xfId="6673" xr:uid="{C0C01254-434B-4D8A-A577-96031689BB03}"/>
    <cellStyle name="Note 55 5" xfId="4274" xr:uid="{65D39C91-B24C-4090-956A-B1B57C2D12BE}"/>
    <cellStyle name="Note 55 6" xfId="4603" xr:uid="{91C5ACBF-E98D-4D17-9096-78C2F867EE37}"/>
    <cellStyle name="Note 55 7" xfId="5289" xr:uid="{30A135F6-3ED3-4F7D-941C-36BDF3A417F6}"/>
    <cellStyle name="Note 55 8" xfId="5671" xr:uid="{446DBD35-EB08-416D-99EF-9DC07D9AF317}"/>
    <cellStyle name="Note 55 9" xfId="5833" xr:uid="{8F1E8680-A03C-4117-83C1-48F540DF9363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2 2" xfId="5098" xr:uid="{EDB37FE9-25C0-49E5-A8E5-25776AD38A4F}"/>
    <cellStyle name="Note 56 2 2 3" xfId="6204" xr:uid="{19E5BA0B-CEDD-45D9-A208-53BF62C8198A}"/>
    <cellStyle name="Note 56 2 3" xfId="4271" xr:uid="{F79CCD14-7E2A-485E-BAA1-DC06AA05EA2A}"/>
    <cellStyle name="Note 56 2 4" xfId="4606" xr:uid="{640F3E3D-A349-4951-A535-96D4887CC620}"/>
    <cellStyle name="Note 56 2 5" xfId="5286" xr:uid="{75B00E9F-403F-4FD9-B1D0-C8FA0A76EC53}"/>
    <cellStyle name="Note 56 2 6" xfId="5674" xr:uid="{D2588843-366C-442E-9879-0B67062E0323}"/>
    <cellStyle name="Note 56 2 7" xfId="5836" xr:uid="{962F227B-7A03-47DB-822E-1F699D4893E9}"/>
    <cellStyle name="Note 56 3" xfId="2347" xr:uid="{00000000-0005-0000-0000-00002C090000}"/>
    <cellStyle name="Note 56 3 2" xfId="5099" xr:uid="{5089DCC3-C1AA-49CB-9FAF-DDC2D1DCFFC5}"/>
    <cellStyle name="Note 56 3 3" xfId="6205" xr:uid="{E2BE05FA-3260-499B-8B10-C7A348340955}"/>
    <cellStyle name="Note 56 3 4" xfId="3818" xr:uid="{8508C824-C38A-474D-834B-E2ED56E146C5}"/>
    <cellStyle name="Note 56 4" xfId="3331" xr:uid="{71C853B7-736D-4801-B9FD-393232A7E1E2}"/>
    <cellStyle name="Note 56 4 2" xfId="6674" xr:uid="{80DC523E-EF1A-47D6-B0B2-6520A162EE03}"/>
    <cellStyle name="Note 56 5" xfId="4272" xr:uid="{1634002C-18BB-49A5-B93E-5F37EBB3F934}"/>
    <cellStyle name="Note 56 6" xfId="4605" xr:uid="{74B94AE3-F0E4-4E9E-933C-1125A0E64DEE}"/>
    <cellStyle name="Note 56 7" xfId="5287" xr:uid="{7FFB6DF8-A73B-4801-96FD-046165AF5425}"/>
    <cellStyle name="Note 56 8" xfId="5673" xr:uid="{74F9A796-FFEC-4BBC-9917-619D9CDE7C73}"/>
    <cellStyle name="Note 56 9" xfId="5835" xr:uid="{DD4B7DA7-1769-413A-9E84-7B57B31B7D8A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2 2" xfId="5100" xr:uid="{D81FC996-8087-4EFF-AED6-D030FD773D6B}"/>
    <cellStyle name="Note 57 2 2 3" xfId="6206" xr:uid="{B4559824-9893-4E68-A4C3-6E8E291591DC}"/>
    <cellStyle name="Note 57 2 3" xfId="4269" xr:uid="{3B5EF738-2C7D-47E7-9A2A-B08E80220CE6}"/>
    <cellStyle name="Note 57 2 4" xfId="4608" xr:uid="{79CA2D8C-E1A2-47A3-AA87-0C2D4A901E1C}"/>
    <cellStyle name="Note 57 2 5" xfId="5284" xr:uid="{9DEF5DDC-53F9-4F58-8ED9-9456AF0554F0}"/>
    <cellStyle name="Note 57 2 6" xfId="5676" xr:uid="{A43FBE76-B3E0-4E86-91DA-113465EB280D}"/>
    <cellStyle name="Note 57 2 7" xfId="5838" xr:uid="{F238923E-D280-4ECC-A766-0E2CB4E8E41D}"/>
    <cellStyle name="Note 57 3" xfId="2352" xr:uid="{00000000-0005-0000-0000-000031090000}"/>
    <cellStyle name="Note 57 3 2" xfId="5101" xr:uid="{AEC5CDBF-91F8-48A6-87C4-9F05DF5A723A}"/>
    <cellStyle name="Note 57 3 3" xfId="6207" xr:uid="{E08B3E96-576A-43D4-ABD1-3970427669F0}"/>
    <cellStyle name="Note 57 3 4" xfId="3819" xr:uid="{D8E7C849-F11F-49FB-AC88-401D227FF3D5}"/>
    <cellStyle name="Note 57 4" xfId="3332" xr:uid="{4A540369-4FAD-42A7-9CF0-8DE0EB3AB369}"/>
    <cellStyle name="Note 57 4 2" xfId="6675" xr:uid="{3A4927F8-E089-4AAA-AA64-23F0DEC088E3}"/>
    <cellStyle name="Note 57 5" xfId="4270" xr:uid="{032E893D-CAE1-4957-BA2F-A8B0055C8BAF}"/>
    <cellStyle name="Note 57 6" xfId="4607" xr:uid="{FE33466E-13B5-4D2F-9BF7-D36ABDC17CC4}"/>
    <cellStyle name="Note 57 7" xfId="5285" xr:uid="{A0E321B4-F9B7-4FB3-953C-04E7E3E1EBCB}"/>
    <cellStyle name="Note 57 8" xfId="5675" xr:uid="{2A055E7C-9A44-47D8-B896-9F04BF449573}"/>
    <cellStyle name="Note 57 9" xfId="5837" xr:uid="{F210DDD2-4130-4284-BDFD-1F630C451CEE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2 2" xfId="5102" xr:uid="{DCF8E2B8-C78C-426D-ABDC-1DD062A51C53}"/>
    <cellStyle name="Note 58 2 2 3" xfId="6208" xr:uid="{A4648854-1F86-43AA-A3CD-54E3A551362F}"/>
    <cellStyle name="Note 58 2 3" xfId="4267" xr:uid="{4F07186D-BAAE-4E96-98F2-AE3BAD3545D0}"/>
    <cellStyle name="Note 58 2 4" xfId="4610" xr:uid="{54ED6062-DB27-4044-8C94-1DDFA0DA126E}"/>
    <cellStyle name="Note 58 2 5" xfId="5283" xr:uid="{171AB71B-438F-459B-B848-A9FAF582D795}"/>
    <cellStyle name="Note 58 2 6" xfId="5678" xr:uid="{BD055512-B31B-40A2-8071-D82D5AE4501B}"/>
    <cellStyle name="Note 58 2 7" xfId="5840" xr:uid="{DC479D34-6BE5-4F0B-BDFA-CAB1A649B31B}"/>
    <cellStyle name="Note 58 3" xfId="2357" xr:uid="{00000000-0005-0000-0000-000036090000}"/>
    <cellStyle name="Note 58 3 2" xfId="5103" xr:uid="{FE2F1C8F-441A-44CD-9ADE-626CAEDB4B55}"/>
    <cellStyle name="Note 58 3 3" xfId="6209" xr:uid="{784B903B-1BC0-4E08-96C6-FFC4B2E7E850}"/>
    <cellStyle name="Note 58 3 4" xfId="3820" xr:uid="{A8F3E552-31FD-4E8D-899B-74A2FC7E275E}"/>
    <cellStyle name="Note 58 4" xfId="3333" xr:uid="{9CF2F042-3B53-40BB-9D37-89DA46C9BAAC}"/>
    <cellStyle name="Note 58 4 2" xfId="6676" xr:uid="{A062EDAF-DD0A-4225-81E5-E7D901530717}"/>
    <cellStyle name="Note 58 5" xfId="4268" xr:uid="{B19FCBE6-F476-4041-AA85-201147D68F7E}"/>
    <cellStyle name="Note 58 6" xfId="4609" xr:uid="{815164BA-4A39-4F8C-858C-C4B40B840194}"/>
    <cellStyle name="Note 58 7" xfId="5201" xr:uid="{ADB1908C-9F6E-404E-8990-CD5F81EAE5AE}"/>
    <cellStyle name="Note 58 8" xfId="5677" xr:uid="{0E358840-8E3C-487A-B2DD-BAE578CB4145}"/>
    <cellStyle name="Note 58 9" xfId="5839" xr:uid="{13063AF1-2D68-4CE7-A1CA-A76EB83912BF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2 2" xfId="5104" xr:uid="{8A8B0120-D02C-4A0E-899C-4E6D6F9D48D1}"/>
    <cellStyle name="Note 59 2 2 3" xfId="6210" xr:uid="{E735C34A-4648-4D59-86C3-35416C267901}"/>
    <cellStyle name="Note 59 2 3" xfId="4266" xr:uid="{3DC00483-D121-44B3-AA94-EBF8A85B7950}"/>
    <cellStyle name="Note 59 2 4" xfId="4612" xr:uid="{666A7399-261D-450B-BD00-318C3E66AFCE}"/>
    <cellStyle name="Note 59 2 5" xfId="5281" xr:uid="{F32A2B91-8F8B-4D5E-9084-91B2B0AA588F}"/>
    <cellStyle name="Note 59 2 6" xfId="5680" xr:uid="{42F7DA4C-8BE7-48D2-85FC-9C8E6442F02C}"/>
    <cellStyle name="Note 59 2 7" xfId="5842" xr:uid="{D7E90BFE-4DC9-467F-8FB7-05BAAF6E5E32}"/>
    <cellStyle name="Note 59 3" xfId="2362" xr:uid="{00000000-0005-0000-0000-00003B090000}"/>
    <cellStyle name="Note 59 3 2" xfId="5105" xr:uid="{AD129FF4-5508-45BC-A111-DD7227DA9FF9}"/>
    <cellStyle name="Note 59 3 3" xfId="6211" xr:uid="{6E8C897A-2436-442A-B337-7D8217163C9D}"/>
    <cellStyle name="Note 59 3 4" xfId="3821" xr:uid="{0E1E1019-EFFE-4ADF-9980-B4703A7AFBBC}"/>
    <cellStyle name="Note 59 4" xfId="3334" xr:uid="{16808FD0-904B-4EF0-AE2E-96D0A166EB70}"/>
    <cellStyle name="Note 59 4 2" xfId="6677" xr:uid="{AACB0B34-8EC1-4890-81A4-54FDB6FC3E35}"/>
    <cellStyle name="Note 59 5" xfId="4189" xr:uid="{EA50B02E-5558-43A9-AFA7-315B467FFA22}"/>
    <cellStyle name="Note 59 6" xfId="4611" xr:uid="{0B9099E1-4873-4E2E-851D-1B1B785A9D85}"/>
    <cellStyle name="Note 59 7" xfId="5282" xr:uid="{7A0F4A43-22E5-4A5F-97F3-1050C5E824CA}"/>
    <cellStyle name="Note 59 8" xfId="5679" xr:uid="{1A0DA920-9537-4657-9126-69952C29E6F8}"/>
    <cellStyle name="Note 59 9" xfId="5841" xr:uid="{6C53121D-BA08-471E-AEB4-EB3F8F72CC77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5106" xr:uid="{C9CC3631-8881-4844-BD19-1D0BFFEB09E2}"/>
    <cellStyle name="Note 6 2 2 3" xfId="6212" xr:uid="{7C60440B-853A-41F4-AC7C-F4F7138FB529}"/>
    <cellStyle name="Note 6 2 3" xfId="4264" xr:uid="{67FC40D1-79DB-4831-A670-19D8A06821CC}"/>
    <cellStyle name="Note 6 2 4" xfId="4614" xr:uid="{0B203C43-43AD-40BA-960B-D7BD495D4FA2}"/>
    <cellStyle name="Note 6 2 5" xfId="5279" xr:uid="{10A0DC70-1FFC-433B-9565-2799D63D358D}"/>
    <cellStyle name="Note 6 2 6" xfId="5682" xr:uid="{C4153BC7-58DF-4A4A-B70B-77BE4F3E82EB}"/>
    <cellStyle name="Note 6 2 7" xfId="5844" xr:uid="{595AE2E9-67E2-4CF9-AEC8-30DA3B302692}"/>
    <cellStyle name="Note 6 3" xfId="2367" xr:uid="{00000000-0005-0000-0000-000040090000}"/>
    <cellStyle name="Note 6 3 2" xfId="5107" xr:uid="{D676C58C-46CC-4035-B67C-A47CAEB1FF9F}"/>
    <cellStyle name="Note 6 3 3" xfId="6213" xr:uid="{B0DE2022-C809-46E8-9F09-FD335FF4A34D}"/>
    <cellStyle name="Note 6 4" xfId="4265" xr:uid="{257F44EA-1F07-473A-927D-1673F21E8CD8}"/>
    <cellStyle name="Note 6 5" xfId="4613" xr:uid="{9DC1CA75-08D8-4D41-960A-9BACD31E7595}"/>
    <cellStyle name="Note 6 6" xfId="5280" xr:uid="{B53B64DE-B818-4A04-9627-FE427AECA1EC}"/>
    <cellStyle name="Note 6 7" xfId="5681" xr:uid="{EA65F396-5D36-4237-84F1-8B6590169A05}"/>
    <cellStyle name="Note 6 8" xfId="5843" xr:uid="{63577380-7EF4-43EF-8321-0377FB6C91B5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2 2" xfId="5108" xr:uid="{EF0830C1-CCC3-4BF8-B536-664F951B22A9}"/>
    <cellStyle name="Note 60 2 2 3" xfId="6214" xr:uid="{1335FC40-EE15-4C49-8238-B10016090243}"/>
    <cellStyle name="Note 60 2 3" xfId="4262" xr:uid="{E252FC9E-F6AE-4082-B21E-CF86C02E5158}"/>
    <cellStyle name="Note 60 2 4" xfId="4616" xr:uid="{27B245D9-7288-49FF-9FC3-1BCB6CD13AD9}"/>
    <cellStyle name="Note 60 2 5" xfId="5277" xr:uid="{DA539459-62FD-4F5C-9F89-CE4ABC8D75CC}"/>
    <cellStyle name="Note 60 2 6" xfId="5684" xr:uid="{38824C99-5822-4A70-B6E8-C1D6C9919D98}"/>
    <cellStyle name="Note 60 2 7" xfId="5846" xr:uid="{BB801B8F-9C9C-41E1-B562-9D03D63CAE5F}"/>
    <cellStyle name="Note 60 3" xfId="2372" xr:uid="{00000000-0005-0000-0000-000045090000}"/>
    <cellStyle name="Note 60 3 2" xfId="5109" xr:uid="{2C3BFCF8-12FF-4AEE-ABB7-CE39098C3CA5}"/>
    <cellStyle name="Note 60 3 3" xfId="6215" xr:uid="{82003101-610F-4D6D-99E5-E721E47C22ED}"/>
    <cellStyle name="Note 60 3 4" xfId="3822" xr:uid="{399449B1-68B9-484E-8199-6B0F5DBA39F2}"/>
    <cellStyle name="Note 60 4" xfId="3335" xr:uid="{96678D52-40D5-4321-A6B8-177DED92CCE3}"/>
    <cellStyle name="Note 60 4 2" xfId="6678" xr:uid="{373587C3-8383-4D3C-8E55-F73CF3645CF9}"/>
    <cellStyle name="Note 60 5" xfId="4263" xr:uid="{A8467F1F-B627-4B75-8C01-43015CC15634}"/>
    <cellStyle name="Note 60 6" xfId="4615" xr:uid="{22A54CD5-5A40-4147-BF28-CEAE204DA4BB}"/>
    <cellStyle name="Note 60 7" xfId="5278" xr:uid="{87ABB664-CF75-4836-8DB4-7B46D0D5DAE8}"/>
    <cellStyle name="Note 60 8" xfId="5683" xr:uid="{76164F24-8E69-465B-9500-7F7C4DBF0EF5}"/>
    <cellStyle name="Note 60 9" xfId="5845" xr:uid="{84B5F23C-CF81-4DDE-9118-3C5ACF9679A7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2 2" xfId="5110" xr:uid="{38744E18-ED40-405A-98EC-AFB94224DD2A}"/>
    <cellStyle name="Note 61 2 2 3" xfId="6216" xr:uid="{568B082B-763E-4A0C-8A40-A90E7F5DA017}"/>
    <cellStyle name="Note 61 2 3" xfId="4260" xr:uid="{6AC381FF-0FF0-4622-A415-332198BBC0BD}"/>
    <cellStyle name="Note 61 2 4" xfId="4618" xr:uid="{85394E72-EFA2-4018-BA40-DDF04BEB0CBA}"/>
    <cellStyle name="Note 61 2 5" xfId="5275" xr:uid="{F2B1FEB5-12F6-4578-8CCF-FF45B70770E1}"/>
    <cellStyle name="Note 61 2 6" xfId="5686" xr:uid="{8655020E-502D-40F7-B33A-8753FAF1E728}"/>
    <cellStyle name="Note 61 2 7" xfId="5848" xr:uid="{E8D95944-A135-47F8-BA9C-4A488BBD335E}"/>
    <cellStyle name="Note 61 3" xfId="2377" xr:uid="{00000000-0005-0000-0000-00004A090000}"/>
    <cellStyle name="Note 61 3 2" xfId="5111" xr:uid="{AA68EF7E-4F4C-4B8F-8506-BADAA5863C7C}"/>
    <cellStyle name="Note 61 3 3" xfId="6217" xr:uid="{42DF91AA-E1AF-42BF-A070-0F1F683702D7}"/>
    <cellStyle name="Note 61 3 4" xfId="3823" xr:uid="{62BD231A-BCF0-4B69-AA75-677D6F18FA83}"/>
    <cellStyle name="Note 61 4" xfId="3336" xr:uid="{7B758A73-490D-4951-94FD-64039D089986}"/>
    <cellStyle name="Note 61 4 2" xfId="6679" xr:uid="{EED60E0A-39AF-45D0-A7D8-01A86429FF3F}"/>
    <cellStyle name="Note 61 5" xfId="4261" xr:uid="{9F7675AC-C26F-4BC2-8165-B6823D8B60FA}"/>
    <cellStyle name="Note 61 6" xfId="4617" xr:uid="{AC7B4B8E-B560-4E96-A746-DC37273006F4}"/>
    <cellStyle name="Note 61 7" xfId="5276" xr:uid="{9187563A-D60D-4874-BE82-A49B98DE26E9}"/>
    <cellStyle name="Note 61 8" xfId="5685" xr:uid="{298DD7F3-0A47-4B37-998D-60A246BF0BDA}"/>
    <cellStyle name="Note 61 9" xfId="5847" xr:uid="{15031411-FE59-4A85-9ABF-099B0FDABCBC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2 2" xfId="5112" xr:uid="{0136C17F-47D3-4280-BD2E-4B60934F74E1}"/>
    <cellStyle name="Note 62 2 2 3" xfId="6218" xr:uid="{88EA6DC6-F5BB-414E-BA95-653C09DD3C39}"/>
    <cellStyle name="Note 62 2 3" xfId="4258" xr:uid="{D39B6C13-881E-4EAA-BB4F-2B36722A991F}"/>
    <cellStyle name="Note 62 2 4" xfId="4620" xr:uid="{547AD669-0744-406F-AD6C-D0FBF2AB1D77}"/>
    <cellStyle name="Note 62 2 5" xfId="5273" xr:uid="{CFC762D5-14E1-4C5F-B746-5AB32B26F26F}"/>
    <cellStyle name="Note 62 2 6" xfId="5688" xr:uid="{7FDB3033-6C53-4435-90E5-D273630D73E5}"/>
    <cellStyle name="Note 62 2 7" xfId="5850" xr:uid="{B1FAF290-30C9-446B-A12E-E73BD671EFD8}"/>
    <cellStyle name="Note 62 3" xfId="2382" xr:uid="{00000000-0005-0000-0000-00004F090000}"/>
    <cellStyle name="Note 62 3 2" xfId="5113" xr:uid="{6F564E27-FB3B-418F-B1D3-F183C3777E9C}"/>
    <cellStyle name="Note 62 3 3" xfId="6219" xr:uid="{CEA29889-4E18-4E23-9994-BE732F51A388}"/>
    <cellStyle name="Note 62 3 4" xfId="3824" xr:uid="{0CAF915C-62C3-4FE4-B6ED-F8F5CAA3A5C7}"/>
    <cellStyle name="Note 62 4" xfId="3337" xr:uid="{B6470EC2-4A3D-4F01-AF60-F61B55ACB861}"/>
    <cellStyle name="Note 62 4 2" xfId="6680" xr:uid="{EEC663CF-9A6B-4AC3-AAD3-330329F80E6E}"/>
    <cellStyle name="Note 62 5" xfId="4259" xr:uid="{1C448CBE-1F31-44E5-9EE4-1BF406EF3BB4}"/>
    <cellStyle name="Note 62 6" xfId="4619" xr:uid="{7F0F4D26-03E9-49A3-85FC-3D9A225B0137}"/>
    <cellStyle name="Note 62 7" xfId="5274" xr:uid="{EBB0BED7-79DA-4D6C-9581-C7B2F3BC026C}"/>
    <cellStyle name="Note 62 8" xfId="5687" xr:uid="{A3816192-A3A2-4A05-9F4D-A77235474014}"/>
    <cellStyle name="Note 62 9" xfId="5849" xr:uid="{53CB7F57-ACA8-4B57-9207-1DF14CE85F3D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2 2" xfId="5114" xr:uid="{BFB40002-CCEA-4ADE-8916-D49B18DC6CE4}"/>
    <cellStyle name="Note 63 2 2 3" xfId="6220" xr:uid="{0EE8CD5D-4047-4FE0-8B74-42F9926CF5A7}"/>
    <cellStyle name="Note 63 2 3" xfId="4256" xr:uid="{BD4D1E9B-C4B2-4FA6-93A5-B8FB413F501A}"/>
    <cellStyle name="Note 63 2 4" xfId="4622" xr:uid="{E379FF0E-DF3D-48FB-815B-5B163E1CCA2F}"/>
    <cellStyle name="Note 63 2 5" xfId="5272" xr:uid="{9C5AFF9D-9692-4D04-8F2E-FDE4001414A7}"/>
    <cellStyle name="Note 63 2 6" xfId="5690" xr:uid="{4556647E-1EF4-4461-B670-B628715C24CB}"/>
    <cellStyle name="Note 63 2 7" xfId="5852" xr:uid="{4568F59D-43E0-4CFE-83B9-91510F211FA9}"/>
    <cellStyle name="Note 63 3" xfId="2387" xr:uid="{00000000-0005-0000-0000-000054090000}"/>
    <cellStyle name="Note 63 3 2" xfId="5115" xr:uid="{64ABF491-B19D-4281-9C16-2E120B8955FA}"/>
    <cellStyle name="Note 63 3 3" xfId="6221" xr:uid="{FCB06628-F558-4397-8BBB-05F9D9ED4397}"/>
    <cellStyle name="Note 63 3 4" xfId="3825" xr:uid="{AFF54744-B1F1-4A36-9480-B810CE41143D}"/>
    <cellStyle name="Note 63 4" xfId="3338" xr:uid="{171EA315-9363-46C1-B053-286CD271FCA4}"/>
    <cellStyle name="Note 63 4 2" xfId="6681" xr:uid="{383B0A3D-16F4-430B-886A-45966AD367F3}"/>
    <cellStyle name="Note 63 5" xfId="4257" xr:uid="{219D1ACF-B388-4190-9E07-73466986F837}"/>
    <cellStyle name="Note 63 6" xfId="4621" xr:uid="{9BD7AABF-FB3B-4755-9094-90A67C8F35DF}"/>
    <cellStyle name="Note 63 7" xfId="5200" xr:uid="{65CC0FF2-6AD5-4572-9C92-3698457AADAC}"/>
    <cellStyle name="Note 63 8" xfId="5689" xr:uid="{4AAAEF1A-4DE6-4393-816B-176468CB74E3}"/>
    <cellStyle name="Note 63 9" xfId="5851" xr:uid="{A0027281-A9FE-45CB-992D-0ADF7BE86869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2 2" xfId="5116" xr:uid="{5A7EED99-68EA-4074-B5DD-3D39C2C56506}"/>
    <cellStyle name="Note 64 2 2 3" xfId="6222" xr:uid="{D957F4B4-CF6B-4DE3-AE75-749D97318473}"/>
    <cellStyle name="Note 64 2 3" xfId="4255" xr:uid="{AC900EE3-2CB0-4E7C-AC11-54FA15A02D13}"/>
    <cellStyle name="Note 64 2 4" xfId="4624" xr:uid="{4C34C356-8004-4D94-A35E-A070B6DDA1EB}"/>
    <cellStyle name="Note 64 2 5" xfId="5270" xr:uid="{055482C7-D2D0-4651-A8FF-8D76655FC5B7}"/>
    <cellStyle name="Note 64 2 6" xfId="5692" xr:uid="{51F5E78C-2992-4FD6-931C-0FE5942084ED}"/>
    <cellStyle name="Note 64 2 7" xfId="5854" xr:uid="{C5FE8B57-0B91-4FEC-82FA-5C24434CDD85}"/>
    <cellStyle name="Note 64 3" xfId="2392" xr:uid="{00000000-0005-0000-0000-000059090000}"/>
    <cellStyle name="Note 64 3 2" xfId="5117" xr:uid="{095C4BE1-E409-4EB8-8520-182C79CFB1B8}"/>
    <cellStyle name="Note 64 3 3" xfId="6223" xr:uid="{C1AA441E-CE51-417A-AC77-C38797BE9E2D}"/>
    <cellStyle name="Note 64 3 4" xfId="3826" xr:uid="{21ABA386-7C8C-46AA-8274-274ADE875235}"/>
    <cellStyle name="Note 64 4" xfId="3339" xr:uid="{FC1FFDCA-E227-471E-AC42-2CC6A6D58D84}"/>
    <cellStyle name="Note 64 4 2" xfId="6682" xr:uid="{0991EA85-1B22-4702-8445-34F45E04CC4C}"/>
    <cellStyle name="Note 64 5" xfId="4188" xr:uid="{B44352A9-FA6B-4ED2-9529-ECC87AB827E6}"/>
    <cellStyle name="Note 64 6" xfId="4623" xr:uid="{FFB7B4F6-7C3E-4ED3-B675-83D23FB442F4}"/>
    <cellStyle name="Note 64 7" xfId="5271" xr:uid="{B6F1786F-0F3B-48B4-AFE1-2A61B22D9321}"/>
    <cellStyle name="Note 64 8" xfId="5691" xr:uid="{8A8631D5-33E4-4E18-863D-AE81BFD1736A}"/>
    <cellStyle name="Note 64 9" xfId="5853" xr:uid="{336495A3-DF07-4E11-8B5B-1A3873A5C516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2 2" xfId="5118" xr:uid="{5B86283C-E9BF-477B-89A6-0D2ABD8D13D9}"/>
    <cellStyle name="Note 65 2 2 3" xfId="6224" xr:uid="{480AAE2D-7C17-4626-A77B-BE26873FB087}"/>
    <cellStyle name="Note 65 2 3" xfId="4253" xr:uid="{8486DD46-B94A-4B27-885E-25B98D3ACD6C}"/>
    <cellStyle name="Note 65 2 4" xfId="4626" xr:uid="{228C2906-2266-455F-8D51-F973CA983FF5}"/>
    <cellStyle name="Note 65 2 5" xfId="5268" xr:uid="{E651AF69-005B-4AB3-A1A2-7F1F36964641}"/>
    <cellStyle name="Note 65 2 6" xfId="5694" xr:uid="{97418C11-FD25-4482-93F4-E2122A42BE38}"/>
    <cellStyle name="Note 65 2 7" xfId="5856" xr:uid="{1FBC5F5D-6F9F-4648-8E81-626BBC58E13B}"/>
    <cellStyle name="Note 65 3" xfId="2397" xr:uid="{00000000-0005-0000-0000-00005E090000}"/>
    <cellStyle name="Note 65 3 2" xfId="5119" xr:uid="{3A6E8249-2BB1-46E7-9D67-E2CB2D972569}"/>
    <cellStyle name="Note 65 3 3" xfId="6225" xr:uid="{2DEE2EEF-ADA3-4990-94D1-95D4F3497756}"/>
    <cellStyle name="Note 65 3 4" xfId="3827" xr:uid="{3BA9B7E6-8DE0-41FE-94AA-5B6C88397F55}"/>
    <cellStyle name="Note 65 4" xfId="3340" xr:uid="{BA2B0224-85F1-4C99-8702-2F088FFF9A85}"/>
    <cellStyle name="Note 65 4 2" xfId="6683" xr:uid="{A47C6DA9-1319-4807-9958-683478D6AA91}"/>
    <cellStyle name="Note 65 5" xfId="4254" xr:uid="{24450AC2-9A4C-4D40-9C21-E31FE59F54CE}"/>
    <cellStyle name="Note 65 6" xfId="4625" xr:uid="{AFEF7638-C695-43D2-9AD5-40909A81D94D}"/>
    <cellStyle name="Note 65 7" xfId="5269" xr:uid="{184446EE-8EB1-4B6B-9929-72D90BA5DD3A}"/>
    <cellStyle name="Note 65 8" xfId="5693" xr:uid="{786EC52C-9A19-49FB-AE5D-79D76EF14FF0}"/>
    <cellStyle name="Note 65 9" xfId="5855" xr:uid="{77C8F6D7-C061-4333-B7F1-447757940356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2 2" xfId="5120" xr:uid="{6F52D6AF-3A7E-496D-8378-F04E17D958CE}"/>
    <cellStyle name="Note 66 2 2 3" xfId="6226" xr:uid="{85E709C3-AE0A-4770-BE6B-01873BFED910}"/>
    <cellStyle name="Note 66 2 3" xfId="4251" xr:uid="{28483D07-6D2D-4596-8E6A-EF6C248FBD7F}"/>
    <cellStyle name="Note 66 2 4" xfId="4628" xr:uid="{2B1B5F44-E98D-4997-A13C-E66BC9006492}"/>
    <cellStyle name="Note 66 2 5" xfId="5266" xr:uid="{758E97D0-8660-4B64-896D-C2C74882EF8E}"/>
    <cellStyle name="Note 66 2 6" xfId="5696" xr:uid="{58BC2736-5F9D-463F-9597-D82C59A3A05A}"/>
    <cellStyle name="Note 66 2 7" xfId="5858" xr:uid="{FBF182B9-43E2-4809-BD9E-C4EED17C61CA}"/>
    <cellStyle name="Note 66 3" xfId="2402" xr:uid="{00000000-0005-0000-0000-000063090000}"/>
    <cellStyle name="Note 66 3 2" xfId="5121" xr:uid="{E52C03E2-1847-455E-A122-F677357EA5D0}"/>
    <cellStyle name="Note 66 3 3" xfId="6227" xr:uid="{E3F98F3A-B3E7-482D-904C-09D2433E7AD7}"/>
    <cellStyle name="Note 66 3 4" xfId="3828" xr:uid="{A4E89960-9765-4FA8-A2F1-45E85C0FFD33}"/>
    <cellStyle name="Note 66 4" xfId="3341" xr:uid="{01A20DE4-A345-447B-9688-84BD6B61BB48}"/>
    <cellStyle name="Note 66 4 2" xfId="6684" xr:uid="{34565B8D-D517-4B73-9291-D6056A59FD13}"/>
    <cellStyle name="Note 66 5" xfId="4252" xr:uid="{1F4F6007-421F-4DC9-9C28-F7606449BB81}"/>
    <cellStyle name="Note 66 6" xfId="4627" xr:uid="{877B2D35-BC67-4D4D-854C-1392DCC25EC9}"/>
    <cellStyle name="Note 66 7" xfId="5267" xr:uid="{6D565F24-90B4-4130-A1C2-889F02E9F50C}"/>
    <cellStyle name="Note 66 8" xfId="5695" xr:uid="{5FC268A4-AC86-4463-988B-D63D930F11C7}"/>
    <cellStyle name="Note 66 9" xfId="5857" xr:uid="{8740B738-E31A-4AD8-80E5-4D780A8EE13D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2 2" xfId="5122" xr:uid="{7EB5FAFF-3DD5-46D0-B5F3-632A03B913C2}"/>
    <cellStyle name="Note 67 2 2 3" xfId="6228" xr:uid="{05BE1F5A-A00E-4AD5-BF68-6B685E025C23}"/>
    <cellStyle name="Note 67 2 3" xfId="4249" xr:uid="{096DD370-A67B-478A-B148-D050402F4E2D}"/>
    <cellStyle name="Note 67 2 4" xfId="4630" xr:uid="{DBC88EF1-399F-4F80-A095-70FD0956AE85}"/>
    <cellStyle name="Note 67 2 5" xfId="5264" xr:uid="{C01BC54C-ED41-4DA7-B4BD-AF0066FE3232}"/>
    <cellStyle name="Note 67 2 6" xfId="5698" xr:uid="{D07D918F-26E2-4491-BD96-696391FC82C6}"/>
    <cellStyle name="Note 67 2 7" xfId="5860" xr:uid="{D87069BD-D49D-44D4-A4E2-AB6FC1C3FA52}"/>
    <cellStyle name="Note 67 3" xfId="2407" xr:uid="{00000000-0005-0000-0000-000068090000}"/>
    <cellStyle name="Note 67 3 2" xfId="5123" xr:uid="{FB40D52A-D421-4D28-8394-E7B16E188695}"/>
    <cellStyle name="Note 67 3 3" xfId="6229" xr:uid="{BEDF9045-5EB0-4CCB-BE20-3543E9A36C01}"/>
    <cellStyle name="Note 67 3 4" xfId="3829" xr:uid="{F9588FD1-5354-4C6A-9A2B-627DB03C64D1}"/>
    <cellStyle name="Note 67 4" xfId="3342" xr:uid="{0F6AAF5E-DBDE-4B3B-BE82-533A4842E6B1}"/>
    <cellStyle name="Note 67 4 2" xfId="6685" xr:uid="{9EAB7DDE-7E45-4F2F-B8BE-D397CE74238B}"/>
    <cellStyle name="Note 67 5" xfId="4250" xr:uid="{BFF50AEB-A9EC-4CB5-8C19-4BF98C434A03}"/>
    <cellStyle name="Note 67 6" xfId="4629" xr:uid="{3C0C404F-374D-44F2-B526-C1176D6E1775}"/>
    <cellStyle name="Note 67 7" xfId="5265" xr:uid="{B6DD1AF7-6A11-44A6-AF9E-69364738E1AE}"/>
    <cellStyle name="Note 67 8" xfId="5697" xr:uid="{9FA485BB-E73B-467D-897C-9B7442751CD7}"/>
    <cellStyle name="Note 67 9" xfId="5859" xr:uid="{36C7A9B2-3780-4C22-86A0-BFD0AD1E45B7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2 2" xfId="5124" xr:uid="{EF29051D-FC62-45C7-8A89-8C89C5584C10}"/>
    <cellStyle name="Note 68 2 2 3" xfId="6230" xr:uid="{9AB9F0AD-AB1F-427E-A46B-D0B7B6447A05}"/>
    <cellStyle name="Note 68 2 3" xfId="4247" xr:uid="{A2CAD7A2-B299-439F-82B3-A2E982A0EEEE}"/>
    <cellStyle name="Note 68 2 4" xfId="4632" xr:uid="{918A3693-3517-4009-A1A3-1AFA29681567}"/>
    <cellStyle name="Note 68 2 5" xfId="5262" xr:uid="{F40B4750-FAD0-4D1D-862C-AD069C8D446A}"/>
    <cellStyle name="Note 68 2 6" xfId="5700" xr:uid="{64D434A9-375E-431B-9263-80F84285879C}"/>
    <cellStyle name="Note 68 2 7" xfId="5862" xr:uid="{9C9BE39F-144B-4DD4-821A-278220C311EA}"/>
    <cellStyle name="Note 68 3" xfId="2412" xr:uid="{00000000-0005-0000-0000-00006D090000}"/>
    <cellStyle name="Note 68 3 2" xfId="5125" xr:uid="{1F2284BF-3416-416C-848C-4EBBA1862184}"/>
    <cellStyle name="Note 68 3 3" xfId="6231" xr:uid="{796827C0-6344-44A0-A7B4-A2A52E43D8D0}"/>
    <cellStyle name="Note 68 3 4" xfId="3830" xr:uid="{F57F3288-88F2-4FBD-A17C-5DD04E4D6D8E}"/>
    <cellStyle name="Note 68 4" xfId="3343" xr:uid="{BFE5131E-F159-4CF4-AC7E-5B687C0D0158}"/>
    <cellStyle name="Note 68 4 2" xfId="6686" xr:uid="{28C45174-4720-4220-A4CB-3478DA59CD42}"/>
    <cellStyle name="Note 68 5" xfId="4248" xr:uid="{8F36E6CA-F25A-43F1-A81B-EBE4BB141C87}"/>
    <cellStyle name="Note 68 6" xfId="4631" xr:uid="{983E0EB9-131E-4E14-A4BB-2590F2491100}"/>
    <cellStyle name="Note 68 7" xfId="5263" xr:uid="{EF3AB5BA-02B2-4697-A7D9-FA76E328C175}"/>
    <cellStyle name="Note 68 8" xfId="5699" xr:uid="{15CCF443-3A1A-44B2-9A8A-CD32596266DE}"/>
    <cellStyle name="Note 68 9" xfId="5861" xr:uid="{1CD046BB-9988-4368-A432-14153D9F689C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2 2" xfId="5126" xr:uid="{0EB4FA06-A885-4F82-BC21-4766C6BC363A}"/>
    <cellStyle name="Note 69 2 2 3" xfId="6232" xr:uid="{E49F248C-7E9F-46F5-B2C3-F66D55E775C4}"/>
    <cellStyle name="Note 69 2 3" xfId="4245" xr:uid="{0D00CA21-FE17-40C5-84D1-E30D0DDF704C}"/>
    <cellStyle name="Note 69 2 4" xfId="4634" xr:uid="{9EB48B16-0FFD-45C6-AFBD-3207D1984A99}"/>
    <cellStyle name="Note 69 2 5" xfId="5261" xr:uid="{D4DC4FA1-A3CA-4938-8499-555E352B260A}"/>
    <cellStyle name="Note 69 2 6" xfId="5702" xr:uid="{C012700A-E547-4E91-8EC5-484B676C6766}"/>
    <cellStyle name="Note 69 2 7" xfId="5864" xr:uid="{6E539299-A7B8-4AB2-83C8-B8B65BCBFC24}"/>
    <cellStyle name="Note 69 3" xfId="2417" xr:uid="{00000000-0005-0000-0000-000072090000}"/>
    <cellStyle name="Note 69 3 2" xfId="5127" xr:uid="{EFF339E1-DEF9-4B3E-98FB-42FE677D2944}"/>
    <cellStyle name="Note 69 3 3" xfId="6233" xr:uid="{EAB0548F-F061-4F1C-9820-CBB0B3545547}"/>
    <cellStyle name="Note 69 3 4" xfId="3831" xr:uid="{4AABB823-36C1-41CB-9DDE-9ADD14C49729}"/>
    <cellStyle name="Note 69 4" xfId="3344" xr:uid="{0939E711-E70E-44FC-8AF8-6EF4F68302DA}"/>
    <cellStyle name="Note 69 4 2" xfId="6687" xr:uid="{51D4E435-8BB3-46CA-A4E3-5252E2082C82}"/>
    <cellStyle name="Note 69 5" xfId="4246" xr:uid="{60375081-8632-4BDE-813E-1209B1C34361}"/>
    <cellStyle name="Note 69 6" xfId="4633" xr:uid="{8E92DB98-2C19-4E9C-86BC-3432107A66E5}"/>
    <cellStyle name="Note 69 7" xfId="5199" xr:uid="{6611D0E0-A33C-4B40-8EC3-EDDA79FCBAA5}"/>
    <cellStyle name="Note 69 8" xfId="5701" xr:uid="{669ACBC4-946E-4F81-BDE8-DD3003168C93}"/>
    <cellStyle name="Note 69 9" xfId="5863" xr:uid="{99B191F8-57FD-42B8-AD20-9BF15D5EDC41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5128" xr:uid="{D7E3D54F-66CC-45CE-AC97-A4AFA828BAC3}"/>
    <cellStyle name="Note 7 2 2 3" xfId="6234" xr:uid="{A03B1245-5E3D-4003-82B6-B58740BB5980}"/>
    <cellStyle name="Note 7 2 3" xfId="4244" xr:uid="{C9E6D42C-ABD8-4CEB-992B-791EDF17AEAF}"/>
    <cellStyle name="Note 7 2 4" xfId="4636" xr:uid="{CC8F18C6-EFD4-4FDF-B44D-C81E748FD5CA}"/>
    <cellStyle name="Note 7 2 5" xfId="5259" xr:uid="{526EF0CE-7725-48C9-A343-E6D1C8AA2F8C}"/>
    <cellStyle name="Note 7 2 6" xfId="5704" xr:uid="{01F16E91-C883-4129-A85E-C319AF1E6284}"/>
    <cellStyle name="Note 7 2 7" xfId="5866" xr:uid="{1D60050D-9982-4B8A-BA13-C23E2D380347}"/>
    <cellStyle name="Note 7 3" xfId="2422" xr:uid="{00000000-0005-0000-0000-000077090000}"/>
    <cellStyle name="Note 7 3 2" xfId="5129" xr:uid="{6DF1942A-1FDD-4110-BED1-69B12F92278E}"/>
    <cellStyle name="Note 7 3 3" xfId="6235" xr:uid="{9DBAC96E-13C2-4B5C-BDBA-0BC3A92540C5}"/>
    <cellStyle name="Note 7 4" xfId="4187" xr:uid="{0014D0D1-39EA-4A4C-9EA8-2E070840BAD1}"/>
    <cellStyle name="Note 7 5" xfId="4635" xr:uid="{FAD0DE35-88A1-4961-AF0C-84CF1DF4D5DA}"/>
    <cellStyle name="Note 7 6" xfId="5260" xr:uid="{051D2836-47BE-4850-A1B8-D627AEA11D03}"/>
    <cellStyle name="Note 7 7" xfId="5703" xr:uid="{B79CF44A-F50B-42AB-AABC-8B7642E8B269}"/>
    <cellStyle name="Note 7 8" xfId="5865" xr:uid="{C6247F1A-8F36-4F19-B75D-F2E3CB8B1C1B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2 2" xfId="5130" xr:uid="{A8F383D3-C99D-4970-9103-E34B5C053DDC}"/>
    <cellStyle name="Note 70 2 2 3" xfId="6236" xr:uid="{BB9E70CA-CFFC-43FA-96F2-A570ACE1039B}"/>
    <cellStyle name="Note 70 2 3" xfId="4242" xr:uid="{5843F388-9D5C-496C-90A9-8C12E86F2A14}"/>
    <cellStyle name="Note 70 2 4" xfId="4638" xr:uid="{852E803C-1F20-4A93-9432-B1D71908407D}"/>
    <cellStyle name="Note 70 2 5" xfId="5257" xr:uid="{2C3A288B-F03B-49FE-8CB0-755E48E90235}"/>
    <cellStyle name="Note 70 2 6" xfId="5706" xr:uid="{50180056-D217-438B-BC28-C643A91BF9D6}"/>
    <cellStyle name="Note 70 2 7" xfId="5868" xr:uid="{BDD6E4B0-9FF4-41E3-9539-5C5C24DC7A28}"/>
    <cellStyle name="Note 70 3" xfId="2427" xr:uid="{00000000-0005-0000-0000-00007C090000}"/>
    <cellStyle name="Note 70 3 2" xfId="5131" xr:uid="{07DD1084-85A4-478A-A42A-0FC9F2EAEE89}"/>
    <cellStyle name="Note 70 3 3" xfId="6237" xr:uid="{16DC19C8-5942-4A9B-9D0B-6D72C2307BC2}"/>
    <cellStyle name="Note 70 3 4" xfId="3832" xr:uid="{38A179D1-DC74-49FE-9E05-EAD0638C97D2}"/>
    <cellStyle name="Note 70 4" xfId="3345" xr:uid="{CA6ECB73-DBF2-4037-9B0E-9DC3B2279B9C}"/>
    <cellStyle name="Note 70 4 2" xfId="6688" xr:uid="{873B747B-6A30-4FB8-B62A-7C84927FC5DC}"/>
    <cellStyle name="Note 70 5" xfId="4243" xr:uid="{484C901D-23DD-4B4D-A16C-804D6F6F1739}"/>
    <cellStyle name="Note 70 6" xfId="4637" xr:uid="{D74BEBAF-25C0-46F4-AC26-15CB86B767D9}"/>
    <cellStyle name="Note 70 7" xfId="5258" xr:uid="{F7CE8477-D73D-4F28-8C2C-31A8D33D2C29}"/>
    <cellStyle name="Note 70 8" xfId="5705" xr:uid="{E93DDB28-788A-435C-AEA1-0C70DD319E31}"/>
    <cellStyle name="Note 70 9" xfId="5867" xr:uid="{D6A983D2-E976-4BF6-99A7-339DEDDDAF1E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2 2" xfId="5132" xr:uid="{7B1FDB09-C8CA-42D7-AC87-EB9163135CEA}"/>
    <cellStyle name="Note 71 2 2 3" xfId="6238" xr:uid="{9B2478B8-A7D6-4073-8D05-5BFBC4C74B38}"/>
    <cellStyle name="Note 71 2 3" xfId="4240" xr:uid="{C02600B3-39F8-4639-80D4-E839D14B74F8}"/>
    <cellStyle name="Note 71 2 4" xfId="4640" xr:uid="{3D0E319E-5029-4DC6-B1A4-E7969BFE344A}"/>
    <cellStyle name="Note 71 2 5" xfId="5255" xr:uid="{80DD0470-B7F0-4CBF-BA02-9B65EEBC761C}"/>
    <cellStyle name="Note 71 2 6" xfId="5708" xr:uid="{91CE446E-F7B0-4ADC-953F-E17EFB91EB59}"/>
    <cellStyle name="Note 71 2 7" xfId="5870" xr:uid="{AE1E42AF-13AB-4311-BBB3-3BF931F6A47A}"/>
    <cellStyle name="Note 71 3" xfId="2432" xr:uid="{00000000-0005-0000-0000-000081090000}"/>
    <cellStyle name="Note 71 3 2" xfId="5133" xr:uid="{51CC0BAB-0E59-4836-AC8A-F4938CCD676B}"/>
    <cellStyle name="Note 71 3 3" xfId="6239" xr:uid="{6AEE93C3-F2BB-4BBE-A090-531F92C0BC75}"/>
    <cellStyle name="Note 71 3 4" xfId="3833" xr:uid="{FE5F25FB-FB6B-4FC3-AB37-F92ED2E92BD1}"/>
    <cellStyle name="Note 71 4" xfId="3346" xr:uid="{9117C561-A2A7-463B-8EB7-96CB7B3F2EB0}"/>
    <cellStyle name="Note 71 4 2" xfId="6689" xr:uid="{AFA34821-2B74-4501-8837-97AC899CEE01}"/>
    <cellStyle name="Note 71 5" xfId="4241" xr:uid="{EB26433E-174E-4972-881F-F40A7DCE6251}"/>
    <cellStyle name="Note 71 6" xfId="4639" xr:uid="{7E44F090-A91E-4FE4-AB72-B2F0B514EF84}"/>
    <cellStyle name="Note 71 7" xfId="5256" xr:uid="{3D680577-404E-42FF-8F6C-258F2B6B3BBF}"/>
    <cellStyle name="Note 71 8" xfId="5707" xr:uid="{C4A4D85C-34AF-4698-85FB-C3BD29F82F5E}"/>
    <cellStyle name="Note 71 9" xfId="5869" xr:uid="{428B1863-A4AC-433E-B6EA-0FB6ACE93042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2 2" xfId="5134" xr:uid="{08EA1FF5-0391-42C4-8EE7-84A985AD6EBD}"/>
    <cellStyle name="Note 72 2 2 3" xfId="6240" xr:uid="{2A1A86A3-E252-499B-801B-1190375747D0}"/>
    <cellStyle name="Note 72 2 3" xfId="4238" xr:uid="{E0906E5C-EFAA-4CC4-8061-6B54C6DEE660}"/>
    <cellStyle name="Note 72 2 4" xfId="4642" xr:uid="{C3D25498-462C-489F-8D4B-80754E7D5809}"/>
    <cellStyle name="Note 72 2 5" xfId="5253" xr:uid="{46F0EB46-115B-4E4C-949D-2428DCBDE9DE}"/>
    <cellStyle name="Note 72 2 6" xfId="5710" xr:uid="{BEBDFF6C-F5B1-4B45-B502-4ADD9BA5A88B}"/>
    <cellStyle name="Note 72 2 7" xfId="5872" xr:uid="{1C32E8A9-B87F-4893-AEE6-0C3F0B9D5844}"/>
    <cellStyle name="Note 72 3" xfId="2437" xr:uid="{00000000-0005-0000-0000-000086090000}"/>
    <cellStyle name="Note 72 3 2" xfId="5135" xr:uid="{E7E9CC68-4059-4994-BFD2-B6EF7BBB3242}"/>
    <cellStyle name="Note 72 3 3" xfId="6241" xr:uid="{3671E877-38A6-442F-8F97-9E93A295674F}"/>
    <cellStyle name="Note 72 3 4" xfId="3834" xr:uid="{CDF5F40F-B720-404E-ADE2-6FD48A5FF097}"/>
    <cellStyle name="Note 72 4" xfId="3347" xr:uid="{18B86224-717E-4BE5-AEF4-219EE9E90F24}"/>
    <cellStyle name="Note 72 4 2" xfId="6690" xr:uid="{2DE323FD-6DBE-4AFC-9B9B-C08B0D4C0477}"/>
    <cellStyle name="Note 72 5" xfId="4239" xr:uid="{CBCFBAE6-74F5-420A-8CE8-DC3C76818348}"/>
    <cellStyle name="Note 72 6" xfId="4641" xr:uid="{4B55CB71-CF70-453A-B8F8-2B21A830DAD5}"/>
    <cellStyle name="Note 72 7" xfId="5254" xr:uid="{A2BD1F34-0AE3-40C4-86C4-B13A1372696A}"/>
    <cellStyle name="Note 72 8" xfId="5709" xr:uid="{DB9DF3D8-C27E-45EE-B6DD-08554974BE6C}"/>
    <cellStyle name="Note 72 9" xfId="5871" xr:uid="{A5545E72-085D-45B9-B2F4-C90BC94ABE5E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2 2" xfId="5136" xr:uid="{0A0B09AE-DF1A-40EF-A651-629E327660FB}"/>
    <cellStyle name="Note 73 2 2 3" xfId="6242" xr:uid="{023DC188-A241-4C67-816A-5DEC3D34B5B9}"/>
    <cellStyle name="Note 73 2 3" xfId="4236" xr:uid="{FECFBE7F-9BA8-43B8-8CA0-8171D3DF36CA}"/>
    <cellStyle name="Note 73 2 4" xfId="4644" xr:uid="{4EACCF89-7111-4EB5-9338-C1605C3F06D9}"/>
    <cellStyle name="Note 73 2 5" xfId="5251" xr:uid="{0A723627-FF9C-4BCB-9453-971CDDE531E3}"/>
    <cellStyle name="Note 73 2 6" xfId="5712" xr:uid="{182E7E8B-335D-41CB-9125-096DB917A6F3}"/>
    <cellStyle name="Note 73 2 7" xfId="5874" xr:uid="{CAEBEDA8-6BBD-4812-BDA4-D2AE59DBF8D4}"/>
    <cellStyle name="Note 73 3" xfId="2442" xr:uid="{00000000-0005-0000-0000-00008B090000}"/>
    <cellStyle name="Note 73 3 2" xfId="5137" xr:uid="{69681401-D634-42B7-8906-FFD8D95FFD26}"/>
    <cellStyle name="Note 73 3 3" xfId="6243" xr:uid="{07FA1C4A-15DF-4F85-B22A-789B37F4B639}"/>
    <cellStyle name="Note 73 3 4" xfId="3835" xr:uid="{F6F1377E-DA7C-4E3A-9FBE-C632D1687552}"/>
    <cellStyle name="Note 73 4" xfId="3348" xr:uid="{FAA7F6CE-FB6F-4C49-82DB-30E61BFFB3D5}"/>
    <cellStyle name="Note 73 4 2" xfId="6691" xr:uid="{FF8B1844-5392-41F4-8D4E-47BA9EAAA6C0}"/>
    <cellStyle name="Note 73 5" xfId="4237" xr:uid="{729987A9-06F9-4D1B-983B-54E176F9209F}"/>
    <cellStyle name="Note 73 6" xfId="4643" xr:uid="{E21D9909-F40D-45B0-B61D-736CD0B46580}"/>
    <cellStyle name="Note 73 7" xfId="5252" xr:uid="{4450F840-0E2F-45DD-9D06-A33A7D90A01F}"/>
    <cellStyle name="Note 73 8" xfId="5711" xr:uid="{7777CDA9-300B-4D1C-81C8-CAD51924BAA3}"/>
    <cellStyle name="Note 73 9" xfId="5873" xr:uid="{800508D9-CD11-4A67-A95A-F54E3C01250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2 2" xfId="5138" xr:uid="{54A9CAD0-03D4-4CA6-8D8F-6F251D3F8D16}"/>
    <cellStyle name="Note 74 2 2 3" xfId="6244" xr:uid="{B0568E71-089E-4F3C-A5F2-D1D342A08903}"/>
    <cellStyle name="Note 74 2 3" xfId="4234" xr:uid="{D1B7A738-C344-490A-9B77-33A031754477}"/>
    <cellStyle name="Note 74 2 4" xfId="4646" xr:uid="{EA65EB9C-E0EA-43D4-8832-E5DE353B6D3D}"/>
    <cellStyle name="Note 74 2 5" xfId="5250" xr:uid="{1DFEA51C-BA42-428D-AA8E-D6F7E3FC6B95}"/>
    <cellStyle name="Note 74 2 6" xfId="5714" xr:uid="{D60F64DD-E85D-4B96-8F6C-C898264CEDA3}"/>
    <cellStyle name="Note 74 2 7" xfId="5876" xr:uid="{842F6CBC-73AA-4B03-AB88-2B0A9DCBB5A6}"/>
    <cellStyle name="Note 74 3" xfId="2447" xr:uid="{00000000-0005-0000-0000-000090090000}"/>
    <cellStyle name="Note 74 3 2" xfId="5139" xr:uid="{BCED19FD-0F4E-4A6A-868B-E414FE6623F8}"/>
    <cellStyle name="Note 74 3 3" xfId="6245" xr:uid="{001650C7-96C2-4EDC-A60A-D3DE77D2EADA}"/>
    <cellStyle name="Note 74 3 4" xfId="3836" xr:uid="{436A9D8A-1E73-4297-AE92-3861731B75A9}"/>
    <cellStyle name="Note 74 4" xfId="3349" xr:uid="{CE352438-E17A-43B1-B0DA-37B3E816F236}"/>
    <cellStyle name="Note 74 4 2" xfId="6692" xr:uid="{3B5BAE72-F313-42BB-A27B-FEBBF0E8C141}"/>
    <cellStyle name="Note 74 5" xfId="4235" xr:uid="{22976373-F59B-4BAA-A916-A6D3E7D1B538}"/>
    <cellStyle name="Note 74 6" xfId="4645" xr:uid="{E88B2623-4625-43E8-B439-C07CFEEA518A}"/>
    <cellStyle name="Note 74 7" xfId="5198" xr:uid="{B1D18CC6-8ED6-40C9-A766-A42636882C84}"/>
    <cellStyle name="Note 74 8" xfId="5713" xr:uid="{17F9C9D2-DD55-4E94-B136-18189A7C5ACD}"/>
    <cellStyle name="Note 74 9" xfId="5875" xr:uid="{55B114B6-B967-4A39-868D-B60640F67771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2 2" xfId="5140" xr:uid="{F5681409-E5E5-49E5-A948-60ED02D7B3CC}"/>
    <cellStyle name="Note 75 2 2 3" xfId="6246" xr:uid="{E3AEC8F9-0C43-4FDF-A8A2-21572C37BC1B}"/>
    <cellStyle name="Note 75 2 3" xfId="4233" xr:uid="{03EBE3E5-EB08-42F6-A9D6-50078A8A132B}"/>
    <cellStyle name="Note 75 2 4" xfId="4648" xr:uid="{78C93EA2-C799-49FC-BF87-F7C4D955AF97}"/>
    <cellStyle name="Note 75 2 5" xfId="5248" xr:uid="{A0B844BD-B98F-48FA-8CE0-794DD0ABB5EC}"/>
    <cellStyle name="Note 75 2 6" xfId="5716" xr:uid="{DF70D511-0692-4A2B-8FE9-53DD70048F9E}"/>
    <cellStyle name="Note 75 2 7" xfId="5878" xr:uid="{2C9AF920-C9A7-42B8-B465-78AC67A72916}"/>
    <cellStyle name="Note 75 3" xfId="2452" xr:uid="{00000000-0005-0000-0000-000095090000}"/>
    <cellStyle name="Note 75 3 2" xfId="5141" xr:uid="{31AFC0BA-5DC1-4B36-A554-9B63863FFE8A}"/>
    <cellStyle name="Note 75 3 3" xfId="6247" xr:uid="{E2DCF385-948F-4283-88B9-4DDBE36CD6E5}"/>
    <cellStyle name="Note 75 3 4" xfId="3837" xr:uid="{159168D2-122F-445D-B236-D317CF6900EB}"/>
    <cellStyle name="Note 75 4" xfId="3350" xr:uid="{62463FE0-83C0-4B86-8705-E4B5A1ED376C}"/>
    <cellStyle name="Note 75 4 2" xfId="6693" xr:uid="{8B61C8BC-EDE0-4ABE-8699-8BCE3E3F75F1}"/>
    <cellStyle name="Note 75 5" xfId="4186" xr:uid="{FAB9CE79-1809-46F4-97F8-10594C217B06}"/>
    <cellStyle name="Note 75 6" xfId="4647" xr:uid="{DB2EF763-E230-4D70-9D2C-04E6E98D5B59}"/>
    <cellStyle name="Note 75 7" xfId="5249" xr:uid="{62089833-1E28-4A2E-9905-07DA9F701A2A}"/>
    <cellStyle name="Note 75 8" xfId="5715" xr:uid="{17BC0525-6D67-4BCC-8B7C-9839163D0B0D}"/>
    <cellStyle name="Note 75 9" xfId="5877" xr:uid="{AD2F78FF-38A4-48AE-99C8-CD0A0DE11E27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2 2" xfId="5142" xr:uid="{37DC0363-CBCA-4ED1-AA59-A2FDCD764A80}"/>
    <cellStyle name="Note 76 2 2 3" xfId="6248" xr:uid="{F2C25E7E-76DB-4DBB-AE78-13C9EC72C3B8}"/>
    <cellStyle name="Note 76 2 3" xfId="4231" xr:uid="{8977CF44-DCCE-4EF4-B009-0D98FBA19FDA}"/>
    <cellStyle name="Note 76 2 4" xfId="4650" xr:uid="{CFD84924-FF0D-4596-8A8A-08D97D032ECD}"/>
    <cellStyle name="Note 76 2 5" xfId="5246" xr:uid="{C593760B-B820-4D23-9C14-C6EDECFE9A56}"/>
    <cellStyle name="Note 76 2 6" xfId="5718" xr:uid="{039ECCCA-32B1-4BD7-ACD8-0672E117CED0}"/>
    <cellStyle name="Note 76 2 7" xfId="5880" xr:uid="{C7A40970-DF18-40BC-91D4-B8CFC8DC571E}"/>
    <cellStyle name="Note 76 3" xfId="2457" xr:uid="{00000000-0005-0000-0000-00009A090000}"/>
    <cellStyle name="Note 76 3 2" xfId="5143" xr:uid="{E36FCC28-2364-40F2-81A0-DF240E311AE1}"/>
    <cellStyle name="Note 76 3 3" xfId="6249" xr:uid="{01D488FB-37FE-4755-98E0-15BBD739C55A}"/>
    <cellStyle name="Note 76 3 4" xfId="3838" xr:uid="{E903321D-5ABD-47B4-B325-CEAB19628470}"/>
    <cellStyle name="Note 76 4" xfId="3351" xr:uid="{5326EB08-B7DB-4850-86AA-689A98FA75AE}"/>
    <cellStyle name="Note 76 4 2" xfId="6694" xr:uid="{2E83DBFE-8D01-4410-9A16-3833CA932E1B}"/>
    <cellStyle name="Note 76 5" xfId="4232" xr:uid="{C397C1AE-FC9A-474B-B61B-C9B7FB106B87}"/>
    <cellStyle name="Note 76 6" xfId="4649" xr:uid="{DE5A2ADA-4DF0-4262-A024-8DC9D7BCF1B3}"/>
    <cellStyle name="Note 76 7" xfId="5247" xr:uid="{61602744-A748-4669-8B4F-2334E2C41620}"/>
    <cellStyle name="Note 76 8" xfId="5717" xr:uid="{8C4E6D6A-CF48-44ED-A4CB-8C9422D91C9A}"/>
    <cellStyle name="Note 76 9" xfId="5879" xr:uid="{098F4BA5-3692-4BB4-8DDA-6C8604144F5F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2 2" xfId="5144" xr:uid="{8E9361E0-F023-4EFD-A27E-68B25D7AE9AC}"/>
    <cellStyle name="Note 77 2 2 3" xfId="6250" xr:uid="{763A2B89-ABC2-4024-99C7-C165E86AB029}"/>
    <cellStyle name="Note 77 2 3" xfId="4229" xr:uid="{B62ED8F6-40EC-4CFA-B253-14F24BF54C23}"/>
    <cellStyle name="Note 77 2 4" xfId="4652" xr:uid="{4D9F3D5A-021A-4230-8768-8B17EA811FAC}"/>
    <cellStyle name="Note 77 2 5" xfId="5244" xr:uid="{8A44B479-25A0-4546-B13E-FA0A2CCD549A}"/>
    <cellStyle name="Note 77 2 6" xfId="5720" xr:uid="{C96FABCA-0082-4979-9DB8-53A00824C508}"/>
    <cellStyle name="Note 77 2 7" xfId="5882" xr:uid="{63E20506-4F62-479F-9A01-BE01B02A63A1}"/>
    <cellStyle name="Note 77 3" xfId="2462" xr:uid="{00000000-0005-0000-0000-00009F090000}"/>
    <cellStyle name="Note 77 3 2" xfId="5145" xr:uid="{910536D8-A25A-4537-B5DF-7F6604CA121A}"/>
    <cellStyle name="Note 77 3 3" xfId="6251" xr:uid="{CFA18B1B-9F9A-4B9E-984F-A4BBAD83A05D}"/>
    <cellStyle name="Note 77 3 4" xfId="3839" xr:uid="{E4F84278-81B9-4975-B9AE-1FAC05FCD324}"/>
    <cellStyle name="Note 77 4" xfId="3352" xr:uid="{D9FA8E9A-0515-48DB-97FE-65AEB04846EB}"/>
    <cellStyle name="Note 77 4 2" xfId="6695" xr:uid="{F2CE9CB0-B222-4926-87CD-654FF57BD3D9}"/>
    <cellStyle name="Note 77 5" xfId="4230" xr:uid="{6C40A9FC-7423-41EB-991D-0A7617E301A0}"/>
    <cellStyle name="Note 77 6" xfId="4651" xr:uid="{7D460711-4E7B-484E-852C-2FDB952C94C8}"/>
    <cellStyle name="Note 77 7" xfId="5245" xr:uid="{3704FE1A-4D8D-47AC-BF15-1CADFC2079BD}"/>
    <cellStyle name="Note 77 8" xfId="5719" xr:uid="{F03F0764-4B70-49D6-B21B-025BE8935EB9}"/>
    <cellStyle name="Note 77 9" xfId="5881" xr:uid="{2CD14380-AC04-407C-BC66-3C7E2B2C78D8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2 2" xfId="5146" xr:uid="{5E8006D1-A701-4E7D-83B3-8E180319289B}"/>
    <cellStyle name="Note 78 2 2 3" xfId="6252" xr:uid="{8AF278B0-A726-4316-99E6-493218426420}"/>
    <cellStyle name="Note 78 2 3" xfId="4227" xr:uid="{A2870ED6-6F3F-4EDD-9AB4-2E223D9F6CB6}"/>
    <cellStyle name="Note 78 2 4" xfId="4654" xr:uid="{98243A57-B941-4666-9FF1-34849C19D130}"/>
    <cellStyle name="Note 78 2 5" xfId="5242" xr:uid="{7D563310-7820-4001-AE16-88CB69E4A3BC}"/>
    <cellStyle name="Note 78 2 6" xfId="5722" xr:uid="{BE47C13D-79F4-4D2C-8C3E-DEEBEF61BC01}"/>
    <cellStyle name="Note 78 2 7" xfId="5884" xr:uid="{734776E2-5177-4E39-9B3E-CCD75EE50D98}"/>
    <cellStyle name="Note 78 3" xfId="2467" xr:uid="{00000000-0005-0000-0000-0000A4090000}"/>
    <cellStyle name="Note 78 3 2" xfId="5147" xr:uid="{5467FE0E-B7DE-4A9F-B21D-05CB3CBA0920}"/>
    <cellStyle name="Note 78 3 3" xfId="6253" xr:uid="{51F46013-C83E-4B2F-AE25-92474C800A22}"/>
    <cellStyle name="Note 78 3 4" xfId="3840" xr:uid="{98A112E3-AAAA-451B-AF24-FFBBCBAED314}"/>
    <cellStyle name="Note 78 4" xfId="3353" xr:uid="{262FA922-FC5B-49C6-85F9-FDB3DFD4364C}"/>
    <cellStyle name="Note 78 4 2" xfId="6696" xr:uid="{3A0D9B52-2591-42BC-854E-AA776BED37DF}"/>
    <cellStyle name="Note 78 5" xfId="4228" xr:uid="{41F34049-7C14-47A0-A2DC-D32DAB0F8534}"/>
    <cellStyle name="Note 78 6" xfId="4653" xr:uid="{596B52A1-0F92-4AA1-9EC7-1E3BC72B445F}"/>
    <cellStyle name="Note 78 7" xfId="5243" xr:uid="{AFE925B0-4578-40EA-AB52-7A66D61CDCEB}"/>
    <cellStyle name="Note 78 8" xfId="5721" xr:uid="{031C6BE0-5C50-43FD-B46E-1C8EC22631AB}"/>
    <cellStyle name="Note 78 9" xfId="5883" xr:uid="{71D36146-B2E7-43B4-9044-EB22689F51CF}"/>
    <cellStyle name="Note 78_TRAFO" xfId="2468" xr:uid="{00000000-0005-0000-0000-0000A5090000}"/>
    <cellStyle name="Note 79" xfId="4511" xr:uid="{1F61B478-0BB0-4EF6-BA7E-210ABB78C72B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5149" xr:uid="{14FCCA75-0F98-4995-A504-0AB494908D34}"/>
    <cellStyle name="Note 8 2 2 3" xfId="6254" xr:uid="{88E958DD-63EB-40EF-A475-CA51812D59F3}"/>
    <cellStyle name="Note 8 2 3" xfId="4225" xr:uid="{8EBC0882-D798-4C27-8E8F-50DFAEA78B00}"/>
    <cellStyle name="Note 8 2 4" xfId="4656" xr:uid="{7ED448BA-175F-475E-A6D7-4CB3BEA3CF58}"/>
    <cellStyle name="Note 8 2 5" xfId="5240" xr:uid="{6BF6405B-B2E7-41A6-8DBD-E7D047FBA687}"/>
    <cellStyle name="Note 8 2 6" xfId="5724" xr:uid="{C9E7C3B9-14D5-4A94-AEA9-6ADF0F1AB66A}"/>
    <cellStyle name="Note 8 2 7" xfId="5886" xr:uid="{5F05E466-076C-49B5-9117-B8596DD487A1}"/>
    <cellStyle name="Note 8 3" xfId="2472" xr:uid="{00000000-0005-0000-0000-0000A9090000}"/>
    <cellStyle name="Note 8 3 2" xfId="5150" xr:uid="{46F147D6-0770-423F-BF88-8F3A77C4FDE5}"/>
    <cellStyle name="Note 8 3 3" xfId="6255" xr:uid="{54D6F6DA-0157-42AC-9C6E-F716441BD476}"/>
    <cellStyle name="Note 8 4" xfId="4226" xr:uid="{2BDBA7CE-E45E-42B0-A3FD-FE3E90EDC55C}"/>
    <cellStyle name="Note 8 5" xfId="4655" xr:uid="{8D91317A-D15F-489D-AABB-D506B50E5280}"/>
    <cellStyle name="Note 8 6" xfId="5241" xr:uid="{B8A68549-3AC6-4D52-B9A0-11DB646EF1A2}"/>
    <cellStyle name="Note 8 7" xfId="5723" xr:uid="{45DC18BB-6C32-424B-9BD5-1593FBB8742F}"/>
    <cellStyle name="Note 8 8" xfId="5885" xr:uid="{C3C769B5-2637-4769-BB56-478CCE33B28D}"/>
    <cellStyle name="Note 8_TRAFO" xfId="2473" xr:uid="{00000000-0005-0000-0000-0000AA090000}"/>
    <cellStyle name="Note 80" xfId="4204" xr:uid="{CB828572-B9FC-486F-9CAA-31604F5B3116}"/>
    <cellStyle name="Note 81" xfId="5561" xr:uid="{2F1639D6-35BC-4174-81E4-0E29F69E316E}"/>
    <cellStyle name="Note 82" xfId="5582" xr:uid="{A05914E8-046F-4C29-AF9A-923EDDCE9EC0}"/>
    <cellStyle name="Note 83" xfId="5746" xr:uid="{CBE83E0F-4F92-4061-9AF9-3EC190828E8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5151" xr:uid="{67E66CBC-036B-42E4-B3FC-17AF6B51C5C3}"/>
    <cellStyle name="Note 9 2 2 3" xfId="6256" xr:uid="{1AF21881-63D9-4F80-81E6-AB5F098AAF72}"/>
    <cellStyle name="Note 9 2 3" xfId="4223" xr:uid="{2A7135E3-3558-4AA5-89C1-160BDDE83320}"/>
    <cellStyle name="Note 9 2 4" xfId="4658" xr:uid="{2E249C71-FC16-4C95-85C9-E6DF20171A5D}"/>
    <cellStyle name="Note 9 2 5" xfId="5239" xr:uid="{D881C2F8-D23B-40AE-BBAA-526999D12F22}"/>
    <cellStyle name="Note 9 2 6" xfId="5726" xr:uid="{C1F319B6-CA0F-40DA-AFA5-D4CA258083EC}"/>
    <cellStyle name="Note 9 2 7" xfId="5888" xr:uid="{AAA783E2-0C68-46A8-8649-4084FCC7D646}"/>
    <cellStyle name="Note 9 3" xfId="2477" xr:uid="{00000000-0005-0000-0000-0000AE090000}"/>
    <cellStyle name="Note 9 3 2" xfId="5152" xr:uid="{140EB455-04DE-40E3-A773-06D2FD30D2C2}"/>
    <cellStyle name="Note 9 3 3" xfId="6257" xr:uid="{F8A189F9-4725-4A57-BA9C-97A3213354C1}"/>
    <cellStyle name="Note 9 4" xfId="4224" xr:uid="{66E15848-E2D9-4A00-B790-D3D0431925B7}"/>
    <cellStyle name="Note 9 5" xfId="4657" xr:uid="{C70F0185-58C0-49DC-B06C-AA4EE8EBEAA4}"/>
    <cellStyle name="Note 9 6" xfId="5197" xr:uid="{C8537A77-4FB4-4CE3-8B39-CEB69C87FB16}"/>
    <cellStyle name="Note 9 7" xfId="5725" xr:uid="{527CC53D-23C0-4A49-AAD7-07CC81399FD5}"/>
    <cellStyle name="Note 9 8" xfId="5887" xr:uid="{045A18FE-4B7A-4B5D-9340-6547AA44A0E4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5153" xr:uid="{8F07AB86-3052-4249-9646-4F526860750B}"/>
    <cellStyle name="Output 10 2 3" xfId="6258" xr:uid="{ACCB350B-8EAB-4DA4-B0C5-5DCDE60134F3}"/>
    <cellStyle name="Output 10 3" xfId="4185" xr:uid="{9C5369F1-4703-456B-8EE3-0679EF98FAC0}"/>
    <cellStyle name="Output 10 4" xfId="4659" xr:uid="{1BF4342C-D451-4B57-B7F4-7257918C280D}"/>
    <cellStyle name="Output 10 5" xfId="5238" xr:uid="{3BD8CA83-7FF1-46AE-A456-3E094EEC898B}"/>
    <cellStyle name="Output 10 6" xfId="5727" xr:uid="{18896F9E-AFD7-4988-A3B6-7CB6EEC051D7}"/>
    <cellStyle name="Output 10 7" xfId="5889" xr:uid="{3898AAA2-4CA8-4521-826F-46528632B4E4}"/>
    <cellStyle name="Output 11" xfId="2482" xr:uid="{00000000-0005-0000-0000-0000B3090000}"/>
    <cellStyle name="Output 11 2" xfId="2483" xr:uid="{00000000-0005-0000-0000-0000B4090000}"/>
    <cellStyle name="Output 11 2 2" xfId="5154" xr:uid="{C8C7F8DF-9DC2-4518-9A8C-FA1EAEB3C6A9}"/>
    <cellStyle name="Output 11 2 3" xfId="6259" xr:uid="{EAC7C0DE-8E55-470D-B4B9-FD3B33B5C1AF}"/>
    <cellStyle name="Output 11 3" xfId="4222" xr:uid="{9BCBB2BF-1371-463E-BC4A-380D75C239CE}"/>
    <cellStyle name="Output 11 4" xfId="4660" xr:uid="{BF486B31-ECD1-4C7B-8756-5A178CF6B37C}"/>
    <cellStyle name="Output 11 5" xfId="5237" xr:uid="{76D2AB4A-19B6-40A1-852C-1EC6AD465834}"/>
    <cellStyle name="Output 11 6" xfId="5728" xr:uid="{0E39E818-639E-4A4F-9EA3-076181DF0271}"/>
    <cellStyle name="Output 11 7" xfId="5890" xr:uid="{CE0EAF65-55CB-4AA9-9DA6-B750037A98DD}"/>
    <cellStyle name="Output 12" xfId="2484" xr:uid="{00000000-0005-0000-0000-0000B5090000}"/>
    <cellStyle name="Output 12 2" xfId="2485" xr:uid="{00000000-0005-0000-0000-0000B6090000}"/>
    <cellStyle name="Output 12 2 2" xfId="5155" xr:uid="{47B5722B-097F-47C2-BE74-116DA1C12507}"/>
    <cellStyle name="Output 12 2 3" xfId="6260" xr:uid="{159AB37B-67CD-4CFB-8702-DA272F476DD7}"/>
    <cellStyle name="Output 12 3" xfId="4221" xr:uid="{5AEA0ABE-DE71-42DA-834E-7D5B6AD41F51}"/>
    <cellStyle name="Output 12 4" xfId="4661" xr:uid="{807E30CA-EF47-4BF4-BE1A-A8E30394FCFE}"/>
    <cellStyle name="Output 12 5" xfId="5236" xr:uid="{F7F3B98F-6F1A-4BFC-8D41-A1289A553C09}"/>
    <cellStyle name="Output 12 6" xfId="5729" xr:uid="{D398B2CB-B428-4623-9649-AA5B9B6C0B00}"/>
    <cellStyle name="Output 12 7" xfId="5891" xr:uid="{5CA1EF29-E4AE-4C93-8609-BCB31F3BD4E4}"/>
    <cellStyle name="Output 13" xfId="2486" xr:uid="{00000000-0005-0000-0000-0000B7090000}"/>
    <cellStyle name="Output 13 2" xfId="2487" xr:uid="{00000000-0005-0000-0000-0000B8090000}"/>
    <cellStyle name="Output 13 2 2" xfId="5156" xr:uid="{CCD8DF8F-54CF-4E23-AF9C-183641FB4E2E}"/>
    <cellStyle name="Output 13 2 3" xfId="6261" xr:uid="{2F8D63DD-1227-4426-AD0A-15402385A7B7}"/>
    <cellStyle name="Output 13 3" xfId="4220" xr:uid="{596CCA6F-59C4-4CD2-A28A-85C78DF74983}"/>
    <cellStyle name="Output 13 4" xfId="4662" xr:uid="{99EE80F3-C6C5-40E6-8F4D-51ED49C08136}"/>
    <cellStyle name="Output 13 5" xfId="5235" xr:uid="{5E56D2EB-4064-4BFF-AE38-6FBB315975B5}"/>
    <cellStyle name="Output 13 6" xfId="5730" xr:uid="{C8B8BCB1-D9AE-4E5E-BBBC-4022FF54A75D}"/>
    <cellStyle name="Output 13 7" xfId="5892" xr:uid="{625CEFB7-78E2-4481-829B-0BB504EC15D5}"/>
    <cellStyle name="Output 14" xfId="2488" xr:uid="{00000000-0005-0000-0000-0000B9090000}"/>
    <cellStyle name="Output 14 2" xfId="2489" xr:uid="{00000000-0005-0000-0000-0000BA090000}"/>
    <cellStyle name="Output 14 2 2" xfId="5157" xr:uid="{0FFE8784-228A-46B1-850A-3033FB74D097}"/>
    <cellStyle name="Output 14 2 3" xfId="6262" xr:uid="{1105D660-648D-49A1-A769-FFE318FCB016}"/>
    <cellStyle name="Output 14 3" xfId="4219" xr:uid="{FF867C3E-E1FA-420B-940C-4B18095FB799}"/>
    <cellStyle name="Output 14 4" xfId="4663" xr:uid="{27381BD7-27A9-4142-9D45-ABFB54615405}"/>
    <cellStyle name="Output 14 5" xfId="5234" xr:uid="{E4B101ED-922E-4601-B1B4-FDA2E5D68391}"/>
    <cellStyle name="Output 14 6" xfId="5731" xr:uid="{D44B8F1D-565F-4A9E-AF69-6B9816A99393}"/>
    <cellStyle name="Output 14 7" xfId="5893" xr:uid="{C555352A-C408-495C-A97F-9A810314AF2C}"/>
    <cellStyle name="Output 15" xfId="2490" xr:uid="{00000000-0005-0000-0000-0000BB090000}"/>
    <cellStyle name="Output 15 2" xfId="2491" xr:uid="{00000000-0005-0000-0000-0000BC090000}"/>
    <cellStyle name="Output 15 2 2" xfId="5158" xr:uid="{94B14F28-314C-4CD9-8670-4A07CF931B05}"/>
    <cellStyle name="Output 15 2 3" xfId="6263" xr:uid="{D86D2FF8-E3BC-40E5-95BC-2C1F0A08C1EB}"/>
    <cellStyle name="Output 15 3" xfId="4218" xr:uid="{D79F2BB2-E24B-4B8C-BC22-018D4A2D2659}"/>
    <cellStyle name="Output 15 4" xfId="4664" xr:uid="{E70EB3ED-44AD-45F8-9EA0-912B859E8E14}"/>
    <cellStyle name="Output 15 5" xfId="5233" xr:uid="{11F9D65A-B829-421D-AF9D-7817A6723F18}"/>
    <cellStyle name="Output 15 6" xfId="5732" xr:uid="{EA7FE6B8-C96D-4546-BEEC-63FD27E295B6}"/>
    <cellStyle name="Output 15 7" xfId="5894" xr:uid="{74E02D61-8C33-424F-B1ED-96DFD7B3467A}"/>
    <cellStyle name="Output 16" xfId="2492" xr:uid="{00000000-0005-0000-0000-0000BD090000}"/>
    <cellStyle name="Output 16 2" xfId="2493" xr:uid="{00000000-0005-0000-0000-0000BE090000}"/>
    <cellStyle name="Output 16 2 2" xfId="5159" xr:uid="{F2C3DB0E-7EBD-41DC-ABFF-014613D96D74}"/>
    <cellStyle name="Output 16 2 3" xfId="6264" xr:uid="{6AB769E9-852A-4444-AD6D-9D0599A37945}"/>
    <cellStyle name="Output 16 3" xfId="4217" xr:uid="{B913EE52-0596-40BE-BED1-263CCF7FB79D}"/>
    <cellStyle name="Output 16 4" xfId="4665" xr:uid="{FFA68CCF-F368-4305-9127-E7D148DC61F5}"/>
    <cellStyle name="Output 16 5" xfId="5232" xr:uid="{5312C451-BCF4-4C2D-89CE-384F81413432}"/>
    <cellStyle name="Output 16 6" xfId="5733" xr:uid="{7BB0432B-3CA4-4160-B28E-A177FD14AA93}"/>
    <cellStyle name="Output 16 7" xfId="5895" xr:uid="{96C3A33B-3F2B-4596-BEB3-447FD315F387}"/>
    <cellStyle name="Output 17" xfId="4510" xr:uid="{8BA92133-1E75-4FC0-A920-B952A92921A8}"/>
    <cellStyle name="Output 18" xfId="4205" xr:uid="{08978A10-E04C-49B7-B7E5-96275589CE9C}"/>
    <cellStyle name="Output 19" xfId="5560" xr:uid="{78E83791-E340-4E1E-BC70-285C610549AE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2 2" xfId="5160" xr:uid="{ABFC2C3C-36D9-43F3-860C-6BB797B004DB}"/>
    <cellStyle name="Output 2 2 2 3" xfId="6265" xr:uid="{37418D0E-24D2-49F4-8E36-FB912593DE93}"/>
    <cellStyle name="Output 2 2 3" xfId="4215" xr:uid="{F94FA00C-A865-4359-B736-B393132BF2C0}"/>
    <cellStyle name="Output 2 2 4" xfId="4667" xr:uid="{870580B5-9CA7-4B7E-8960-20E19A6D9074}"/>
    <cellStyle name="Output 2 2 5" xfId="5230" xr:uid="{0ED7C85D-5E1E-4C3B-ABB1-91A39A59B33E}"/>
    <cellStyle name="Output 2 2 6" xfId="5735" xr:uid="{B4223A52-B994-4C28-BCA9-F5ED3758F683}"/>
    <cellStyle name="Output 2 2 7" xfId="5897" xr:uid="{E1489156-2D06-4702-BC54-49F8629383B5}"/>
    <cellStyle name="Output 2 3" xfId="2497" xr:uid="{00000000-0005-0000-0000-0000C2090000}"/>
    <cellStyle name="Output 2 3 2" xfId="2498" xr:uid="{00000000-0005-0000-0000-0000C3090000}"/>
    <cellStyle name="Output 2 3 2 2" xfId="5161" xr:uid="{2A89C2E2-CF46-4F2B-887B-7CC39407A9AF}"/>
    <cellStyle name="Output 2 3 2 3" xfId="6266" xr:uid="{2C15637C-9F74-45E1-B479-46353371C0D1}"/>
    <cellStyle name="Output 2 3 3" xfId="4214" xr:uid="{C05580AC-5991-40D9-9C6D-EAD0BE0A2138}"/>
    <cellStyle name="Output 2 3 4" xfId="4668" xr:uid="{97B682C2-8BFA-4EED-85EC-7DE5281EA5FB}"/>
    <cellStyle name="Output 2 3 5" xfId="5229" xr:uid="{87DE7E4D-E00F-4BFC-BDFC-58E020D05B32}"/>
    <cellStyle name="Output 2 3 6" xfId="5736" xr:uid="{C4F8A66A-3159-4214-AD6C-EC2BA4E48E3B}"/>
    <cellStyle name="Output 2 3 7" xfId="5898" xr:uid="{6EBF9E40-E996-4DB3-B37A-DBE0BF127E16}"/>
    <cellStyle name="Output 2 4" xfId="2499" xr:uid="{00000000-0005-0000-0000-0000C4090000}"/>
    <cellStyle name="Output 2 4 2" xfId="5162" xr:uid="{D2CED303-1DC6-4C64-A822-6507C211DD78}"/>
    <cellStyle name="Output 2 4 3" xfId="6267" xr:uid="{DB50D102-1A5A-48B6-83F3-2EE713591F7B}"/>
    <cellStyle name="Output 2 5" xfId="4216" xr:uid="{6B05816E-5AA5-4D55-B4E5-340AC126638B}"/>
    <cellStyle name="Output 2 6" xfId="4666" xr:uid="{856ACD9F-48A8-4DC6-BD2F-886D3EFDCF45}"/>
    <cellStyle name="Output 2 7" xfId="5231" xr:uid="{D1F0AC21-B20D-410B-AADB-3F37B8E90A3B}"/>
    <cellStyle name="Output 2 8" xfId="5734" xr:uid="{0812BD49-B471-4143-906E-DF5727E0B558}"/>
    <cellStyle name="Output 2 9" xfId="5896" xr:uid="{3F3EDCEC-5923-4A08-A4B0-5AC7AB2946BF}"/>
    <cellStyle name="Output 20" xfId="5581" xr:uid="{8449D605-3411-460E-9ADC-E599FE43EFA2}"/>
    <cellStyle name="Output 21" xfId="5745" xr:uid="{EE220942-4CAC-4AB4-8421-E6695CCD7A49}"/>
    <cellStyle name="Output 3" xfId="2500" xr:uid="{00000000-0005-0000-0000-0000C5090000}"/>
    <cellStyle name="Output 3 2" xfId="2501" xr:uid="{00000000-0005-0000-0000-0000C6090000}"/>
    <cellStyle name="Output 3 2 2" xfId="5163" xr:uid="{F48A1B58-E61D-4EA3-93E2-20537A25F012}"/>
    <cellStyle name="Output 3 2 3" xfId="6268" xr:uid="{71C0006F-6BE3-4006-A29E-CF5A9E806334}"/>
    <cellStyle name="Output 3 3" xfId="4213" xr:uid="{FE585178-AED6-48F2-9356-37D334B7F5E7}"/>
    <cellStyle name="Output 3 4" xfId="4669" xr:uid="{53C073B4-7B5C-4C9B-AA91-965119A2DF50}"/>
    <cellStyle name="Output 3 5" xfId="5228" xr:uid="{75BD1E4C-680F-482A-A4BC-58B5BE4759AA}"/>
    <cellStyle name="Output 3 6" xfId="5737" xr:uid="{86AD03A3-2E27-43E2-B957-EBB334FE06E4}"/>
    <cellStyle name="Output 3 7" xfId="5899" xr:uid="{7DCFA9C5-2576-46C4-A179-E89FD6DE5A0F}"/>
    <cellStyle name="Output 4" xfId="2502" xr:uid="{00000000-0005-0000-0000-0000C7090000}"/>
    <cellStyle name="Output 4 2" xfId="2503" xr:uid="{00000000-0005-0000-0000-0000C8090000}"/>
    <cellStyle name="Output 4 2 2" xfId="5164" xr:uid="{0B20FC73-6704-4A3A-848C-FAAFE1E09117}"/>
    <cellStyle name="Output 4 2 3" xfId="6269" xr:uid="{911093D3-BBCB-4C3C-8EEA-285B8C6B5FEA}"/>
    <cellStyle name="Output 4 3" xfId="4212" xr:uid="{2F92B21A-0860-46C1-A22A-F7D8D66B6A6E}"/>
    <cellStyle name="Output 4 4" xfId="4670" xr:uid="{F9898534-9248-427C-AD84-6D4CCD52A9EC}"/>
    <cellStyle name="Output 4 5" xfId="5227" xr:uid="{3082838C-76B8-46DA-8D61-44FCBF02D285}"/>
    <cellStyle name="Output 4 6" xfId="5738" xr:uid="{7151C6BB-0CEC-476E-BBA9-1174894D5C00}"/>
    <cellStyle name="Output 4 7" xfId="5900" xr:uid="{D6BF32BD-9366-466B-A06E-CAF01E316371}"/>
    <cellStyle name="Output 5" xfId="2504" xr:uid="{00000000-0005-0000-0000-0000C9090000}"/>
    <cellStyle name="Output 5 2" xfId="2505" xr:uid="{00000000-0005-0000-0000-0000CA090000}"/>
    <cellStyle name="Output 5 2 2" xfId="5165" xr:uid="{DC0AB39A-D3B4-4021-8C11-97E463CA6264}"/>
    <cellStyle name="Output 5 2 3" xfId="6270" xr:uid="{A8BB76A4-DADE-41A2-94EC-8985D7C58897}"/>
    <cellStyle name="Output 5 3" xfId="4211" xr:uid="{63CD04E8-B8D8-46EE-A53B-5DC82674FBAC}"/>
    <cellStyle name="Output 5 4" xfId="4671" xr:uid="{45749628-EDB7-4269-9B91-39B3BFAF3A94}"/>
    <cellStyle name="Output 5 5" xfId="5226" xr:uid="{2EA134B2-F144-434A-BD36-91337757DA89}"/>
    <cellStyle name="Output 5 6" xfId="5739" xr:uid="{AAEEDC8F-4C99-41D7-B759-8119352F3E87}"/>
    <cellStyle name="Output 5 7" xfId="5901" xr:uid="{AF63D53C-D5D9-4E92-AA38-E47E299CF404}"/>
    <cellStyle name="Output 6" xfId="2506" xr:uid="{00000000-0005-0000-0000-0000CB090000}"/>
    <cellStyle name="Output 6 2" xfId="2507" xr:uid="{00000000-0005-0000-0000-0000CC090000}"/>
    <cellStyle name="Output 6 2 2" xfId="5166" xr:uid="{4CE8C2D4-3EB5-4ACC-A5F2-5A45B9D6B7F1}"/>
    <cellStyle name="Output 6 2 3" xfId="6271" xr:uid="{09A51554-2F5C-4D2C-8BA2-C8024DBFFB7A}"/>
    <cellStyle name="Output 6 3" xfId="4210" xr:uid="{16450C68-6C73-451F-8022-7ECC64BFD0C1}"/>
    <cellStyle name="Output 6 4" xfId="4672" xr:uid="{ACDC4FF7-40FD-4BF2-A688-F5049158B791}"/>
    <cellStyle name="Output 6 5" xfId="5225" xr:uid="{DD1FE726-ED19-426A-B419-528929533FAB}"/>
    <cellStyle name="Output 6 6" xfId="5740" xr:uid="{4C0455BA-98D8-46E0-8841-399D7153BFC2}"/>
    <cellStyle name="Output 6 7" xfId="5902" xr:uid="{E5AD2436-5C2B-46A0-84EA-E3A58398BA9E}"/>
    <cellStyle name="Output 7" xfId="2508" xr:uid="{00000000-0005-0000-0000-0000CD090000}"/>
    <cellStyle name="Output 7 2" xfId="2509" xr:uid="{00000000-0005-0000-0000-0000CE090000}"/>
    <cellStyle name="Output 7 2 2" xfId="5167" xr:uid="{39C59706-9853-425B-BE3B-ABE0CD52607B}"/>
    <cellStyle name="Output 7 2 3" xfId="6272" xr:uid="{BFE200E9-AE12-428D-9539-7E5EE93E42B9}"/>
    <cellStyle name="Output 7 3" xfId="4209" xr:uid="{CD0AA26F-8D22-4D31-841A-BACC33AF3B63}"/>
    <cellStyle name="Output 7 4" xfId="4673" xr:uid="{3C31873C-23BF-4098-A26F-FC187D8793CC}"/>
    <cellStyle name="Output 7 5" xfId="5224" xr:uid="{E7DFBFFB-1895-42CA-A29E-6E4392076F7A}"/>
    <cellStyle name="Output 7 6" xfId="5741" xr:uid="{659868EB-637A-49B9-9F2E-C3B2752539D9}"/>
    <cellStyle name="Output 7 7" xfId="5903" xr:uid="{C23F2942-33DE-4B74-8F1B-77A2C1A4C055}"/>
    <cellStyle name="Output 8" xfId="2510" xr:uid="{00000000-0005-0000-0000-0000CF090000}"/>
    <cellStyle name="Output 8 2" xfId="2511" xr:uid="{00000000-0005-0000-0000-0000D0090000}"/>
    <cellStyle name="Output 8 2 2" xfId="5168" xr:uid="{5149E122-ADC5-41ED-B7D0-38D492BC2005}"/>
    <cellStyle name="Output 8 2 3" xfId="6273" xr:uid="{C651FAB4-3408-4FAE-BEBC-19EF3E21B153}"/>
    <cellStyle name="Output 8 3" xfId="4208" xr:uid="{9906327F-F9B9-440A-953C-1BA10BC83C13}"/>
    <cellStyle name="Output 8 4" xfId="4674" xr:uid="{E53C3006-2185-4CCD-B3AE-93661C3444C0}"/>
    <cellStyle name="Output 8 5" xfId="5196" xr:uid="{D3B44BBB-F591-44F9-8D20-33B31D25BB30}"/>
    <cellStyle name="Output 8 6" xfId="5742" xr:uid="{D0FD4211-9387-4EB1-8EE8-E2ABE4CA867C}"/>
    <cellStyle name="Output 8 7" xfId="5904" xr:uid="{A834FF78-405E-4BE0-9357-15BB7B5AAD37}"/>
    <cellStyle name="Output 9" xfId="2512" xr:uid="{00000000-0005-0000-0000-0000D1090000}"/>
    <cellStyle name="Output 9 2" xfId="2513" xr:uid="{00000000-0005-0000-0000-0000D2090000}"/>
    <cellStyle name="Output 9 2 2" xfId="5169" xr:uid="{9FD38884-EA7D-4BC5-95F4-F7638BD138F8}"/>
    <cellStyle name="Output 9 2 3" xfId="6274" xr:uid="{A3D5018B-631C-485B-A93B-3FEB51DAF7AB}"/>
    <cellStyle name="Output 9 3" xfId="4207" xr:uid="{909710DA-D6DF-4BBC-A3B1-460D3B86DD42}"/>
    <cellStyle name="Output 9 4" xfId="4675" xr:uid="{2682E2DF-F8E2-4902-9D1F-DC78F5908B5F}"/>
    <cellStyle name="Output 9 5" xfId="5223" xr:uid="{43E15E1D-223D-4B7E-B8E9-63EDABF73C52}"/>
    <cellStyle name="Output 9 6" xfId="5743" xr:uid="{624EC817-E2CC-4F6E-BDCF-45757D22958F}"/>
    <cellStyle name="Output 9 7" xfId="5905" xr:uid="{9643FE10-5DA2-4261-A6F5-975271D0B454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170" xr:uid="{706CAA6B-A636-4060-AFE1-3BD03F54F99C}"/>
    <cellStyle name="Percent 13" xfId="5195" xr:uid="{0895A90B-BF64-405F-872F-99399FA2FE59}"/>
    <cellStyle name="Percent 14" xfId="5148" xr:uid="{3866D436-1ABB-4B10-9CAD-25459C1EEAFF}"/>
    <cellStyle name="Percent 15" xfId="6300" xr:uid="{56BB3F58-C64E-4E51-B146-5B23D9BCCAB1}"/>
    <cellStyle name="Percent 16" xfId="6701" xr:uid="{A6BCED32-328B-4434-AF59-8A465E5418DD}"/>
    <cellStyle name="Percent 17" xfId="3848" xr:uid="{0F6BE7F1-7B7F-4CAB-A1A1-896A8CF66455}"/>
    <cellStyle name="Percent 18" xfId="6703" xr:uid="{C6C2D197-9B7E-477A-8346-A199D7AC8467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6697" xr:uid="{17C44748-AC11-4B9A-BAFA-C3C6A7E1C747}"/>
    <cellStyle name="Percent 8 2 3" xfId="4182" xr:uid="{2AE80B33-FDA3-4C16-A8D7-401016797034}"/>
    <cellStyle name="Percent 8 3" xfId="5171" xr:uid="{0C00C136-4D74-4E5A-9FFE-9A5FA713C4BF}"/>
    <cellStyle name="Percent 8 4" xfId="3841" xr:uid="{D5E9580B-ED23-4438-A598-C6966B815AE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5906" xr:uid="{CB785557-1B05-4FB9-A193-E4B56A9D7E19}"/>
    <cellStyle name="sbt2 11" xfId="6275" xr:uid="{6355E4F1-6FD5-458E-B0E7-41E59192379D}"/>
    <cellStyle name="sbt2 2" xfId="2588" xr:uid="{00000000-0005-0000-0000-00001E0A0000}"/>
    <cellStyle name="sbt2 2 2" xfId="5173" xr:uid="{E7368222-723D-4642-93AA-AEAC73398146}"/>
    <cellStyle name="sbt2 2 3" xfId="6276" xr:uid="{9B548A22-7B23-4460-8C32-0E11A9B98726}"/>
    <cellStyle name="sbt2 3" xfId="3386" xr:uid="{C388C377-9D31-4001-8867-7FA674D891F0}"/>
    <cellStyle name="sbt2 3 2" xfId="6698" xr:uid="{48647770-C303-42EF-B5EE-C81BA547D719}"/>
    <cellStyle name="sbt2 3 3" xfId="4183" xr:uid="{5F8DEC2D-234A-4051-9890-F5514D72E51D}"/>
    <cellStyle name="sbt2 4" xfId="4203" xr:uid="{CFC8EFF8-4CE8-4B41-AA27-006E4BE40F15}"/>
    <cellStyle name="sbt2 5" xfId="4676" xr:uid="{252DF5B4-0B5D-400C-8BA5-7789B72CBBDE}"/>
    <cellStyle name="sbt2 6" xfId="5172" xr:uid="{873D82DA-7C8F-4D96-B214-C1C94A3303EF}"/>
    <cellStyle name="sbt2 7" xfId="5558" xr:uid="{B1BEBED2-7279-4BCE-A4B1-18405E8776E4}"/>
    <cellStyle name="sbt2 8" xfId="5583" xr:uid="{373D20F8-C5FD-4C6F-9ED7-322068F4D11D}"/>
    <cellStyle name="sbt2 9" xfId="5747" xr:uid="{5533F152-E1C7-4B74-B575-83284F8145FB}"/>
    <cellStyle name="subt1" xfId="2589" xr:uid="{00000000-0005-0000-0000-00001F0A0000}"/>
    <cellStyle name="subt1 2" xfId="2590" xr:uid="{00000000-0005-0000-0000-0000200A0000}"/>
    <cellStyle name="subt1 2 2" xfId="5175" xr:uid="{034DA0F8-4259-494E-BC4C-33592CCE62E3}"/>
    <cellStyle name="subt1 2 2 2" xfId="6705" xr:uid="{4B76FF86-20E2-4F83-BCD8-8617ADD664EF}"/>
    <cellStyle name="subt1 2 3" xfId="6278" xr:uid="{38C0B95D-AA69-47FC-AC7E-4B3CABEEB186}"/>
    <cellStyle name="subt1 2 3 2" xfId="6708" xr:uid="{4A9CA93A-E275-44C8-9173-CC73D1E8B41F}"/>
    <cellStyle name="subt1 2 4" xfId="3843" xr:uid="{A2048CED-5B8E-45F0-9ACB-A5208A5B848E}"/>
    <cellStyle name="subt1 3" xfId="3387" xr:uid="{465694C6-D059-4306-8695-F4759D8BF803}"/>
    <cellStyle name="subt1 3 2" xfId="6699" xr:uid="{BECBC482-7C12-4E23-9F37-8329C5A6A530}"/>
    <cellStyle name="subt1 3 2 2" xfId="6709" xr:uid="{99FE69B3-9807-441E-8B00-56F333CEFB89}"/>
    <cellStyle name="subt1 3 3" xfId="6702" xr:uid="{4E4ACCC3-8CE1-4EC5-AC3C-AA3B1FC1CB40}"/>
    <cellStyle name="subt1 3 3 2" xfId="6710" xr:uid="{43C1265F-E52B-4DE9-8B41-87841B97D3BC}"/>
    <cellStyle name="subt1 4" xfId="5174" xr:uid="{E19D23BB-0159-4CBE-888C-88DF06C79A88}"/>
    <cellStyle name="subt1 4 2" xfId="6704" xr:uid="{D24113BD-F01D-4A76-BCA6-A92A0A8C1254}"/>
    <cellStyle name="subt1 5" xfId="5559" xr:uid="{8835E928-B99D-495A-8DB4-21AB7DC161AB}"/>
    <cellStyle name="subt1 5 2" xfId="6706" xr:uid="{CA143BEB-E0DC-40E1-B66E-74B7F3F8B311}"/>
    <cellStyle name="subt1 6" xfId="6277" xr:uid="{CB1980E3-1792-4786-A0ED-84E7199AB3F4}"/>
    <cellStyle name="subt1 6 2" xfId="6707" xr:uid="{18C2D88B-CEBA-4A7D-96FF-64DC4741ACE9}"/>
    <cellStyle name="subt1 7" xfId="3842" xr:uid="{1FAE6A3E-310C-4168-B207-E1B68996F0A7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5176" xr:uid="{99738ACA-21C6-4817-9402-EBD9601FAE5E}"/>
    <cellStyle name="Total 10 2 3" xfId="6279" xr:uid="{69BD1227-6C61-4E74-B15F-8E6C0A5AF0BA}"/>
    <cellStyle name="Total 10 3" xfId="4520" xr:uid="{290FB175-7BC2-4EC2-9DE0-B39D68FBD5F3}"/>
    <cellStyle name="Total 10 4" xfId="4678" xr:uid="{838D646E-DD94-406F-B512-D3ABDF692431}"/>
    <cellStyle name="Total 10 5" xfId="5586" xr:uid="{A611FED2-D1BD-44C9-974A-A4894F633A3C}"/>
    <cellStyle name="Total 10 6" xfId="5750" xr:uid="{28A8375F-FF4B-42F3-9B5D-FE90CB99FC73}"/>
    <cellStyle name="Total 10 7" xfId="5907" xr:uid="{845A9810-A8CF-4E26-88B1-BE301181FA6D}"/>
    <cellStyle name="Total 11" xfId="2619" xr:uid="{00000000-0005-0000-0000-00003D0A0000}"/>
    <cellStyle name="Total 11 2" xfId="2620" xr:uid="{00000000-0005-0000-0000-00003E0A0000}"/>
    <cellStyle name="Total 11 2 2" xfId="5177" xr:uid="{0BC12A57-05A5-470F-96EA-EA6270883171}"/>
    <cellStyle name="Total 11 2 3" xfId="6280" xr:uid="{E4C59F43-620D-4BF7-B4E9-36C250B4B227}"/>
    <cellStyle name="Total 11 3" xfId="4521" xr:uid="{7EDCF760-53AB-4004-A7FE-17A832EDF14A}"/>
    <cellStyle name="Total 11 4" xfId="4679" xr:uid="{D6CC1562-132B-4147-8A1D-F62292D7CDB7}"/>
    <cellStyle name="Total 11 5" xfId="5587" xr:uid="{A6A8D18A-7A44-4555-83AE-1B88A81A950F}"/>
    <cellStyle name="Total 11 6" xfId="5751" xr:uid="{8FEC52B2-1012-409A-A3C4-BAABC143C9A9}"/>
    <cellStyle name="Total 11 7" xfId="5908" xr:uid="{07D88A36-5128-4F27-9BFA-C9E26C6D5A21}"/>
    <cellStyle name="Total 12" xfId="2621" xr:uid="{00000000-0005-0000-0000-00003F0A0000}"/>
    <cellStyle name="Total 12 2" xfId="2622" xr:uid="{00000000-0005-0000-0000-0000400A0000}"/>
    <cellStyle name="Total 12 2 2" xfId="5178" xr:uid="{07A7A595-1B85-4145-978B-AA96FE2217C9}"/>
    <cellStyle name="Total 12 2 3" xfId="6281" xr:uid="{37B86D50-4E32-4ABB-AC05-FCDCCE147DF2}"/>
    <cellStyle name="Total 12 3" xfId="4522" xr:uid="{C84A1BFD-8B77-4E46-9057-2E9147557D68}"/>
    <cellStyle name="Total 12 4" xfId="4680" xr:uid="{5F7E98F0-93F7-4AC1-897F-3B94FF6D14E1}"/>
    <cellStyle name="Total 12 5" xfId="5588" xr:uid="{E029A6C5-F665-4C75-8037-7134FC423C44}"/>
    <cellStyle name="Total 12 6" xfId="5752" xr:uid="{C72ACD66-38C9-458B-A05F-DE8BFA33FA71}"/>
    <cellStyle name="Total 12 7" xfId="5909" xr:uid="{44B7A19A-181D-48CA-B828-3BBEF1ED754A}"/>
    <cellStyle name="Total 13" xfId="2623" xr:uid="{00000000-0005-0000-0000-0000410A0000}"/>
    <cellStyle name="Total 13 2" xfId="2624" xr:uid="{00000000-0005-0000-0000-0000420A0000}"/>
    <cellStyle name="Total 13 2 2" xfId="5179" xr:uid="{FC436E4B-4963-4ABA-A170-EA880F993E0D}"/>
    <cellStyle name="Total 13 2 3" xfId="6282" xr:uid="{3EB475AC-CDAD-4185-9DA0-40591AB5A0E1}"/>
    <cellStyle name="Total 13 3" xfId="4523" xr:uid="{D7865B50-6623-402C-B981-BBD6E135D801}"/>
    <cellStyle name="Total 13 4" xfId="4681" xr:uid="{8931D9D4-863A-4C32-B4F2-84322F8DD92D}"/>
    <cellStyle name="Total 13 5" xfId="5589" xr:uid="{6E298FD6-FBC7-498D-A9A3-AABCDF9AC6CE}"/>
    <cellStyle name="Total 13 6" xfId="5753" xr:uid="{AC055F88-92C5-4C9C-921B-02BD935CFB57}"/>
    <cellStyle name="Total 13 7" xfId="5910" xr:uid="{76C2517D-939D-42D9-A32A-076C4284E1BD}"/>
    <cellStyle name="Total 14" xfId="2625" xr:uid="{00000000-0005-0000-0000-0000430A0000}"/>
    <cellStyle name="Total 14 2" xfId="2626" xr:uid="{00000000-0005-0000-0000-0000440A0000}"/>
    <cellStyle name="Total 14 2 2" xfId="5180" xr:uid="{94EFD1DD-8EF0-4ECA-9E3F-128213D381CA}"/>
    <cellStyle name="Total 14 2 3" xfId="6283" xr:uid="{40988320-BDBC-42CE-A5A8-C741910939CA}"/>
    <cellStyle name="Total 14 3" xfId="4524" xr:uid="{DB5B7337-9602-450D-8529-C41566D6EFDF}"/>
    <cellStyle name="Total 14 4" xfId="4682" xr:uid="{F031C9F1-EA1A-4EE3-8B44-0DA6565FF605}"/>
    <cellStyle name="Total 14 5" xfId="5590" xr:uid="{8EB456FE-ABF1-41C3-8287-85C12C6648CC}"/>
    <cellStyle name="Total 14 6" xfId="5754" xr:uid="{6920FE0A-A1B0-4B06-AE25-2D72260159F7}"/>
    <cellStyle name="Total 14 7" xfId="5911" xr:uid="{2ABD578D-9573-43D0-B8E3-F16D9B8FAB18}"/>
    <cellStyle name="Total 15" xfId="2627" xr:uid="{00000000-0005-0000-0000-0000450A0000}"/>
    <cellStyle name="Total 15 2" xfId="2628" xr:uid="{00000000-0005-0000-0000-0000460A0000}"/>
    <cellStyle name="Total 15 2 2" xfId="5181" xr:uid="{71E8588C-20D1-4D7A-A19E-634888DF9015}"/>
    <cellStyle name="Total 15 2 3" xfId="6284" xr:uid="{C3FF06A1-2D5A-4791-834B-C47D575CCF83}"/>
    <cellStyle name="Total 15 3" xfId="4525" xr:uid="{2D3FC875-2F9F-4761-8751-39A410D87540}"/>
    <cellStyle name="Total 15 4" xfId="4683" xr:uid="{35F5D291-8A8F-45D4-8BEB-3C4B419F0B37}"/>
    <cellStyle name="Total 15 5" xfId="5591" xr:uid="{D2C8D91D-B352-4E7F-9D01-5BF4A23AD346}"/>
    <cellStyle name="Total 15 6" xfId="5755" xr:uid="{1295ED37-5F9C-4777-88FF-893B2CBD8711}"/>
    <cellStyle name="Total 15 7" xfId="5912" xr:uid="{74BA4888-98DA-4D5F-994D-9AC2F7EF72FD}"/>
    <cellStyle name="Total 16" xfId="2629" xr:uid="{00000000-0005-0000-0000-0000470A0000}"/>
    <cellStyle name="Total 16 2" xfId="2630" xr:uid="{00000000-0005-0000-0000-0000480A0000}"/>
    <cellStyle name="Total 16 2 2" xfId="5182" xr:uid="{5CEA1234-C9DC-40A3-9796-3452E9153957}"/>
    <cellStyle name="Total 16 2 3" xfId="6285" xr:uid="{17A9AD22-EB78-4CA1-8026-311DF5F306E6}"/>
    <cellStyle name="Total 16 3" xfId="4526" xr:uid="{B700B15E-6641-4697-BF9B-13D85F4038B0}"/>
    <cellStyle name="Total 16 4" xfId="4684" xr:uid="{118A5DF6-73B0-4D10-9060-228D975FD4D6}"/>
    <cellStyle name="Total 16 5" xfId="5592" xr:uid="{C5600819-E540-4CED-AF5E-F837B4E44BBE}"/>
    <cellStyle name="Total 16 6" xfId="5756" xr:uid="{E380DFF0-DE57-4657-9E34-003233EC4ADD}"/>
    <cellStyle name="Total 16 7" xfId="5913" xr:uid="{7D4B9326-DE09-4FD4-8BBF-4B52FAA5807F}"/>
    <cellStyle name="Total 17" xfId="4200" xr:uid="{C14E4324-DC5F-464C-903C-C997D2F12BD4}"/>
    <cellStyle name="Total 18" xfId="4206" xr:uid="{113470B2-85DA-44F3-9E0B-CAA1C8F6F22F}"/>
    <cellStyle name="Total 19" xfId="5216" xr:uid="{20DC7663-33B7-42CD-B506-B0DF2D66C6B7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2 2" xfId="5183" xr:uid="{8EDCC051-0100-4087-80D8-03B2B327CEB2}"/>
    <cellStyle name="Total 2 2 2 3" xfId="6286" xr:uid="{5422DC22-155D-4563-8570-E5D445467078}"/>
    <cellStyle name="Total 2 2 3" xfId="4528" xr:uid="{27A44841-28E7-42AB-811E-D7D7E80429F3}"/>
    <cellStyle name="Total 2 2 4" xfId="4686" xr:uid="{FFC5458C-B39A-4033-9337-4222B01734F0}"/>
    <cellStyle name="Total 2 2 5" xfId="5594" xr:uid="{FAC9F94A-DAA3-46E1-BE59-16C07CACD33E}"/>
    <cellStyle name="Total 2 2 6" xfId="5758" xr:uid="{9DBB59D5-6684-4F8F-8DD6-68DA9604101E}"/>
    <cellStyle name="Total 2 2 7" xfId="5915" xr:uid="{689FABEA-B723-4134-9C47-3483A401F727}"/>
    <cellStyle name="Total 2 3" xfId="2634" xr:uid="{00000000-0005-0000-0000-00004C0A0000}"/>
    <cellStyle name="Total 2 3 2" xfId="2635" xr:uid="{00000000-0005-0000-0000-00004D0A0000}"/>
    <cellStyle name="Total 2 3 2 2" xfId="5184" xr:uid="{107B2692-89C5-4654-8821-ACFE479A7B33}"/>
    <cellStyle name="Total 2 3 2 3" xfId="6287" xr:uid="{C3DB20E5-A8BB-4E4D-9EDA-C30AA31E62D6}"/>
    <cellStyle name="Total 2 3 3" xfId="4529" xr:uid="{FC0F4E39-B225-4A1B-BF10-F748168D5C05}"/>
    <cellStyle name="Total 2 3 4" xfId="4687" xr:uid="{3D973514-95B2-4B0D-B0D9-26CBF77AED69}"/>
    <cellStyle name="Total 2 3 5" xfId="5595" xr:uid="{C84B459D-1BC9-46B4-87AE-971220B638EB}"/>
    <cellStyle name="Total 2 3 6" xfId="5759" xr:uid="{2E3B4DF7-C627-46CE-AFE0-98153CCD029D}"/>
    <cellStyle name="Total 2 3 7" xfId="5916" xr:uid="{04E8662D-D32E-4560-8412-6B0D0F890253}"/>
    <cellStyle name="Total 2 4" xfId="2636" xr:uid="{00000000-0005-0000-0000-00004E0A0000}"/>
    <cellStyle name="Total 2 4 2" xfId="5185" xr:uid="{C76F1FB2-9A1A-40FE-9ED3-6FF78C06340F}"/>
    <cellStyle name="Total 2 4 3" xfId="6288" xr:uid="{5928D10B-1D01-4B9A-9AC4-0964D866C897}"/>
    <cellStyle name="Total 2 5" xfId="4527" xr:uid="{A6D7C251-09A2-4F0F-8119-D0691C0C3A33}"/>
    <cellStyle name="Total 2 6" xfId="4685" xr:uid="{7B865929-9699-48B3-A784-9F2F367813B5}"/>
    <cellStyle name="Total 2 7" xfId="5593" xr:uid="{FC0C1134-407C-4FE7-A0A6-AFC79C46F8BD}"/>
    <cellStyle name="Total 2 8" xfId="5757" xr:uid="{22BBE177-C54B-4EB2-9DFE-C4FFB55FB532}"/>
    <cellStyle name="Total 2 9" xfId="5914" xr:uid="{0720CDFD-69E2-4127-8A3A-8D2C10FA3A45}"/>
    <cellStyle name="Total 20" xfId="5580" xr:uid="{F541E90F-2223-4DDB-AC86-1E7B2690C546}"/>
    <cellStyle name="Total 21" xfId="5744" xr:uid="{2163E4EA-48B4-45E5-9F0C-E84C55A79290}"/>
    <cellStyle name="Total 3" xfId="2637" xr:uid="{00000000-0005-0000-0000-00004F0A0000}"/>
    <cellStyle name="Total 3 2" xfId="2638" xr:uid="{00000000-0005-0000-0000-0000500A0000}"/>
    <cellStyle name="Total 3 2 2" xfId="5186" xr:uid="{09C7ADB9-7CE0-4EFC-A469-1D57D07A5725}"/>
    <cellStyle name="Total 3 2 3" xfId="6289" xr:uid="{5763A553-CF78-409C-8057-E1F92D5EF22A}"/>
    <cellStyle name="Total 3 3" xfId="4530" xr:uid="{B6893C00-BC8D-4095-ADDD-3AF13C7E2A69}"/>
    <cellStyle name="Total 3 4" xfId="4688" xr:uid="{5459133C-8425-4BD4-9DE5-91EC96CA038B}"/>
    <cellStyle name="Total 3 5" xfId="5596" xr:uid="{FB17118C-2BD5-41BD-951A-9292FC50F4C7}"/>
    <cellStyle name="Total 3 6" xfId="5760" xr:uid="{118B9DFF-01B1-4B61-879B-D2F98DB5BB0A}"/>
    <cellStyle name="Total 3 7" xfId="5917" xr:uid="{2E7A1F44-DF9C-4F9E-9EA2-780FAEB39F1A}"/>
    <cellStyle name="Total 4" xfId="2639" xr:uid="{00000000-0005-0000-0000-0000510A0000}"/>
    <cellStyle name="Total 4 2" xfId="2640" xr:uid="{00000000-0005-0000-0000-0000520A0000}"/>
    <cellStyle name="Total 4 2 2" xfId="5187" xr:uid="{A2FAFD24-A7D6-479B-871D-93B583488D9C}"/>
    <cellStyle name="Total 4 2 3" xfId="6290" xr:uid="{03B4E829-A6B2-4749-8909-5BA9064F032C}"/>
    <cellStyle name="Total 4 3" xfId="4531" xr:uid="{AB5DB85B-C8A1-4A35-A8DE-BA62BFFCC424}"/>
    <cellStyle name="Total 4 4" xfId="4689" xr:uid="{24E8F41A-5B93-4777-AEE1-C5CC8E225130}"/>
    <cellStyle name="Total 4 5" xfId="5597" xr:uid="{EDA2DDB1-8A1F-4D1C-A319-A0D014EDDBC0}"/>
    <cellStyle name="Total 4 6" xfId="5761" xr:uid="{E26FE2C8-D61B-49A7-970B-69600CD73DFE}"/>
    <cellStyle name="Total 4 7" xfId="5918" xr:uid="{D7BF217D-82B8-498A-BF41-0068B7E29A34}"/>
    <cellStyle name="Total 5" xfId="2641" xr:uid="{00000000-0005-0000-0000-0000530A0000}"/>
    <cellStyle name="Total 5 2" xfId="2642" xr:uid="{00000000-0005-0000-0000-0000540A0000}"/>
    <cellStyle name="Total 5 2 2" xfId="5188" xr:uid="{5F26C6C7-8A10-476C-B283-6CFA61C24502}"/>
    <cellStyle name="Total 5 2 3" xfId="6291" xr:uid="{903368D4-18FA-4AC9-8573-3A7EAC3DFCEA}"/>
    <cellStyle name="Total 5 3" xfId="4532" xr:uid="{B7E88182-680D-4089-99DB-1C074FC9DD40}"/>
    <cellStyle name="Total 5 4" xfId="4690" xr:uid="{D099D879-1F8C-4797-BA48-ABEA5E3A43CC}"/>
    <cellStyle name="Total 5 5" xfId="5598" xr:uid="{E6371B16-1DB7-4A86-8392-1D8A9AEA3188}"/>
    <cellStyle name="Total 5 6" xfId="5762" xr:uid="{2060366C-4C07-49E3-BD50-8962D030A3B7}"/>
    <cellStyle name="Total 5 7" xfId="5919" xr:uid="{37AEB790-1A53-4C71-B666-325D9187DC0B}"/>
    <cellStyle name="Total 6" xfId="2643" xr:uid="{00000000-0005-0000-0000-0000550A0000}"/>
    <cellStyle name="Total 6 2" xfId="2644" xr:uid="{00000000-0005-0000-0000-0000560A0000}"/>
    <cellStyle name="Total 6 2 2" xfId="5189" xr:uid="{EBAFB8E8-9FC8-4E38-8580-740ECBB55AA5}"/>
    <cellStyle name="Total 6 2 3" xfId="6292" xr:uid="{66DA9328-05BA-4202-A503-ED2B8EB5E9DB}"/>
    <cellStyle name="Total 6 3" xfId="4533" xr:uid="{164ABC22-4197-47CD-8940-7CD2717BB7D1}"/>
    <cellStyle name="Total 6 4" xfId="4691" xr:uid="{46DFECE2-ED27-4251-A4BF-767144FCD20E}"/>
    <cellStyle name="Total 6 5" xfId="5599" xr:uid="{0F6699F3-BBCF-4759-81BB-29576E8C89DB}"/>
    <cellStyle name="Total 6 6" xfId="5763" xr:uid="{F7582173-C234-4879-B898-CEC1DE79BB67}"/>
    <cellStyle name="Total 6 7" xfId="5920" xr:uid="{6CC40B28-D51E-4466-9350-7F7A552B4413}"/>
    <cellStyle name="Total 7" xfId="2645" xr:uid="{00000000-0005-0000-0000-0000570A0000}"/>
    <cellStyle name="Total 7 2" xfId="2646" xr:uid="{00000000-0005-0000-0000-0000580A0000}"/>
    <cellStyle name="Total 7 2 2" xfId="5190" xr:uid="{59B8E774-BC1A-424C-A491-6A83FF13C224}"/>
    <cellStyle name="Total 7 2 3" xfId="6293" xr:uid="{A3B9F843-F5A7-451B-B688-7EDFD04F145D}"/>
    <cellStyle name="Total 7 3" xfId="4534" xr:uid="{1E6B7D91-0F66-44F3-ABF2-CB0B0EA4CE49}"/>
    <cellStyle name="Total 7 4" xfId="4692" xr:uid="{06655648-BDE4-4593-880C-FFF1AF5A6F5B}"/>
    <cellStyle name="Total 7 5" xfId="5600" xr:uid="{25FB1160-39AB-4C04-93B9-3F1593401D7A}"/>
    <cellStyle name="Total 7 6" xfId="5764" xr:uid="{225BE997-DC07-4B51-B149-51E7720B8181}"/>
    <cellStyle name="Total 7 7" xfId="5921" xr:uid="{0C752633-5BF1-4522-B90B-68A85CC789D1}"/>
    <cellStyle name="Total 8" xfId="2647" xr:uid="{00000000-0005-0000-0000-0000590A0000}"/>
    <cellStyle name="Total 8 2" xfId="2648" xr:uid="{00000000-0005-0000-0000-00005A0A0000}"/>
    <cellStyle name="Total 8 2 2" xfId="5191" xr:uid="{E297E646-F4F0-4775-831E-19D3D86A00EE}"/>
    <cellStyle name="Total 8 2 3" xfId="6294" xr:uid="{53EBA35C-4067-45F3-8D84-D73A99780A80}"/>
    <cellStyle name="Total 8 3" xfId="4535" xr:uid="{16C0CD8B-90FA-4625-B95F-236A4D016DCA}"/>
    <cellStyle name="Total 8 4" xfId="4693" xr:uid="{FE16C15C-B8D5-4CCD-9C97-99261D8574DC}"/>
    <cellStyle name="Total 8 5" xfId="5601" xr:uid="{024B7FEA-4466-4A79-8CC5-411066B117D8}"/>
    <cellStyle name="Total 8 6" xfId="5765" xr:uid="{872CF7CC-68D5-433F-BDFE-378832BCD64B}"/>
    <cellStyle name="Total 8 7" xfId="5922" xr:uid="{F5438E6A-508F-4DAD-AD29-E40EF9FB525D}"/>
    <cellStyle name="Total 9" xfId="2649" xr:uid="{00000000-0005-0000-0000-00005B0A0000}"/>
    <cellStyle name="Total 9 2" xfId="2650" xr:uid="{00000000-0005-0000-0000-00005C0A0000}"/>
    <cellStyle name="Total 9 2 2" xfId="5192" xr:uid="{9230BB76-DBD0-4E1F-9F3D-E07D1BBFE243}"/>
    <cellStyle name="Total 9 2 3" xfId="6295" xr:uid="{9BEBC62B-3BEA-4809-89A0-A0D3A5ADA811}"/>
    <cellStyle name="Total 9 3" xfId="4536" xr:uid="{B5F4BD1A-2EEC-4638-B429-8F1CDF0A6926}"/>
    <cellStyle name="Total 9 4" xfId="4694" xr:uid="{2C83DECE-58E2-48ED-8F83-BC4665CBA8D5}"/>
    <cellStyle name="Total 9 5" xfId="5602" xr:uid="{1738B62C-7EA0-42AE-BBC3-4155B406737C}"/>
    <cellStyle name="Total 9 6" xfId="5766" xr:uid="{C04B9168-C9AB-4B1F-9E17-899CFD2B7AD8}"/>
    <cellStyle name="Total 9 7" xfId="5923" xr:uid="{5940B46D-DDD3-44EA-9D99-C5B50B4A20B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39414</xdr:colOff>
      <xdr:row>33</xdr:row>
      <xdr:rowOff>0</xdr:rowOff>
    </xdr:from>
    <xdr:to>
      <xdr:col>8</xdr:col>
      <xdr:colOff>348156</xdr:colOff>
      <xdr:row>33</xdr:row>
      <xdr:rowOff>6569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463AC95A-3D67-4BDE-B730-7AE6A2053513}"/>
            </a:ext>
          </a:extLst>
        </xdr:cNvPr>
        <xdr:cNvCxnSpPr>
          <a:cxnSpLocks/>
        </xdr:cNvCxnSpPr>
      </xdr:nvCxnSpPr>
      <xdr:spPr>
        <a:xfrm>
          <a:off x="2253155" y="5018690"/>
          <a:ext cx="689742" cy="656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232741</xdr:colOff>
      <xdr:row>19</xdr:row>
      <xdr:rowOff>15688</xdr:rowOff>
    </xdr:from>
    <xdr:to>
      <xdr:col>9</xdr:col>
      <xdr:colOff>243052</xdr:colOff>
      <xdr:row>30</xdr:row>
      <xdr:rowOff>41797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614EA81D-776D-47AB-8F28-340A74262106}"/>
            </a:ext>
          </a:extLst>
        </xdr:cNvPr>
        <xdr:cNvCxnSpPr>
          <a:stCxn id="23" idx="2"/>
          <a:endCxn id="69" idx="2"/>
        </xdr:cNvCxnSpPr>
      </xdr:nvCxnSpPr>
      <xdr:spPr>
        <a:xfrm flipH="1">
          <a:off x="3208482" y="2925740"/>
          <a:ext cx="10311" cy="168148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328449</xdr:colOff>
      <xdr:row>13</xdr:row>
      <xdr:rowOff>131380</xdr:rowOff>
    </xdr:from>
    <xdr:to>
      <xdr:col>8</xdr:col>
      <xdr:colOff>341587</xdr:colOff>
      <xdr:row>43</xdr:row>
      <xdr:rowOff>26275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V="1">
          <a:off x="2923190" y="2134914"/>
          <a:ext cx="13138" cy="44471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232741</xdr:colOff>
      <xdr:row>29</xdr:row>
      <xdr:rowOff>136390</xdr:rowOff>
    </xdr:from>
    <xdr:to>
      <xdr:col>9</xdr:col>
      <xdr:colOff>319548</xdr:colOff>
      <xdr:row>30</xdr:row>
      <xdr:rowOff>91720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73A8EA-BA11-AD90-0ECC-954795318FC2}"/>
            </a:ext>
          </a:extLst>
        </xdr:cNvPr>
        <xdr:cNvGrpSpPr/>
      </xdr:nvGrpSpPr>
      <xdr:grpSpPr>
        <a:xfrm>
          <a:off x="3208482" y="4557304"/>
          <a:ext cx="86807" cy="99847"/>
          <a:chOff x="3725636" y="1945820"/>
          <a:chExt cx="153760" cy="144237"/>
        </a:xfrm>
        <a:noFill/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7D6B541E-C8F8-198A-FD76-F3F92156CD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6A6733D-C8BE-0F91-0D39-9653073E4D5B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2747B68-3FB6-9CED-9518-9F298FC24D93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252377</xdr:colOff>
      <xdr:row>36</xdr:row>
      <xdr:rowOff>38556</xdr:rowOff>
    </xdr:from>
    <xdr:to>
      <xdr:col>9</xdr:col>
      <xdr:colOff>337277</xdr:colOff>
      <xdr:row>36</xdr:row>
      <xdr:rowOff>135624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228118" y="5510504"/>
          <a:ext cx="84900" cy="97068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17638</xdr:colOff>
      <xdr:row>32</xdr:row>
      <xdr:rowOff>24810</xdr:rowOff>
    </xdr:from>
    <xdr:to>
      <xdr:col>8</xdr:col>
      <xdr:colOff>68726</xdr:colOff>
      <xdr:row>36</xdr:row>
      <xdr:rowOff>49196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2753E1D3-C9A3-423D-C827-0DFEF828CB9F}"/>
            </a:ext>
          </a:extLst>
        </xdr:cNvPr>
        <xdr:cNvCxnSpPr>
          <a:stCxn id="31" idx="4"/>
          <a:endCxn id="34" idx="3"/>
        </xdr:cNvCxnSpPr>
      </xdr:nvCxnSpPr>
      <xdr:spPr>
        <a:xfrm flipH="1">
          <a:off x="2612379" y="4892413"/>
          <a:ext cx="51088" cy="62873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328450</xdr:colOff>
      <xdr:row>16</xdr:row>
      <xdr:rowOff>6568</xdr:rowOff>
    </xdr:from>
    <xdr:to>
      <xdr:col>9</xdr:col>
      <xdr:colOff>335019</xdr:colOff>
      <xdr:row>39</xdr:row>
      <xdr:rowOff>137947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/>
      </xdr:nvCxnSpPr>
      <xdr:spPr>
        <a:xfrm flipH="1" flipV="1">
          <a:off x="3304191" y="2463361"/>
          <a:ext cx="6569" cy="3626069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91965</xdr:colOff>
      <xdr:row>34</xdr:row>
      <xdr:rowOff>124811</xdr:rowOff>
    </xdr:from>
    <xdr:to>
      <xdr:col>8</xdr:col>
      <xdr:colOff>17638</xdr:colOff>
      <xdr:row>37</xdr:row>
      <xdr:rowOff>111529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1924706" y="5294587"/>
          <a:ext cx="687673" cy="453114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CAFE</a:t>
          </a:r>
        </a:p>
      </xdr:txBody>
    </xdr:sp>
    <xdr:clientData/>
  </xdr:twoCellAnchor>
  <xdr:twoCellAnchor>
    <xdr:from>
      <xdr:col>9</xdr:col>
      <xdr:colOff>359838</xdr:colOff>
      <xdr:row>18</xdr:row>
      <xdr:rowOff>35098</xdr:rowOff>
    </xdr:from>
    <xdr:to>
      <xdr:col>10</xdr:col>
      <xdr:colOff>121713</xdr:colOff>
      <xdr:row>19</xdr:row>
      <xdr:rowOff>35097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3335579" y="2794064"/>
          <a:ext cx="142875" cy="15108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150404</xdr:colOff>
      <xdr:row>16</xdr:row>
      <xdr:rowOff>134771</xdr:rowOff>
    </xdr:from>
    <xdr:to>
      <xdr:col>11</xdr:col>
      <xdr:colOff>318923</xdr:colOff>
      <xdr:row>24</xdr:row>
      <xdr:rowOff>128236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3507145" y="2591564"/>
          <a:ext cx="549519" cy="120215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CC10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P12C-2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CJ6</a:t>
          </a:r>
        </a:p>
        <a:p>
          <a:pPr algn="l"/>
          <a:r>
            <a:rPr lang="en-US" sz="600" strike="noStrike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600" strike="sngStrike" baseline="0">
              <a:solidFill>
                <a:schemeClr val="tx1"/>
              </a:solidFill>
            </a:rPr>
            <a:t>1 CG-105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CG-105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145112</xdr:colOff>
      <xdr:row>25</xdr:row>
      <xdr:rowOff>84091</xdr:rowOff>
    </xdr:from>
    <xdr:to>
      <xdr:col>7</xdr:col>
      <xdr:colOff>313312</xdr:colOff>
      <xdr:row>31</xdr:row>
      <xdr:rowOff>67405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268EA2B-4116-4A91-BA97-F944E1C471D7}"/>
            </a:ext>
          </a:extLst>
        </xdr:cNvPr>
        <xdr:cNvSpPr/>
      </xdr:nvSpPr>
      <xdr:spPr>
        <a:xfrm>
          <a:off x="1977853" y="3900660"/>
          <a:ext cx="549200" cy="883262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142923</xdr:colOff>
      <xdr:row>15</xdr:row>
      <xdr:rowOff>117022</xdr:rowOff>
    </xdr:from>
    <xdr:to>
      <xdr:col>9</xdr:col>
      <xdr:colOff>334736</xdr:colOff>
      <xdr:row>17</xdr:row>
      <xdr:rowOff>145927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89D862BC-A5CD-4385-B13C-E2BF1162B311}"/>
            </a:ext>
          </a:extLst>
        </xdr:cNvPr>
        <xdr:cNvSpPr/>
      </xdr:nvSpPr>
      <xdr:spPr>
        <a:xfrm rot="15973748">
          <a:off x="3049032" y="2492361"/>
          <a:ext cx="331077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</xdr:col>
      <xdr:colOff>827</xdr:colOff>
      <xdr:row>42</xdr:row>
      <xdr:rowOff>69272</xdr:rowOff>
    </xdr:from>
    <xdr:to>
      <xdr:col>21</xdr:col>
      <xdr:colOff>247814</xdr:colOff>
      <xdr:row>53</xdr:row>
      <xdr:rowOff>152479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8671DA-C12E-4BFD-958A-092CFCE5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2872" y="6598227"/>
          <a:ext cx="2532987" cy="1884297"/>
        </a:xfrm>
        <a:prstGeom prst="rect">
          <a:avLst/>
        </a:prstGeom>
      </xdr:spPr>
    </xdr:pic>
    <xdr:clientData/>
  </xdr:twoCellAnchor>
  <xdr:twoCellAnchor>
    <xdr:from>
      <xdr:col>8</xdr:col>
      <xdr:colOff>98743</xdr:colOff>
      <xdr:row>30</xdr:row>
      <xdr:rowOff>77098</xdr:rowOff>
    </xdr:from>
    <xdr:to>
      <xdr:col>9</xdr:col>
      <xdr:colOff>245454</xdr:colOff>
      <xdr:row>32</xdr:row>
      <xdr:rowOff>10595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D981E6D0-CF14-4261-8828-970A53F8BDBC}"/>
            </a:ext>
          </a:extLst>
        </xdr:cNvPr>
        <xdr:cNvCxnSpPr>
          <a:stCxn id="31" idx="5"/>
          <a:endCxn id="69" idx="3"/>
        </xdr:cNvCxnSpPr>
      </xdr:nvCxnSpPr>
      <xdr:spPr>
        <a:xfrm flipV="1">
          <a:off x="2693484" y="4642529"/>
          <a:ext cx="527711" cy="23566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145377</xdr:colOff>
      <xdr:row>19</xdr:row>
      <xdr:rowOff>122525</xdr:rowOff>
    </xdr:from>
    <xdr:to>
      <xdr:col>9</xdr:col>
      <xdr:colOff>335876</xdr:colOff>
      <xdr:row>22</xdr:row>
      <xdr:rowOff>4285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5E322726-6DE4-4745-9201-26B33A7F36B8}"/>
            </a:ext>
          </a:extLst>
        </xdr:cNvPr>
        <xdr:cNvSpPr/>
      </xdr:nvSpPr>
      <xdr:spPr>
        <a:xfrm rot="5226127">
          <a:off x="3048859" y="3104836"/>
          <a:ext cx="335018" cy="19049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142805</xdr:colOff>
      <xdr:row>25</xdr:row>
      <xdr:rowOff>135665</xdr:rowOff>
    </xdr:from>
    <xdr:to>
      <xdr:col>9</xdr:col>
      <xdr:colOff>329306</xdr:colOff>
      <xdr:row>28</xdr:row>
      <xdr:rowOff>23135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296AAC6B-16AD-4B49-8432-629269415B8F}"/>
            </a:ext>
          </a:extLst>
        </xdr:cNvPr>
        <xdr:cNvSpPr/>
      </xdr:nvSpPr>
      <xdr:spPr>
        <a:xfrm rot="4940617">
          <a:off x="3041432" y="4029348"/>
          <a:ext cx="340729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7</xdr:col>
      <xdr:colOff>151087</xdr:colOff>
      <xdr:row>31</xdr:row>
      <xdr:rowOff>124811</xdr:rowOff>
    </xdr:from>
    <xdr:to>
      <xdr:col>8</xdr:col>
      <xdr:colOff>26276</xdr:colOff>
      <xdr:row>31</xdr:row>
      <xdr:rowOff>127362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EECB03F8-F4F6-4935-842E-6B4628E210BD}"/>
            </a:ext>
          </a:extLst>
        </xdr:cNvPr>
        <xdr:cNvCxnSpPr>
          <a:stCxn id="31" idx="2"/>
        </xdr:cNvCxnSpPr>
      </xdr:nvCxnSpPr>
      <xdr:spPr>
        <a:xfrm flipH="1" flipV="1">
          <a:off x="2364828" y="4841328"/>
          <a:ext cx="256189" cy="25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56838</xdr:colOff>
      <xdr:row>29</xdr:row>
      <xdr:rowOff>9428</xdr:rowOff>
    </xdr:from>
    <xdr:to>
      <xdr:col>11</xdr:col>
      <xdr:colOff>172794</xdr:colOff>
      <xdr:row>31</xdr:row>
      <xdr:rowOff>111673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F2646D0A-8BBD-4B22-99A2-FFB1460A2188}"/>
            </a:ext>
          </a:extLst>
        </xdr:cNvPr>
        <xdr:cNvSpPr/>
      </xdr:nvSpPr>
      <xdr:spPr>
        <a:xfrm>
          <a:off x="3413579" y="4430342"/>
          <a:ext cx="496956" cy="39784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CC8</a:t>
          </a:r>
        </a:p>
        <a:p>
          <a:pPr algn="l"/>
          <a:r>
            <a:rPr lang="en-US" sz="60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9</xdr:col>
      <xdr:colOff>224659</xdr:colOff>
      <xdr:row>23</xdr:row>
      <xdr:rowOff>53865</xdr:rowOff>
    </xdr:from>
    <xdr:to>
      <xdr:col>9</xdr:col>
      <xdr:colOff>309559</xdr:colOff>
      <xdr:row>23</xdr:row>
      <xdr:rowOff>150933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DFD0AA5D-D03B-47A2-B610-2A8963EDFB73}"/>
            </a:ext>
          </a:extLst>
        </xdr:cNvPr>
        <xdr:cNvGrpSpPr/>
      </xdr:nvGrpSpPr>
      <xdr:grpSpPr>
        <a:xfrm>
          <a:off x="3200400" y="3568262"/>
          <a:ext cx="84900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8B40F7AC-5658-A021-B666-CADFF07220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13EE2B75-7720-1D6E-825F-9473F3040F82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7E5EA3A0-C0F1-2C98-B1F5-051D48568386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243052</xdr:colOff>
      <xdr:row>18</xdr:row>
      <xdr:rowOff>118240</xdr:rowOff>
    </xdr:from>
    <xdr:to>
      <xdr:col>9</xdr:col>
      <xdr:colOff>327952</xdr:colOff>
      <xdr:row>19</xdr:row>
      <xdr:rowOff>64222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F391F5A1-D82D-4739-9F0C-C360A424C568}"/>
            </a:ext>
          </a:extLst>
        </xdr:cNvPr>
        <xdr:cNvGrpSpPr/>
      </xdr:nvGrpSpPr>
      <xdr:grpSpPr>
        <a:xfrm>
          <a:off x="3218793" y="2877206"/>
          <a:ext cx="84900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1423269B-12CD-BA3B-8584-715F5F411A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0829BAE-5D99-D247-ADBC-11885D36C44A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A072EB90-D2BE-127E-3540-C0DC46FD1104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26276</xdr:colOff>
      <xdr:row>31</xdr:row>
      <xdr:rowOff>78828</xdr:rowOff>
    </xdr:from>
    <xdr:to>
      <xdr:col>8</xdr:col>
      <xdr:colOff>111176</xdr:colOff>
      <xdr:row>32</xdr:row>
      <xdr:rowOff>24810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C9EBB0D-26D9-45EF-9189-14799CFFE90C}"/>
            </a:ext>
          </a:extLst>
        </xdr:cNvPr>
        <xdr:cNvGrpSpPr/>
      </xdr:nvGrpSpPr>
      <xdr:grpSpPr>
        <a:xfrm>
          <a:off x="2621017" y="4795345"/>
          <a:ext cx="84900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D30C7659-956D-DF5A-E1C7-EC22A0A6C6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20D04181-0F2D-B582-8171-A72146FBB758}"/>
              </a:ext>
            </a:extLst>
          </xdr:cNvPr>
          <xdr:cNvCxnSpPr>
            <a:stCxn id="31" idx="1"/>
            <a:endCxn id="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903B0A75-8026-3471-34F8-E199A1EA1413}"/>
              </a:ext>
            </a:extLst>
          </xdr:cNvPr>
          <xdr:cNvCxnSpPr>
            <a:stCxn id="31" idx="3"/>
            <a:endCxn id="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59121</xdr:colOff>
      <xdr:row>18</xdr:row>
      <xdr:rowOff>52551</xdr:rowOff>
    </xdr:from>
    <xdr:to>
      <xdr:col>9</xdr:col>
      <xdr:colOff>201996</xdr:colOff>
      <xdr:row>19</xdr:row>
      <xdr:rowOff>52550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D0FEBC4E-54FC-474C-A6E4-40F898397A5B}"/>
            </a:ext>
          </a:extLst>
        </xdr:cNvPr>
        <xdr:cNvSpPr/>
      </xdr:nvSpPr>
      <xdr:spPr>
        <a:xfrm>
          <a:off x="3034862" y="2811517"/>
          <a:ext cx="142875" cy="15108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243052</xdr:colOff>
      <xdr:row>15</xdr:row>
      <xdr:rowOff>13138</xdr:rowOff>
    </xdr:from>
    <xdr:to>
      <xdr:col>9</xdr:col>
      <xdr:colOff>249621</xdr:colOff>
      <xdr:row>19</xdr:row>
      <xdr:rowOff>15688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EEE0FCFF-745C-4785-9C84-23673DF7F3F2}"/>
            </a:ext>
          </a:extLst>
        </xdr:cNvPr>
        <xdr:cNvCxnSpPr>
          <a:stCxn id="23" idx="2"/>
        </xdr:cNvCxnSpPr>
      </xdr:nvCxnSpPr>
      <xdr:spPr>
        <a:xfrm flipV="1">
          <a:off x="3218793" y="2318845"/>
          <a:ext cx="6569" cy="6068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45983</xdr:colOff>
      <xdr:row>18</xdr:row>
      <xdr:rowOff>13137</xdr:rowOff>
    </xdr:from>
    <xdr:to>
      <xdr:col>9</xdr:col>
      <xdr:colOff>199263</xdr:colOff>
      <xdr:row>19</xdr:row>
      <xdr:rowOff>131378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D0648F9C-CD49-8AD9-3D5C-D5FF54BE41C5}"/>
            </a:ext>
          </a:extLst>
        </xdr:cNvPr>
        <xdr:cNvGrpSpPr/>
      </xdr:nvGrpSpPr>
      <xdr:grpSpPr>
        <a:xfrm>
          <a:off x="3021724" y="2772103"/>
          <a:ext cx="153280" cy="269327"/>
          <a:chOff x="4053052" y="1832742"/>
          <a:chExt cx="212400" cy="243051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F046D0E9-23FD-4423-83D5-7DD82D9176AF}"/>
              </a:ext>
            </a:extLst>
          </xdr:cNvPr>
          <xdr:cNvCxnSpPr/>
        </xdr:nvCxnSpPr>
        <xdr:spPr>
          <a:xfrm flipV="1">
            <a:off x="4053052" y="1839310"/>
            <a:ext cx="212400" cy="236483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C33BD07F-D2C0-4D67-957A-6EE6CAAE48C9}"/>
              </a:ext>
            </a:extLst>
          </xdr:cNvPr>
          <xdr:cNvCxnSpPr/>
        </xdr:nvCxnSpPr>
        <xdr:spPr>
          <a:xfrm flipH="1" flipV="1">
            <a:off x="4072759" y="1832742"/>
            <a:ext cx="185245" cy="237796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39413</xdr:colOff>
      <xdr:row>22</xdr:row>
      <xdr:rowOff>78828</xdr:rowOff>
    </xdr:from>
    <xdr:to>
      <xdr:col>9</xdr:col>
      <xdr:colOff>155369</xdr:colOff>
      <xdr:row>25</xdr:row>
      <xdr:rowOff>23417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2F4AD0DD-FAEF-4A10-9DB8-87E656B46409}"/>
            </a:ext>
          </a:extLst>
        </xdr:cNvPr>
        <xdr:cNvSpPr/>
      </xdr:nvSpPr>
      <xdr:spPr>
        <a:xfrm>
          <a:off x="2634154" y="3442138"/>
          <a:ext cx="496956" cy="39784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449037</xdr:colOff>
      <xdr:row>12</xdr:row>
      <xdr:rowOff>149679</xdr:rowOff>
    </xdr:from>
    <xdr:to>
      <xdr:col>16</xdr:col>
      <xdr:colOff>296195</xdr:colOff>
      <xdr:row>42</xdr:row>
      <xdr:rowOff>61903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CA9569-8828-E473-320E-DFC8607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0608" y="2258786"/>
          <a:ext cx="6582694" cy="48107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2" t="s">
        <v>1134</v>
      </c>
      <c r="C4" s="532"/>
      <c r="D4" s="532"/>
      <c r="E4" s="532"/>
      <c r="F4" s="532"/>
      <c r="G4" s="532"/>
      <c r="H4" s="53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3" t="s">
        <v>0</v>
      </c>
      <c r="C7" s="533" t="s">
        <v>1</v>
      </c>
      <c r="D7" s="534" t="s">
        <v>42</v>
      </c>
      <c r="E7" s="534" t="s">
        <v>43</v>
      </c>
      <c r="F7" s="534" t="s">
        <v>1135</v>
      </c>
      <c r="G7" s="535" t="s">
        <v>41</v>
      </c>
      <c r="H7" s="531" t="s">
        <v>1042</v>
      </c>
      <c r="I7" s="531" t="s">
        <v>1137</v>
      </c>
      <c r="J7" s="531" t="s">
        <v>1026</v>
      </c>
      <c r="K7" s="525" t="s">
        <v>1024</v>
      </c>
      <c r="L7" s="526"/>
    </row>
    <row r="8" spans="1:12" ht="15" customHeight="1">
      <c r="B8" s="533"/>
      <c r="C8" s="533"/>
      <c r="D8" s="534"/>
      <c r="E8" s="534"/>
      <c r="F8" s="534"/>
      <c r="G8" s="535"/>
      <c r="H8" s="531"/>
      <c r="I8" s="531"/>
      <c r="J8" s="531"/>
      <c r="K8" s="527"/>
      <c r="L8" s="528"/>
    </row>
    <row r="9" spans="1:12" ht="15" customHeight="1">
      <c r="B9" s="533"/>
      <c r="C9" s="533"/>
      <c r="D9" s="534"/>
      <c r="E9" s="534"/>
      <c r="F9" s="534"/>
      <c r="G9" s="535"/>
      <c r="H9" s="531"/>
      <c r="I9" s="531"/>
      <c r="J9" s="531"/>
      <c r="K9" s="529"/>
      <c r="L9" s="53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140</v>
      </c>
      <c r="G16" s="41">
        <f ca="1">IF(ISERROR(OFFSET('HARGA SATUAN'!$I$6,MATCH(C16,'HARGA SATUAN'!$C$7:$C$1492,0),0)),"",OFFSET('HARGA SATUAN'!$I$6,MATCH(C16,'HARGA SATUAN'!$C$7:$C$1492,0),0))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35</v>
      </c>
      <c r="G17" s="41">
        <f ca="1">IF(ISERROR(OFFSET('HARGA SATUAN'!$I$6,MATCH(C17,'HARGA SATUAN'!$C$7:$C$1492,0),0)),"",OFFSET('HARGA SATUAN'!$I$6,MATCH(C17,'HARGA SATUAN'!$C$7:$C$1492,0),0))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SUMIFS(RAB!$F$14:$F$116,RAB!$C$14:$C$116,C714)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SUMIFS(RAB!$F$14:$F$116,RAB!$C$14:$C$116,C715)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SUMIFS(RAB!$F$14:$F$116,RAB!$C$14:$C$116,C716)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SUMIFS(RAB!$F$14:$F$116,RAB!$C$14:$C$116,C717)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SUMIFS(RAB!$F$14:$F$116,RAB!$C$14:$C$116,C718)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SUMIFS(RAB!$F$14:$F$116,RAB!$C$14:$C$116,C719)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SUMIFS(RAB!$F$14:$F$116,RAB!$C$14:$C$116,C720)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SUMIFS(RAB!$F$14:$F$116,RAB!$C$14:$C$116,C721)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SUMIFS(RAB!$F$14:$F$116,RAB!$C$14:$C$116,C722)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SUMIFS(RAB!$F$14:$F$116,RAB!$C$14:$C$116,C723)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SUMIFS(RAB!$F$14:$F$116,RAB!$C$14:$C$116,C724)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SUMIFS(RAB!$F$14:$F$116,RAB!$C$14:$C$116,C725)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SUMIFS(RAB!$F$14:$F$116,RAB!$C$14:$C$116,C726)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SUMIFS(RAB!$F$14:$F$116,RAB!$C$14:$C$116,C727)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SUMIFS(RAB!$F$14:$F$116,RAB!$C$14:$C$116,C728)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SUMIFS(RAB!$F$14:$F$116,RAB!$C$14:$C$116,C729)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SUMIFS(RAB!$F$14:$F$116,RAB!$C$14:$C$116,C730)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SUMIFS(RAB!$F$14:$F$116,RAB!$C$14:$C$116,C731)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SUMIFS(RAB!$F$14:$F$116,RAB!$C$14:$C$116,C732)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SUMIFS(RAB!$F$14:$F$116,RAB!$C$14:$C$116,C733)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SUMIFS(RAB!$F$14:$F$116,RAB!$C$14:$C$116,C734)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SUMIFS(RAB!$F$14:$F$116,RAB!$C$14:$C$116,C735)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SUMIFS(RAB!$F$14:$F$116,RAB!$C$14:$C$116,C736)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SUMIFS(RAB!$F$14:$F$116,RAB!$C$14:$C$116,C737)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SUMIFS(RAB!$F$14:$F$116,RAB!$C$14:$C$116,C738)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SUMIFS(RAB!$F$14:$F$116,RAB!$C$14:$C$116,C739)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SUMIFS(RAB!$F$14:$F$116,RAB!$C$14:$C$116,C740)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SUMIFS(RAB!$F$14:$F$116,RAB!$C$14:$C$116,C741)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SUMIFS(RAB!$F$14:$F$116,RAB!$C$14:$C$116,C742)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SUMIFS(RAB!$F$14:$F$116,RAB!$C$14:$C$116,C743)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SUMIFS(RAB!$F$14:$F$116,RAB!$C$14:$C$116,C744)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SUMIFS(RAB!$F$14:$F$116,RAB!$C$14:$C$116,C745)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SUMIFS(RAB!$F$14:$F$116,RAB!$C$14:$C$116,C746)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SUMIFS(RAB!$F$14:$F$116,RAB!$C$14:$C$116,C747)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SUMIFS(RAB!$F$14:$F$116,RAB!$C$14:$C$116,C748)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SUMIFS(RAB!$F$14:$F$116,RAB!$C$14:$C$116,C749)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SUMIFS(RAB!$F$14:$F$116,RAB!$C$14:$C$116,C750)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SUMIFS(RAB!$F$14:$F$116,RAB!$C$14:$C$116,C751)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SUMIFS(RAB!$F$14:$F$116,RAB!$C$14:$C$116,C752)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SUMIFS(RAB!$F$14:$F$116,RAB!$C$14:$C$116,C753)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SUMIFS(RAB!$F$14:$F$116,RAB!$C$14:$C$116,C754)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SUMIFS(RAB!$F$14:$F$116,RAB!$C$14:$C$116,C755)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SUMIFS(RAB!$F$14:$F$116,RAB!$C$14:$C$116,C756)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SUMIFS(RAB!$F$14:$F$116,RAB!$C$14:$C$116,C757)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SUMIFS(RAB!$F$14:$F$116,RAB!$C$14:$C$116,C758)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SUMIFS(RAB!$F$14:$F$116,RAB!$C$14:$C$116,C759)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SUMIFS(RAB!$F$14:$F$116,RAB!$C$14:$C$116,C760)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SUMIFS(RAB!$F$14:$F$116,RAB!$C$14:$C$116,C761)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SUMIFS(RAB!$F$14:$F$116,RAB!$C$14:$C$116,C762)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SUMIFS(RAB!$F$14:$F$116,RAB!$C$14:$C$116,C763)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SUMIFS(RAB!$F$14:$F$116,RAB!$C$14:$C$116,C764)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SUMIFS(RAB!$F$14:$F$116,RAB!$C$14:$C$116,C765)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SUMIFS(RAB!$F$14:$F$116,RAB!$C$14:$C$116,C766)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SUMIFS(RAB!$F$14:$F$116,RAB!$C$14:$C$116,C767)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SUMIFS(RAB!$F$14:$F$116,RAB!$C$14:$C$116,C768)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SUMIFS(RAB!$F$14:$F$116,RAB!$C$14:$C$116,C769)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SUMIFS(RAB!$F$14:$F$116,RAB!$C$14:$C$116,C770)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SUMIFS(RAB!$F$14:$F$116,RAB!$C$14:$C$116,C771)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SUMIFS(RAB!$F$14:$F$116,RAB!$C$14:$C$116,C772)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SUMIFS(RAB!$F$14:$F$116,RAB!$C$14:$C$116,C773)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SUMIFS(RAB!$F$14:$F$116,RAB!$C$14:$C$116,C774)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SUMIFS(RAB!$F$14:$F$116,RAB!$C$14:$C$116,C775)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SUMIFS(RAB!$F$14:$F$116,RAB!$C$14:$C$116,C776)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SUMIFS(RAB!$F$14:$F$116,RAB!$C$14:$C$116,C777)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SUMIFS(RAB!$F$14:$F$116,RAB!$C$14:$C$116,C778)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SUMIFS(RAB!$F$14:$F$116,RAB!$C$14:$C$116,C779)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SUMIFS(RAB!$F$14:$F$116,RAB!$C$14:$C$116,C780)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SUMIFS(RAB!$F$14:$F$116,RAB!$C$14:$C$116,C781)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SUMIFS(RAB!$F$14:$F$116,RAB!$C$14:$C$116,C782)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SUMIFS(RAB!$F$14:$F$116,RAB!$C$14:$C$116,C783)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SUMIFS(RAB!$F$14:$F$116,RAB!$C$14:$C$116,C784)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SUMIFS(RAB!$F$14:$F$116,RAB!$C$14:$C$116,C785)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SUMIFS(RAB!$F$14:$F$116,RAB!$C$14:$C$116,C786)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SUMIFS(RAB!$F$14:$F$116,RAB!$C$14:$C$116,C787)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SUMIFS(RAB!$F$14:$F$116,RAB!$C$14:$C$116,C788)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SUMIFS(RAB!$F$14:$F$116,RAB!$C$14:$C$116,C789)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SUMIFS(RAB!$F$14:$F$116,RAB!$C$14:$C$116,C790)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SUMIFS(RAB!$F$14:$F$116,RAB!$C$14:$C$116,C791)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SUMIFS(RAB!$F$14:$F$116,RAB!$C$14:$C$116,C792)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SUMIFS(RAB!$F$14:$F$116,RAB!$C$14:$C$116,C793)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SUMIFS(RAB!$F$14:$F$116,RAB!$C$14:$C$116,C794)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SUMIFS(RAB!$F$14:$F$116,RAB!$C$14:$C$116,C795)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SUMIFS(RAB!$F$14:$F$116,RAB!$C$14:$C$116,C796)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SUMIFS(RAB!$F$14:$F$116,RAB!$C$14:$C$116,C797)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SUMIFS(RAB!$F$14:$F$116,RAB!$C$14:$C$116,C798)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SUMIFS(RAB!$F$14:$F$116,RAB!$C$14:$C$116,C799)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SUMIFS(RAB!$F$14:$F$116,RAB!$C$14:$C$116,C800)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SUMIFS(RAB!$F$14:$F$116,RAB!$C$14:$C$116,C801)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SUMIFS(RAB!$F$14:$F$116,RAB!$C$14:$C$116,C802)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SUMIFS(RAB!$F$14:$F$116,RAB!$C$14:$C$116,C803)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SUMIFS(RAB!$F$14:$F$116,RAB!$C$14:$C$116,C804)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SUMIFS(RAB!$F$14:$F$116,RAB!$C$14:$C$116,C805)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SUMIFS(RAB!$F$14:$F$116,RAB!$C$14:$C$116,C806)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SUMIFS(RAB!$F$14:$F$116,RAB!$C$14:$C$116,C807)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SUMIFS(RAB!$F$14:$F$116,RAB!$C$14:$C$116,C808)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SUMIFS(RAB!$F$14:$F$116,RAB!$C$14:$C$116,C809)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SUMIFS(RAB!$F$14:$F$116,RAB!$C$14:$C$116,C810)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SUMIFS(RAB!$F$14:$F$116,RAB!$C$14:$C$116,C811)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SUMIFS(RAB!$F$14:$F$116,RAB!$C$14:$C$116,C812)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SUMIFS(RAB!$F$14:$F$116,RAB!$C$14:$C$116,C813)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SUMIFS(RAB!$F$14:$F$116,RAB!$C$14:$C$116,C814)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SUMIFS(RAB!$F$14:$F$116,RAB!$C$14:$C$116,C815)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SUMIFS(RAB!$F$14:$F$116,RAB!$C$14:$C$116,C816)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SUMIFS(RAB!$F$14:$F$116,RAB!$C$14:$C$116,C817)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SUMIFS(RAB!$F$14:$F$116,RAB!$C$14:$C$116,C818)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SUMIFS(RAB!$F$14:$F$116,RAB!$C$14:$C$116,C819)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SUMIFS(RAB!$F$14:$F$116,RAB!$C$14:$C$116,C820)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SUMIFS(RAB!$F$14:$F$116,RAB!$C$14:$C$116,C821)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SUMIFS(RAB!$F$14:$F$116,RAB!$C$14:$C$116,C822)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SUMIFS(RAB!$F$14:$F$116,RAB!$C$14:$C$116,C823)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SUMIFS(RAB!$F$14:$F$116,RAB!$C$14:$C$116,C824)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SUMIFS(RAB!$F$14:$F$116,RAB!$C$14:$C$116,C825)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SUMIFS(RAB!$F$14:$F$116,RAB!$C$14:$C$116,C826)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SUMIFS(RAB!$F$14:$F$116,RAB!$C$14:$C$116,C827)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SUMIFS(RAB!$F$14:$F$116,RAB!$C$14:$C$116,C828)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SUMIFS(RAB!$F$14:$F$116,RAB!$C$14:$C$116,C829)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SUMIFS(RAB!$F$14:$F$116,RAB!$C$14:$C$116,C830)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SUMIFS(RAB!$F$14:$F$116,RAB!$C$14:$C$116,C831)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SUMIFS(RAB!$F$14:$F$116,RAB!$C$14:$C$116,C832)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SUMIFS(RAB!$F$14:$F$116,RAB!$C$14:$C$116,C833)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SUMIFS(RAB!$F$14:$F$116,RAB!$C$14:$C$116,C834)</f>
        <v>140</v>
      </c>
      <c r="E834" s="26">
        <f t="shared" ca="1" si="34"/>
        <v>1</v>
      </c>
      <c r="F834" s="26">
        <f ca="1">IF(D834=0,0,SUM($E$713:E834))</f>
        <v>5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SUMIFS(RAB!$F$14:$F$116,RAB!$C$14:$C$116,C835)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SUMIFS(RAB!$F$14:$F$116,RAB!$C$14:$C$116,C836)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SUMIFS(RAB!$F$14:$F$116,RAB!$C$14:$C$116,C837)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SUMIFS(RAB!$F$14:$F$116,RAB!$C$14:$C$116,C838)</f>
        <v>35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SUMIFS(RAB!$F$14:$F$116,RAB!$C$14:$C$116,C839)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SUMIFS(RAB!$F$14:$F$116,RAB!$C$14:$C$116,C840)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SUMIFS(RAB!$F$14:$F$116,RAB!$C$14:$C$116,C841)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SUMIFS(RAB!$F$14:$F$116,RAB!$C$14:$C$116,C842)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SUMIFS(RAB!$F$14:$F$116,RAB!$C$14:$C$116,C843)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SUMIFS(RAB!$F$14:$F$116,RAB!$C$14:$C$116,C844)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SUMIFS(RAB!$F$14:$F$116,RAB!$C$14:$C$116,C845)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SUMIFS(RAB!$F$14:$F$116,RAB!$C$14:$C$116,C846)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SUMIFS(RAB!$F$14:$F$116,RAB!$C$14:$C$116,C847)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SUMIFS(RAB!$F$14:$F$116,RAB!$C$14:$C$116,C848)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SUMIFS(RAB!$F$14:$F$116,RAB!$C$14:$C$116,C849)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SUMIFS(RAB!$F$14:$F$116,RAB!$C$14:$C$116,C850)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SUMIFS(RAB!$F$14:$F$116,RAB!$C$14:$C$116,C851)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SUMIFS(RAB!$F$14:$F$116,RAB!$C$14:$C$116,C852)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SUMIFS(RAB!$F$14:$F$116,RAB!$C$14:$C$116,C853)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SUMIFS(RAB!$F$14:$F$116,RAB!$C$14:$C$116,C854)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SUMIFS(RAB!$F$14:$F$116,RAB!$C$14:$C$116,C855)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SUMIFS(RAB!$F$14:$F$116,RAB!$C$14:$C$116,C856)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SUMIFS(RAB!$F$14:$F$116,RAB!$C$14:$C$116,C857)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SUMIFS(RAB!$F$14:$F$116,RAB!$C$14:$C$116,C858)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SUMIFS(RAB!$F$14:$F$116,RAB!$C$14:$C$116,C859)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SUMIFS(RAB!$F$14:$F$116,RAB!$C$14:$C$116,C860)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SUMIFS(RAB!$F$14:$F$116,RAB!$C$14:$C$116,C861)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SUMIFS(RAB!$F$14:$F$116,RAB!$C$14:$C$116,C862)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SUMIFS(RAB!$F$14:$F$116,RAB!$C$14:$C$116,C863)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SUMIFS(RAB!$F$14:$F$116,RAB!$C$14:$C$116,C864)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SUMIFS(RAB!$F$14:$F$116,RAB!$C$14:$C$116,C865)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SUMIFS(RAB!$F$14:$F$116,RAB!$C$14:$C$116,C866)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SUMIFS(RAB!$F$14:$F$116,RAB!$C$14:$C$116,C867)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SUMIFS(RAB!$F$14:$F$116,RAB!$C$14:$C$116,C868)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SUMIFS(RAB!$F$14:$F$116,RAB!$C$14:$C$116,C869)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SUMIFS(RAB!$F$14:$F$116,RAB!$C$14:$C$116,C870)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SUMIFS(RAB!$F$14:$F$116,RAB!$C$14:$C$116,C871)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SUMIFS(RAB!$F$14:$F$116,RAB!$C$14:$C$116,C872)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SUMIFS(RAB!$F$14:$F$116,RAB!$C$14:$C$116,C873)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SUMIFS(RAB!$F$14:$F$116,RAB!$C$14:$C$116,C874)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SUMIFS(RAB!$F$14:$F$116,RAB!$C$14:$C$116,C875)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SUMIFS(RAB!$F$14:$F$116,RAB!$C$14:$C$116,C876)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SUMIFS(RAB!$F$14:$F$116,RAB!$C$14:$C$116,C877)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SUMIFS(RAB!$F$14:$F$116,RAB!$C$14:$C$116,C878)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SUMIFS(RAB!$F$14:$F$116,RAB!$C$14:$C$116,C879)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SUMIFS(RAB!$F$14:$F$116,RAB!$C$14:$C$116,C880)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SUMIFS(RAB!$F$14:$F$116,RAB!$C$14:$C$116,C881)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SUMIFS(RAB!$F$14:$F$116,RAB!$C$14:$C$116,C882)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SUMIFS(RAB!$F$14:$F$116,RAB!$C$14:$C$116,C883)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SUMIFS(RAB!$F$14:$F$116,RAB!$C$14:$C$116,C884)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SUMIFS(RAB!$F$14:$F$116,RAB!$C$14:$C$116,C885)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SUMIFS(RAB!$F$14:$F$116,RAB!$C$14:$C$116,C886)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SUMIFS(RAB!$F$14:$F$116,RAB!$C$14:$C$116,C887)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SUMIFS(RAB!$F$14:$F$116,RAB!$C$14:$C$116,C888)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SUMIFS(RAB!$F$14:$F$116,RAB!$C$14:$C$116,C889)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SUMIFS(RAB!$F$14:$F$116,RAB!$C$14:$C$116,C890)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SUMIFS(RAB!$F$14:$F$116,RAB!$C$14:$C$116,C891)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SUMIFS(RAB!$F$14:$F$116,RAB!$C$14:$C$116,C892)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SUMIFS(RAB!$F$14:$F$116,RAB!$C$14:$C$116,C893)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SUMIFS(RAB!$F$14:$F$116,RAB!$C$14:$C$116,C894)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SUMIFS(RAB!$F$14:$F$116,RAB!$C$14:$C$116,C895)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SUMIFS(RAB!$F$14:$F$116,RAB!$C$14:$C$116,C896)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SUMIFS(RAB!$F$14:$F$116,RAB!$C$14:$C$116,C897)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SUMIFS(RAB!$F$14:$F$116,RAB!$C$14:$C$116,C898)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SUMIFS(RAB!$F$14:$F$116,RAB!$C$14:$C$116,C899)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SUMIFS(RAB!$F$14:$F$116,RAB!$C$14:$C$116,C900)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SUMIFS(RAB!$F$14:$F$116,RAB!$C$14:$C$116,C901)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SUMIFS(RAB!$F$14:$F$116,RAB!$C$14:$C$116,C902)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SUMIFS(RAB!$F$14:$F$116,RAB!$C$14:$C$116,C903)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SUMIFS(RAB!$F$14:$F$116,RAB!$C$14:$C$116,C904)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SUMIFS(RAB!$F$14:$F$116,RAB!$C$14:$C$116,C905)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SUMIFS(RAB!$F$14:$F$116,RAB!$C$14:$C$116,C906)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SUMIFS(RAB!$F$14:$F$116,RAB!$C$14:$C$116,C907)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SUMIFS(RAB!$F$14:$F$116,RAB!$C$14:$C$116,C908)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SUMIFS(RAB!$F$14:$F$116,RAB!$C$14:$C$116,C909)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SUMIFS(RAB!$F$14:$F$116,RAB!$C$14:$C$116,C910)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SUMIFS(RAB!$F$14:$F$116,RAB!$C$14:$C$116,C911)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SUMIFS(RAB!$F$14:$F$116,RAB!$C$14:$C$116,C912)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SUMIFS(RAB!$F$14:$F$116,RAB!$C$14:$C$116,C913)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SUMIFS(RAB!$F$14:$F$116,RAB!$C$14:$C$116,C914)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SUMIFS(RAB!$F$14:$F$116,RAB!$C$14:$C$116,C915)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SUMIFS(RAB!$F$14:$F$116,RAB!$C$14:$C$116,C916)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SUMIFS(RAB!$F$14:$F$116,RAB!$C$14:$C$116,C917)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SUMIFS(RAB!$F$14:$F$116,RAB!$C$14:$C$116,C918)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SUMIFS(RAB!$F$14:$F$116,RAB!$C$14:$C$116,C919)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SUMIFS(RAB!$F$14:$F$116,RAB!$C$14:$C$116,C920)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SUMIFS(RAB!$F$14:$F$116,RAB!$C$14:$C$116,C921)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SUMIFS(RAB!$F$14:$F$116,RAB!$C$14:$C$116,C922)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SUMIFS(RAB!$F$14:$F$116,RAB!$C$14:$C$116,C923)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SUMIFS(RAB!$F$14:$F$116,RAB!$C$14:$C$116,C924)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SUMIFS(RAB!$F$14:$F$116,RAB!$C$14:$C$116,C925)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SUMIFS(RAB!$F$14:$F$116,RAB!$C$14:$C$116,C926)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SUMIFS(RAB!$F$14:$F$116,RAB!$C$14:$C$116,C927)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SUMIFS(RAB!$F$14:$F$116,RAB!$C$14:$C$116,C928)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SUMIFS(RAB!$F$14:$F$116,RAB!$C$14:$C$116,C929)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SUMIFS(RAB!$F$14:$F$116,RAB!$C$14:$C$116,C930)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SUMIFS(RAB!$F$14:$F$116,RAB!$C$14:$C$116,C931)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SUMIFS(RAB!$F$14:$F$116,RAB!$C$14:$C$116,C932)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SUMIFS(RAB!$F$14:$F$116,RAB!$C$14:$C$116,C933)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SUMIFS(RAB!$F$14:$F$116,RAB!$C$14:$C$116,C934)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SUMIFS(RAB!$F$14:$F$116,RAB!$C$14:$C$116,C935)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SUMIFS(RAB!$F$14:$F$116,RAB!$C$14:$C$116,C936)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SUMIFS(RAB!$F$14:$F$116,RAB!$C$14:$C$116,C937)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SUMIFS(RAB!$F$14:$F$116,RAB!$C$14:$C$116,C938)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SUMIFS(RAB!$F$14:$F$116,RAB!$C$14:$C$116,C939)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SUMIFS(RAB!$F$14:$F$116,RAB!$C$14:$C$116,C940)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SUMIFS(RAB!$F$14:$F$116,RAB!$C$14:$C$116,C941)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SUMIFS(RAB!$F$14:$F$116,RAB!$C$14:$C$116,C942)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SUMIFS(RAB!$F$14:$F$116,RAB!$C$14:$C$116,C943)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SUMIFS(RAB!$F$14:$F$116,RAB!$C$14:$C$116,C944)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SUMIFS(RAB!$F$14:$F$116,RAB!$C$14:$C$116,C945)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SUMIFS(RAB!$F$14:$F$116,RAB!$C$14:$C$116,C946)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SUMIFS(RAB!$F$14:$F$116,RAB!$C$14:$C$116,C947)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SUMIFS(RAB!$F$14:$F$116,RAB!$C$14:$C$116,C948)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SUMIFS(RAB!$F$14:$F$116,RAB!$C$14:$C$116,C949)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SUMIFS(RAB!$F$14:$F$116,RAB!$C$14:$C$116,C950)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SUMIFS(RAB!$F$14:$F$116,RAB!$C$14:$C$116,C951)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SUMIFS(RAB!$F$14:$F$116,RAB!$C$14:$C$116,C952)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SUMIFS(RAB!$F$14:$F$116,RAB!$C$14:$C$116,C953)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SUMIFS(RAB!$F$14:$F$116,RAB!$C$14:$C$116,C954)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SUMIFS(RAB!$F$14:$F$116,RAB!$C$14:$C$116,C955)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SUMIFS(RAB!$F$14:$F$116,RAB!$C$14:$C$116,C956)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SUMIFS(RAB!$F$14:$F$116,RAB!$C$14:$C$116,C957)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SUMIFS(RAB!$F$14:$F$116,RAB!$C$14:$C$116,C958)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SUMIFS(RAB!$F$14:$F$116,RAB!$C$14:$C$116,C959)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SUMIFS(RAB!$F$14:$F$116,RAB!$C$14:$C$116,C960)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SUMIFS(RAB!$F$14:$F$116,RAB!$C$14:$C$116,C961)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SUMIFS(RAB!$F$14:$F$116,RAB!$C$14:$C$116,C962)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SUMIFS(RAB!$F$14:$F$116,RAB!$C$14:$C$116,C963)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SUMIFS(RAB!$F$14:$F$116,RAB!$C$14:$C$116,C964)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SUMIFS(RAB!$F$14:$F$116,RAB!$C$14:$C$116,C965)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SUMIFS(RAB!$F$14:$F$116,RAB!$C$14:$C$116,C966)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SUMIFS(RAB!$F$14:$F$116,RAB!$C$14:$C$116,C967)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SUMIFS(RAB!$F$14:$F$116,RAB!$C$14:$C$116,C968)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SUMIFS(RAB!$F$14:$F$116,RAB!$C$14:$C$116,C969)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SUMIFS(RAB!$F$14:$F$116,RAB!$C$14:$C$116,C970)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SUMIFS(RAB!$F$14:$F$116,RAB!$C$14:$C$116,C971)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SUMIFS(RAB!$F$14:$F$116,RAB!$C$14:$C$116,C972)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SUMIFS(RAB!$F$14:$F$116,RAB!$C$14:$C$116,C973)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SUMIFS(RAB!$F$14:$F$116,RAB!$C$14:$C$116,C974)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SUMIFS(RAB!$F$14:$F$116,RAB!$C$14:$C$116,C975)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SUMIFS(RAB!$F$14:$F$116,RAB!$C$14:$C$116,C976)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SUMIFS(RAB!$F$14:$F$116,RAB!$C$14:$C$116,C977)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SUMIFS(RAB!$F$14:$F$116,RAB!$C$14:$C$116,C978)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SUMIFS(RAB!$F$14:$F$116,RAB!$C$14:$C$116,C979)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SUMIFS(RAB!$F$14:$F$116,RAB!$C$14:$C$116,C980)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SUMIFS(RAB!$F$14:$F$116,RAB!$C$14:$C$116,C981)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SUMIFS(RAB!$F$14:$F$116,RAB!$C$14:$C$116,C982)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SUMIFS(RAB!$F$14:$F$116,RAB!$C$14:$C$116,C983)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SUMIFS(RAB!$F$14:$F$116,RAB!$C$14:$C$116,C984)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SUMIFS(RAB!$F$14:$F$116,RAB!$C$14:$C$116,C985)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SUMIFS(RAB!$F$14:$F$116,RAB!$C$14:$C$116,C986)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SUMIFS(RAB!$F$14:$F$116,RAB!$C$14:$C$116,C987)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SUMIFS(RAB!$F$14:$F$116,RAB!$C$14:$C$116,C988)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SUMIFS(RAB!$F$14:$F$116,RAB!$C$14:$C$116,C989)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SUMIFS(RAB!$F$14:$F$116,RAB!$C$14:$C$116,C990)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SUMIFS(RAB!$F$14:$F$116,RAB!$C$14:$C$116,C991)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SUMIFS(RAB!$F$14:$F$116,RAB!$C$14:$C$116,C992)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SUMIFS(RAB!$F$14:$F$116,RAB!$C$14:$C$116,C993)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SUMIFS(RAB!$F$14:$F$116,RAB!$C$14:$C$116,C994)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SUMIFS(RAB!$F$14:$F$116,RAB!$C$14:$C$116,C995)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SUMIFS(RAB!$F$14:$F$116,RAB!$C$14:$C$116,C996)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SUMIFS(RAB!$F$14:$F$116,RAB!$C$14:$C$116,C997)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SUMIFS(RAB!$F$14:$F$116,RAB!$C$14:$C$116,C998)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SUMIFS(RAB!$F$14:$F$116,RAB!$C$14:$C$116,C999)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SUMIFS(RAB!$F$14:$F$116,RAB!$C$14:$C$116,C1000)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SUMIFS(RAB!$F$14:$F$116,RAB!$C$14:$C$116,C1001)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SUMIFS(RAB!$F$14:$F$116,RAB!$C$14:$C$116,C1002)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SUMIFS(RAB!$F$14:$F$116,RAB!$C$14:$C$116,C1003)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SUMIFS(RAB!$F$14:$F$116,RAB!$C$14:$C$116,C1004)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SUMIFS(RAB!$F$14:$F$116,RAB!$C$14:$C$116,C1005)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SUMIFS(RAB!$F$14:$F$116,RAB!$C$14:$C$116,C1006)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SUMIFS(RAB!$F$14:$F$116,RAB!$C$14:$C$116,C1007)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SUMIFS(RAB!$F$14:$F$116,RAB!$C$14:$C$116,C1008)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SUMIFS(RAB!$F$14:$F$116,RAB!$C$14:$C$116,C1009)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SUMIFS(RAB!$F$14:$F$116,RAB!$C$14:$C$116,C1010)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SUMIFS(RAB!$F$14:$F$116,RAB!$C$14:$C$116,C1011)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SUMIFS(RAB!$F$14:$F$116,RAB!$C$14:$C$116,C1012)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SUMIFS(RAB!$F$14:$F$116,RAB!$C$14:$C$116,C1013)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SUMIFS(RAB!$F$14:$F$116,RAB!$C$14:$C$116,C1014)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SUMIFS(RAB!$F$14:$F$116,RAB!$C$14:$C$116,C1015)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SUMIFS(RAB!$F$14:$F$116,RAB!$C$14:$C$116,C1016)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SUMIFS(RAB!$F$14:$F$116,RAB!$C$14:$C$116,C1017)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SUMIFS(RAB!$F$14:$F$116,RAB!$C$14:$C$116,C1018)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SUMIFS(RAB!$F$14:$F$116,RAB!$C$14:$C$116,C1019)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SUMIFS(RAB!$F$14:$F$116,RAB!$C$14:$C$116,C1020)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SUMIFS(RAB!$F$14:$F$116,RAB!$C$14:$C$116,C1021)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SUMIFS(RAB!$F$14:$F$116,RAB!$C$14:$C$116,C1022)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SUMIFS(RAB!$F$14:$F$116,RAB!$C$14:$C$116,C1023)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SUMIFS(RAB!$F$14:$F$116,RAB!$C$14:$C$116,C1024)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SUMIFS(RAB!$F$14:$F$116,RAB!$C$14:$C$116,C1025)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SUMIFS(RAB!$F$14:$F$116,RAB!$C$14:$C$116,C1026)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SUMIFS(RAB!$F$14:$F$116,RAB!$C$14:$C$116,C1027)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SUMIFS(RAB!$F$14:$F$116,RAB!$C$14:$C$116,C1028)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SUMIFS(RAB!$F$14:$F$116,RAB!$C$14:$C$116,C1029)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SUMIFS(RAB!$F$14:$F$116,RAB!$C$14:$C$116,C1030)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SUMIFS(RAB!$F$14:$F$116,RAB!$C$14:$C$116,C1031)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SUMIFS(RAB!$F$14:$F$116,RAB!$C$14:$C$116,C1032)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SUMIFS(RAB!$F$14:$F$116,RAB!$C$14:$C$116,C1033)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SUMIFS(RAB!$F$14:$F$116,RAB!$C$14:$C$116,C1034)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SUMIFS(RAB!$F$14:$F$116,RAB!$C$14:$C$116,C1035)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SUMIFS(RAB!$F$14:$F$116,RAB!$C$14:$C$116,C1036)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SUMIFS(RAB!$F$14:$F$116,RAB!$C$14:$C$116,C1037)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SUMIFS(RAB!$F$14:$F$116,RAB!$C$14:$C$116,C1038)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SUMIFS(RAB!$F$14:$F$116,RAB!$C$14:$C$116,C1039)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SUMIFS(RAB!$F$14:$F$116,RAB!$C$14:$C$116,C1040)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SUMIFS(RAB!$F$14:$F$116,RAB!$C$14:$C$116,C1041)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SUMIFS(RAB!$F$14:$F$116,RAB!$C$14:$C$116,C1042)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SUMIFS(RAB!$F$14:$F$116,RAB!$C$14:$C$116,C1043)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SUMIFS(RAB!$F$14:$F$116,RAB!$C$14:$C$116,C1044)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SUMIFS(RAB!$F$14:$F$116,RAB!$C$14:$C$116,C1045)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SUMIFS(RAB!$F$14:$F$116,RAB!$C$14:$C$116,C1046)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SUMIFS(RAB!$F$14:$F$116,RAB!$C$14:$C$116,C1047)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SUMIFS(RAB!$F$14:$F$116,RAB!$C$14:$C$116,C1048)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SUMIFS(RAB!$F$14:$F$116,RAB!$C$14:$C$116,C1049)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SUMIFS(RAB!$F$14:$F$116,RAB!$C$14:$C$116,C1050)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SUMIFS(RAB!$F$14:$F$116,RAB!$C$14:$C$116,C1051)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SUMIFS(RAB!$F$14:$F$116,RAB!$C$14:$C$116,C1052)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SUMIFS(RAB!$F$14:$F$116,RAB!$C$14:$C$116,C1053)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SUMIFS(RAB!$F$14:$F$116,RAB!$C$14:$C$116,C1054)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SUMIFS(RAB!$F$14:$F$116,RAB!$C$14:$C$116,C1055)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SUMIFS(RAB!$F$14:$F$116,RAB!$C$14:$C$116,C1056)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SUMIFS(RAB!$F$14:$F$116,RAB!$C$14:$C$116,C1057)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SUMIFS(RAB!$F$14:$F$116,RAB!$C$14:$C$116,C1058)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SUMIFS(RAB!$F$14:$F$116,RAB!$C$14:$C$116,C1059)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SUMIFS(RAB!$F$14:$F$116,RAB!$C$14:$C$116,C1060)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SUMIFS(RAB!$F$14:$F$116,RAB!$C$14:$C$116,C1061)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SUMIFS(RAB!$F$14:$F$116,RAB!$C$14:$C$116,C1062)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SUMIFS(RAB!$F$14:$F$116,RAB!$C$14:$C$116,C1063)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SUMIFS(RAB!$F$14:$F$116,RAB!$C$14:$C$116,C1064)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SUMIFS(RAB!$F$14:$F$116,RAB!$C$14:$C$116,C1065)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SUMIFS(RAB!$F$14:$F$116,RAB!$C$14:$C$116,C1066)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SUMIFS(RAB!$F$14:$F$116,RAB!$C$14:$C$116,C1067)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SUMIFS(RAB!$F$14:$F$116,RAB!$C$14:$C$116,C1068)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SUMIFS(RAB!$F$14:$F$116,RAB!$C$14:$C$116,C1069)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SUMIFS(RAB!$F$14:$F$116,RAB!$C$14:$C$116,C1070)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SUMIFS(RAB!$F$14:$F$116,RAB!$C$14:$C$116,C1071)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SUMIFS(RAB!$F$14:$F$116,RAB!$C$14:$C$116,C1072)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SUMIFS(RAB!$F$14:$F$116,RAB!$C$14:$C$116,C1073)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SUMIFS(RAB!$F$14:$F$116,RAB!$C$14:$C$116,C1074)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SUMIFS(RAB!$F$14:$F$116,RAB!$C$14:$C$116,C1075)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SUMIFS(RAB!$F$14:$F$116,RAB!$C$14:$C$116,C1076)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SUMIFS(RAB!$F$14:$F$116,RAB!$C$14:$C$116,C1077)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SUMIFS(RAB!$F$14:$F$116,RAB!$C$14:$C$116,C1078)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SUMIFS(RAB!$F$14:$F$116,RAB!$C$14:$C$116,C1079)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SUMIFS(RAB!$F$14:$F$116,RAB!$C$14:$C$116,C1080)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SUMIFS(RAB!$F$14:$F$116,RAB!$C$14:$C$116,C1081)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SUMIFS(RAB!$F$14:$F$116,RAB!$C$14:$C$116,C1082)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SUMIFS(RAB!$F$14:$F$116,RAB!$C$14:$C$116,C1083)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SUMIFS(RAB!$F$14:$F$116,RAB!$C$14:$C$116,C1084)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SUMIFS(RAB!$F$14:$F$116,RAB!$C$14:$C$116,C1085)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SUMIFS(RAB!$F$14:$F$116,RAB!$C$14:$C$116,C1086)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SUMIFS(RAB!$F$14:$F$116,RAB!$C$14:$C$116,C1087)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SUMIFS(RAB!$F$14:$F$116,RAB!$C$14:$C$116,C1088)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SUMIFS(RAB!$F$14:$F$116,RAB!$C$14:$C$116,C1089)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SUMIFS(RAB!$F$14:$F$116,RAB!$C$14:$C$116,C1090)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SUMIFS(RAB!$F$14:$F$116,RAB!$C$14:$C$116,C1091)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SUMIFS(RAB!$F$14:$F$116,RAB!$C$14:$C$116,C1092)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SUMIFS(RAB!$F$14:$F$116,RAB!$C$14:$C$116,C1093)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SUMIFS(RAB!$F$14:$F$116,RAB!$C$14:$C$116,C1094)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SUMIFS(RAB!$F$14:$F$116,RAB!$C$14:$C$116,C1095)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SUMIFS(RAB!$F$14:$F$116,RAB!$C$14:$C$116,C1096)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SUMIFS(RAB!$F$14:$F$116,RAB!$C$14:$C$116,C1097)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SUMIFS(RAB!$F$14:$F$116,RAB!$C$14:$C$116,C1098)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SUMIFS(RAB!$F$14:$F$116,RAB!$C$14:$C$116,C1099)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SUMIFS(RAB!$F$14:$F$116,RAB!$C$14:$C$116,C1100)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SUMIFS(RAB!$F$14:$F$116,RAB!$C$14:$C$116,C1101)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SUMIFS(RAB!$F$14:$F$116,RAB!$C$14:$C$116,C1102)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SUMIFS(RAB!$F$14:$F$116,RAB!$C$14:$C$116,C1103)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SUMIFS(RAB!$F$14:$F$116,RAB!$C$14:$C$116,C1104)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SUMIFS(RAB!$F$14:$F$116,RAB!$C$14:$C$116,C1105)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SUMIFS(RAB!$F$14:$F$116,RAB!$C$14:$C$116,C1106)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SUMIFS(RAB!$F$14:$F$116,RAB!$C$14:$C$116,C1107)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SUMIFS(RAB!$F$14:$F$116,RAB!$C$14:$C$116,C1108)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SUMIFS(RAB!$F$14:$F$116,RAB!$C$14:$C$116,C1109)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SUMIFS(RAB!$F$14:$F$116,RAB!$C$14:$C$116,C1110)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SUMIFS(RAB!$F$14:$F$116,RAB!$C$14:$C$116,C1111)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SUMIFS(RAB!$F$14:$F$116,RAB!$C$14:$C$116,C1112)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SUMIFS(RAB!$F$14:$F$116,RAB!$C$14:$C$116,C1113)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SUMIFS(RAB!$F$14:$F$116,RAB!$C$14:$C$116,C1114)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SUMIFS(RAB!$F$14:$F$116,RAB!$C$14:$C$116,C1115)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SUMIFS(RAB!$F$14:$F$116,RAB!$C$14:$C$116,C1116)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SUMIFS(RAB!$F$14:$F$116,RAB!$C$14:$C$116,C1117)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SUMIFS(RAB!$F$14:$F$116,RAB!$C$14:$C$116,C1118)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SUMIFS(RAB!$F$14:$F$116,RAB!$C$14:$C$116,C1119)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SUMIFS(RAB!$F$14:$F$116,RAB!$C$14:$C$116,C1120)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SUMIFS(RAB!$F$14:$F$116,RAB!$C$14:$C$116,C1121)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SUMIFS(RAB!$F$14:$F$116,RAB!$C$14:$C$116,C1122)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SUMIFS(RAB!$F$14:$F$116,RAB!$C$14:$C$116,C1123)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SUMIFS(RAB!$F$14:$F$116,RAB!$C$14:$C$116,C1124)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SUMIFS(RAB!$F$14:$F$116,RAB!$C$14:$C$116,C1125)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SUMIFS(RAB!$F$14:$F$116,RAB!$C$14:$C$116,C1126)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SUMIFS(RAB!$F$14:$F$116,RAB!$C$14:$C$116,C1127)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SUMIFS(RAB!$F$14:$F$116,RAB!$C$14:$C$116,C1128)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SUMIFS(RAB!$F$14:$F$116,RAB!$C$14:$C$116,C1129)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SUMIFS(RAB!$F$14:$F$116,RAB!$C$14:$C$116,C1130)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SUMIFS(RAB!$F$14:$F$116,RAB!$C$14:$C$116,C1131)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SUMIFS(RAB!$F$14:$F$116,RAB!$C$14:$C$116,C1132)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SUMIFS(RAB!$F$14:$F$116,RAB!$C$14:$C$116,C1133)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SUMIFS(RAB!$F$14:$F$116,RAB!$C$14:$C$116,C1134)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SUMIFS(RAB!$F$14:$F$116,RAB!$C$14:$C$116,C1135)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SUMIFS(RAB!$F$14:$F$116,RAB!$C$14:$C$116,C1136)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SUMIFS(RAB!$F$14:$F$116,RAB!$C$14:$C$116,C1137)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SUMIFS(RAB!$F$14:$F$116,RAB!$C$14:$C$116,C1138)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SUMIFS(RAB!$F$14:$F$116,RAB!$C$14:$C$116,C1139)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SUMIFS(RAB!$F$14:$F$116,RAB!$C$14:$C$116,C1140)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SUMIFS(RAB!$F$14:$F$116,RAB!$C$14:$C$116,C1141)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SUMIFS(RAB!$F$14:$F$116,RAB!$C$14:$C$116,C1142)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SUMIFS(RAB!$F$14:$F$116,RAB!$C$14:$C$116,C1143)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SUMIFS(RAB!$F$14:$F$116,RAB!$C$14:$C$116,C1144)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SUMIFS(RAB!$F$14:$F$116,RAB!$C$14:$C$116,C1145)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SUMIFS(RAB!$F$14:$F$116,RAB!$C$14:$C$116,C1146)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SUMIFS(RAB!$F$14:$F$116,RAB!$C$14:$C$116,C1147)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SUMIFS(RAB!$F$14:$F$116,RAB!$C$14:$C$116,C1148)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SUMIFS(RAB!$F$14:$F$116,RAB!$C$14:$C$116,C1149)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SUMIFS(RAB!$F$14:$F$116,RAB!$C$14:$C$116,C1150)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SUMIFS(RAB!$F$14:$F$116,RAB!$C$14:$C$116,C1151)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SUMIFS(RAB!$F$14:$F$116,RAB!$C$14:$C$116,C1152)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SUMIFS(RAB!$F$14:$F$116,RAB!$C$14:$C$116,C1153)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SUMIFS(RAB!$F$14:$F$116,RAB!$C$14:$C$116,C1154)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SUMIFS(RAB!$F$14:$F$116,RAB!$C$14:$C$116,C1155)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SUMIFS(RAB!$F$14:$F$116,RAB!$C$14:$C$116,C1156)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SUMIFS(RAB!$F$14:$F$116,RAB!$C$14:$C$116,C1157)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SUMIFS(RAB!$F$14:$F$116,RAB!$C$14:$C$116,C1158)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SUMIFS(RAB!$F$14:$F$116,RAB!$C$14:$C$116,C1159)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SUMIFS(RAB!$F$14:$F$116,RAB!$C$14:$C$116,C1160)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SUMIFS(RAB!$F$14:$F$116,RAB!$C$14:$C$116,C1161)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SUMIFS(RAB!$F$14:$F$116,RAB!$C$14:$C$116,C1162)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SUMIFS(RAB!$F$14:$F$116,RAB!$C$14:$C$116,C1163)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SUMIFS(RAB!$F$14:$F$116,RAB!$C$14:$C$116,C1164)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SUMIFS(RAB!$F$14:$F$116,RAB!$C$14:$C$116,C1165)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SUMIFS(RAB!$F$14:$F$116,RAB!$C$14:$C$116,C1166)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SUMIFS(RAB!$F$14:$F$116,RAB!$C$14:$C$116,C1167)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SUMIFS(RAB!$F$14:$F$116,RAB!$C$14:$C$116,C1168)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SUMIFS(RAB!$F$14:$F$116,RAB!$C$14:$C$116,C1169)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SUMIFS(RAB!$F$14:$F$116,RAB!$C$14:$C$116,C1170)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SUMIFS(RAB!$F$14:$F$116,RAB!$C$14:$C$116,C1171)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SUMIFS(RAB!$F$14:$F$116,RAB!$C$14:$C$116,C1172)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SUMIFS(RAB!$F$14:$F$116,RAB!$C$14:$C$116,C1173)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SUMIFS(RAB!$F$14:$F$116,RAB!$C$14:$C$116,C1174)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SUMIFS(RAB!$F$14:$F$116,RAB!$C$14:$C$116,C1175)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SUMIFS(RAB!$F$14:$F$116,RAB!$C$14:$C$116,C1176)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SUMIFS(RAB!$F$14:$F$116,RAB!$C$14:$C$116,C1177)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SUMIFS(RAB!$F$14:$F$116,RAB!$C$14:$C$116,C1178)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SUMIFS(RAB!$F$14:$F$116,RAB!$C$14:$C$116,C1179)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SUMIFS(RAB!$F$14:$F$116,RAB!$C$14:$C$116,C1180)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SUMIFS(RAB!$F$14:$F$116,RAB!$C$14:$C$116,C1181)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SUMIFS(RAB!$F$14:$F$116,RAB!$C$14:$C$116,C1182)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SUMIFS(RAB!$F$14:$F$116,RAB!$C$14:$C$116,C1183)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SUMIFS(RAB!$F$14:$F$116,RAB!$C$14:$C$116,C1184)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SUMIFS(RAB!$F$14:$F$116,RAB!$C$14:$C$116,C1185)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SUMIFS(RAB!$F$14:$F$116,RAB!$C$14:$C$116,C1186)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SUMIFS(RAB!$F$14:$F$116,RAB!$C$14:$C$116,C1187)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SUMIFS(RAB!$F$14:$F$116,RAB!$C$14:$C$116,C1188)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SUMIFS(RAB!$F$14:$F$116,RAB!$C$14:$C$116,C1189)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SUMIFS(RAB!$F$14:$F$116,RAB!$C$14:$C$116,C1190)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SUMIFS(RAB!$F$14:$F$116,RAB!$C$14:$C$116,C1191)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SUMIFS(RAB!$F$14:$F$116,RAB!$C$14:$C$116,C1192)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SUMIFS(RAB!$F$14:$F$116,RAB!$C$14:$C$116,C1193)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SUMIFS(RAB!$F$14:$F$116,RAB!$C$14:$C$116,C1194)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SUMIFS(RAB!$F$14:$F$116,RAB!$C$14:$C$116,C1195)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SUMIFS(RAB!$F$14:$F$116,RAB!$C$14:$C$116,C1196)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SUMIFS(RAB!$F$14:$F$116,RAB!$C$14:$C$116,C1197)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SUMIFS(RAB!$F$14:$F$116,RAB!$C$14:$C$116,C1198)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SUMIFS(RAB!$F$14:$F$116,RAB!$C$14:$C$116,C1199)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SUMIFS(RAB!$F$14:$F$116,RAB!$C$14:$C$116,C1200)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SUMIFS(RAB!$F$14:$F$116,RAB!$C$14:$C$116,C1201)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SUMIFS(RAB!$F$14:$F$116,RAB!$C$14:$C$116,C1202)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SUMIFS(RAB!$F$14:$F$116,RAB!$C$14:$C$116,C1203)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SUMIFS(RAB!$F$14:$F$116,RAB!$C$14:$C$116,C1204)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SUMIFS(RAB!$F$14:$F$116,RAB!$C$14:$C$116,C1205)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SUMIFS(RAB!$F$14:$F$116,RAB!$C$14:$C$116,C1206)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SUMIFS(RAB!$F$14:$F$116,RAB!$C$14:$C$116,C1207)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SUMIFS(RAB!$F$14:$F$116,RAB!$C$14:$C$116,C1208)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SUMIFS(RAB!$F$14:$F$116,RAB!$C$14:$C$116,C1209)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SUMIFS(RAB!$F$14:$F$116,RAB!$C$14:$C$116,C1210)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SUMIFS(RAB!$F$14:$F$116,RAB!$C$14:$C$116,C1211)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SUMIFS(RAB!$F$14:$F$116,RAB!$C$14:$C$116,C1212)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SUMIFS(RAB!$F$14:$F$116,RAB!$C$14:$C$116,C1213)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SUMIFS(RAB!$F$14:$F$116,RAB!$C$14:$C$116,C1214)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SUMIFS(RAB!$F$14:$F$116,RAB!$C$14:$C$116,C1215)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SUMIFS(RAB!$F$14:$F$116,RAB!$C$14:$C$116,C1216)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SUMIFS(RAB!$F$14:$F$116,RAB!$C$14:$C$116,C1217)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SUMIFS(RAB!$F$14:$F$116,RAB!$C$14:$C$116,C1218)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SUMIFS(RAB!$F$14:$F$116,RAB!$C$14:$C$116,C1219)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SUMIFS(RAB!$F$14:$F$116,RAB!$C$14:$C$116,C1220)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SUMIFS(RAB!$F$14:$F$116,RAB!$C$14:$C$116,C1221)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SUMIFS(RAB!$F$14:$F$116,RAB!$C$14:$C$116,C1222)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SUMIFS(RAB!$F$14:$F$116,RAB!$C$14:$C$116,C1223)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SUMIFS(RAB!$F$14:$F$116,RAB!$C$14:$C$116,C1224)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SUMIFS(RAB!$F$14:$F$116,RAB!$C$14:$C$116,C1225)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SUMIFS(RAB!$F$14:$F$116,RAB!$C$14:$C$116,C1226)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SUMIFS(RAB!$F$14:$F$116,RAB!$C$14:$C$116,C1227)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SUMIFS(RAB!$F$14:$F$116,RAB!$C$14:$C$116,C1228)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SUMIFS(RAB!$F$14:$F$116,RAB!$C$14:$C$116,C1229)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SUMIFS(RAB!$F$14:$F$116,RAB!$C$14:$C$116,C1230)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SUMIFS(RAB!$F$14:$F$116,RAB!$C$14:$C$116,C1231)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SUMIFS(RAB!$F$14:$F$116,RAB!$C$14:$C$116,C1232)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SUMIFS(RAB!$F$14:$F$116,RAB!$C$14:$C$116,C1233)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SUMIFS(RAB!$F$14:$F$116,RAB!$C$14:$C$116,C1234)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SUMIFS(RAB!$F$14:$F$116,RAB!$C$14:$C$116,C1235)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SUMIFS(RAB!$F$14:$F$116,RAB!$C$14:$C$116,C1236)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SUMIFS(RAB!$F$14:$F$116,RAB!$C$14:$C$116,C1237)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SUMIFS(RAB!$F$14:$F$116,RAB!$C$14:$C$116,C1238)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SUMIFS(RAB!$F$14:$F$116,RAB!$C$14:$C$116,C1239)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SUMIFS(RAB!$F$14:$F$116,RAB!$C$14:$C$116,C1240)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SUMIFS(RAB!$F$14:$F$116,RAB!$C$14:$C$116,C1241)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SUMIFS(RAB!$F$14:$F$116,RAB!$C$14:$C$116,C1242)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SUMIFS(RAB!$F$14:$F$116,RAB!$C$14:$C$116,C1243)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SUMIFS(RAB!$F$14:$F$116,RAB!$C$14:$C$116,C1244)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SUMIFS(RAB!$F$14:$F$116,RAB!$C$14:$C$116,C1245)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SUMIFS(RAB!$F$14:$F$116,RAB!$C$14:$C$116,C1246)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SUMIFS(RAB!$F$14:$F$116,RAB!$C$14:$C$116,C1247)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SUMIFS(RAB!$F$14:$F$116,RAB!$C$14:$C$116,C1248)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SUMIFS(RAB!$F$14:$F$116,RAB!$C$14:$C$116,C1249)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SUMIFS(RAB!$F$14:$F$116,RAB!$C$14:$C$116,C1250)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SUMIFS(RAB!$F$14:$F$116,RAB!$C$14:$C$116,C1251)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SUMIFS(RAB!$F$14:$F$116,RAB!$C$14:$C$116,C1252)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SUMIFS(RAB!$F$14:$F$116,RAB!$C$14:$C$116,C1253)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SUMIFS(RAB!$F$14:$F$116,RAB!$C$14:$C$116,C1254)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SUMIFS(RAB!$F$14:$F$116,RAB!$C$14:$C$116,C1255)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SUMIFS(RAB!$F$14:$F$116,RAB!$C$14:$C$116,C1256)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SUMIFS(RAB!$F$14:$F$116,RAB!$C$14:$C$116,C1257)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SUMIFS(RAB!$F$14:$F$116,RAB!$C$14:$C$116,C1258)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SUMIFS(RAB!$F$14:$F$116,RAB!$C$14:$C$116,C1259)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SUMIFS(RAB!$F$14:$F$116,RAB!$C$14:$C$116,C1260)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SUMIFS(RAB!$F$14:$F$116,RAB!$C$14:$C$116,C1261)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SUMIFS(RAB!$F$14:$F$116,RAB!$C$14:$C$116,C1262)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SUMIFS(RAB!$F$14:$F$116,RAB!$C$14:$C$116,C1263)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SUMIFS(RAB!$F$14:$F$116,RAB!$C$14:$C$116,C1264)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SUMIFS(RAB!$F$14:$F$116,RAB!$C$14:$C$116,C1265)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SUMIFS(RAB!$F$14:$F$116,RAB!$C$14:$C$116,C1266)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SUMIFS(RAB!$F$14:$F$116,RAB!$C$14:$C$116,C1267)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SUMIFS(RAB!$F$14:$F$116,RAB!$C$14:$C$116,C1268)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SUMIFS(RAB!$F$14:$F$116,RAB!$C$14:$C$116,C1269)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SUMIFS(RAB!$F$14:$F$116,RAB!$C$14:$C$116,C1270)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SUMIFS(RAB!$F$14:$F$116,RAB!$C$14:$C$116,C1271)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SUMIFS(RAB!$F$14:$F$116,RAB!$C$14:$C$116,C1272)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SUMIFS(RAB!$F$14:$F$116,RAB!$C$14:$C$116,C1273)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SUMIFS(RAB!$F$14:$F$116,RAB!$C$14:$C$116,C1274)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SUMIFS(RAB!$F$14:$F$116,RAB!$C$14:$C$116,C1275)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SUMIFS(RAB!$F$14:$F$116,RAB!$C$14:$C$116,C1276)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SUMIFS(RAB!$F$14:$F$116,RAB!$C$14:$C$116,C1277)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SUMIFS(RAB!$F$14:$F$116,RAB!$C$14:$C$116,C1278)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SUMIFS(RAB!$F$14:$F$116,RAB!$C$14:$C$116,C1279)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SUMIFS(RAB!$F$14:$F$116,RAB!$C$14:$C$116,C1280)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SUMIFS(RAB!$F$14:$F$116,RAB!$C$14:$C$116,C1281)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SUMIFS(RAB!$F$14:$F$116,RAB!$C$14:$C$116,C1282)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SUMIFS(RAB!$F$14:$F$116,RAB!$C$14:$C$116,C1283)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SUMIFS(RAB!$F$14:$F$116,RAB!$C$14:$C$116,C1284)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SUMIFS(RAB!$F$14:$F$116,RAB!$C$14:$C$116,C1285)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SUMIFS(RAB!$F$14:$F$116,RAB!$C$14:$C$116,C1286)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SUMIFS(RAB!$F$14:$F$116,RAB!$C$14:$C$116,C1287)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SUMIFS(RAB!$F$14:$F$116,RAB!$C$14:$C$116,C1288)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SUMIFS(RAB!$F$14:$F$116,RAB!$C$14:$C$116,C1289)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SUMIFS(RAB!$F$14:$F$116,RAB!$C$14:$C$116,C1290)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SUMIFS(RAB!$F$14:$F$116,RAB!$C$14:$C$116,C1291)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SUMIFS(RAB!$F$14:$F$116,RAB!$C$14:$C$116,C1292)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SUMIFS(RAB!$F$14:$F$116,RAB!$C$14:$C$116,C1293)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SUMIFS(RAB!$F$14:$F$116,RAB!$C$14:$C$116,C1294)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SUMIFS(RAB!$F$14:$F$116,RAB!$C$14:$C$116,C1295)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SUMIFS(RAB!$F$14:$F$116,RAB!$C$14:$C$116,C1296)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SUMIFS(RAB!$F$14:$F$116,RAB!$C$14:$C$116,C1297)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SUMIFS(RAB!$F$14:$F$116,RAB!$C$14:$C$116,C1298)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SUMIFS(RAB!$F$14:$F$116,RAB!$C$14:$C$116,C1299)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SUMIFS(RAB!$F$14:$F$116,RAB!$C$14:$C$116,C1300)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SUMIFS(RAB!$F$14:$F$116,RAB!$C$14:$C$116,C1301)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SUMIFS(RAB!$F$14:$F$116,RAB!$C$14:$C$116,C1302)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SUMIFS(RAB!$F$14:$F$116,RAB!$C$14:$C$116,C1303)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SUMIFS(RAB!$F$14:$F$116,RAB!$C$14:$C$116,C1304)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SUMIFS(RAB!$F$14:$F$116,RAB!$C$14:$C$116,C1305)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SUMIFS(RAB!$F$14:$F$116,RAB!$C$14:$C$116,C1306)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SUMIFS(RAB!$F$14:$F$116,RAB!$C$14:$C$116,C1307)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SUMIFS(RAB!$F$14:$F$116,RAB!$C$14:$C$116,C1308)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SUMIFS(RAB!$F$14:$F$116,RAB!$C$14:$C$116,C1309)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SUMIFS(RAB!$F$14:$F$116,RAB!$C$14:$C$116,C1310)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SUMIFS(RAB!$F$14:$F$116,RAB!$C$14:$C$116,C1311)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SUMIFS(RAB!$F$14:$F$116,RAB!$C$14:$C$116,C1312)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SUMIFS(RAB!$F$14:$F$116,RAB!$C$14:$C$116,C1313)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SUMIFS(RAB!$F$14:$F$116,RAB!$C$14:$C$116,C1314)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SUMIFS(RAB!$F$14:$F$116,RAB!$C$14:$C$116,C1315)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SUMIFS(RAB!$F$14:$F$116,RAB!$C$14:$C$116,C1316)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SUMIFS(RAB!$F$14:$F$116,RAB!$C$14:$C$116,C1317)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SUMIFS(RAB!$F$14:$F$116,RAB!$C$14:$C$116,C1318)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SUMIFS(RAB!$F$14:$F$116,RAB!$C$14:$C$116,C1319)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SUMIFS(RAB!$F$14:$F$116,RAB!$C$14:$C$116,C1320)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2" t="s">
        <v>1127</v>
      </c>
      <c r="C4" s="552"/>
      <c r="D4" s="552"/>
      <c r="E4" s="552"/>
      <c r="F4" s="552"/>
      <c r="G4" s="552"/>
      <c r="H4" s="552"/>
      <c r="I4" s="552"/>
      <c r="J4" s="552"/>
      <c r="K4" s="55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D'CELLO CAFFE DAN RESTO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MORODEMAK,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3" t="s">
        <v>0</v>
      </c>
      <c r="C11" s="555" t="s">
        <v>1</v>
      </c>
      <c r="D11" s="558" t="s">
        <v>42</v>
      </c>
      <c r="E11" s="558" t="s">
        <v>43</v>
      </c>
      <c r="F11" s="558" t="s">
        <v>2</v>
      </c>
      <c r="G11" s="559" t="s">
        <v>41</v>
      </c>
      <c r="H11" s="558" t="s">
        <v>3</v>
      </c>
      <c r="I11" s="558"/>
      <c r="J11" s="558"/>
      <c r="K11" s="562"/>
      <c r="M11" s="33"/>
      <c r="N11" s="33"/>
      <c r="O11" s="33"/>
      <c r="P11" s="33"/>
      <c r="R11" s="34"/>
      <c r="S11" s="74"/>
      <c r="T11" s="74"/>
    </row>
    <row r="12" spans="1:21" ht="15" customHeight="1">
      <c r="B12" s="554"/>
      <c r="C12" s="556"/>
      <c r="D12" s="548"/>
      <c r="E12" s="548"/>
      <c r="F12" s="548"/>
      <c r="G12" s="560"/>
      <c r="H12" s="550" t="s">
        <v>46</v>
      </c>
      <c r="I12" s="550" t="s">
        <v>5</v>
      </c>
      <c r="J12" s="548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4"/>
      <c r="C13" s="557"/>
      <c r="D13" s="548"/>
      <c r="E13" s="548"/>
      <c r="F13" s="548"/>
      <c r="G13" s="561"/>
      <c r="H13" s="551"/>
      <c r="I13" s="551"/>
      <c r="J13" s="548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6" t="s">
        <v>1008</v>
      </c>
      <c r="D38" s="546"/>
      <c r="E38" s="546"/>
      <c r="F38" s="546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47" t="s">
        <v>462</v>
      </c>
      <c r="D39" s="547"/>
      <c r="E39" s="547"/>
      <c r="F39" s="547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39" t="e">
        <f ca="1">"Terbilang : ( "&amp;L42&amp;" Rupiah )"</f>
        <v>#NAME?</v>
      </c>
      <c r="C41" s="540"/>
      <c r="D41" s="540"/>
      <c r="E41" s="540"/>
      <c r="F41" s="540"/>
      <c r="G41" s="540"/>
      <c r="H41" s="540"/>
      <c r="I41" s="540"/>
      <c r="J41" s="540"/>
      <c r="K41" s="541"/>
      <c r="L41" s="44"/>
      <c r="R41" s="58"/>
      <c r="S41" s="58"/>
      <c r="T41" s="58"/>
    </row>
    <row r="42" spans="1:20" s="36" customFormat="1">
      <c r="A42" s="30"/>
      <c r="B42" s="542"/>
      <c r="C42" s="543"/>
      <c r="D42" s="543"/>
      <c r="E42" s="543"/>
      <c r="F42" s="543"/>
      <c r="G42" s="543"/>
      <c r="H42" s="543"/>
      <c r="I42" s="543"/>
      <c r="J42" s="543"/>
      <c r="K42" s="54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SUMIFS(RAB!$F$14:$F$116,RAB!$C$14:$C$116,'REKAP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SUMIFS(RAB!$F$14:$F$116,RAB!$C$14:$C$116,'REKAP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SUMIFS(RAB!$F$14:$F$116,RAB!$C$14:$C$116,'REKAP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SUMIFS(RAB!$F$14:$F$116,RAB!$C$14:$C$116,'REKAP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SUMIFS(RAB!$F$14:$F$116,RAB!$C$14:$C$116,'REKAP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SUMIFS(RAB!$F$14:$F$116,RAB!$C$14:$C$116,'REKAP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SUMIFS(RAB!$F$14:$F$116,RAB!$C$14:$C$116,'REKAP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SUMIFS(RAB!$F$14:$F$116,RAB!$C$14:$C$116,'REKAP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SUMIFS(RAB!$F$14:$F$116,RAB!$C$14:$C$116,'REKAP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SUMIFS(RAB!$F$14:$F$116,RAB!$C$14:$C$116,'REKAP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SUMIFS(RAB!$F$14:$F$116,RAB!$C$14:$C$116,'REKAP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SUMIFS(RAB!$F$14:$F$116,RAB!$C$14:$C$116,'REKAP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SUMIFS(RAB!$F$14:$F$116,RAB!$C$14:$C$116,'REKAP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SUMIFS(RAB!$F$14:$F$116,RAB!$C$14:$C$116,'REKAP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SUMIFS(RAB!$F$14:$F$116,RAB!$C$14:$C$116,'REKAP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SUMIFS(RAB!$F$14:$F$116,RAB!$C$14:$C$116,'REKAP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SUMIFS(RAB!$F$14:$F$116,RAB!$C$14:$C$116,'REKAP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SUMIFS(RAB!$F$14:$F$116,RAB!$C$14:$C$116,'REKAP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SUMIFS(RAB!$F$14:$F$116,RAB!$C$14:$C$116,'REKAP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SUMIFS(RAB!$F$14:$F$116,RAB!$C$14:$C$116,'REKAP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2" t="s">
        <v>1034</v>
      </c>
      <c r="C4" s="552"/>
      <c r="D4" s="552"/>
      <c r="E4" s="552"/>
      <c r="F4" s="552"/>
      <c r="G4" s="552"/>
      <c r="H4" s="552"/>
      <c r="I4" s="552"/>
      <c r="J4" s="552"/>
      <c r="K4" s="55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D'CELLO CAFFE DAN RESTO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MORODEMAK,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3" t="s">
        <v>0</v>
      </c>
      <c r="C11" s="555" t="s">
        <v>1</v>
      </c>
      <c r="D11" s="558" t="s">
        <v>42</v>
      </c>
      <c r="E11" s="558" t="s">
        <v>43</v>
      </c>
      <c r="F11" s="558" t="s">
        <v>2</v>
      </c>
      <c r="G11" s="559" t="s">
        <v>41</v>
      </c>
      <c r="H11" s="558" t="s">
        <v>3</v>
      </c>
      <c r="I11" s="558"/>
      <c r="J11" s="558"/>
      <c r="K11" s="562"/>
      <c r="M11" s="33"/>
      <c r="N11" s="33"/>
      <c r="O11" s="33"/>
      <c r="P11" s="33"/>
      <c r="R11" s="34"/>
      <c r="S11" s="74"/>
      <c r="T11" s="74"/>
    </row>
    <row r="12" spans="1:21" ht="15" customHeight="1">
      <c r="B12" s="554"/>
      <c r="C12" s="556"/>
      <c r="D12" s="548"/>
      <c r="E12" s="548"/>
      <c r="F12" s="548"/>
      <c r="G12" s="560"/>
      <c r="H12" s="550" t="s">
        <v>46</v>
      </c>
      <c r="I12" s="550" t="s">
        <v>5</v>
      </c>
      <c r="J12" s="548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4"/>
      <c r="C13" s="557"/>
      <c r="D13" s="548"/>
      <c r="E13" s="548"/>
      <c r="F13" s="548"/>
      <c r="G13" s="561"/>
      <c r="H13" s="551"/>
      <c r="I13" s="551"/>
      <c r="J13" s="548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140</v>
      </c>
      <c r="G20" s="41">
        <f ca="1">IF(ISERROR(OFFSET('HARGA SATUAN'!$I$6,MATCH(C20,'HARGA SATUAN'!$C$7:$C$1492,0),0)),"",OFFSET('HARGA SATUAN'!$I$6,MATCH(C20,'HARGA SATUAN'!$C$7:$C$1492,0),0))</f>
        <v>53300</v>
      </c>
      <c r="H20" s="42">
        <f t="shared" ca="1" si="1"/>
        <v>7462000</v>
      </c>
      <c r="I20" s="42">
        <f t="shared" ca="1" si="2"/>
        <v>0</v>
      </c>
      <c r="J20" s="42">
        <f t="shared" ca="1" si="3"/>
        <v>0</v>
      </c>
      <c r="K20" s="43">
        <f t="shared" ca="1" si="0"/>
        <v>7462000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35</v>
      </c>
      <c r="G21" s="41">
        <f ca="1">IF(ISERROR(OFFSET('HARGA SATUAN'!$I$6,MATCH(C21,'HARGA SATUAN'!$C$7:$C$1492,0),0)),"",OFFSET('HARGA SATUAN'!$I$6,MATCH(C21,'HARGA SATUAN'!$C$7:$C$1492,0),0))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6" t="s">
        <v>1008</v>
      </c>
      <c r="D168" s="546"/>
      <c r="E168" s="546"/>
      <c r="F168" s="546"/>
      <c r="G168" s="77" t="s">
        <v>9</v>
      </c>
      <c r="H168" s="55">
        <f ca="1">SUM(H14:H167)</f>
        <v>35933400</v>
      </c>
      <c r="I168" s="55">
        <f ca="1">SUM(I14:I167)</f>
        <v>0</v>
      </c>
      <c r="J168" s="55">
        <f ca="1">SUM(J14:J167)</f>
        <v>0</v>
      </c>
      <c r="K168" s="55">
        <f ca="1">SUM(K14:K167)</f>
        <v>35933400</v>
      </c>
      <c r="L168" s="44"/>
      <c r="R168" s="99"/>
      <c r="S168" s="99"/>
      <c r="T168" s="99"/>
    </row>
    <row r="169" spans="1:20" s="36" customFormat="1">
      <c r="A169" s="30"/>
      <c r="B169" s="56"/>
      <c r="C169" s="547" t="s">
        <v>462</v>
      </c>
      <c r="D169" s="547"/>
      <c r="E169" s="547"/>
      <c r="F169" s="547"/>
      <c r="G169" s="59" t="s">
        <v>9</v>
      </c>
      <c r="H169" s="60">
        <f ca="1">H168*0.1</f>
        <v>3593340</v>
      </c>
      <c r="I169" s="60">
        <f ca="1">I168*0.1</f>
        <v>0</v>
      </c>
      <c r="J169" s="60">
        <f ca="1">J168*0.1</f>
        <v>0</v>
      </c>
      <c r="K169" s="60">
        <f ca="1">K168*0.1</f>
        <v>3593340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39526740</v>
      </c>
      <c r="I170" s="78">
        <f ca="1">SUM(I168:I169)</f>
        <v>0</v>
      </c>
      <c r="J170" s="61">
        <f ca="1">SUM(J168:J169)</f>
        <v>0</v>
      </c>
      <c r="K170" s="61">
        <f ca="1">SUM(K168:K169)</f>
        <v>39526740</v>
      </c>
      <c r="L170" s="44"/>
      <c r="R170" s="99"/>
      <c r="S170" s="99"/>
      <c r="T170" s="99"/>
    </row>
    <row r="171" spans="1:20" s="36" customFormat="1">
      <c r="A171" s="30"/>
      <c r="B171" s="539" t="e">
        <f ca="1">"Terbilang : ( "&amp;L172&amp;" Rupiah )"</f>
        <v>#NAME?</v>
      </c>
      <c r="C171" s="540"/>
      <c r="D171" s="540"/>
      <c r="E171" s="540"/>
      <c r="F171" s="540"/>
      <c r="G171" s="540"/>
      <c r="H171" s="540"/>
      <c r="I171" s="540"/>
      <c r="J171" s="540"/>
      <c r="K171" s="541"/>
      <c r="L171" s="44"/>
      <c r="R171" s="58"/>
      <c r="S171" s="58"/>
      <c r="T171" s="58"/>
    </row>
    <row r="172" spans="1:20" s="36" customFormat="1">
      <c r="A172" s="30"/>
      <c r="B172" s="542"/>
      <c r="C172" s="543"/>
      <c r="D172" s="543"/>
      <c r="E172" s="543"/>
      <c r="F172" s="543"/>
      <c r="G172" s="543"/>
      <c r="H172" s="543"/>
      <c r="I172" s="543"/>
      <c r="J172" s="543"/>
      <c r="K172" s="54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SUMIFS(RAB!$F$14:$F$116,RAB!$C$14:$C$116,C224)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SUMIFS(RAB!$F$14:$F$116,RAB!$C$14:$C$116,C225)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SUMIFS(RAB!$F$14:$F$116,RAB!$C$14:$C$116,C226)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SUMIFS(RAB!$F$14:$F$116,RAB!$C$14:$C$116,C227)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SUMIFS(RAB!$F$14:$F$116,RAB!$C$14:$C$116,C228)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SUMIFS(RAB!$F$14:$F$116,RAB!$C$14:$C$116,C229)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SUMIFS(RAB!$F$14:$F$116,RAB!$C$14:$C$116,C230)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SUMIFS(RAB!$F$14:$F$116,RAB!$C$14:$C$116,C231)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SUMIFS(RAB!$F$14:$F$116,RAB!$C$14:$C$116,C232)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SUMIFS(RAB!$F$14:$F$116,RAB!$C$14:$C$116,C233)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SUMIFS(RAB!$F$14:$F$116,RAB!$C$14:$C$116,C234)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SUMIFS(RAB!$F$14:$F$116,RAB!$C$14:$C$116,C235)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SUMIFS(RAB!$F$14:$F$116,RAB!$C$14:$C$116,C236)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SUMIFS(RAB!$F$14:$F$116,RAB!$C$14:$C$116,C237)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SUMIFS(RAB!$F$14:$F$116,RAB!$C$14:$C$116,C238)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SUMIFS(RAB!$F$14:$F$116,RAB!$C$14:$C$116,C239)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SUMIFS(RAB!$F$14:$F$116,RAB!$C$14:$C$116,C240)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SUMIFS(RAB!$F$14:$F$116,RAB!$C$14:$C$116,C241)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SUMIFS(RAB!$F$14:$F$116,RAB!$C$14:$C$116,C242)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SUMIFS(RAB!$F$14:$F$116,RAB!$C$14:$C$116,C243)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SUMIFS(RAB!$F$14:$F$116,RAB!$C$14:$C$116,C244)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SUMIFS(RAB!$F$14:$F$116,RAB!$C$14:$C$116,C245)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SUMIFS(RAB!$F$14:$F$116,RAB!$C$14:$C$116,C246)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SUMIFS(RAB!$F$14:$F$116,RAB!$C$14:$C$116,C247)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SUMIFS(RAB!$F$14:$F$116,RAB!$C$14:$C$116,C248)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SUMIFS(RAB!$F$14:$F$116,RAB!$C$14:$C$116,C249)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SUMIFS(RAB!$F$14:$F$116,RAB!$C$14:$C$116,C250)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SUMIFS(RAB!$F$14:$F$116,RAB!$C$14:$C$116,C251)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SUMIFS(RAB!$F$14:$F$116,RAB!$C$14:$C$116,C252)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SUMIFS(RAB!$F$14:$F$116,RAB!$C$14:$C$116,C253)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SUMIFS(RAB!$F$14:$F$116,RAB!$C$14:$C$116,C254)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SUMIFS(RAB!$F$14:$F$116,RAB!$C$14:$C$116,C255)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SUMIFS(RAB!$F$14:$F$116,RAB!$C$14:$C$116,C256)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SUMIFS(RAB!$F$14:$F$116,RAB!$C$14:$C$116,C257)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SUMIFS(RAB!$F$14:$F$116,RAB!$C$14:$C$116,C258)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SUMIFS(RAB!$F$14:$F$116,RAB!$C$14:$C$116,C259)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SUMIFS(RAB!$F$14:$F$116,RAB!$C$14:$C$116,C260)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SUMIFS(RAB!$F$14:$F$116,RAB!$C$14:$C$116,C261)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SUMIFS(RAB!$F$14:$F$116,RAB!$C$14:$C$116,C262)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SUMIFS(RAB!$F$14:$F$116,RAB!$C$14:$C$116,C263)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SUMIFS(RAB!$F$14:$F$116,RAB!$C$14:$C$116,C264)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SUMIFS(RAB!$F$14:$F$116,RAB!$C$14:$C$116,C265)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SUMIFS(RAB!$F$14:$F$116,RAB!$C$14:$C$116,C266)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SUMIFS(RAB!$F$14:$F$116,RAB!$C$14:$C$116,C267)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SUMIFS(RAB!$F$14:$F$116,RAB!$C$14:$C$116,C268)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SUMIFS(RAB!$F$14:$F$116,RAB!$C$14:$C$116,C269)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SUMIFS(RAB!$F$14:$F$116,RAB!$C$14:$C$116,C270)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SUMIFS(RAB!$F$14:$F$116,RAB!$C$14:$C$116,C271)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SUMIFS(RAB!$F$14:$F$116,RAB!$C$14:$C$116,C272)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SUMIFS(RAB!$F$14:$F$116,RAB!$C$14:$C$116,C273)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SUMIFS(RAB!$F$14:$F$116,RAB!$C$14:$C$116,C274)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SUMIFS(RAB!$F$14:$F$116,RAB!$C$14:$C$116,C275)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SUMIFS(RAB!$F$14:$F$116,RAB!$C$14:$C$116,C276)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SUMIFS(RAB!$F$14:$F$116,RAB!$C$14:$C$116,C277)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SUMIFS(RAB!$F$14:$F$116,RAB!$C$14:$C$116,C278)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SUMIFS(RAB!$F$14:$F$116,RAB!$C$14:$C$116,C279)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SUMIFS(RAB!$F$14:$F$116,RAB!$C$14:$C$116,C280)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SUMIFS(RAB!$F$14:$F$116,RAB!$C$14:$C$116,C281)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SUMIFS(RAB!$F$14:$F$116,RAB!$C$14:$C$116,C282)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SUMIFS(RAB!$F$14:$F$116,RAB!$C$14:$C$116,C283)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SUMIFS(RAB!$F$14:$F$116,RAB!$C$14:$C$116,C284)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SUMIFS(RAB!$F$14:$F$116,RAB!$C$14:$C$116,C285)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SUMIFS(RAB!$F$14:$F$116,RAB!$C$14:$C$116,C286)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SUMIFS(RAB!$F$14:$F$116,RAB!$C$14:$C$116,C287)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SUMIFS(RAB!$F$14:$F$116,RAB!$C$14:$C$116,C288)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SUMIFS(RAB!$F$14:$F$116,RAB!$C$14:$C$116,C289)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SUMIFS(RAB!$F$14:$F$116,RAB!$C$14:$C$116,C290)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SUMIFS(RAB!$F$14:$F$116,RAB!$C$14:$C$116,C291)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SUMIFS(RAB!$F$14:$F$116,RAB!$C$14:$C$116,C292)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SUMIFS(RAB!$F$14:$F$116,RAB!$C$14:$C$116,C293)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SUMIFS(RAB!$F$14:$F$116,RAB!$C$14:$C$116,C294)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SUMIFS(RAB!$F$14:$F$116,RAB!$C$14:$C$116,C295)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SUMIFS(RAB!$F$14:$F$116,RAB!$C$14:$C$116,C296)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SUMIFS(RAB!$F$14:$F$116,RAB!$C$14:$C$116,C297)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SUMIFS(RAB!$F$14:$F$116,RAB!$C$14:$C$116,C298)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SUMIFS(RAB!$F$14:$F$116,RAB!$C$14:$C$116,C299)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SUMIFS(RAB!$F$14:$F$116,RAB!$C$14:$C$116,C300)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SUMIFS(RAB!$F$14:$F$116,RAB!$C$14:$C$116,C301)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SUMIFS(RAB!$F$14:$F$116,RAB!$C$14:$C$116,C302)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SUMIFS(RAB!$F$14:$F$116,RAB!$C$14:$C$116,C303)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SUMIFS(RAB!$F$14:$F$116,RAB!$C$14:$C$116,C304)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SUMIFS(RAB!$F$14:$F$116,RAB!$C$14:$C$116,C305)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SUMIFS(RAB!$F$14:$F$116,RAB!$C$14:$C$116,C306)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SUMIFS(RAB!$F$14:$F$116,RAB!$C$14:$C$116,C307)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SUMIFS(RAB!$F$14:$F$116,RAB!$C$14:$C$116,C308)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SUMIFS(RAB!$F$14:$F$116,RAB!$C$14:$C$116,C309)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SUMIFS(RAB!$F$14:$F$116,RAB!$C$14:$C$116,C310)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SUMIFS(RAB!$F$14:$F$116,RAB!$C$14:$C$116,C311)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SUMIFS(RAB!$F$14:$F$116,RAB!$C$14:$C$116,C312)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SUMIFS(RAB!$F$14:$F$116,RAB!$C$14:$C$116,C313)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SUMIFS(RAB!$F$14:$F$116,RAB!$C$14:$C$116,C314)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SUMIFS(RAB!$F$14:$F$116,RAB!$C$14:$C$116,C315)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SUMIFS(RAB!$F$14:$F$116,RAB!$C$14:$C$116,C316)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SUMIFS(RAB!$F$14:$F$116,RAB!$C$14:$C$116,C317)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SUMIFS(RAB!$F$14:$F$116,RAB!$C$14:$C$116,C318)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SUMIFS(RAB!$F$14:$F$116,RAB!$C$14:$C$116,C319)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SUMIFS(RAB!$F$14:$F$116,RAB!$C$14:$C$116,C320)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SUMIFS(RAB!$F$14:$F$116,RAB!$C$14:$C$116,C321)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SUMIFS(RAB!$F$14:$F$116,RAB!$C$14:$C$116,C322)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SUMIFS(RAB!$F$14:$F$116,RAB!$C$14:$C$116,C323)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SUMIFS(RAB!$F$14:$F$116,RAB!$C$14:$C$116,C324)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SUMIFS(RAB!$F$14:$F$116,RAB!$C$14:$C$116,C325)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SUMIFS(RAB!$F$14:$F$116,RAB!$C$14:$C$116,C326)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SUMIFS(RAB!$F$14:$F$116,RAB!$C$14:$C$116,C327)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SUMIFS(RAB!$F$14:$F$116,RAB!$C$14:$C$116,C328)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SUMIFS(RAB!$F$14:$F$116,RAB!$C$14:$C$116,C329)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SUMIFS(RAB!$F$14:$F$116,RAB!$C$14:$C$116,C330)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SUMIFS(RAB!$F$14:$F$116,RAB!$C$14:$C$116,C331)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SUMIFS(RAB!$F$14:$F$116,RAB!$C$14:$C$116,C332)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SUMIFS(RAB!$F$14:$F$116,RAB!$C$14:$C$116,C333)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SUMIFS(RAB!$F$14:$F$116,RAB!$C$14:$C$116,C334)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SUMIFS(RAB!$F$14:$F$116,RAB!$C$14:$C$116,C335)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SUMIFS(RAB!$F$14:$F$116,RAB!$C$14:$C$116,C336)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SUMIFS(RAB!$F$14:$F$116,RAB!$C$14:$C$116,C337)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SUMIFS(RAB!$F$14:$F$116,RAB!$C$14:$C$116,C338)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SUMIFS(RAB!$F$14:$F$116,RAB!$C$14:$C$116,C339)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SUMIFS(RAB!$F$14:$F$116,RAB!$C$14:$C$116,C340)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SUMIFS(RAB!$F$14:$F$116,RAB!$C$14:$C$116,C341)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SUMIFS(RAB!$F$14:$F$116,RAB!$C$14:$C$116,C342)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SUMIFS(RAB!$F$14:$F$116,RAB!$C$14:$C$116,C343)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SUMIFS(RAB!$F$14:$F$116,RAB!$C$14:$C$116,C344)</f>
        <v>140</v>
      </c>
      <c r="E344" s="24">
        <f t="shared" ca="1" si="22"/>
        <v>1</v>
      </c>
      <c r="F344" s="24">
        <f ca="1">IF(D344=0,0,SUM($E$223:E344))</f>
        <v>5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SUMIFS(RAB!$F$14:$F$116,RAB!$C$14:$C$116,C345)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SUMIFS(RAB!$F$14:$F$116,RAB!$C$14:$C$116,C346)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SUMIFS(RAB!$F$14:$F$116,RAB!$C$14:$C$116,C347)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SUMIFS(RAB!$F$14:$F$116,RAB!$C$14:$C$116,C348)</f>
        <v>35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SUMIFS(RAB!$F$14:$F$116,RAB!$C$14:$C$116,C349)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SUMIFS(RAB!$F$14:$F$116,RAB!$C$14:$C$116,C350)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SUMIFS(RAB!$F$14:$F$116,RAB!$C$14:$C$116,C351)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SUMIFS(RAB!$F$14:$F$116,RAB!$C$14:$C$116,C352)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SUMIFS(RAB!$F$14:$F$116,RAB!$C$14:$C$116,C353)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SUMIFS(RAB!$F$14:$F$116,RAB!$C$14:$C$116,C354)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SUMIFS(RAB!$F$14:$F$116,RAB!$C$14:$C$116,C355)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SUMIFS(RAB!$F$14:$F$116,RAB!$C$14:$C$116,C356)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SUMIFS(RAB!$F$14:$F$116,RAB!$C$14:$C$116,C357)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SUMIFS(RAB!$F$14:$F$116,RAB!$C$14:$C$116,C358)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SUMIFS(RAB!$F$14:$F$116,RAB!$C$14:$C$116,C359)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SUMIFS(RAB!$F$14:$F$116,RAB!$C$14:$C$116,C360)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SUMIFS(RAB!$F$14:$F$116,RAB!$C$14:$C$116,C361)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SUMIFS(RAB!$F$14:$F$116,RAB!$C$14:$C$116,C362)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SUMIFS(RAB!$F$14:$F$116,RAB!$C$14:$C$116,C363)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SUMIFS(RAB!$F$14:$F$116,RAB!$C$14:$C$116,C364)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SUMIFS(RAB!$F$14:$F$116,RAB!$C$14:$C$116,C365)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SUMIFS(RAB!$F$14:$F$116,RAB!$C$14:$C$116,C366)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SUMIFS(RAB!$F$14:$F$116,RAB!$C$14:$C$116,C367)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SUMIFS(RAB!$F$14:$F$116,RAB!$C$14:$C$116,C368)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SUMIFS(RAB!$F$14:$F$116,RAB!$C$14:$C$116,C369)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SUMIFS(RAB!$F$14:$F$116,RAB!$C$14:$C$116,C370)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SUMIFS(RAB!$F$14:$F$116,RAB!$C$14:$C$116,C371)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SUMIFS(RAB!$F$14:$F$116,RAB!$C$14:$C$116,C372)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SUMIFS(RAB!$F$14:$F$116,RAB!$C$14:$C$116,C373)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59" activePane="bottomRight" state="frozen"/>
      <selection activeCell="D209" sqref="D209"/>
      <selection pane="topRight" activeCell="D209" sqref="D209"/>
      <selection pane="bottomLeft" activeCell="D209" sqref="D209"/>
      <selection pane="bottomRight" activeCell="C1375" sqref="C137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4" t="s">
        <v>41</v>
      </c>
      <c r="C2" s="56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5" t="s">
        <v>23</v>
      </c>
      <c r="C4" s="566" t="s">
        <v>1012</v>
      </c>
      <c r="D4" s="566" t="s">
        <v>42</v>
      </c>
      <c r="E4" s="565" t="s">
        <v>43</v>
      </c>
      <c r="F4" s="108" t="s">
        <v>1604</v>
      </c>
      <c r="G4" s="108" t="s">
        <v>1603</v>
      </c>
      <c r="H4" s="563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5"/>
      <c r="C5" s="566"/>
      <c r="D5" s="566"/>
      <c r="E5" s="565"/>
      <c r="F5" s="93"/>
      <c r="G5" s="93"/>
      <c r="H5" s="563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6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6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7">
        <v>2740</v>
      </c>
      <c r="G1433" s="48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8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8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8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8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8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1" t="s">
        <v>1454</v>
      </c>
      <c r="C2" s="571"/>
      <c r="D2" s="571"/>
      <c r="E2" s="57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6" t="s">
        <v>1532</v>
      </c>
      <c r="C4" s="577"/>
      <c r="D4" s="577"/>
      <c r="E4" s="578"/>
      <c r="F4" s="441"/>
      <c r="G4" s="441"/>
      <c r="H4" s="442"/>
      <c r="I4" s="603" t="s">
        <v>1533</v>
      </c>
      <c r="J4" s="604"/>
      <c r="K4" s="604"/>
      <c r="L4" s="605"/>
    </row>
    <row r="5" spans="1:12" ht="34.5" customHeight="1">
      <c r="A5" s="204"/>
      <c r="B5" s="444" t="s">
        <v>1379</v>
      </c>
      <c r="C5" s="277" t="s">
        <v>9</v>
      </c>
      <c r="D5" s="572" t="str">
        <f>DATA!D14</f>
        <v>D'CELLO CAFFE DAN RESTO</v>
      </c>
      <c r="E5" s="573"/>
      <c r="F5" s="208"/>
      <c r="G5" s="208"/>
      <c r="I5" s="445" t="s">
        <v>1379</v>
      </c>
      <c r="J5" s="277" t="s">
        <v>9</v>
      </c>
      <c r="K5" s="606" t="str">
        <f>D5</f>
        <v>D'CELLO CAFFE DAN RESTO</v>
      </c>
      <c r="L5" s="607"/>
    </row>
    <row r="6" spans="1:12" ht="31.5" customHeight="1">
      <c r="A6" s="204"/>
      <c r="B6" s="444" t="s">
        <v>1529</v>
      </c>
      <c r="C6" s="277" t="s">
        <v>9</v>
      </c>
      <c r="D6" s="581">
        <f>DATA!D17*1000</f>
        <v>0</v>
      </c>
      <c r="E6" s="582"/>
      <c r="F6" s="208"/>
      <c r="G6" s="208"/>
      <c r="I6" s="445" t="s">
        <v>1530</v>
      </c>
      <c r="J6" s="277" t="s">
        <v>9</v>
      </c>
      <c r="K6" s="608">
        <f>DATA!D20*1000</f>
        <v>11000</v>
      </c>
      <c r="L6" s="609"/>
    </row>
    <row r="7" spans="1:12" ht="30.75" customHeight="1">
      <c r="A7" s="204"/>
      <c r="B7" s="444" t="s">
        <v>1441</v>
      </c>
      <c r="C7" s="277" t="s">
        <v>9</v>
      </c>
      <c r="D7" s="579">
        <f>DATA!D18</f>
        <v>1</v>
      </c>
      <c r="E7" s="580"/>
      <c r="F7" s="443" t="s">
        <v>1453</v>
      </c>
      <c r="I7" s="445" t="s">
        <v>1441</v>
      </c>
      <c r="J7" s="277" t="s">
        <v>9</v>
      </c>
      <c r="K7" s="610">
        <f>DATA!D21</f>
        <v>1</v>
      </c>
      <c r="L7" s="611"/>
    </row>
    <row r="8" spans="1:12" ht="51" customHeight="1">
      <c r="A8" s="204"/>
      <c r="B8" s="444" t="s">
        <v>1442</v>
      </c>
      <c r="C8" s="277" t="s">
        <v>9</v>
      </c>
      <c r="D8" s="579">
        <f>DATA!D19</f>
        <v>220</v>
      </c>
      <c r="E8" s="580"/>
      <c r="F8" s="443" t="s">
        <v>1453</v>
      </c>
      <c r="G8" s="438">
        <v>220</v>
      </c>
      <c r="I8" s="445" t="s">
        <v>1442</v>
      </c>
      <c r="J8" s="277" t="s">
        <v>9</v>
      </c>
      <c r="K8" s="610">
        <f>DATA!D22</f>
        <v>220</v>
      </c>
      <c r="L8" s="611"/>
    </row>
    <row r="9" spans="1:12" ht="30" customHeight="1" thickBot="1">
      <c r="A9" s="204"/>
      <c r="B9" s="450" t="s">
        <v>1541</v>
      </c>
      <c r="C9" s="440" t="s">
        <v>9</v>
      </c>
      <c r="D9" s="574">
        <f>IF(D7=1,D6/(380/3^0.5),(D6/(380*3^0.5)))</f>
        <v>0</v>
      </c>
      <c r="E9" s="575"/>
      <c r="F9" s="207"/>
      <c r="G9" s="439">
        <v>380</v>
      </c>
      <c r="I9" s="451" t="s">
        <v>1541</v>
      </c>
      <c r="J9" s="440" t="s">
        <v>9</v>
      </c>
      <c r="K9" s="612">
        <f>IF(K7=1,K6/(380/3^0.5),(K6/(380*3^0.5)))</f>
        <v>50.138312850678027</v>
      </c>
      <c r="L9" s="613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583"/>
      <c r="E12" s="584"/>
      <c r="F12" s="208"/>
      <c r="G12" s="208"/>
      <c r="I12" s="467" t="s">
        <v>1534</v>
      </c>
      <c r="J12" s="468" t="s">
        <v>9</v>
      </c>
      <c r="K12" s="583"/>
      <c r="L12" s="584"/>
    </row>
    <row r="13" spans="1:12" ht="31.5" customHeight="1">
      <c r="A13" s="204"/>
      <c r="B13" s="475" t="s">
        <v>1380</v>
      </c>
      <c r="C13" s="455" t="s">
        <v>9</v>
      </c>
      <c r="D13" s="587"/>
      <c r="E13" s="588"/>
      <c r="F13" s="208"/>
      <c r="G13" s="208"/>
      <c r="I13" s="469" t="s">
        <v>1380</v>
      </c>
      <c r="J13" s="455" t="s">
        <v>9</v>
      </c>
      <c r="K13" s="587"/>
      <c r="L13" s="588"/>
    </row>
    <row r="14" spans="1:12" ht="30.75" customHeight="1">
      <c r="A14" s="204"/>
      <c r="B14" s="475" t="s">
        <v>1535</v>
      </c>
      <c r="C14" s="455" t="s">
        <v>9</v>
      </c>
      <c r="D14" s="595"/>
      <c r="E14" s="596"/>
      <c r="F14" s="443" t="s">
        <v>1453</v>
      </c>
      <c r="G14" s="447">
        <v>50</v>
      </c>
      <c r="I14" s="469" t="s">
        <v>1535</v>
      </c>
      <c r="J14" s="455" t="s">
        <v>9</v>
      </c>
      <c r="K14" s="597"/>
      <c r="L14" s="598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99">
        <v>0</v>
      </c>
      <c r="E16" s="600"/>
      <c r="F16" s="443"/>
      <c r="G16" s="447">
        <v>160</v>
      </c>
      <c r="I16" s="469" t="s">
        <v>1537</v>
      </c>
      <c r="J16" s="455" t="s">
        <v>9</v>
      </c>
      <c r="K16" s="601">
        <f>K9</f>
        <v>50.138312850678027</v>
      </c>
      <c r="L16" s="602"/>
    </row>
    <row r="17" spans="1:12" ht="34.5" customHeight="1">
      <c r="A17" s="204"/>
      <c r="B17" s="475" t="s">
        <v>1538</v>
      </c>
      <c r="C17" s="455" t="s">
        <v>9</v>
      </c>
      <c r="D17" s="589">
        <f>IF(D15=1,D14/(20/3^0.5),(D14/(20*3^0.5)))</f>
        <v>0</v>
      </c>
      <c r="E17" s="590"/>
      <c r="F17" s="443" t="s">
        <v>1453</v>
      </c>
      <c r="G17" s="448">
        <v>200</v>
      </c>
      <c r="I17" s="469" t="s">
        <v>1538</v>
      </c>
      <c r="J17" s="455" t="s">
        <v>9</v>
      </c>
      <c r="K17" s="593">
        <f>IF(K15=1,K14/(20/3^0.5),(K14/(20*3^0.5)))</f>
        <v>0</v>
      </c>
      <c r="L17" s="594"/>
    </row>
    <row r="18" spans="1:12" ht="34.5" customHeight="1">
      <c r="A18" s="204"/>
      <c r="B18" s="475" t="s">
        <v>1539</v>
      </c>
      <c r="C18" s="455" t="s">
        <v>9</v>
      </c>
      <c r="D18" s="589">
        <f>IF(D15=1,D14/(380/3^0.5),(D14/(380*3^0.5)))*1000</f>
        <v>0</v>
      </c>
      <c r="E18" s="590"/>
      <c r="F18" s="443" t="s">
        <v>1453</v>
      </c>
      <c r="G18" s="448">
        <v>250</v>
      </c>
      <c r="I18" s="469" t="s">
        <v>1539</v>
      </c>
      <c r="J18" s="455" t="s">
        <v>9</v>
      </c>
      <c r="K18" s="593">
        <f>IF(K15=1,K14/(380/3^0.5),(K14/(380*3^0.5)))*1000</f>
        <v>0</v>
      </c>
      <c r="L18" s="594"/>
    </row>
    <row r="19" spans="1:12" ht="30" customHeight="1">
      <c r="A19" s="204"/>
      <c r="B19" s="476" t="s">
        <v>1531</v>
      </c>
      <c r="C19" s="454" t="s">
        <v>9</v>
      </c>
      <c r="D19" s="589">
        <f>IF(D15=1,D14/(380/3^0.5),(D14/(380*3^0.5)))</f>
        <v>0</v>
      </c>
      <c r="E19" s="590"/>
      <c r="F19" s="207"/>
      <c r="G19" s="439"/>
      <c r="I19" s="471" t="s">
        <v>1531</v>
      </c>
      <c r="J19" s="454" t="s">
        <v>9</v>
      </c>
      <c r="K19" s="593">
        <f>IF(K15=1,K14/(380/3^0.5),(K14/(380*3^0.5)))</f>
        <v>0</v>
      </c>
      <c r="L19" s="594"/>
    </row>
    <row r="20" spans="1:12" ht="30" customHeight="1" thickBot="1">
      <c r="A20" s="204"/>
      <c r="B20" s="477" t="s">
        <v>1540</v>
      </c>
      <c r="C20" s="473" t="s">
        <v>9</v>
      </c>
      <c r="D20" s="585" t="e">
        <f>D16/D18</f>
        <v>#DIV/0!</v>
      </c>
      <c r="E20" s="586"/>
      <c r="F20" s="207"/>
      <c r="G20" s="439"/>
      <c r="I20" s="472" t="s">
        <v>1531</v>
      </c>
      <c r="J20" s="473" t="s">
        <v>9</v>
      </c>
      <c r="K20" s="591" t="e">
        <f>K16/K18</f>
        <v>#DIV/0!</v>
      </c>
      <c r="L20" s="592"/>
    </row>
    <row r="21" spans="1:12" ht="9.75" customHeight="1">
      <c r="A21" s="204"/>
      <c r="B21" s="462" t="s">
        <v>1540</v>
      </c>
      <c r="C21" s="463" t="s">
        <v>9</v>
      </c>
      <c r="D21" s="570">
        <v>1</v>
      </c>
      <c r="E21" s="570"/>
      <c r="F21" s="464"/>
      <c r="G21" s="465"/>
      <c r="H21" s="466"/>
      <c r="I21" s="462" t="s">
        <v>1531</v>
      </c>
      <c r="J21" s="463" t="s">
        <v>9</v>
      </c>
      <c r="K21" s="570">
        <v>1</v>
      </c>
      <c r="L21" s="570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67"/>
      <c r="C24" s="568"/>
      <c r="D24" s="568"/>
      <c r="E24" s="569"/>
      <c r="I24" s="567"/>
      <c r="J24" s="568"/>
      <c r="K24" s="568"/>
      <c r="L24" s="569"/>
    </row>
    <row r="26" spans="1:12">
      <c r="D26" s="457"/>
    </row>
    <row r="27" spans="1:12">
      <c r="D27" s="45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4"/>
      <c r="C1" s="614"/>
      <c r="D1" s="61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0">
        <v>1084.1250458865841</v>
      </c>
      <c r="F5" s="485" t="s">
        <v>1605</v>
      </c>
      <c r="K5" s="484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5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RAB!K122</f>
        <v>52090107.2764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1041802.145528</v>
      </c>
    </row>
    <row r="12" spans="2:11" ht="9" customHeight="1">
      <c r="B12" s="615"/>
      <c r="C12" s="615"/>
      <c r="D12" s="615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1631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1633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0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v>11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1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220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6" t="s">
        <v>1357</v>
      </c>
      <c r="C3" s="616"/>
      <c r="D3" s="616"/>
      <c r="E3" s="616"/>
      <c r="F3" s="305" t="str">
        <f>DATA!D14</f>
        <v>D'CELLO CAFFE DAN RESTO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18" t="s">
        <v>1359</v>
      </c>
      <c r="E5" s="618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1" t="s">
        <v>1363</v>
      </c>
      <c r="O5" s="618" t="s">
        <v>1364</v>
      </c>
      <c r="P5" s="618" t="s">
        <v>1365</v>
      </c>
      <c r="Q5" s="618" t="s">
        <v>1366</v>
      </c>
      <c r="R5" s="308"/>
      <c r="S5" s="309"/>
      <c r="T5" s="619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2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78">
        <f>DATA!D8*DATA!D26*1</f>
        <v>440</v>
      </c>
      <c r="D7" s="316">
        <f>C7*4/24</f>
        <v>73.333333333333329</v>
      </c>
      <c r="E7" s="316">
        <f>C7-D7</f>
        <v>366.66666666666669</v>
      </c>
      <c r="F7" s="317">
        <f ca="1">DATA!D10/1000000</f>
        <v>52.090107276399998</v>
      </c>
      <c r="G7" s="318">
        <f ca="1">DATA!$D$11/1000000</f>
        <v>1.041802145528</v>
      </c>
      <c r="H7" s="318">
        <f>C7*DATA!$D$5/1000000</f>
        <v>0.47701502019009701</v>
      </c>
      <c r="I7" s="318">
        <f>(C7*DATA!$D$5*DATA!$D$7)/1000000</f>
        <v>1.0732837954277182E-2</v>
      </c>
      <c r="J7" s="316">
        <f ca="1">SUM(F7:I7)</f>
        <v>53.619657280072374</v>
      </c>
      <c r="K7" s="319">
        <f>DATA!D9/1000000</f>
        <v>10.659000000000001</v>
      </c>
      <c r="L7" s="316">
        <f>((D7*DATA!$D$23)/1000000)+((E7*DATA!$D$24)/1000000)</f>
        <v>0.63566800000000001</v>
      </c>
      <c r="M7" s="316">
        <f>K7+L7</f>
        <v>11.294668000000001</v>
      </c>
      <c r="N7" s="316">
        <f ca="1">M7-J7</f>
        <v>-42.324989280072373</v>
      </c>
      <c r="O7" s="314">
        <v>1</v>
      </c>
      <c r="P7" s="316">
        <f ca="1">O7*N7</f>
        <v>-42.324989280072373</v>
      </c>
      <c r="Q7" s="316">
        <f ca="1">P7</f>
        <v>-42.324989280072373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1.041802145528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6.8947764432604899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0.7332395567395098</v>
      </c>
      <c r="O8" s="315">
        <f>1/(1+'[93]Asumsi I'!$C$3)^(KKF!A8)</f>
        <v>0.89285714285714279</v>
      </c>
      <c r="P8" s="316">
        <f ca="1">O8*N8</f>
        <v>0.65467817566027653</v>
      </c>
      <c r="Q8" s="316">
        <f ca="1">Q7+P8</f>
        <v>-41.670311104412093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1.041802145528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6.8947764432604899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0.7332395567395098</v>
      </c>
      <c r="O9" s="322">
        <f>1/(1+'[93]Asumsi I'!$C$3)^(KKF!A9)</f>
        <v>0.79719387755102034</v>
      </c>
      <c r="P9" s="316">
        <f t="shared" ref="P9:P32" ca="1" si="7">O9*N9</f>
        <v>0.58453408541096119</v>
      </c>
      <c r="Q9" s="316">
        <f ca="1">Q8+P9</f>
        <v>-41.085777019001135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1.041802145528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6.8947764432604899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0.7332395567395098</v>
      </c>
      <c r="O10" s="315">
        <f>1/(1+'[93]Asumsi I'!$C$3)^(KKF!A10)</f>
        <v>0.71178024781341087</v>
      </c>
      <c r="P10" s="316">
        <f t="shared" ca="1" si="7"/>
        <v>0.52190543340264384</v>
      </c>
      <c r="Q10" s="316">
        <f t="shared" ref="Q10:Q30" ca="1" si="9">Q9+P10</f>
        <v>-40.563871585598491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1.041802145528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6.8947764432604899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0.7332395567395098</v>
      </c>
      <c r="O11" s="315">
        <f>1/(1+'[93]Asumsi I'!$C$3)^(KKF!A11)</f>
        <v>0.63551807840483121</v>
      </c>
      <c r="P11" s="316">
        <f t="shared" ca="1" si="7"/>
        <v>0.46598699410950345</v>
      </c>
      <c r="Q11" s="316">
        <f t="shared" ca="1" si="9"/>
        <v>-40.097884591488985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1.041802145528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6.8947764432604899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0.7332395567395098</v>
      </c>
      <c r="O12" s="315">
        <f>1/(1+'[93]Asumsi I'!$C$3)^(KKF!A12)</f>
        <v>0.56742685571859919</v>
      </c>
      <c r="P12" s="316">
        <f t="shared" ca="1" si="7"/>
        <v>0.41605981616919946</v>
      </c>
      <c r="Q12" s="316">
        <f t="shared" ca="1" si="9"/>
        <v>-39.681824775319782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1.041802145528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6.8947764432604899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0.7332395567395098</v>
      </c>
      <c r="O13" s="315">
        <f>1/(1+'[93]Asumsi I'!$C$3)^(KKF!A13)</f>
        <v>0.50663112117732068</v>
      </c>
      <c r="P13" s="316">
        <f t="shared" ca="1" si="7"/>
        <v>0.3714819787224995</v>
      </c>
      <c r="Q13" s="316">
        <f t="shared" ca="1" si="9"/>
        <v>-39.310342796597283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1.041802145528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6.8947764432604899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0.7332395567395098</v>
      </c>
      <c r="O14" s="315">
        <f>1/(1+'[93]Asumsi I'!$C$3)^(KKF!A14)</f>
        <v>0.45234921533689343</v>
      </c>
      <c r="P14" s="316">
        <f t="shared" ca="1" si="7"/>
        <v>0.33168033814508879</v>
      </c>
      <c r="Q14" s="316">
        <f t="shared" ca="1" si="9"/>
        <v>-38.978662458452192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1.041802145528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6.8947764432604899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0.7332395567395098</v>
      </c>
      <c r="O15" s="315">
        <f>1/(1+'[93]Asumsi I'!$C$3)^(KKF!A15)</f>
        <v>0.4038832279793691</v>
      </c>
      <c r="P15" s="316">
        <f t="shared" ca="1" si="7"/>
        <v>0.296143159058115</v>
      </c>
      <c r="Q15" s="316">
        <f t="shared" ca="1" si="9"/>
        <v>-38.682519299394073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1.041802145528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6.8947764432604899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0.7332395567395098</v>
      </c>
      <c r="O16" s="315">
        <f>1/(1+'[93]Asumsi I'!$C$3)^(KKF!A16)</f>
        <v>0.36061002498157957</v>
      </c>
      <c r="P16" s="316">
        <f t="shared" ca="1" si="7"/>
        <v>0.26441353487331698</v>
      </c>
      <c r="Q16" s="316">
        <f t="shared" ca="1" si="9"/>
        <v>-38.418105764520753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1.041802145528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6.8947764432604899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0.7332395567395098</v>
      </c>
      <c r="O17" s="315">
        <f>1/(1+'[93]Asumsi I'!$C$3)^(KKF!A17)</f>
        <v>0.32197323659069599</v>
      </c>
      <c r="P17" s="316">
        <f t="shared" ca="1" si="7"/>
        <v>0.23608351327974725</v>
      </c>
      <c r="Q17" s="316">
        <f t="shared" ca="1" si="9"/>
        <v>-38.182022251241008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1.041802145528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6.8947764432604899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0.7332395567395098</v>
      </c>
      <c r="O18" s="315">
        <f>1/(1+'[93]Asumsi I'!$C$3)^(KKF!A18)</f>
        <v>0.28747610409883567</v>
      </c>
      <c r="P18" s="316">
        <f t="shared" ca="1" si="7"/>
        <v>0.21078885114263143</v>
      </c>
      <c r="Q18" s="316">
        <f t="shared" ca="1" si="9"/>
        <v>-37.971233400098377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1.041802145528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6.8947764432604899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0.7332395567395098</v>
      </c>
      <c r="O19" s="315">
        <f>1/(1+'[93]Asumsi I'!$C$3)^(KKF!A19)</f>
        <v>0.25667509294538904</v>
      </c>
      <c r="P19" s="316">
        <f t="shared" ca="1" si="7"/>
        <v>0.18820433137734954</v>
      </c>
      <c r="Q19" s="316">
        <f t="shared" ca="1" si="9"/>
        <v>-37.783029068721028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1.041802145528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6.8947764432604899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0.7332395567395098</v>
      </c>
      <c r="O20" s="315">
        <f>1/(1+'[93]Asumsi I'!$C$3)^(KKF!A20)</f>
        <v>0.22917419012981158</v>
      </c>
      <c r="P20" s="316">
        <f t="shared" ca="1" si="7"/>
        <v>0.16803958158691917</v>
      </c>
      <c r="Q20" s="316">
        <f t="shared" ca="1" si="9"/>
        <v>-37.61498948713411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1.041802145528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6.8947764432604899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0.7332395567395098</v>
      </c>
      <c r="O21" s="315">
        <f>1/(1+'[93]Asumsi I'!$C$3)^(KKF!A21)</f>
        <v>0.20461981261590317</v>
      </c>
      <c r="P21" s="316">
        <f t="shared" ca="1" si="7"/>
        <v>0.15003534070260641</v>
      </c>
      <c r="Q21" s="316">
        <f t="shared" ca="1" si="9"/>
        <v>-37.464954146431502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1.041802145528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6.8947764432604899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0.7332395567395098</v>
      </c>
      <c r="O22" s="315">
        <f>1/(1+'[93]Asumsi I'!$C$3)^(KKF!A22)</f>
        <v>0.18269626126419927</v>
      </c>
      <c r="P22" s="316">
        <f t="shared" ca="1" si="7"/>
        <v>0.13396012562732715</v>
      </c>
      <c r="Q22" s="316">
        <f t="shared" ca="1" si="9"/>
        <v>-37.330994020804177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1.041802145528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6.8947764432604899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0.7332395567395098</v>
      </c>
      <c r="O23" s="315">
        <f>1/(1+'[93]Asumsi I'!$C$3)^(KKF!A23)</f>
        <v>0.16312166184303503</v>
      </c>
      <c r="P23" s="316">
        <f t="shared" ca="1" si="7"/>
        <v>0.11960725502439921</v>
      </c>
      <c r="Q23" s="316">
        <f t="shared" ca="1" si="9"/>
        <v>-37.211386765779778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1.041802145528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6.8947764432604899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0.7332395567395098</v>
      </c>
      <c r="O24" s="315">
        <f>1/(1+'[93]Asumsi I'!$C$3)^(KKF!A24)</f>
        <v>0.14564434093128129</v>
      </c>
      <c r="P24" s="316">
        <f t="shared" ca="1" si="7"/>
        <v>0.10679219198607073</v>
      </c>
      <c r="Q24" s="316">
        <f t="shared" ca="1" si="9"/>
        <v>-37.104594573793705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1.041802145528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6.8947764432604899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0.7332395567395098</v>
      </c>
      <c r="O25" s="315">
        <f>1/(1+'[93]Asumsi I'!$C$3)^(KKF!A25)</f>
        <v>0.13003959011721541</v>
      </c>
      <c r="P25" s="316">
        <f t="shared" ca="1" si="7"/>
        <v>9.5350171416134569E-2</v>
      </c>
      <c r="Q25" s="316">
        <f t="shared" ca="1" si="9"/>
        <v>-37.009244402377568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1.041802145528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6.8947764432604899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0.7332395567395098</v>
      </c>
      <c r="O26" s="315">
        <f>1/(1+'[93]Asumsi I'!$C$3)^(KKF!A26)</f>
        <v>0.1161067768903709</v>
      </c>
      <c r="P26" s="316">
        <f t="shared" ca="1" si="7"/>
        <v>8.5134081621548716E-2</v>
      </c>
      <c r="Q26" s="316">
        <f t="shared" ca="1" si="9"/>
        <v>-36.924110320756022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1.041802145528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6.8947764432604899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0.7332395567395098</v>
      </c>
      <c r="O27" s="315">
        <f>1/(1+'[93]Asumsi I'!$C$3)^(KKF!A27)</f>
        <v>0.1036667650806883</v>
      </c>
      <c r="P27" s="316">
        <f t="shared" ca="1" si="7"/>
        <v>7.6012572876382786E-2</v>
      </c>
      <c r="Q27" s="316">
        <f t="shared" ca="1" si="9"/>
        <v>-36.848097747879642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1.041802145528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6.8947764432604899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0.7332395567395098</v>
      </c>
      <c r="O28" s="315">
        <f>1/(1+'[93]Asumsi I'!$C$3)^(KKF!A28)</f>
        <v>9.2559611679185971E-2</v>
      </c>
      <c r="P28" s="316">
        <f t="shared" ca="1" si="7"/>
        <v>6.7868368639627474E-2</v>
      </c>
      <c r="Q28" s="316">
        <f t="shared" ca="1" si="9"/>
        <v>-36.780229379240012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1.041802145528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6.8947764432604899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0.7332395567395098</v>
      </c>
      <c r="O29" s="315">
        <f>1/(1+'[93]Asumsi I'!$C$3)^(KKF!A29)</f>
        <v>8.2642510427844609E-2</v>
      </c>
      <c r="P29" s="316">
        <f t="shared" ca="1" si="7"/>
        <v>6.0596757713953099E-2</v>
      </c>
      <c r="Q29" s="316">
        <f t="shared" ca="1" si="9"/>
        <v>-36.71963262152606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1.041802145528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6.8947764432604899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0.7332395567395098</v>
      </c>
      <c r="O30" s="315">
        <f>1/(1+'[93]Asumsi I'!$C$3)^(KKF!A30)</f>
        <v>7.3787955739146982E-2</v>
      </c>
      <c r="P30" s="316">
        <f t="shared" ca="1" si="7"/>
        <v>5.41042479588867E-2</v>
      </c>
      <c r="Q30" s="316">
        <f t="shared" ca="1" si="9"/>
        <v>-36.66552837356717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1.041802145528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6.8947764432604899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0.7332395567395098</v>
      </c>
      <c r="O31" s="315">
        <f>1/(1+'[93]Asumsi I'!$C$3)^(KKF!A31)</f>
        <v>6.5882103338524081E-2</v>
      </c>
      <c r="P31" s="316">
        <f t="shared" ca="1" si="7"/>
        <v>4.8307364249005974E-2</v>
      </c>
      <c r="Q31" s="316">
        <f ca="1">Q30+P31</f>
        <v>-36.617221009318165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1.041802145528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6.8947764432604899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0.7332395567395098</v>
      </c>
      <c r="O32" s="315">
        <f>1/(1+'[93]Asumsi I'!$C$3)^(KKF!A32)</f>
        <v>5.8823306552253637E-2</v>
      </c>
      <c r="P32" s="316">
        <f t="shared" ca="1" si="7"/>
        <v>4.313157522232676E-2</v>
      </c>
      <c r="Q32" s="316">
        <f ca="1">Q31+P32</f>
        <v>-36.574089434095839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0" t="s">
        <v>1374</v>
      </c>
      <c r="G33" s="620"/>
      <c r="H33" s="620"/>
      <c r="I33" s="324"/>
      <c r="J33" s="325">
        <f ca="1">SUM(J7:J32)</f>
        <v>225.98906836158477</v>
      </c>
      <c r="K33" s="620" t="s">
        <v>1375</v>
      </c>
      <c r="L33" s="620"/>
      <c r="M33" s="325">
        <f>SUM(M7:M32)</f>
        <v>201.99506800000003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73.127065755293472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0.89382672119700013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-32.655436994728426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-5.6160613427234995E-2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7"/>
  <sheetViews>
    <sheetView showGridLines="0" tabSelected="1" zoomScale="70" zoomScaleNormal="70" zoomScaleSheetLayoutView="70" workbookViewId="0">
      <pane ySplit="13" topLeftCell="A110" activePane="bottomLeft" state="frozen"/>
      <selection activeCell="H1093" sqref="H1093"/>
      <selection pane="bottomLeft" activeCell="I128" sqref="I128:K134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3" t="s">
        <v>1036</v>
      </c>
      <c r="P3" s="623"/>
      <c r="Q3" s="346"/>
      <c r="T3" s="344"/>
      <c r="U3" s="345" t="s">
        <v>1041</v>
      </c>
      <c r="V3" s="344"/>
    </row>
    <row r="4" spans="1:22" ht="15.75" customHeight="1">
      <c r="B4" s="624" t="s">
        <v>1023</v>
      </c>
      <c r="C4" s="624"/>
      <c r="D4" s="624"/>
      <c r="E4" s="624"/>
      <c r="F4" s="624"/>
      <c r="G4" s="624"/>
      <c r="H4" s="624"/>
      <c r="I4" s="624"/>
      <c r="J4" s="624"/>
      <c r="K4" s="624"/>
      <c r="O4" s="623"/>
      <c r="P4" s="62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0" t="str">
        <f>DATA!D14</f>
        <v>D'CELLO CAFFE DAN RESTO</v>
      </c>
      <c r="H6" s="640"/>
      <c r="I6" s="640"/>
      <c r="J6" s="640"/>
      <c r="K6" s="64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6" t="s">
        <v>0</v>
      </c>
      <c r="C11" s="628" t="s">
        <v>1</v>
      </c>
      <c r="D11" s="631" t="s">
        <v>42</v>
      </c>
      <c r="E11" s="631" t="s">
        <v>43</v>
      </c>
      <c r="F11" s="631" t="s">
        <v>2</v>
      </c>
      <c r="G11" s="633" t="s">
        <v>41</v>
      </c>
      <c r="H11" s="631" t="s">
        <v>3</v>
      </c>
      <c r="I11" s="631"/>
      <c r="J11" s="631"/>
      <c r="K11" s="65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7"/>
      <c r="C12" s="629"/>
      <c r="D12" s="632"/>
      <c r="E12" s="632"/>
      <c r="F12" s="632"/>
      <c r="G12" s="634"/>
      <c r="H12" s="636" t="s">
        <v>46</v>
      </c>
      <c r="I12" s="636" t="s">
        <v>5</v>
      </c>
      <c r="J12" s="632" t="s">
        <v>47</v>
      </c>
      <c r="K12" s="65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7"/>
      <c r="C13" s="630"/>
      <c r="D13" s="632"/>
      <c r="E13" s="632"/>
      <c r="F13" s="632"/>
      <c r="G13" s="635"/>
      <c r="H13" s="637"/>
      <c r="I13" s="637"/>
      <c r="J13" s="632"/>
      <c r="K13" s="65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18" ca="1" si="8">IF(OR(D17="MDU",D17="MDU-KD"),(IF($O$3="RAB NON MDU","PLN KD",G17*F17)),0)</f>
        <v>0</v>
      </c>
      <c r="I17" s="361">
        <f t="shared" ref="I17:I18" ca="1" si="9">IF(D17="HDW",G17*F17,0)</f>
        <v>5800000</v>
      </c>
      <c r="J17" s="361">
        <f t="shared" ref="J17:J18" ca="1" si="10">IF(D17="JASA",G17*F17,0)</f>
        <v>0</v>
      </c>
      <c r="K17" s="362">
        <f t="shared" ref="K17:K18" ca="1" si="11">SUM(H17:J17)</f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10066.666666666668</v>
      </c>
      <c r="K18" s="362">
        <f t="shared" ca="1" si="11"/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2">IF(OR(D19="MDU",D19="MDU-KD"),(IF($O$3="RAB NON MDU","PLN KD",G19*F19)),0)</f>
        <v>0</v>
      </c>
      <c r="I19" s="361">
        <f t="shared" ref="I19:I21" ca="1" si="13">IF(D19="HDW",G19*F19,0)</f>
        <v>200000</v>
      </c>
      <c r="J19" s="361">
        <f t="shared" ref="J19:J21" ca="1" si="14">IF(D19="JASA",G19*F19,0)</f>
        <v>0</v>
      </c>
      <c r="K19" s="362">
        <f t="shared" ref="K19:K21" ca="1" si="15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1616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7"/>
      <c r="C22" s="498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6">IF(OR(D22="MDU",D22="MDU-KD"),(IF($O$3="RAB NON MDU","PLN KD",G22*F22)),0)</f>
        <v>0</v>
      </c>
      <c r="I22" s="361">
        <f t="shared" ref="I22:I36" ca="1" si="17">IF(D22="HDW",G22*F22,0)</f>
        <v>0</v>
      </c>
      <c r="J22" s="361">
        <f t="shared" ref="J22:J36" ca="1" si="18">IF(D22="JASA",G22*F22,0)</f>
        <v>0</v>
      </c>
      <c r="K22" s="362">
        <f t="shared" ref="K22:K36" ca="1" si="19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3" t="s">
        <v>1035</v>
      </c>
      <c r="C23" s="524" t="s">
        <v>1629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0">
        <v>2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3">
        <v>1</v>
      </c>
      <c r="C24" s="524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0">
        <f>F23*1</f>
        <v>2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16"/>
        <v>0</v>
      </c>
      <c r="I24" s="361">
        <f t="shared" ca="1" si="17"/>
        <v>8424</v>
      </c>
      <c r="J24" s="361">
        <f t="shared" ca="1" si="18"/>
        <v>0</v>
      </c>
      <c r="K24" s="362">
        <f t="shared" ca="1" si="19"/>
        <v>8424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3">
        <v>2</v>
      </c>
      <c r="C25" s="524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0">
        <f>F23*1</f>
        <v>2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16"/>
        <v>0</v>
      </c>
      <c r="I25" s="361">
        <f t="shared" ca="1" si="17"/>
        <v>46620</v>
      </c>
      <c r="J25" s="361">
        <f t="shared" ca="1" si="18"/>
        <v>0</v>
      </c>
      <c r="K25" s="362">
        <f t="shared" ca="1" si="19"/>
        <v>46620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3">
        <v>3</v>
      </c>
      <c r="C26" s="524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0">
        <f>F23*1</f>
        <v>2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16"/>
        <v>0</v>
      </c>
      <c r="I26" s="361">
        <f t="shared" ca="1" si="17"/>
        <v>4600</v>
      </c>
      <c r="J26" s="361">
        <f t="shared" ca="1" si="18"/>
        <v>0</v>
      </c>
      <c r="K26" s="362">
        <f t="shared" ca="1" si="19"/>
        <v>4600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3">
        <v>4</v>
      </c>
      <c r="C27" s="524" t="s">
        <v>609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0">
        <f>F23*1</f>
        <v>2</v>
      </c>
      <c r="G27" s="360">
        <f ca="1">IF(ISERROR(OFFSET('HARGA SATUAN'!$I$6,MATCH(RAB!C27,'HARGA SATUAN'!$C$7:$C$1492,0),0)),0,OFFSET('HARGA SATUAN'!$I$6,MATCH(RAB!C27,'HARGA SATUAN'!$C$7:$C$1492,0),0))</f>
        <v>71000</v>
      </c>
      <c r="H27" s="361">
        <f t="shared" ca="1" si="16"/>
        <v>0</v>
      </c>
      <c r="I27" s="361">
        <f t="shared" ca="1" si="17"/>
        <v>142000</v>
      </c>
      <c r="J27" s="361">
        <f t="shared" ca="1" si="18"/>
        <v>0</v>
      </c>
      <c r="K27" s="362">
        <f t="shared" ca="1" si="19"/>
        <v>142000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3">
        <v>5</v>
      </c>
      <c r="C28" s="524" t="s">
        <v>629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0">
        <f>F23*1</f>
        <v>2</v>
      </c>
      <c r="G28" s="360">
        <f ca="1">IF(ISERROR(OFFSET('HARGA SATUAN'!$I$6,MATCH(RAB!C28,'HARGA SATUAN'!$C$7:$C$1492,0),0)),0,OFFSET('HARGA SATUAN'!$I$6,MATCH(RAB!C28,'HARGA SATUAN'!$C$7:$C$1492,0),0))</f>
        <v>29400</v>
      </c>
      <c r="H28" s="361">
        <f t="shared" ca="1" si="16"/>
        <v>0</v>
      </c>
      <c r="I28" s="361">
        <f t="shared" ca="1" si="17"/>
        <v>0</v>
      </c>
      <c r="J28" s="361">
        <f t="shared" ca="1" si="18"/>
        <v>58800</v>
      </c>
      <c r="K28" s="362">
        <f t="shared" ca="1" si="19"/>
        <v>58800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3"/>
      <c r="C29" s="524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0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6"/>
        <v>0</v>
      </c>
      <c r="I29" s="361">
        <f t="shared" ca="1" si="17"/>
        <v>0</v>
      </c>
      <c r="J29" s="361">
        <f t="shared" ca="1" si="18"/>
        <v>0</v>
      </c>
      <c r="K29" s="362">
        <f t="shared" ca="1" si="19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3" t="s">
        <v>1035</v>
      </c>
      <c r="C30" s="524" t="s">
        <v>1617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0">
        <v>4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6"/>
        <v>0</v>
      </c>
      <c r="I30" s="361">
        <f t="shared" ca="1" si="17"/>
        <v>0</v>
      </c>
      <c r="J30" s="361">
        <f t="shared" ca="1" si="18"/>
        <v>0</v>
      </c>
      <c r="K30" s="362">
        <f t="shared" ca="1" si="19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3">
        <v>1</v>
      </c>
      <c r="C31" s="524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0">
        <f>F30*1</f>
        <v>4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16"/>
        <v>0</v>
      </c>
      <c r="I31" s="361">
        <f t="shared" ca="1" si="17"/>
        <v>314000</v>
      </c>
      <c r="J31" s="361">
        <f t="shared" ca="1" si="18"/>
        <v>0</v>
      </c>
      <c r="K31" s="362">
        <f t="shared" ca="1" si="19"/>
        <v>314000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3">
        <v>2</v>
      </c>
      <c r="C32" s="524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0">
        <f>F30*1</f>
        <v>4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16"/>
        <v>0</v>
      </c>
      <c r="I32" s="361">
        <f t="shared" ca="1" si="17"/>
        <v>16848</v>
      </c>
      <c r="J32" s="361">
        <f t="shared" ca="1" si="18"/>
        <v>0</v>
      </c>
      <c r="K32" s="362">
        <f t="shared" ca="1" si="19"/>
        <v>16848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23">
        <v>3</v>
      </c>
      <c r="C33" s="524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0">
        <f>F30*1</f>
        <v>4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16"/>
        <v>0</v>
      </c>
      <c r="I33" s="361">
        <f t="shared" ca="1" si="17"/>
        <v>93240</v>
      </c>
      <c r="J33" s="361">
        <f t="shared" ca="1" si="18"/>
        <v>0</v>
      </c>
      <c r="K33" s="362">
        <f t="shared" ca="1" si="19"/>
        <v>93240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23">
        <v>4</v>
      </c>
      <c r="C34" s="524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0">
        <f>F30*1</f>
        <v>4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16"/>
        <v>0</v>
      </c>
      <c r="I34" s="361">
        <f t="shared" ca="1" si="17"/>
        <v>9200</v>
      </c>
      <c r="J34" s="361">
        <f t="shared" ca="1" si="18"/>
        <v>0</v>
      </c>
      <c r="K34" s="362">
        <f t="shared" ca="1" si="19"/>
        <v>9200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23">
        <v>5</v>
      </c>
      <c r="C35" s="524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0">
        <f>F30*1</f>
        <v>4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16"/>
        <v>0</v>
      </c>
      <c r="I35" s="361">
        <f t="shared" ca="1" si="17"/>
        <v>0</v>
      </c>
      <c r="J35" s="361">
        <f t="shared" ca="1" si="18"/>
        <v>142800</v>
      </c>
      <c r="K35" s="362">
        <f t="shared" ca="1" si="19"/>
        <v>142800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23"/>
      <c r="C36" s="524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0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16"/>
        <v>0</v>
      </c>
      <c r="I36" s="361">
        <f t="shared" ca="1" si="17"/>
        <v>0</v>
      </c>
      <c r="J36" s="361">
        <f t="shared" ca="1" si="18"/>
        <v>0</v>
      </c>
      <c r="K36" s="362">
        <f t="shared" ca="1" si="19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9" t="s">
        <v>1035</v>
      </c>
      <c r="C37" s="520" t="s">
        <v>1618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0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9" ca="1" si="20">IF(OR(D37="MDU",D37="MDU-KD"),(IF($O$3="RAB NON MDU","PLN KD",G37*F37)),0)</f>
        <v>0</v>
      </c>
      <c r="I37" s="361">
        <f t="shared" ref="I37:I39" ca="1" si="21">IF(D37="HDW",G37*F37,0)</f>
        <v>0</v>
      </c>
      <c r="J37" s="361">
        <f t="shared" ref="J37:J39" ca="1" si="22">IF(D37="JASA",G37*F37,0)</f>
        <v>0</v>
      </c>
      <c r="K37" s="362">
        <f t="shared" ref="K37:K39" ca="1" si="23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9">
        <v>1</v>
      </c>
      <c r="C38" s="520" t="s">
        <v>598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0">
        <f>F37*1</f>
        <v>1</v>
      </c>
      <c r="G38" s="360">
        <f ca="1">IF(ISERROR(OFFSET('HARGA SATUAN'!$I$6,MATCH(RAB!C38,'HARGA SATUAN'!$C$7:$C$1492,0),0)),0,OFFSET('HARGA SATUAN'!$I$6,MATCH(RAB!C38,'HARGA SATUAN'!$C$7:$C$1492,0),0))</f>
        <v>3965</v>
      </c>
      <c r="H38" s="361">
        <f t="shared" ca="1" si="20"/>
        <v>0</v>
      </c>
      <c r="I38" s="361">
        <f t="shared" ca="1" si="21"/>
        <v>3965</v>
      </c>
      <c r="J38" s="361">
        <f t="shared" ca="1" si="22"/>
        <v>0</v>
      </c>
      <c r="K38" s="362">
        <f t="shared" ca="1" si="23"/>
        <v>3965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9">
        <v>2</v>
      </c>
      <c r="C39" s="520" t="s">
        <v>474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0">
        <f>F37*1</f>
        <v>1</v>
      </c>
      <c r="G39" s="360">
        <f ca="1">IF(ISERROR(OFFSET('HARGA SATUAN'!$I$6,MATCH(RAB!C39,'HARGA SATUAN'!$C$7:$C$1492,0),0)),0,OFFSET('HARGA SATUAN'!$I$6,MATCH(RAB!C39,'HARGA SATUAN'!$C$7:$C$1492,0),0))</f>
        <v>3711.24</v>
      </c>
      <c r="H39" s="361">
        <f t="shared" ca="1" si="20"/>
        <v>0</v>
      </c>
      <c r="I39" s="361">
        <f t="shared" ca="1" si="21"/>
        <v>3711.24</v>
      </c>
      <c r="J39" s="361">
        <f t="shared" ca="1" si="22"/>
        <v>0</v>
      </c>
      <c r="K39" s="362">
        <f t="shared" ca="1" si="23"/>
        <v>3711.24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9">
        <v>3</v>
      </c>
      <c r="C40" s="520" t="s">
        <v>266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0">
        <f>F37*1</f>
        <v>1</v>
      </c>
      <c r="G40" s="360">
        <f ca="1">IF(ISERROR(OFFSET('HARGA SATUAN'!$I$6,MATCH(RAB!C40,'HARGA SATUAN'!$C$7:$C$1492,0),0)),0,OFFSET('HARGA SATUAN'!$I$6,MATCH(RAB!C40,'HARGA SATUAN'!$C$7:$C$1492,0),0))</f>
        <v>23310</v>
      </c>
      <c r="H40" s="361">
        <f t="shared" ref="H40:H44" ca="1" si="24">IF(OR(D40="MDU",D40="MDU-KD"),(IF($O$3="RAB NON MDU","PLN KD",G40*F40)),0)</f>
        <v>0</v>
      </c>
      <c r="I40" s="361">
        <f t="shared" ref="I40:I44" ca="1" si="25">IF(D40="HDW",G40*F40,0)</f>
        <v>23310</v>
      </c>
      <c r="J40" s="361">
        <f t="shared" ref="J40:J44" ca="1" si="26">IF(D40="JASA",G40*F40,0)</f>
        <v>0</v>
      </c>
      <c r="K40" s="362">
        <f t="shared" ref="K40:K44" ca="1" si="27">SUM(H40:J40)</f>
        <v>23310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9">
        <v>4</v>
      </c>
      <c r="C41" s="520" t="s">
        <v>35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0">
        <f>F37*1</f>
        <v>1</v>
      </c>
      <c r="G41" s="360">
        <f ca="1">IF(ISERROR(OFFSET('HARGA SATUAN'!$I$6,MATCH(RAB!C41,'HARGA SATUAN'!$C$7:$C$1492,0),0)),0,OFFSET('HARGA SATUAN'!$I$6,MATCH(RAB!C41,'HARGA SATUAN'!$C$7:$C$1492,0),0))</f>
        <v>2300</v>
      </c>
      <c r="H41" s="361">
        <f t="shared" ca="1" si="24"/>
        <v>0</v>
      </c>
      <c r="I41" s="361">
        <f t="shared" ca="1" si="25"/>
        <v>2300</v>
      </c>
      <c r="J41" s="361">
        <f t="shared" ca="1" si="26"/>
        <v>0</v>
      </c>
      <c r="K41" s="362">
        <f t="shared" ca="1" si="27"/>
        <v>2300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9">
        <v>5</v>
      </c>
      <c r="C42" s="520" t="s">
        <v>632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0">
        <f>F37*1</f>
        <v>1</v>
      </c>
      <c r="G42" s="360">
        <f ca="1">IF(ISERROR(OFFSET('HARGA SATUAN'!$I$6,MATCH(RAB!C42,'HARGA SATUAN'!$C$7:$C$1492,0),0)),0,OFFSET('HARGA SATUAN'!$I$6,MATCH(RAB!C42,'HARGA SATUAN'!$C$7:$C$1492,0),0))</f>
        <v>22700</v>
      </c>
      <c r="H42" s="361">
        <f t="shared" ca="1" si="24"/>
        <v>0</v>
      </c>
      <c r="I42" s="361">
        <f t="shared" ca="1" si="25"/>
        <v>0</v>
      </c>
      <c r="J42" s="361">
        <f t="shared" ca="1" si="26"/>
        <v>22700</v>
      </c>
      <c r="K42" s="362">
        <f t="shared" ca="1" si="27"/>
        <v>22700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7"/>
      <c r="C43" s="498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0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4"/>
        <v>0</v>
      </c>
      <c r="I43" s="361">
        <f t="shared" ca="1" si="25"/>
        <v>0</v>
      </c>
      <c r="J43" s="361">
        <f t="shared" ca="1" si="26"/>
        <v>0</v>
      </c>
      <c r="K43" s="362">
        <f t="shared" ca="1" si="27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7"/>
      <c r="C44" s="518" t="s">
        <v>1623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0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4"/>
        <v>0</v>
      </c>
      <c r="I44" s="361">
        <f t="shared" ca="1" si="25"/>
        <v>0</v>
      </c>
      <c r="J44" s="361">
        <f t="shared" ca="1" si="26"/>
        <v>0</v>
      </c>
      <c r="K44" s="362">
        <f t="shared" ca="1" si="27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7">
        <v>1</v>
      </c>
      <c r="C45" s="109" t="s">
        <v>1402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0">
        <v>140</v>
      </c>
      <c r="G45" s="360">
        <f ca="1">IF(ISERROR(OFFSET('HARGA SATUAN'!$I$6,MATCH(RAB!C45,'HARGA SATUAN'!$C$7:$C$1492,0),0)),0,OFFSET('HARGA SATUAN'!$I$6,MATCH(RAB!C45,'HARGA SATUAN'!$C$7:$C$1492,0),0))</f>
        <v>53300</v>
      </c>
      <c r="H45" s="361">
        <f t="shared" ref="H45:H47" ca="1" si="28">IF(OR(D45="MDU",D45="MDU-KD"),(IF($O$3="RAB NON MDU","PLN KD",G45*F45)),0)</f>
        <v>7462000</v>
      </c>
      <c r="I45" s="361">
        <f t="shared" ref="I45:I47" ca="1" si="29">IF(D45="HDW",G45*F45,0)</f>
        <v>0</v>
      </c>
      <c r="J45" s="361">
        <f t="shared" ref="J45:J47" ca="1" si="30">IF(D45="JASA",G45*F45,0)</f>
        <v>0</v>
      </c>
      <c r="K45" s="362">
        <f t="shared" ref="K45:K47" ca="1" si="31">SUM(H45:J45)</f>
        <v>7462000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7">
        <v>2</v>
      </c>
      <c r="C46" s="109" t="s">
        <v>347</v>
      </c>
      <c r="D46" s="512" t="s">
        <v>47</v>
      </c>
      <c r="E46" s="513" t="s">
        <v>297</v>
      </c>
      <c r="F46" s="513">
        <f>F45/50</f>
        <v>2.8</v>
      </c>
      <c r="G46" s="514">
        <v>85000</v>
      </c>
      <c r="H46" s="361">
        <f t="shared" si="28"/>
        <v>0</v>
      </c>
      <c r="I46" s="361">
        <f t="shared" si="29"/>
        <v>0</v>
      </c>
      <c r="J46" s="361">
        <f t="shared" si="30"/>
        <v>237999.99999999997</v>
      </c>
      <c r="K46" s="362">
        <f t="shared" si="31"/>
        <v>237999.99999999997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7"/>
      <c r="C47" s="498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0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8"/>
        <v>0</v>
      </c>
      <c r="I47" s="361">
        <f t="shared" ca="1" si="29"/>
        <v>0</v>
      </c>
      <c r="J47" s="361">
        <f t="shared" ca="1" si="30"/>
        <v>0</v>
      </c>
      <c r="K47" s="362">
        <f t="shared" ca="1" si="31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497"/>
      <c r="C48" s="518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0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70" ca="1" si="32">IF(OR(D48="MDU",D48="MDU-KD"),(IF($O$3="RAB NON MDU","PLN KD",G48*F48)),0)</f>
        <v>0</v>
      </c>
      <c r="I48" s="361">
        <f t="shared" ref="I48:I70" ca="1" si="33">IF(D48="HDW",G48*F48,0)</f>
        <v>0</v>
      </c>
      <c r="J48" s="361">
        <f t="shared" ref="J48:J70" ca="1" si="34">IF(D48="JASA",G48*F48,0)</f>
        <v>0</v>
      </c>
      <c r="K48" s="362">
        <f t="shared" ref="K48:K70" ca="1" si="35">SUM(H48:J48)</f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0" t="s">
        <v>1035</v>
      </c>
      <c r="C49" s="511" t="s">
        <v>1619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0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2"/>
        <v>0</v>
      </c>
      <c r="I49" s="361">
        <f t="shared" ca="1" si="33"/>
        <v>0</v>
      </c>
      <c r="J49" s="361">
        <f t="shared" ca="1" si="34"/>
        <v>0</v>
      </c>
      <c r="K49" s="362">
        <f t="shared" ca="1" si="35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0">
        <v>1</v>
      </c>
      <c r="C50" s="511" t="s">
        <v>28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0">
        <f>F49*1</f>
        <v>1</v>
      </c>
      <c r="G50" s="360">
        <f ca="1">IF(ISERROR(OFFSET('HARGA SATUAN'!$I$6,MATCH(RAB!C50,'HARGA SATUAN'!$C$7:$C$1492,0),0)),0,OFFSET('HARGA SATUAN'!$I$6,MATCH(RAB!C50,'HARGA SATUAN'!$C$7:$C$1492,0),0))</f>
        <v>26500</v>
      </c>
      <c r="H50" s="361">
        <f t="shared" ca="1" si="32"/>
        <v>0</v>
      </c>
      <c r="I50" s="361">
        <f t="shared" ca="1" si="33"/>
        <v>26500</v>
      </c>
      <c r="J50" s="361">
        <f t="shared" ca="1" si="34"/>
        <v>0</v>
      </c>
      <c r="K50" s="362">
        <f t="shared" ca="1" si="35"/>
        <v>26500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0">
        <v>2</v>
      </c>
      <c r="C51" s="511" t="s">
        <v>203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0">
        <f>F49*1</f>
        <v>1</v>
      </c>
      <c r="G51" s="360">
        <f ca="1">IF(ISERROR(OFFSET('HARGA SATUAN'!$I$6,MATCH(RAB!C51,'HARGA SATUAN'!$C$7:$C$1492,0),0)),0,OFFSET('HARGA SATUAN'!$I$6,MATCH(RAB!C51,'HARGA SATUAN'!$C$7:$C$1492,0),0))</f>
        <v>12500</v>
      </c>
      <c r="H51" s="361">
        <f t="shared" ca="1" si="32"/>
        <v>0</v>
      </c>
      <c r="I51" s="361">
        <f t="shared" ca="1" si="33"/>
        <v>12500</v>
      </c>
      <c r="J51" s="361">
        <f t="shared" ca="1" si="34"/>
        <v>0</v>
      </c>
      <c r="K51" s="362">
        <f t="shared" ca="1" si="35"/>
        <v>12500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0">
        <v>3</v>
      </c>
      <c r="C52" s="511" t="s">
        <v>206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0">
        <f>F49*12</f>
        <v>12</v>
      </c>
      <c r="G52" s="360">
        <f ca="1">IF(ISERROR(OFFSET('HARGA SATUAN'!$I$6,MATCH(RAB!C52,'HARGA SATUAN'!$C$7:$C$1492,0),0)),0,OFFSET('HARGA SATUAN'!$I$6,MATCH(RAB!C52,'HARGA SATUAN'!$C$7:$C$1492,0),0))</f>
        <v>39204</v>
      </c>
      <c r="H52" s="361">
        <f t="shared" ca="1" si="32"/>
        <v>0</v>
      </c>
      <c r="I52" s="361">
        <f t="shared" ca="1" si="33"/>
        <v>470448</v>
      </c>
      <c r="J52" s="361">
        <f t="shared" ca="1" si="34"/>
        <v>0</v>
      </c>
      <c r="K52" s="362">
        <f t="shared" ca="1" si="35"/>
        <v>470448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0">
        <v>4</v>
      </c>
      <c r="C53" s="511" t="s">
        <v>287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0">
        <f>F49*2</f>
        <v>2</v>
      </c>
      <c r="G53" s="360">
        <f ca="1">IF(ISERROR(OFFSET('HARGA SATUAN'!$I$6,MATCH(RAB!C53,'HARGA SATUAN'!$C$7:$C$1492,0),0)),0,OFFSET('HARGA SATUAN'!$I$6,MATCH(RAB!C53,'HARGA SATUAN'!$C$7:$C$1492,0),0))</f>
        <v>40000</v>
      </c>
      <c r="H53" s="361">
        <f t="shared" ca="1" si="32"/>
        <v>0</v>
      </c>
      <c r="I53" s="361">
        <f t="shared" ca="1" si="33"/>
        <v>80000</v>
      </c>
      <c r="J53" s="361">
        <f t="shared" ca="1" si="34"/>
        <v>0</v>
      </c>
      <c r="K53" s="362">
        <f t="shared" ca="1" si="35"/>
        <v>80000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0">
        <v>5</v>
      </c>
      <c r="C54" s="511" t="s">
        <v>26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0">
        <f>F49*1</f>
        <v>1</v>
      </c>
      <c r="G54" s="360">
        <f ca="1">IF(ISERROR(OFFSET('HARGA SATUAN'!$I$6,MATCH(RAB!C54,'HARGA SATUAN'!$C$7:$C$1492,0),0)),0,OFFSET('HARGA SATUAN'!$I$6,MATCH(RAB!C54,'HARGA SATUAN'!$C$7:$C$1492,0),0))</f>
        <v>2500</v>
      </c>
      <c r="H54" s="361">
        <f t="shared" ca="1" si="32"/>
        <v>0</v>
      </c>
      <c r="I54" s="361">
        <f t="shared" ca="1" si="33"/>
        <v>2500</v>
      </c>
      <c r="J54" s="361">
        <f t="shared" ca="1" si="34"/>
        <v>0</v>
      </c>
      <c r="K54" s="362">
        <f t="shared" ca="1" si="35"/>
        <v>2500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0">
        <v>6</v>
      </c>
      <c r="C55" s="511" t="s">
        <v>760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0">
        <f>F49*1</f>
        <v>1</v>
      </c>
      <c r="G55" s="360">
        <f ca="1">IF(ISERROR(OFFSET('HARGA SATUAN'!$I$6,MATCH(RAB!C55,'HARGA SATUAN'!$C$7:$C$1492,0),0)),0,OFFSET('HARGA SATUAN'!$I$6,MATCH(RAB!C55,'HARGA SATUAN'!$C$7:$C$1492,0),0))</f>
        <v>36600</v>
      </c>
      <c r="H55" s="361">
        <f t="shared" ca="1" si="32"/>
        <v>0</v>
      </c>
      <c r="I55" s="361">
        <f t="shared" ca="1" si="33"/>
        <v>0</v>
      </c>
      <c r="J55" s="361">
        <f t="shared" ca="1" si="34"/>
        <v>36600</v>
      </c>
      <c r="K55" s="362">
        <f t="shared" ca="1" si="35"/>
        <v>36600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7"/>
      <c r="C56" s="498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0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2"/>
        <v>0</v>
      </c>
      <c r="I56" s="361">
        <f t="shared" ca="1" si="33"/>
        <v>0</v>
      </c>
      <c r="J56" s="361">
        <f t="shared" ca="1" si="34"/>
        <v>0</v>
      </c>
      <c r="K56" s="362">
        <f t="shared" ca="1" si="35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0" t="s">
        <v>1035</v>
      </c>
      <c r="C57" s="511" t="s">
        <v>1620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0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2"/>
        <v>0</v>
      </c>
      <c r="I57" s="361">
        <f t="shared" ca="1" si="33"/>
        <v>0</v>
      </c>
      <c r="J57" s="361">
        <f t="shared" ca="1" si="34"/>
        <v>0</v>
      </c>
      <c r="K57" s="362">
        <f t="shared" ca="1" si="35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5">
        <v>1</v>
      </c>
      <c r="C58" s="516" t="s">
        <v>597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0">
        <f>F57*1</f>
        <v>1</v>
      </c>
      <c r="G58" s="360">
        <f ca="1">IF(ISERROR(OFFSET('HARGA SATUAN'!$I$6,MATCH(RAB!C58,'HARGA SATUAN'!$C$7:$C$1492,0),0)),0,OFFSET('HARGA SATUAN'!$I$6,MATCH(RAB!C58,'HARGA SATUAN'!$C$7:$C$1492,0),0))</f>
        <v>120900</v>
      </c>
      <c r="H58" s="361">
        <f t="shared" ca="1" si="32"/>
        <v>0</v>
      </c>
      <c r="I58" s="361">
        <f t="shared" ca="1" si="33"/>
        <v>120900</v>
      </c>
      <c r="J58" s="361">
        <f t="shared" ca="1" si="34"/>
        <v>0</v>
      </c>
      <c r="K58" s="362">
        <f t="shared" ca="1" si="35"/>
        <v>120900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2">
        <v>2</v>
      </c>
      <c r="C59" s="503" t="s">
        <v>261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0">
        <f>F57*1</f>
        <v>1</v>
      </c>
      <c r="G59" s="360">
        <f ca="1">IF(ISERROR(OFFSET('HARGA SATUAN'!$I$6,MATCH(RAB!C59,'HARGA SATUAN'!$C$7:$C$1492,0),0)),0,OFFSET('HARGA SATUAN'!$I$6,MATCH(RAB!C59,'HARGA SATUAN'!$C$7:$C$1492,0),0))</f>
        <v>135800</v>
      </c>
      <c r="H59" s="361">
        <f t="shared" ca="1" si="32"/>
        <v>0</v>
      </c>
      <c r="I59" s="361">
        <f t="shared" ca="1" si="33"/>
        <v>135800</v>
      </c>
      <c r="J59" s="361">
        <f t="shared" ca="1" si="34"/>
        <v>0</v>
      </c>
      <c r="K59" s="362">
        <f t="shared" ca="1" si="35"/>
        <v>135800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2">
        <v>3</v>
      </c>
      <c r="C60" s="504" t="s">
        <v>214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7">
        <f>F57*1</f>
        <v>1</v>
      </c>
      <c r="G60" s="360">
        <f ca="1">IF(ISERROR(OFFSET('HARGA SATUAN'!$I$6,MATCH(RAB!C60,'HARGA SATUAN'!$C$7:$C$1492,0),0)),0,OFFSET('HARGA SATUAN'!$I$6,MATCH(RAB!C60,'HARGA SATUAN'!$C$7:$C$1492,0),0))</f>
        <v>4500</v>
      </c>
      <c r="H60" s="361">
        <f t="shared" ca="1" si="32"/>
        <v>0</v>
      </c>
      <c r="I60" s="361">
        <f t="shared" ca="1" si="33"/>
        <v>4500</v>
      </c>
      <c r="J60" s="361">
        <f t="shared" ca="1" si="34"/>
        <v>0</v>
      </c>
      <c r="K60" s="362">
        <f t="shared" ca="1" si="35"/>
        <v>4500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0">
        <v>4</v>
      </c>
      <c r="C61" s="511" t="s">
        <v>768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0">
        <f>F57*1</f>
        <v>1</v>
      </c>
      <c r="G61" s="360">
        <f ca="1">IF(ISERROR(OFFSET('HARGA SATUAN'!$I$6,MATCH(RAB!C61,'HARGA SATUAN'!$C$7:$C$1492,0),0)),0,OFFSET('HARGA SATUAN'!$I$6,MATCH(RAB!C61,'HARGA SATUAN'!$C$7:$C$1492,0),0))</f>
        <v>55500</v>
      </c>
      <c r="H61" s="361">
        <f t="shared" ca="1" si="32"/>
        <v>0</v>
      </c>
      <c r="I61" s="361">
        <f t="shared" ca="1" si="33"/>
        <v>0</v>
      </c>
      <c r="J61" s="361">
        <f t="shared" ca="1" si="34"/>
        <v>55500</v>
      </c>
      <c r="K61" s="362">
        <f t="shared" ca="1" si="35"/>
        <v>55500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0"/>
      <c r="C62" s="511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0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2"/>
        <v>0</v>
      </c>
      <c r="I62" s="361">
        <f t="shared" ca="1" si="33"/>
        <v>0</v>
      </c>
      <c r="J62" s="361">
        <f t="shared" ca="1" si="34"/>
        <v>0</v>
      </c>
      <c r="K62" s="362">
        <f t="shared" ca="1" si="35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0" t="s">
        <v>1035</v>
      </c>
      <c r="C63" s="511" t="s">
        <v>1621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0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2"/>
        <v>0</v>
      </c>
      <c r="I63" s="361">
        <f t="shared" ca="1" si="33"/>
        <v>0</v>
      </c>
      <c r="J63" s="361">
        <f t="shared" ca="1" si="34"/>
        <v>0</v>
      </c>
      <c r="K63" s="362">
        <f t="shared" ca="1" si="35"/>
        <v>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0">
        <v>1</v>
      </c>
      <c r="C64" s="511" t="s">
        <v>30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0">
        <f>F63*1</f>
        <v>1</v>
      </c>
      <c r="G64" s="360">
        <f ca="1">IF(ISERROR(OFFSET('HARGA SATUAN'!$I$6,MATCH(RAB!C64,'HARGA SATUAN'!$C$7:$C$1492,0),0)),0,OFFSET('HARGA SATUAN'!$I$6,MATCH(RAB!C64,'HARGA SATUAN'!$C$7:$C$1492,0),0))</f>
        <v>47459</v>
      </c>
      <c r="H64" s="361">
        <f t="shared" ca="1" si="32"/>
        <v>0</v>
      </c>
      <c r="I64" s="361">
        <f t="shared" ca="1" si="33"/>
        <v>47459</v>
      </c>
      <c r="J64" s="361">
        <f t="shared" ca="1" si="34"/>
        <v>0</v>
      </c>
      <c r="K64" s="362">
        <f t="shared" ca="1" si="35"/>
        <v>47459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0">
        <v>2</v>
      </c>
      <c r="C65" s="511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500">
        <f>F63*1</f>
        <v>1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32"/>
        <v>0</v>
      </c>
      <c r="I65" s="361">
        <f t="shared" ca="1" si="33"/>
        <v>30000</v>
      </c>
      <c r="J65" s="361">
        <f t="shared" ca="1" si="34"/>
        <v>0</v>
      </c>
      <c r="K65" s="362">
        <f t="shared" ca="1" si="35"/>
        <v>30000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0">
        <v>3</v>
      </c>
      <c r="C66" s="511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0">
        <f>F63*1</f>
        <v>1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32"/>
        <v>0</v>
      </c>
      <c r="I66" s="361">
        <f t="shared" ca="1" si="33"/>
        <v>9500</v>
      </c>
      <c r="J66" s="361">
        <f t="shared" ca="1" si="34"/>
        <v>0</v>
      </c>
      <c r="K66" s="362">
        <f t="shared" ca="1" si="35"/>
        <v>9500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0">
        <v>4</v>
      </c>
      <c r="C67" s="511" t="s">
        <v>738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00">
        <f>F63*1</f>
        <v>1</v>
      </c>
      <c r="G67" s="360">
        <f ca="1">IF(ISERROR(OFFSET('HARGA SATUAN'!$I$6,MATCH(RAB!C67,'HARGA SATUAN'!$C$7:$C$1492,0),0)),0,OFFSET('HARGA SATUAN'!$I$6,MATCH(RAB!C67,'HARGA SATUAN'!$C$7:$C$1492,0),0))</f>
        <v>21200</v>
      </c>
      <c r="H67" s="361">
        <f t="shared" ca="1" si="32"/>
        <v>0</v>
      </c>
      <c r="I67" s="361">
        <f t="shared" ca="1" si="33"/>
        <v>0</v>
      </c>
      <c r="J67" s="361">
        <f t="shared" ca="1" si="34"/>
        <v>21200</v>
      </c>
      <c r="K67" s="362">
        <f t="shared" ca="1" si="35"/>
        <v>21200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7"/>
      <c r="C68" s="498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0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  <c r="L68" s="342"/>
      <c r="M68" s="342"/>
      <c r="N68" s="369"/>
      <c r="O68" s="344"/>
      <c r="P68" s="397"/>
      <c r="Q68" s="344"/>
    </row>
    <row r="69" spans="1:17">
      <c r="B69" s="366" t="s">
        <v>1608</v>
      </c>
      <c r="C69" s="367" t="s">
        <v>1610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0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2"/>
        <v>0</v>
      </c>
      <c r="I69" s="361">
        <f t="shared" ca="1" si="33"/>
        <v>0</v>
      </c>
      <c r="J69" s="361">
        <f t="shared" ca="1" si="34"/>
        <v>0</v>
      </c>
      <c r="K69" s="362">
        <f t="shared" ca="1" si="35"/>
        <v>0</v>
      </c>
    </row>
    <row r="70" spans="1:17">
      <c r="B70" s="493"/>
      <c r="C70" s="496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0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2"/>
        <v>0</v>
      </c>
      <c r="I70" s="361">
        <f t="shared" ca="1" si="33"/>
        <v>0</v>
      </c>
      <c r="J70" s="361">
        <f t="shared" ca="1" si="34"/>
        <v>0</v>
      </c>
      <c r="K70" s="362">
        <f t="shared" ca="1" si="35"/>
        <v>0</v>
      </c>
    </row>
    <row r="71" spans="1:17">
      <c r="B71" s="519" t="s">
        <v>1035</v>
      </c>
      <c r="C71" s="520" t="s">
        <v>1624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23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83" ca="1" si="36">IF(OR(D71="MDU",D71="MDU-KD"),(IF($O$3="RAB NON MDU","PLN KD",G71*F71)),0)</f>
        <v>0</v>
      </c>
      <c r="I71" s="361">
        <f t="shared" ref="I71:I83" ca="1" si="37">IF(D71="HDW",G71*F71,0)</f>
        <v>0</v>
      </c>
      <c r="J71" s="361">
        <f t="shared" ref="J71:J83" ca="1" si="38">IF(D71="JASA",G71*F71,0)</f>
        <v>0</v>
      </c>
      <c r="K71" s="362">
        <f t="shared" ref="K71:K83" ca="1" si="39">SUM(H71:J71)</f>
        <v>0</v>
      </c>
    </row>
    <row r="72" spans="1:17">
      <c r="B72" s="519">
        <v>1</v>
      </c>
      <c r="C72" s="505" t="s">
        <v>532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6">
        <f>F71*1</f>
        <v>1</v>
      </c>
      <c r="G72" s="360">
        <f ca="1">IF(ISERROR(OFFSET('HARGA SATUAN'!$I$6,MATCH(RAB!C72,'HARGA SATUAN'!$C$7:$C$1492,0),0)),0,OFFSET('HARGA SATUAN'!$I$6,MATCH(RAB!C72,'HARGA SATUAN'!$C$7:$C$1492,0),0))</f>
        <v>27845400</v>
      </c>
      <c r="H72" s="361">
        <f t="shared" ca="1" si="36"/>
        <v>27845400</v>
      </c>
      <c r="I72" s="361">
        <f t="shared" ca="1" si="37"/>
        <v>0</v>
      </c>
      <c r="J72" s="361">
        <f t="shared" ca="1" si="38"/>
        <v>0</v>
      </c>
      <c r="K72" s="362">
        <f t="shared" ca="1" si="39"/>
        <v>27845400</v>
      </c>
    </row>
    <row r="73" spans="1:17">
      <c r="B73" s="502">
        <v>2</v>
      </c>
      <c r="C73" s="505" t="s">
        <v>1612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6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36"/>
        <v>0</v>
      </c>
      <c r="I73" s="361">
        <f t="shared" ca="1" si="37"/>
        <v>0</v>
      </c>
      <c r="J73" s="361">
        <f t="shared" ca="1" si="38"/>
        <v>0</v>
      </c>
      <c r="K73" s="362">
        <f t="shared" ca="1" si="39"/>
        <v>0</v>
      </c>
    </row>
    <row r="74" spans="1:17">
      <c r="B74" s="502"/>
      <c r="C74" s="505" t="s">
        <v>65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506">
        <f>F71*2</f>
        <v>2</v>
      </c>
      <c r="G74" s="360">
        <f ca="1">IF(ISERROR(OFFSET('HARGA SATUAN'!$I$6,MATCH(RAB!C74,'HARGA SATUAN'!$C$7:$C$1492,0),0)),0,OFFSET('HARGA SATUAN'!$I$6,MATCH(RAB!C74,'HARGA SATUAN'!$C$7:$C$1492,0),0))</f>
        <v>14200</v>
      </c>
      <c r="H74" s="361">
        <f t="shared" ca="1" si="36"/>
        <v>28400</v>
      </c>
      <c r="I74" s="361">
        <f t="shared" ca="1" si="37"/>
        <v>0</v>
      </c>
      <c r="J74" s="361">
        <f t="shared" ca="1" si="38"/>
        <v>0</v>
      </c>
      <c r="K74" s="362">
        <f t="shared" ca="1" si="39"/>
        <v>28400</v>
      </c>
    </row>
    <row r="75" spans="1:17">
      <c r="B75" s="519"/>
      <c r="C75" s="505" t="s">
        <v>1625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6">
        <f>F71*2</f>
        <v>2</v>
      </c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36"/>
        <v>0</v>
      </c>
      <c r="I75" s="361">
        <f t="shared" ca="1" si="37"/>
        <v>0</v>
      </c>
      <c r="J75" s="361">
        <f t="shared" ca="1" si="38"/>
        <v>0</v>
      </c>
      <c r="K75" s="362">
        <f t="shared" ca="1" si="39"/>
        <v>0</v>
      </c>
    </row>
    <row r="76" spans="1:17">
      <c r="B76" s="519">
        <v>3</v>
      </c>
      <c r="C76" s="505" t="s">
        <v>207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6">
        <f>F71*1</f>
        <v>1</v>
      </c>
      <c r="G76" s="360">
        <f ca="1">IF(ISERROR(OFFSET('HARGA SATUAN'!$I$6,MATCH(RAB!C76,'HARGA SATUAN'!$C$7:$C$1492,0),0)),0,OFFSET('HARGA SATUAN'!$I$6,MATCH(RAB!C76,'HARGA SATUAN'!$C$7:$C$1492,0),0))</f>
        <v>87000</v>
      </c>
      <c r="H76" s="361">
        <f t="shared" ca="1" si="36"/>
        <v>0</v>
      </c>
      <c r="I76" s="361">
        <f t="shared" ca="1" si="37"/>
        <v>87000</v>
      </c>
      <c r="J76" s="361">
        <f t="shared" ca="1" si="38"/>
        <v>0</v>
      </c>
      <c r="K76" s="362">
        <f t="shared" ca="1" si="39"/>
        <v>87000</v>
      </c>
    </row>
    <row r="77" spans="1:17">
      <c r="B77" s="519">
        <v>4</v>
      </c>
      <c r="C77" s="505" t="s">
        <v>176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6">
        <f>F71*2</f>
        <v>2</v>
      </c>
      <c r="G77" s="360">
        <f ca="1">IF(ISERROR(OFFSET('HARGA SATUAN'!$I$6,MATCH(RAB!C77,'HARGA SATUAN'!$C$7:$C$1492,0),0)),0,OFFSET('HARGA SATUAN'!$I$6,MATCH(RAB!C77,'HARGA SATUAN'!$C$7:$C$1492,0),0))</f>
        <v>404600</v>
      </c>
      <c r="H77" s="361">
        <f t="shared" ca="1" si="36"/>
        <v>0</v>
      </c>
      <c r="I77" s="361">
        <f t="shared" ca="1" si="37"/>
        <v>809200</v>
      </c>
      <c r="J77" s="361">
        <f t="shared" ca="1" si="38"/>
        <v>0</v>
      </c>
      <c r="K77" s="362">
        <f t="shared" ca="1" si="39"/>
        <v>809200</v>
      </c>
    </row>
    <row r="78" spans="1:17">
      <c r="B78" s="519">
        <v>5</v>
      </c>
      <c r="C78" s="505" t="s">
        <v>184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6">
        <f>F71*3</f>
        <v>3</v>
      </c>
      <c r="G78" s="360">
        <f ca="1">IF(ISERROR(OFFSET('HARGA SATUAN'!$I$6,MATCH(RAB!C78,'HARGA SATUAN'!$C$7:$C$1492,0),0)),0,OFFSET('HARGA SATUAN'!$I$6,MATCH(RAB!C78,'HARGA SATUAN'!$C$7:$C$1492,0),0))</f>
        <v>15900</v>
      </c>
      <c r="H78" s="361">
        <f t="shared" ca="1" si="36"/>
        <v>0</v>
      </c>
      <c r="I78" s="361">
        <f t="shared" ca="1" si="37"/>
        <v>47700</v>
      </c>
      <c r="J78" s="361">
        <f t="shared" ca="1" si="38"/>
        <v>0</v>
      </c>
      <c r="K78" s="362">
        <f t="shared" ca="1" si="39"/>
        <v>47700</v>
      </c>
    </row>
    <row r="79" spans="1:17">
      <c r="B79" s="519">
        <v>6</v>
      </c>
      <c r="C79" s="505" t="s">
        <v>187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6">
        <f>F71*2</f>
        <v>2</v>
      </c>
      <c r="G79" s="360">
        <f ca="1">IF(ISERROR(OFFSET('HARGA SATUAN'!$I$6,MATCH(RAB!C79,'HARGA SATUAN'!$C$7:$C$1492,0),0)),0,OFFSET('HARGA SATUAN'!$I$6,MATCH(RAB!C79,'HARGA SATUAN'!$C$7:$C$1492,0),0))</f>
        <v>17100</v>
      </c>
      <c r="H79" s="361">
        <f t="shared" ca="1" si="36"/>
        <v>0</v>
      </c>
      <c r="I79" s="361">
        <f t="shared" ca="1" si="37"/>
        <v>34200</v>
      </c>
      <c r="J79" s="361">
        <f t="shared" ca="1" si="38"/>
        <v>0</v>
      </c>
      <c r="K79" s="362">
        <f t="shared" ca="1" si="39"/>
        <v>34200</v>
      </c>
    </row>
    <row r="80" spans="1:17">
      <c r="B80" s="519">
        <v>7</v>
      </c>
      <c r="C80" s="505" t="s">
        <v>1626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6">
        <f>F71*4</f>
        <v>4</v>
      </c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36"/>
        <v>0</v>
      </c>
      <c r="I80" s="361">
        <f t="shared" ca="1" si="37"/>
        <v>0</v>
      </c>
      <c r="J80" s="361">
        <f t="shared" ca="1" si="38"/>
        <v>0</v>
      </c>
      <c r="K80" s="362">
        <f t="shared" ca="1" si="39"/>
        <v>0</v>
      </c>
    </row>
    <row r="81" spans="2:11">
      <c r="B81" s="519">
        <v>8</v>
      </c>
      <c r="C81" s="505" t="s">
        <v>149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Set</v>
      </c>
      <c r="F81" s="506">
        <f>F71*1</f>
        <v>1</v>
      </c>
      <c r="G81" s="360">
        <f ca="1">IF(ISERROR(OFFSET('HARGA SATUAN'!$I$6,MATCH(RAB!C81,'HARGA SATUAN'!$C$7:$C$1492,0),0)),0,OFFSET('HARGA SATUAN'!$I$6,MATCH(RAB!C81,'HARGA SATUAN'!$C$7:$C$1492,0),0))</f>
        <v>67800</v>
      </c>
      <c r="H81" s="361">
        <f t="shared" ca="1" si="36"/>
        <v>0</v>
      </c>
      <c r="I81" s="361">
        <f t="shared" ca="1" si="37"/>
        <v>67800</v>
      </c>
      <c r="J81" s="361">
        <f t="shared" ca="1" si="38"/>
        <v>0</v>
      </c>
      <c r="K81" s="362">
        <f t="shared" ca="1" si="39"/>
        <v>67800</v>
      </c>
    </row>
    <row r="82" spans="2:11">
      <c r="B82" s="519">
        <v>9</v>
      </c>
      <c r="C82" s="505" t="s">
        <v>32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Mtr</v>
      </c>
      <c r="F82" s="506">
        <f>F71*2</f>
        <v>2</v>
      </c>
      <c r="G82" s="360">
        <f ca="1">IF(ISERROR(OFFSET('HARGA SATUAN'!$I$6,MATCH(RAB!C82,'HARGA SATUAN'!$C$7:$C$1492,0),0)),0,OFFSET('HARGA SATUAN'!$I$6,MATCH(RAB!C82,'HARGA SATUAN'!$C$7:$C$1492,0),0))</f>
        <v>30000</v>
      </c>
      <c r="H82" s="361">
        <f t="shared" ca="1" si="36"/>
        <v>0</v>
      </c>
      <c r="I82" s="361">
        <f t="shared" ca="1" si="37"/>
        <v>60000</v>
      </c>
      <c r="J82" s="361">
        <f t="shared" ca="1" si="38"/>
        <v>0</v>
      </c>
      <c r="K82" s="362">
        <f t="shared" ca="1" si="39"/>
        <v>60000</v>
      </c>
    </row>
    <row r="83" spans="2:11">
      <c r="B83" s="519">
        <v>10</v>
      </c>
      <c r="C83" s="505" t="s">
        <v>781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06">
        <f>F71*1</f>
        <v>1</v>
      </c>
      <c r="G83" s="360">
        <f ca="1">IF(ISERROR(OFFSET('HARGA SATUAN'!$I$6,MATCH(RAB!C83,'HARGA SATUAN'!$C$7:$C$1492,0),0)),0,OFFSET('HARGA SATUAN'!$I$6,MATCH(RAB!C83,'HARGA SATUAN'!$C$7:$C$1492,0),0))</f>
        <v>346400</v>
      </c>
      <c r="H83" s="361">
        <f t="shared" ca="1" si="36"/>
        <v>0</v>
      </c>
      <c r="I83" s="361">
        <f t="shared" ca="1" si="37"/>
        <v>0</v>
      </c>
      <c r="J83" s="361">
        <f t="shared" ca="1" si="38"/>
        <v>346400</v>
      </c>
      <c r="K83" s="362">
        <f t="shared" ca="1" si="39"/>
        <v>346400</v>
      </c>
    </row>
    <row r="84" spans="2:11">
      <c r="B84" s="507">
        <v>11</v>
      </c>
      <c r="C84" s="109" t="s">
        <v>961</v>
      </c>
      <c r="D84" s="358" t="str">
        <f ca="1">IF(ISERROR(OFFSET('HARGA SATUAN'!$D$6,MATCH(RAB!C84,'HARGA SATUAN'!$C$7:$C$1492,0),0)),"",OFFSET('HARGA SATUAN'!$D$6,MATCH(RAB!C84,'HARGA SATUAN'!$C$7:$C$1492,0),0))</f>
        <v>JASA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0">
        <v>1</v>
      </c>
      <c r="G84" s="360">
        <f ca="1">IF(ISERROR(OFFSET('HARGA SATUAN'!$I$6,MATCH(RAB!C84,'HARGA SATUAN'!$C$7:$C$1492,0),0)),0,OFFSET('HARGA SATUAN'!$I$6,MATCH(RAB!C84,'HARGA SATUAN'!$C$7:$C$1492,0),0))</f>
        <v>213420</v>
      </c>
      <c r="H84" s="361">
        <f t="shared" ref="H84" ca="1" si="40">IF(OR(D84="MDU",D84="MDU-KD"),(IF($O$3="RAB NON MDU","PLN KD",G84*F84)),0)</f>
        <v>0</v>
      </c>
      <c r="I84" s="361">
        <f t="shared" ref="I84" ca="1" si="41">IF(D84="HDW",G84*F84,0)</f>
        <v>0</v>
      </c>
      <c r="J84" s="361">
        <f t="shared" ref="J84" ca="1" si="42">IF(D84="JASA",G84*F84,0)</f>
        <v>213420</v>
      </c>
      <c r="K84" s="362">
        <f t="shared" ref="K84" ca="1" si="43">SUM(H84:J84)</f>
        <v>213420</v>
      </c>
    </row>
    <row r="85" spans="2:11">
      <c r="B85" s="507"/>
      <c r="C85" s="505"/>
      <c r="D85" s="358"/>
      <c r="E85" s="359"/>
      <c r="F85" s="500"/>
      <c r="G85" s="360"/>
      <c r="H85" s="361"/>
      <c r="I85" s="361"/>
      <c r="J85" s="361"/>
      <c r="K85" s="362"/>
    </row>
    <row r="86" spans="2:11">
      <c r="B86" s="502" t="s">
        <v>1035</v>
      </c>
      <c r="C86" s="503" t="s">
        <v>1613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00">
        <v>1</v>
      </c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ref="H86:H96" ca="1" si="44">IF(OR(D86="MDU",D86="MDU-KD"),(IF($O$3="RAB NON MDU","PLN KD",G86*F86)),0)</f>
        <v>0</v>
      </c>
      <c r="I86" s="361">
        <f t="shared" ref="I86:I96" ca="1" si="45">IF(D86="HDW",G86*F86,0)</f>
        <v>0</v>
      </c>
      <c r="J86" s="361">
        <f t="shared" ref="J86:J96" ca="1" si="46">IF(D86="JASA",G86*F86,0)</f>
        <v>0</v>
      </c>
      <c r="K86" s="362">
        <f t="shared" ref="K86:K96" ca="1" si="47">SUM(H86:J86)</f>
        <v>0</v>
      </c>
    </row>
    <row r="87" spans="2:11">
      <c r="B87" s="502">
        <v>1</v>
      </c>
      <c r="C87" s="504" t="s">
        <v>29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0">
        <f>F86*1</f>
        <v>1</v>
      </c>
      <c r="G87" s="360">
        <f ca="1">IF(ISERROR(OFFSET('HARGA SATUAN'!$I$6,MATCH(RAB!C87,'HARGA SATUAN'!$C$7:$C$1492,0),0)),0,OFFSET('HARGA SATUAN'!$I$6,MATCH(RAB!C87,'HARGA SATUAN'!$C$7:$C$1492,0),0))</f>
        <v>185200</v>
      </c>
      <c r="H87" s="361">
        <f t="shared" ca="1" si="44"/>
        <v>0</v>
      </c>
      <c r="I87" s="361">
        <f t="shared" ca="1" si="45"/>
        <v>185200</v>
      </c>
      <c r="J87" s="361">
        <f t="shared" ca="1" si="46"/>
        <v>0</v>
      </c>
      <c r="K87" s="362">
        <f t="shared" ca="1" si="47"/>
        <v>185200</v>
      </c>
    </row>
    <row r="88" spans="2:11">
      <c r="B88" s="497">
        <v>2</v>
      </c>
      <c r="C88" s="498" t="s">
        <v>30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0">
        <f>F86*1</f>
        <v>1</v>
      </c>
      <c r="G88" s="360">
        <f ca="1">IF(ISERROR(OFFSET('HARGA SATUAN'!$I$6,MATCH(RAB!C88,'HARGA SATUAN'!$C$7:$C$1492,0),0)),0,OFFSET('HARGA SATUAN'!$I$6,MATCH(RAB!C88,'HARGA SATUAN'!$C$7:$C$1492,0),0))</f>
        <v>47459</v>
      </c>
      <c r="H88" s="361">
        <f t="shared" ca="1" si="44"/>
        <v>0</v>
      </c>
      <c r="I88" s="361">
        <f t="shared" ca="1" si="45"/>
        <v>47459</v>
      </c>
      <c r="J88" s="361">
        <f t="shared" ca="1" si="46"/>
        <v>0</v>
      </c>
      <c r="K88" s="362">
        <f t="shared" ca="1" si="47"/>
        <v>47459</v>
      </c>
    </row>
    <row r="89" spans="2:11">
      <c r="B89" s="497">
        <v>3</v>
      </c>
      <c r="C89" s="498" t="s">
        <v>31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0">
        <f>F86*1</f>
        <v>1</v>
      </c>
      <c r="G89" s="360">
        <f ca="1">IF(ISERROR(OFFSET('HARGA SATUAN'!$I$6,MATCH(RAB!C89,'HARGA SATUAN'!$C$7:$C$1492,0),0)),0,OFFSET('HARGA SATUAN'!$I$6,MATCH(RAB!C89,'HARGA SATUAN'!$C$7:$C$1492,0),0))</f>
        <v>4880</v>
      </c>
      <c r="H89" s="361">
        <f t="shared" ca="1" si="44"/>
        <v>0</v>
      </c>
      <c r="I89" s="361">
        <f t="shared" ca="1" si="45"/>
        <v>4880</v>
      </c>
      <c r="J89" s="361">
        <f t="shared" ca="1" si="46"/>
        <v>0</v>
      </c>
      <c r="K89" s="362">
        <f t="shared" ca="1" si="47"/>
        <v>4880</v>
      </c>
    </row>
    <row r="90" spans="2:11">
      <c r="B90" s="497">
        <v>4</v>
      </c>
      <c r="C90" s="498" t="s">
        <v>32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Mtr</v>
      </c>
      <c r="F90" s="500">
        <f>F86*10</f>
        <v>10</v>
      </c>
      <c r="G90" s="360">
        <f ca="1">IF(ISERROR(OFFSET('HARGA SATUAN'!$I$6,MATCH(RAB!C90,'HARGA SATUAN'!$C$7:$C$1492,0),0)),0,OFFSET('HARGA SATUAN'!$I$6,MATCH(RAB!C90,'HARGA SATUAN'!$C$7:$C$1492,0),0))</f>
        <v>30000</v>
      </c>
      <c r="H90" s="361">
        <f t="shared" ca="1" si="44"/>
        <v>0</v>
      </c>
      <c r="I90" s="361">
        <f t="shared" ca="1" si="45"/>
        <v>300000</v>
      </c>
      <c r="J90" s="361">
        <f t="shared" ca="1" si="46"/>
        <v>0</v>
      </c>
      <c r="K90" s="362">
        <f t="shared" ca="1" si="47"/>
        <v>300000</v>
      </c>
    </row>
    <row r="91" spans="2:11">
      <c r="B91" s="497">
        <v>5</v>
      </c>
      <c r="C91" s="498" t="s">
        <v>33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0">
        <f>F86*2</f>
        <v>2</v>
      </c>
      <c r="G91" s="360">
        <f ca="1">IF(ISERROR(OFFSET('HARGA SATUAN'!$I$6,MATCH(RAB!C91,'HARGA SATUAN'!$C$7:$C$1492,0),0)),0,OFFSET('HARGA SATUAN'!$I$6,MATCH(RAB!C91,'HARGA SATUAN'!$C$7:$C$1492,0),0))</f>
        <v>9500</v>
      </c>
      <c r="H91" s="361">
        <f t="shared" ca="1" si="44"/>
        <v>0</v>
      </c>
      <c r="I91" s="361">
        <f t="shared" ca="1" si="45"/>
        <v>19000</v>
      </c>
      <c r="J91" s="361">
        <f t="shared" ca="1" si="46"/>
        <v>0</v>
      </c>
      <c r="K91" s="362">
        <f t="shared" ca="1" si="47"/>
        <v>19000</v>
      </c>
    </row>
    <row r="92" spans="2:11">
      <c r="B92" s="497">
        <v>6</v>
      </c>
      <c r="C92" s="498" t="s">
        <v>34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0">
        <f>F86*5.5</f>
        <v>5.5</v>
      </c>
      <c r="G92" s="360">
        <f ca="1">IF(ISERROR(OFFSET('HARGA SATUAN'!$I$6,MATCH(RAB!C92,'HARGA SATUAN'!$C$7:$C$1492,0),0)),0,OFFSET('HARGA SATUAN'!$I$6,MATCH(RAB!C92,'HARGA SATUAN'!$C$7:$C$1492,0),0))</f>
        <v>6100</v>
      </c>
      <c r="H92" s="361">
        <f t="shared" ca="1" si="44"/>
        <v>0</v>
      </c>
      <c r="I92" s="361">
        <f t="shared" ca="1" si="45"/>
        <v>33550</v>
      </c>
      <c r="J92" s="361">
        <f t="shared" ca="1" si="46"/>
        <v>0</v>
      </c>
      <c r="K92" s="362">
        <f t="shared" ca="1" si="47"/>
        <v>33550</v>
      </c>
    </row>
    <row r="93" spans="2:11">
      <c r="B93" s="497">
        <v>7</v>
      </c>
      <c r="C93" s="498" t="s">
        <v>35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0">
        <f>F86*6</f>
        <v>6</v>
      </c>
      <c r="G93" s="360">
        <f ca="1">IF(ISERROR(OFFSET('HARGA SATUAN'!$I$6,MATCH(RAB!C93,'HARGA SATUAN'!$C$7:$C$1492,0),0)),0,OFFSET('HARGA SATUAN'!$I$6,MATCH(RAB!C93,'HARGA SATUAN'!$C$7:$C$1492,0),0))</f>
        <v>2300</v>
      </c>
      <c r="H93" s="361">
        <f t="shared" ca="1" si="44"/>
        <v>0</v>
      </c>
      <c r="I93" s="361">
        <f t="shared" ca="1" si="45"/>
        <v>13800</v>
      </c>
      <c r="J93" s="361">
        <f t="shared" ca="1" si="46"/>
        <v>0</v>
      </c>
      <c r="K93" s="362">
        <f t="shared" ca="1" si="47"/>
        <v>13800</v>
      </c>
    </row>
    <row r="94" spans="2:11">
      <c r="B94" s="497">
        <v>8</v>
      </c>
      <c r="C94" s="498" t="s">
        <v>1614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Mtr</v>
      </c>
      <c r="F94" s="500">
        <f>F86*4.8</f>
        <v>4.8</v>
      </c>
      <c r="G94" s="360">
        <f ca="1">IF(ISERROR(OFFSET('HARGA SATUAN'!$I$6,MATCH(RAB!C94,'HARGA SATUAN'!$C$7:$C$1492,0),0)),0,OFFSET('HARGA SATUAN'!$I$6,MATCH(RAB!C94,'HARGA SATUAN'!$C$7:$C$1492,0),0))</f>
        <v>23310</v>
      </c>
      <c r="H94" s="361">
        <f t="shared" ca="1" si="44"/>
        <v>0</v>
      </c>
      <c r="I94" s="361">
        <f t="shared" ca="1" si="45"/>
        <v>111888</v>
      </c>
      <c r="J94" s="361">
        <f t="shared" ca="1" si="46"/>
        <v>0</v>
      </c>
      <c r="K94" s="362">
        <f t="shared" ca="1" si="47"/>
        <v>111888</v>
      </c>
    </row>
    <row r="95" spans="2:11">
      <c r="B95" s="497">
        <v>9</v>
      </c>
      <c r="C95" s="498" t="s">
        <v>736</v>
      </c>
      <c r="D95" s="358" t="str">
        <f ca="1">IF(ISERROR(OFFSET('HARGA SATUAN'!$D$6,MATCH(RAB!C95,'HARGA SATUAN'!$C$7:$C$1492,0),0)),"",OFFSET('HARGA SATUAN'!$D$6,MATCH(RAB!C95,'HARGA SATUAN'!$C$7:$C$1492,0),0))</f>
        <v>JASA</v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500">
        <f>F86*1</f>
        <v>1</v>
      </c>
      <c r="G95" s="360">
        <f ca="1">IF(ISERROR(OFFSET('HARGA SATUAN'!$I$6,MATCH(RAB!C95,'HARGA SATUAN'!$C$7:$C$1492,0),0)),0,OFFSET('HARGA SATUAN'!$I$6,MATCH(RAB!C95,'HARGA SATUAN'!$C$7:$C$1492,0),0))</f>
        <v>65400</v>
      </c>
      <c r="H95" s="361">
        <f t="shared" ca="1" si="44"/>
        <v>0</v>
      </c>
      <c r="I95" s="361">
        <f t="shared" ca="1" si="45"/>
        <v>0</v>
      </c>
      <c r="J95" s="361">
        <f t="shared" ca="1" si="46"/>
        <v>65400</v>
      </c>
      <c r="K95" s="362">
        <f t="shared" ca="1" si="47"/>
        <v>65400</v>
      </c>
    </row>
    <row r="96" spans="2:11">
      <c r="B96" s="493"/>
      <c r="C96" s="496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501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44"/>
        <v>0</v>
      </c>
      <c r="I96" s="361">
        <f t="shared" ca="1" si="45"/>
        <v>0</v>
      </c>
      <c r="J96" s="361">
        <f t="shared" ca="1" si="46"/>
        <v>0</v>
      </c>
      <c r="K96" s="362">
        <f t="shared" ca="1" si="47"/>
        <v>0</v>
      </c>
    </row>
    <row r="97" spans="2:11">
      <c r="B97" s="494" t="s">
        <v>1609</v>
      </c>
      <c r="C97" s="499" t="s">
        <v>1615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368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ref="H97:H103" ca="1" si="48">IF(OR(D97="MDU",D97="MDU-KD"),(IF($O$3="RAB NON MDU","PLN KD",G97*F97)),0)</f>
        <v>0</v>
      </c>
      <c r="I97" s="361">
        <f t="shared" ref="I97:I103" ca="1" si="49">IF(D97="HDW",G97*F97,0)</f>
        <v>0</v>
      </c>
      <c r="J97" s="361">
        <f t="shared" ref="J97:J103" ca="1" si="50">IF(D97="JASA",G97*F97,0)</f>
        <v>0</v>
      </c>
      <c r="K97" s="362">
        <f t="shared" ref="K97:K103" ca="1" si="51">SUM(H97:J97)</f>
        <v>0</v>
      </c>
    </row>
    <row r="98" spans="2:11">
      <c r="B98" s="494"/>
      <c r="C98" s="495"/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509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48"/>
        <v>0</v>
      </c>
      <c r="I98" s="361">
        <f t="shared" ca="1" si="49"/>
        <v>0</v>
      </c>
      <c r="J98" s="361">
        <f t="shared" ca="1" si="50"/>
        <v>0</v>
      </c>
      <c r="K98" s="362">
        <f t="shared" ca="1" si="51"/>
        <v>0</v>
      </c>
    </row>
    <row r="99" spans="2:11">
      <c r="B99" s="494" t="s">
        <v>1035</v>
      </c>
      <c r="C99" s="495" t="s">
        <v>1628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522">
        <v>1</v>
      </c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48"/>
        <v>0</v>
      </c>
      <c r="I99" s="361">
        <f t="shared" ca="1" si="49"/>
        <v>0</v>
      </c>
      <c r="J99" s="361">
        <f t="shared" ca="1" si="50"/>
        <v>0</v>
      </c>
      <c r="K99" s="362">
        <f t="shared" ca="1" si="51"/>
        <v>0</v>
      </c>
    </row>
    <row r="100" spans="2:11">
      <c r="B100" s="519">
        <v>1</v>
      </c>
      <c r="C100" s="109" t="s">
        <v>482</v>
      </c>
      <c r="D100" s="358" t="str">
        <f ca="1">IF(ISERROR(OFFSET('HARGA SATUAN'!$D$6,MATCH(RAB!C100,'HARGA SATUAN'!$C$7:$C$1492,0),0)),"",OFFSET('HARGA SATUAN'!$D$6,MATCH(RAB!C100,'HARGA SATUAN'!$C$7:$C$1492,0),0))</f>
        <v>MDU-KD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22">
        <f>F99*1</f>
        <v>1</v>
      </c>
      <c r="G100" s="360">
        <f ca="1">IF(ISERROR(OFFSET('HARGA SATUAN'!$I$6,MATCH(RAB!C100,'HARGA SATUAN'!$C$7:$C$1492,0),0)),0,OFFSET('HARGA SATUAN'!$I$6,MATCH(RAB!C100,'HARGA SATUAN'!$C$7:$C$1492,0),0))</f>
        <v>327600</v>
      </c>
      <c r="H100" s="361">
        <f t="shared" ca="1" si="48"/>
        <v>327600</v>
      </c>
      <c r="I100" s="361">
        <f t="shared" ca="1" si="49"/>
        <v>0</v>
      </c>
      <c r="J100" s="361">
        <f t="shared" ca="1" si="50"/>
        <v>0</v>
      </c>
      <c r="K100" s="362">
        <f t="shared" ca="1" si="51"/>
        <v>327600</v>
      </c>
    </row>
    <row r="101" spans="2:11">
      <c r="B101" s="519">
        <v>2</v>
      </c>
      <c r="C101" s="521" t="s">
        <v>493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22">
        <f>F99*1</f>
        <v>1</v>
      </c>
      <c r="G101" s="360">
        <f ca="1">IF(ISERROR(OFFSET('HARGA SATUAN'!$I$6,MATCH(RAB!C101,'HARGA SATUAN'!$C$7:$C$1492,0),0)),0,OFFSET('HARGA SATUAN'!$I$6,MATCH(RAB!C101,'HARGA SATUAN'!$C$7:$C$1492,0),0))</f>
        <v>39000</v>
      </c>
      <c r="H101" s="361">
        <f t="shared" ca="1" si="48"/>
        <v>39000</v>
      </c>
      <c r="I101" s="361">
        <f t="shared" ca="1" si="49"/>
        <v>0</v>
      </c>
      <c r="J101" s="361">
        <f t="shared" ca="1" si="50"/>
        <v>0</v>
      </c>
      <c r="K101" s="362">
        <f t="shared" ca="1" si="51"/>
        <v>39000</v>
      </c>
    </row>
    <row r="102" spans="2:11">
      <c r="B102" s="519">
        <v>3</v>
      </c>
      <c r="C102" s="521" t="s">
        <v>74</v>
      </c>
      <c r="D102" s="358" t="str">
        <f ca="1">IF(ISERROR(OFFSET('HARGA SATUAN'!$D$6,MATCH(RAB!C102,'HARGA SATUAN'!$C$7:$C$1492,0),0)),"",OFFSET('HARGA SATUAN'!$D$6,MATCH(RAB!C102,'HARGA SATUAN'!$C$7:$C$1492,0),0))</f>
        <v>MDU-KD</v>
      </c>
      <c r="E102" s="359" t="str">
        <f ca="1">IF(B102="+","Unit",IF(ISERROR(OFFSET('HARGA SATUAN'!$E$6,MATCH(RAB!C102,'HARGA SATUAN'!$C$7:$C$1492,0),0)),"",OFFSET('HARGA SATUAN'!$E$6,MATCH(RAB!C102,'HARGA SATUAN'!$C$7:$C$1492,0),0)))</f>
        <v>Mtr</v>
      </c>
      <c r="F102" s="522">
        <f>F99*35</f>
        <v>35</v>
      </c>
      <c r="G102" s="360">
        <f ca="1">IF(ISERROR(OFFSET('HARGA SATUAN'!$I$6,MATCH(RAB!C102,'HARGA SATUAN'!$C$7:$C$1492,0),0)),0,OFFSET('HARGA SATUAN'!$I$6,MATCH(RAB!C102,'HARGA SATUAN'!$C$7:$C$1492,0),0))</f>
        <v>6600</v>
      </c>
      <c r="H102" s="361">
        <f t="shared" ca="1" si="48"/>
        <v>231000</v>
      </c>
      <c r="I102" s="361">
        <f t="shared" ca="1" si="49"/>
        <v>0</v>
      </c>
      <c r="J102" s="361">
        <f t="shared" ca="1" si="50"/>
        <v>0</v>
      </c>
      <c r="K102" s="362">
        <f t="shared" ca="1" si="51"/>
        <v>231000</v>
      </c>
    </row>
    <row r="103" spans="2:11">
      <c r="B103" s="519">
        <v>4</v>
      </c>
      <c r="C103" s="521" t="s">
        <v>798</v>
      </c>
      <c r="D103" s="358" t="str">
        <f ca="1">IF(ISERROR(OFFSET('HARGA SATUAN'!$D$6,MATCH(RAB!C103,'HARGA SATUAN'!$C$7:$C$1492,0),0)),"",OFFSET('HARGA SATUAN'!$D$6,MATCH(RAB!C103,'HARGA SATUAN'!$C$7:$C$1492,0),0))</f>
        <v>JASA</v>
      </c>
      <c r="E103" s="359" t="str">
        <f ca="1">IF(B103="+","Unit",IF(ISERROR(OFFSET('HARGA SATUAN'!$E$6,MATCH(RAB!C103,'HARGA SATUAN'!$C$7:$C$1492,0),0)),"",OFFSET('HARGA SATUAN'!$E$6,MATCH(RAB!C103,'HARGA SATUAN'!$C$7:$C$1492,0),0)))</f>
        <v>Unit</v>
      </c>
      <c r="F103" s="522">
        <f>F99*1</f>
        <v>1</v>
      </c>
      <c r="G103" s="360">
        <f ca="1">IF(ISERROR(OFFSET('HARGA SATUAN'!$I$6,MATCH(RAB!C103,'HARGA SATUAN'!$C$7:$C$1492,0),0)),0,OFFSET('HARGA SATUAN'!$I$6,MATCH(RAB!C103,'HARGA SATUAN'!$C$7:$C$1492,0),0))</f>
        <v>54400</v>
      </c>
      <c r="H103" s="361">
        <f t="shared" ca="1" si="48"/>
        <v>0</v>
      </c>
      <c r="I103" s="361">
        <f t="shared" ca="1" si="49"/>
        <v>0</v>
      </c>
      <c r="J103" s="361">
        <f t="shared" ca="1" si="50"/>
        <v>54400</v>
      </c>
      <c r="K103" s="362">
        <f t="shared" ca="1" si="51"/>
        <v>54400</v>
      </c>
    </row>
    <row r="104" spans="2:11">
      <c r="B104" s="374"/>
      <c r="C104" s="508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368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ref="H104:H116" ca="1" si="52">IF(OR(D104="MDU",D104="MDU-KD"),(IF($O$3="RAB NON MDU","PLN KD",G104*F104)),0)</f>
        <v>0</v>
      </c>
      <c r="I104" s="361">
        <f t="shared" ref="I104:I116" ca="1" si="53">IF(D104="HDW",G104*F104,0)</f>
        <v>0</v>
      </c>
      <c r="J104" s="361">
        <f t="shared" ref="J104:J116" ca="1" si="54">IF(D104="JASA",G104*F104,0)</f>
        <v>0</v>
      </c>
      <c r="K104" s="362">
        <f t="shared" ref="K104:K116" ca="1" si="55">SUM(H104:J104)</f>
        <v>0</v>
      </c>
    </row>
    <row r="105" spans="2:11">
      <c r="B105" s="519" t="s">
        <v>1035</v>
      </c>
      <c r="C105" s="521" t="s">
        <v>1627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22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52"/>
        <v>0</v>
      </c>
      <c r="I105" s="361">
        <f t="shared" ca="1" si="53"/>
        <v>0</v>
      </c>
      <c r="J105" s="361">
        <f t="shared" ca="1" si="54"/>
        <v>0</v>
      </c>
      <c r="K105" s="362">
        <f t="shared" ca="1" si="55"/>
        <v>0</v>
      </c>
    </row>
    <row r="106" spans="2:11">
      <c r="B106" s="519">
        <v>1</v>
      </c>
      <c r="C106" s="521" t="s">
        <v>115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Set</v>
      </c>
      <c r="F106" s="522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11500</v>
      </c>
      <c r="H106" s="361">
        <f t="shared" ca="1" si="52"/>
        <v>0</v>
      </c>
      <c r="I106" s="361">
        <f t="shared" ca="1" si="53"/>
        <v>11500</v>
      </c>
      <c r="J106" s="361">
        <f t="shared" ca="1" si="54"/>
        <v>0</v>
      </c>
      <c r="K106" s="362">
        <f t="shared" ca="1" si="55"/>
        <v>11500</v>
      </c>
    </row>
    <row r="107" spans="2:11">
      <c r="B107" s="519">
        <v>2</v>
      </c>
      <c r="C107" s="521" t="s">
        <v>145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Set</v>
      </c>
      <c r="F107" s="522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6200</v>
      </c>
      <c r="H107" s="361">
        <f t="shared" ca="1" si="52"/>
        <v>0</v>
      </c>
      <c r="I107" s="361">
        <f t="shared" ca="1" si="53"/>
        <v>6200</v>
      </c>
      <c r="J107" s="361">
        <f t="shared" ca="1" si="54"/>
        <v>0</v>
      </c>
      <c r="K107" s="362">
        <f t="shared" ca="1" si="55"/>
        <v>6200</v>
      </c>
    </row>
    <row r="108" spans="2:11">
      <c r="B108" s="519">
        <v>3</v>
      </c>
      <c r="C108" s="521" t="s">
        <v>587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Btg</v>
      </c>
      <c r="F108" s="522">
        <f>F105*1</f>
        <v>1</v>
      </c>
      <c r="G108" s="360">
        <f ca="1">IF(ISERROR(OFFSET('HARGA SATUAN'!$I$6,MATCH(RAB!C108,'HARGA SATUAN'!$C$7:$C$1492,0),0)),0,OFFSET('HARGA SATUAN'!$I$6,MATCH(RAB!C108,'HARGA SATUAN'!$C$7:$C$1492,0),0))</f>
        <v>45796</v>
      </c>
      <c r="H108" s="361">
        <f t="shared" ca="1" si="52"/>
        <v>0</v>
      </c>
      <c r="I108" s="361">
        <f t="shared" ca="1" si="53"/>
        <v>45796</v>
      </c>
      <c r="J108" s="361">
        <f t="shared" ca="1" si="54"/>
        <v>0</v>
      </c>
      <c r="K108" s="362">
        <f t="shared" ca="1" si="55"/>
        <v>45796</v>
      </c>
    </row>
    <row r="109" spans="2:11">
      <c r="B109" s="519">
        <v>4</v>
      </c>
      <c r="C109" s="521" t="s">
        <v>118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Set</v>
      </c>
      <c r="F109" s="522">
        <f>F105*1</f>
        <v>1</v>
      </c>
      <c r="G109" s="360">
        <f ca="1">IF(ISERROR(OFFSET('HARGA SATUAN'!$I$6,MATCH(RAB!C109,'HARGA SATUAN'!$C$7:$C$1492,0),0)),0,OFFSET('HARGA SATUAN'!$I$6,MATCH(RAB!C109,'HARGA SATUAN'!$C$7:$C$1492,0),0))</f>
        <v>5300</v>
      </c>
      <c r="H109" s="361">
        <f t="shared" ca="1" si="52"/>
        <v>0</v>
      </c>
      <c r="I109" s="361">
        <f t="shared" ca="1" si="53"/>
        <v>5300</v>
      </c>
      <c r="J109" s="361">
        <f t="shared" ca="1" si="54"/>
        <v>0</v>
      </c>
      <c r="K109" s="362">
        <f t="shared" ca="1" si="55"/>
        <v>5300</v>
      </c>
    </row>
    <row r="110" spans="2:11">
      <c r="B110" s="519">
        <v>5</v>
      </c>
      <c r="C110" s="521" t="s">
        <v>117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522">
        <f>F105*1</f>
        <v>1</v>
      </c>
      <c r="G110" s="360">
        <f ca="1">IF(ISERROR(OFFSET('HARGA SATUAN'!$I$6,MATCH(RAB!C110,'HARGA SATUAN'!$C$7:$C$1492,0),0)),0,OFFSET('HARGA SATUAN'!$I$6,MATCH(RAB!C110,'HARGA SATUAN'!$C$7:$C$1492,0),0))</f>
        <v>58600</v>
      </c>
      <c r="H110" s="361">
        <f t="shared" ca="1" si="52"/>
        <v>0</v>
      </c>
      <c r="I110" s="361">
        <f t="shared" ca="1" si="53"/>
        <v>58600</v>
      </c>
      <c r="J110" s="361">
        <f t="shared" ca="1" si="54"/>
        <v>0</v>
      </c>
      <c r="K110" s="362">
        <f t="shared" ca="1" si="55"/>
        <v>58600</v>
      </c>
    </row>
    <row r="111" spans="2:11">
      <c r="B111" s="519">
        <v>6</v>
      </c>
      <c r="C111" s="109" t="s">
        <v>1154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Set</v>
      </c>
      <c r="F111" s="522">
        <f>F105*1</f>
        <v>1</v>
      </c>
      <c r="G111" s="360">
        <f ca="1">IF(ISERROR(OFFSET('HARGA SATUAN'!$I$6,MATCH(RAB!C111,'HARGA SATUAN'!$C$7:$C$1492,0),0)),0,OFFSET('HARGA SATUAN'!$I$6,MATCH(RAB!C111,'HARGA SATUAN'!$C$7:$C$1492,0),0))</f>
        <v>3888</v>
      </c>
      <c r="H111" s="361">
        <f t="shared" ca="1" si="52"/>
        <v>0</v>
      </c>
      <c r="I111" s="361">
        <f t="shared" ca="1" si="53"/>
        <v>3888</v>
      </c>
      <c r="J111" s="361">
        <f t="shared" ca="1" si="54"/>
        <v>0</v>
      </c>
      <c r="K111" s="362">
        <f t="shared" ca="1" si="55"/>
        <v>3888</v>
      </c>
    </row>
    <row r="112" spans="2:11">
      <c r="B112" s="519">
        <v>7</v>
      </c>
      <c r="C112" s="521" t="s">
        <v>119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Set</v>
      </c>
      <c r="F112" s="522">
        <f>F105*2</f>
        <v>2</v>
      </c>
      <c r="G112" s="360">
        <f ca="1">IF(ISERROR(OFFSET('HARGA SATUAN'!$I$6,MATCH(RAB!C112,'HARGA SATUAN'!$C$7:$C$1492,0),0)),0,OFFSET('HARGA SATUAN'!$I$6,MATCH(RAB!C112,'HARGA SATUAN'!$C$7:$C$1492,0),0))</f>
        <v>8900</v>
      </c>
      <c r="H112" s="361">
        <f t="shared" ca="1" si="52"/>
        <v>0</v>
      </c>
      <c r="I112" s="361">
        <f t="shared" ca="1" si="53"/>
        <v>17800</v>
      </c>
      <c r="J112" s="361">
        <f t="shared" ca="1" si="54"/>
        <v>0</v>
      </c>
      <c r="K112" s="362">
        <f t="shared" ca="1" si="55"/>
        <v>17800</v>
      </c>
    </row>
    <row r="113" spans="2:13">
      <c r="B113" s="374"/>
      <c r="C113" s="508"/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/>
      </c>
      <c r="F113" s="368"/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52"/>
        <v>0</v>
      </c>
      <c r="I113" s="361">
        <f t="shared" ca="1" si="53"/>
        <v>0</v>
      </c>
      <c r="J113" s="361">
        <f t="shared" ca="1" si="54"/>
        <v>0</v>
      </c>
      <c r="K113" s="362">
        <f t="shared" ca="1" si="55"/>
        <v>0</v>
      </c>
    </row>
    <row r="114" spans="2:13">
      <c r="B114" s="366" t="s">
        <v>22</v>
      </c>
      <c r="C114" s="367" t="s">
        <v>1611</v>
      </c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368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52"/>
        <v>0</v>
      </c>
      <c r="I114" s="361">
        <f t="shared" ca="1" si="53"/>
        <v>0</v>
      </c>
      <c r="J114" s="361">
        <f t="shared" ca="1" si="54"/>
        <v>0</v>
      </c>
      <c r="K114" s="362">
        <f t="shared" ca="1" si="55"/>
        <v>0</v>
      </c>
    </row>
    <row r="115" spans="2:13">
      <c r="B115" s="374"/>
      <c r="C115" s="373"/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368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52"/>
        <v>0</v>
      </c>
      <c r="I115" s="361">
        <f t="shared" ca="1" si="53"/>
        <v>0</v>
      </c>
      <c r="J115" s="361">
        <f t="shared" ca="1" si="54"/>
        <v>0</v>
      </c>
      <c r="K115" s="362">
        <f t="shared" ca="1" si="55"/>
        <v>0</v>
      </c>
    </row>
    <row r="116" spans="2:13">
      <c r="B116" s="375"/>
      <c r="C116" s="376" t="s">
        <v>475</v>
      </c>
      <c r="D116" s="358" t="str">
        <f ca="1">IF(ISERROR(OFFSET('HARGA SATUAN'!$D$6,MATCH(RAB!C116,'HARGA SATUAN'!$C$7:$C$1492,0),0)),"",OFFSET('HARGA SATUAN'!$D$6,MATCH(RAB!C116,'HARGA SATUAN'!$C$7:$C$1492,0),0))</f>
        <v/>
      </c>
      <c r="E116" s="359" t="str">
        <f ca="1">IF(B116="+","Unit",IF(ISERROR(OFFSET('HARGA SATUAN'!$E$6,MATCH(RAB!C116,'HARGA SATUAN'!$C$7:$C$1492,0),0)),"",OFFSET('HARGA SATUAN'!$E$6,MATCH(RAB!C116,'HARGA SATUAN'!$C$7:$C$1492,0),0)))</f>
        <v/>
      </c>
      <c r="F116" s="368"/>
      <c r="G116" s="360">
        <f ca="1">IF(ISERROR(OFFSET('HARGA SATUAN'!$I$6,MATCH(RAB!C116,'HARGA SATUAN'!$C$7:$C$1492,0),0)),0,OFFSET('HARGA SATUAN'!$I$6,MATCH(RAB!C116,'HARGA SATUAN'!$C$7:$C$1492,0),0))</f>
        <v>0</v>
      </c>
      <c r="H116" s="361">
        <f t="shared" ca="1" si="52"/>
        <v>0</v>
      </c>
      <c r="I116" s="361">
        <f t="shared" ca="1" si="53"/>
        <v>0</v>
      </c>
      <c r="J116" s="361">
        <f t="shared" ca="1" si="54"/>
        <v>0</v>
      </c>
      <c r="K116" s="362">
        <f t="shared" ca="1" si="55"/>
        <v>0</v>
      </c>
    </row>
    <row r="117" spans="2:13">
      <c r="B117" s="378">
        <v>1</v>
      </c>
      <c r="C117" s="379" t="s">
        <v>1091</v>
      </c>
      <c r="D117" s="380" t="str">
        <f ca="1">IF(ISERROR(OFFSET('HARGA SATUAN'!$D$6,MATCH(RAB!C117,'HARGA SATUAN'!$C$7:$C$1492,0),0)),"",OFFSET('HARGA SATUAN'!$D$6,MATCH(RAB!C117,'HARGA SATUAN'!$C$7:$C$1492,0),0))</f>
        <v>JASA</v>
      </c>
      <c r="E117" s="381" t="str">
        <f ca="1">IF(ISERROR(OFFSET('HARGA SATUAN'!$E$6,MATCH(RAB!C117,'HARGA SATUAN'!$C$7:$C$1492,0),0)),"",OFFSET('HARGA SATUAN'!$E$6,MATCH(RAB!C117,'HARGA SATUAN'!$C$7:$C$1492,0),0))</f>
        <v>Lot</v>
      </c>
      <c r="F117" s="382">
        <v>1</v>
      </c>
      <c r="G117" s="383">
        <f ca="1">IF(ISERROR(OFFSET('HARGA SATUAN'!$I$6,MATCH(RAB!C117,'HARGA SATUAN'!$C$7:$C$1492,0),0)),0,OFFSET('HARGA SATUAN'!$I$6,MATCH(RAB!C117,'HARGA SATUAN'!$C$7:$C$1492,0),0))</f>
        <v>2.5000000000000001E-2</v>
      </c>
      <c r="H117" s="384"/>
      <c r="I117" s="384"/>
      <c r="J117" s="384">
        <f ca="1">SUM(K15:K21)*G117</f>
        <v>150251.66666666669</v>
      </c>
      <c r="K117" s="385">
        <f ca="1">SUM(H117:J117)</f>
        <v>150251.66666666669</v>
      </c>
    </row>
    <row r="118" spans="2:13">
      <c r="B118" s="386"/>
      <c r="C118" s="387"/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IF(ISERROR(OFFSET('HARGA SATUAN'!$E$6,MATCH(RAB!C118,'HARGA SATUAN'!$C$7:$C$1492,0),0)),"",OFFSET('HARGA SATUAN'!$E$6,MATCH(RAB!C118,'HARGA SATUAN'!$C$7:$C$1492,0),0))</f>
        <v/>
      </c>
      <c r="F118" s="377"/>
      <c r="G118" s="360" t="str">
        <f ca="1">IF(ISERROR(OFFSET('HARGA SATUAN'!$I$6,MATCH(RAB!C118,'HARGA SATUAN'!$C$7:$C$1492,0),0)),"",OFFSET('HARGA SATUAN'!$I$6,MATCH(RAB!C118,'HARGA SATUAN'!$C$7:$C$1492,0),0))</f>
        <v/>
      </c>
      <c r="H118" s="361">
        <f ca="1">IF(OR(D118="MDU",D118="MDU-KD"),IF(G118="PLN",0,G118*F118),0)</f>
        <v>0</v>
      </c>
      <c r="I118" s="361">
        <f ca="1">IF(D118="HDW",IF(G118="PLN",0,G118*F118),0)</f>
        <v>0</v>
      </c>
      <c r="J118" s="361">
        <f ca="1">IF(D118="JASA",IF(G118="PLN",0,G118*F118),0)</f>
        <v>0</v>
      </c>
      <c r="K118" s="362">
        <f ca="1">SUM(H118:J118)</f>
        <v>0</v>
      </c>
    </row>
    <row r="119" spans="2:13" ht="15.75" thickBot="1">
      <c r="B119" s="388"/>
      <c r="C119" s="389"/>
      <c r="D119" s="390"/>
      <c r="E119" s="391"/>
      <c r="F119" s="391"/>
      <c r="G119" s="391"/>
      <c r="H119" s="392"/>
      <c r="I119" s="392"/>
      <c r="J119" s="392"/>
      <c r="K119" s="393"/>
    </row>
    <row r="120" spans="2:13">
      <c r="B120" s="394"/>
      <c r="C120" s="625" t="s">
        <v>1008</v>
      </c>
      <c r="D120" s="625"/>
      <c r="E120" s="625"/>
      <c r="F120" s="625"/>
      <c r="G120" s="395" t="s">
        <v>9</v>
      </c>
      <c r="H120" s="396">
        <f ca="1">SUM(H14:H118)</f>
        <v>35933400</v>
      </c>
      <c r="I120" s="396">
        <f ca="1">SUM(I14:I118)</f>
        <v>9579086.2400000002</v>
      </c>
      <c r="J120" s="396">
        <f ca="1">SUM(J14:J118)</f>
        <v>1415538.3333333333</v>
      </c>
      <c r="K120" s="396">
        <f ca="1">SUM(K14:K118)</f>
        <v>46928024.57333333</v>
      </c>
    </row>
    <row r="121" spans="2:13">
      <c r="B121" s="398"/>
      <c r="C121" s="641" t="s">
        <v>1457</v>
      </c>
      <c r="D121" s="641"/>
      <c r="E121" s="641"/>
      <c r="F121" s="641"/>
      <c r="G121" s="399" t="s">
        <v>9</v>
      </c>
      <c r="H121" s="400">
        <f ca="1">H120*0.11</f>
        <v>3952674</v>
      </c>
      <c r="I121" s="400">
        <f ca="1">I120*0.11</f>
        <v>1053699.4864000001</v>
      </c>
      <c r="J121" s="400">
        <f ca="1">J120*0.11</f>
        <v>155709.21666666665</v>
      </c>
      <c r="K121" s="400">
        <f ca="1">K120*0.11</f>
        <v>5162082.7030666666</v>
      </c>
    </row>
    <row r="122" spans="2:13" ht="15.75" thickBot="1">
      <c r="B122" s="398"/>
      <c r="C122" s="639" t="s">
        <v>463</v>
      </c>
      <c r="D122" s="639"/>
      <c r="E122" s="639"/>
      <c r="F122" s="639"/>
      <c r="G122" s="401" t="s">
        <v>9</v>
      </c>
      <c r="H122" s="402">
        <f ca="1">SUM(H120:H121)</f>
        <v>39886074</v>
      </c>
      <c r="I122" s="402">
        <f ca="1">SUM(I120:I121)</f>
        <v>10632785.726400001</v>
      </c>
      <c r="J122" s="401">
        <f ca="1">SUM(J120:J121)</f>
        <v>1571247.5499999998</v>
      </c>
      <c r="K122" s="401">
        <f ca="1">SUM(K120:K121)</f>
        <v>52090107.2764</v>
      </c>
      <c r="M122" s="483"/>
    </row>
    <row r="123" spans="2:13">
      <c r="B123" s="642" t="str">
        <f ca="1">"Terbilang : "&amp;PROPER(IF(K122=0,"nol",IF(K122&lt;0,"minus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IF(--MID(TEXT(ABS(K122),"000000000000000"),1,3)=0,"",MID(TEXT(ABS(K122),"000000000000000"),1,1)&amp;" ratus "&amp;MID(TEXT(ABS(K122),"000000000000000"),2,1)&amp;" puluh "&amp;MID(TEXT(ABS(K122),"000000000000000"),3,1)&amp;" trilyun ")&amp; IF(--MID(TEXT(ABS(K122),"000000000000000"),4,3)=0,"",MID(TEXT(ABS(K122),"000000000000000"),4,1)&amp;" ratus "&amp;MID(TEXT(ABS(K122),"000000000000000"),5,1)&amp;" puluh "&amp;MID(TEXT(ABS(K122),"000000000000000"),6,1)&amp;" milyar ")&amp; IF(--MID(TEXT(ABS(K122),"000000000000000"),7,3)=0,"",MID(TEXT(ABS(K122),"000000000000000"),7,1)&amp;" ratus "&amp;MID(TEXT(ABS(K122),"000000000000000"),8,1)&amp;" puluh "&amp;MID(TEXT(ABS(K122),"000000000000000"),9,1)&amp;" juta ")&amp; IF(--MID(TEXT(ABS(K122),"000000000000000"),10,3)=0,"",IF(--MID(TEXT(ABS(K122),"000000000000000"),10,3)=1,"*",MID(TEXT(ABS(K122),"000000000000000"),10,1)&amp;" ratus "&amp;MID(TEXT(ABS(K122),"000000000000000"),11,1)&amp;" puluh ")&amp;MID(TEXT(ABS(K122),"000000000000000"),12,1)&amp;" ribu ")&amp; IF(--MID(TEXT(ABS(K122),"000000000000000"),13,3)=0,"",MID(TEXT(ABS(K122),"000000000000000"),13,1)&amp;" ratus "&amp;MID(TEXT(ABS(K122),"000000000000000"),14,1)&amp;" puluh "&amp;MID(TEXT(ABS(K122),"000000000000000"),15,1)),1,"satu"),2,"dua"),3,"tiga"),4,"empat"),5,"lima"),6,"enam"),7,"tujuh"),8,"delapan"),9,"sembilan"),"0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Dua Juta Sembilan Puluh Ribu Seratus Tujuh Rupiah</v>
      </c>
      <c r="C123" s="643"/>
      <c r="D123" s="643"/>
      <c r="E123" s="643"/>
      <c r="F123" s="643"/>
      <c r="G123" s="643"/>
      <c r="H123" s="643"/>
      <c r="I123" s="643"/>
      <c r="J123" s="643"/>
      <c r="K123" s="644"/>
    </row>
    <row r="124" spans="2:13">
      <c r="B124" s="645"/>
      <c r="C124" s="646"/>
      <c r="D124" s="646"/>
      <c r="E124" s="646"/>
      <c r="F124" s="646"/>
      <c r="G124" s="646"/>
      <c r="H124" s="646"/>
      <c r="I124" s="646"/>
      <c r="J124" s="646"/>
      <c r="K124" s="647"/>
    </row>
    <row r="125" spans="2:13" ht="15.75" thickBot="1">
      <c r="B125" s="403" t="str">
        <f>"Harga yang dipakai adalah "&amp;'HARGA SATUAN'!I5&amp;""</f>
        <v>Harga yang dipakai adalah RAB HSS 2023</v>
      </c>
      <c r="C125" s="404"/>
      <c r="D125" s="405"/>
      <c r="E125" s="405"/>
      <c r="F125" s="405"/>
      <c r="G125" s="406"/>
      <c r="H125" s="406"/>
      <c r="I125" s="406"/>
      <c r="J125" s="406"/>
      <c r="K125" s="407"/>
    </row>
    <row r="126" spans="2:13">
      <c r="C126" s="408"/>
      <c r="E126" s="410"/>
      <c r="F126" s="410"/>
      <c r="G126" s="410"/>
    </row>
    <row r="127" spans="2:13">
      <c r="C127" s="337"/>
      <c r="E127" s="410"/>
      <c r="F127" s="410"/>
      <c r="G127" s="410"/>
      <c r="H127" s="648"/>
      <c r="I127" s="648"/>
      <c r="J127" s="649"/>
      <c r="K127" s="649"/>
    </row>
    <row r="128" spans="2:13">
      <c r="C128" s="337"/>
      <c r="E128" s="410"/>
      <c r="F128" s="410"/>
      <c r="G128" s="410"/>
      <c r="H128" s="411"/>
      <c r="I128" s="638" t="s">
        <v>1634</v>
      </c>
      <c r="J128" s="638"/>
      <c r="K128" s="638"/>
    </row>
    <row r="129" spans="3:11">
      <c r="C129" s="337"/>
      <c r="E129" s="410"/>
      <c r="F129" s="410"/>
      <c r="G129" s="410"/>
      <c r="H129" s="411"/>
      <c r="I129" s="638" t="s">
        <v>1635</v>
      </c>
      <c r="J129" s="638"/>
      <c r="K129" s="638"/>
    </row>
    <row r="130" spans="3:11">
      <c r="C130" s="337"/>
      <c r="E130" s="410"/>
      <c r="F130" s="410"/>
      <c r="G130" s="410"/>
      <c r="H130" s="412"/>
      <c r="I130" s="723"/>
      <c r="J130" s="723"/>
      <c r="K130" s="723"/>
    </row>
    <row r="131" spans="3:11">
      <c r="C131" s="337"/>
      <c r="E131" s="410"/>
      <c r="F131" s="410"/>
      <c r="G131" s="410"/>
      <c r="H131" s="412"/>
      <c r="I131" s="722"/>
      <c r="J131" s="722"/>
      <c r="K131" s="722"/>
    </row>
    <row r="132" spans="3:11">
      <c r="C132" s="337"/>
      <c r="E132" s="410"/>
      <c r="F132" s="410"/>
      <c r="G132" s="410"/>
      <c r="H132" s="412"/>
      <c r="I132" s="722"/>
      <c r="J132" s="722"/>
      <c r="K132" s="722"/>
    </row>
    <row r="133" spans="3:11">
      <c r="C133" s="337"/>
      <c r="E133" s="410"/>
      <c r="F133" s="410"/>
      <c r="G133" s="410"/>
      <c r="H133" s="412"/>
      <c r="I133" s="722"/>
      <c r="J133" s="722"/>
      <c r="K133" s="722"/>
    </row>
    <row r="134" spans="3:11">
      <c r="C134" s="337"/>
      <c r="E134" s="410"/>
      <c r="F134" s="410"/>
      <c r="G134" s="410"/>
      <c r="H134" s="413"/>
      <c r="I134" s="638" t="s">
        <v>1636</v>
      </c>
      <c r="J134" s="638"/>
      <c r="K134" s="638"/>
    </row>
    <row r="135" spans="3:11">
      <c r="C135" s="408"/>
      <c r="E135" s="410"/>
      <c r="F135" s="410"/>
      <c r="G135" s="410"/>
      <c r="H135" s="412"/>
      <c r="I135" s="412"/>
      <c r="J135" s="412"/>
      <c r="K135" s="412"/>
    </row>
    <row r="136" spans="3:11">
      <c r="C136" s="408"/>
      <c r="E136" s="410"/>
      <c r="F136" s="410"/>
      <c r="G136" s="410"/>
      <c r="H136" s="412"/>
      <c r="I136" s="412"/>
      <c r="J136" s="412"/>
      <c r="K136" s="412"/>
    </row>
    <row r="137" spans="3:11">
      <c r="C137" s="408"/>
      <c r="E137" s="410"/>
      <c r="F137" s="410"/>
      <c r="G137" s="410"/>
      <c r="H137" s="412"/>
      <c r="I137" s="412"/>
      <c r="J137" s="412"/>
      <c r="K137" s="412"/>
    </row>
  </sheetData>
  <sheetProtection sort="0" autoFilter="0"/>
  <protectedRanges>
    <protectedRange sqref="B115 B98:B113" name="Range1_1"/>
    <protectedRange sqref="F47:F62 F97:F116 F68:F70 F14:F45" name="Range1_1_2_2"/>
    <protectedRange sqref="C115 C98:C101 C103:C113" name="Range1_1_1"/>
    <protectedRange sqref="B73:C74 B79 B96:C97 B75 B72 B76:C78 B70:C71 B80:C83 B85:C85 B84" name="Range1_6_2"/>
    <protectedRange sqref="C79" name="Range1_1_3_3"/>
    <protectedRange sqref="C75" name="Range1_1_3_10"/>
    <protectedRange sqref="C102" name="Range1_1_3_13"/>
    <protectedRange sqref="C17" name="Range1_1_3_14"/>
    <protectedRange sqref="C18:C20" name="Range1_1_3"/>
    <protectedRange sqref="C72" name="Range1_1_3_1"/>
    <protectedRange sqref="G46" name="Range1_3_7"/>
    <protectedRange sqref="C46" name="Range1_1_3_5"/>
    <protectedRange sqref="C45" name="Range1_1_3_6"/>
    <protectedRange sqref="C84" name="Range1_1_3_4"/>
  </protectedRanges>
  <mergeCells count="22">
    <mergeCell ref="C122:F122"/>
    <mergeCell ref="G6:K6"/>
    <mergeCell ref="C121:F121"/>
    <mergeCell ref="B123:K124"/>
    <mergeCell ref="H127:K127"/>
    <mergeCell ref="H11:K11"/>
    <mergeCell ref="H12:H13"/>
    <mergeCell ref="J12:J13"/>
    <mergeCell ref="K12:K13"/>
    <mergeCell ref="I129:K129"/>
    <mergeCell ref="I134:K134"/>
    <mergeCell ref="I128:K128"/>
    <mergeCell ref="O3:P4"/>
    <mergeCell ref="B4:K4"/>
    <mergeCell ref="C120:F120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17:C21">
    <cfRule type="cellIs" dxfId="12" priority="496" operator="equal">
      <formula>0</formula>
    </cfRule>
  </conditionalFormatting>
  <conditionalFormatting sqref="C45:C46">
    <cfRule type="cellIs" dxfId="11" priority="14" operator="equal">
      <formula>0</formula>
    </cfRule>
  </conditionalFormatting>
  <conditionalFormatting sqref="C69">
    <cfRule type="cellIs" dxfId="10" priority="121" operator="equal">
      <formula>0</formula>
    </cfRule>
  </conditionalFormatting>
  <conditionalFormatting sqref="C100">
    <cfRule type="cellIs" dxfId="9" priority="10" operator="equal">
      <formula>0</formula>
    </cfRule>
  </conditionalFormatting>
  <conditionalFormatting sqref="C111">
    <cfRule type="cellIs" dxfId="8" priority="12" operator="equal">
      <formula>0</formula>
    </cfRule>
  </conditionalFormatting>
  <conditionalFormatting sqref="C114">
    <cfRule type="cellIs" dxfId="7" priority="119" operator="equal">
      <formula>0</formula>
    </cfRule>
  </conditionalFormatting>
  <conditionalFormatting sqref="D46:G46">
    <cfRule type="cellIs" dxfId="6" priority="22" operator="equal">
      <formula>0</formula>
    </cfRule>
  </conditionalFormatting>
  <conditionalFormatting sqref="E1:E3 G1:G13 E5:E13 H12:I12 O13 H46:K46 E71:E83 G71:K83 E117:G117 H117:K119 E118:H118 E119:F119 S14:V21 E14:K45">
    <cfRule type="cellIs" dxfId="5" priority="1076" stopIfTrue="1" operator="equal">
      <formula>0</formula>
    </cfRule>
  </conditionalFormatting>
  <conditionalFormatting sqref="E47:K70">
    <cfRule type="cellIs" dxfId="4" priority="3" stopIfTrue="1" operator="equal">
      <formula>0</formula>
    </cfRule>
  </conditionalFormatting>
  <conditionalFormatting sqref="E84:K116">
    <cfRule type="cellIs" dxfId="3" priority="9" stopIfTrue="1" operator="equal">
      <formula>0</formula>
    </cfRule>
  </conditionalFormatting>
  <conditionalFormatting sqref="F72:F83">
    <cfRule type="cellIs" dxfId="2" priority="13" stopIfTrue="1" operator="equal">
      <formula>0</formula>
    </cfRule>
  </conditionalFormatting>
  <conditionalFormatting sqref="G118:G65584 E123:E65584">
    <cfRule type="cellIs" dxfId="1" priority="210" stopIfTrue="1" operator="equal">
      <formula>0</formula>
    </cfRule>
  </conditionalFormatting>
  <conditionalFormatting sqref="C84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47:F59 C73:C75 F72:F96 F61:F70 C80:C83 C85 F23:F45 H14:K11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6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3" zoomScale="145" zoomScaleNormal="115" zoomScaleSheetLayoutView="14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2" t="s">
        <v>1439</v>
      </c>
      <c r="X2" s="653"/>
      <c r="Y2" s="653"/>
      <c r="Z2" s="653"/>
      <c r="AA2" s="653"/>
      <c r="AB2" s="653"/>
      <c r="AC2" s="653"/>
      <c r="AD2" s="654"/>
    </row>
    <row r="3" spans="3:30">
      <c r="C3" s="238"/>
      <c r="W3" s="655"/>
      <c r="X3" s="656"/>
      <c r="Y3" s="656"/>
      <c r="Z3" s="656"/>
      <c r="AA3" s="656"/>
      <c r="AB3" s="656"/>
      <c r="AC3" s="656"/>
      <c r="AD3" s="65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238"/>
      <c r="W6" s="241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238"/>
      <c r="E7" s="489" t="str">
        <f>PETA!C6</f>
        <v>KOORDINAT : -6.929334, 110.597960</v>
      </c>
      <c r="W7" s="241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238"/>
      <c r="W8" s="241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238"/>
      <c r="W9" s="241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238"/>
      <c r="W10" s="241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238"/>
      <c r="W11" s="241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238"/>
      <c r="W12" s="241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238"/>
      <c r="W13" s="241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238"/>
      <c r="W14" s="241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238"/>
      <c r="W15" s="241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238"/>
      <c r="W16" s="241">
        <v>11</v>
      </c>
      <c r="X16" s="658" t="s">
        <v>1455</v>
      </c>
      <c r="Y16" s="658"/>
      <c r="Z16" s="658"/>
      <c r="AA16" s="658"/>
      <c r="AB16" s="658"/>
      <c r="AC16" s="658"/>
      <c r="AD16" s="659"/>
    </row>
    <row r="17" spans="3:30">
      <c r="C17" s="238"/>
      <c r="S17" s="242"/>
      <c r="W17" s="241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243"/>
      <c r="D18" s="244"/>
      <c r="E18" s="244"/>
      <c r="W18" s="241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238"/>
      <c r="W19" s="245"/>
      <c r="X19" s="675"/>
      <c r="Y19" s="675"/>
      <c r="Z19" s="675"/>
      <c r="AA19" s="675"/>
      <c r="AB19" s="675"/>
      <c r="AC19" s="675"/>
      <c r="AD19" s="676"/>
    </row>
    <row r="20" spans="3:30">
      <c r="C20" s="238"/>
      <c r="W20" s="660" t="s">
        <v>992</v>
      </c>
      <c r="X20" s="661"/>
      <c r="Y20" s="661"/>
      <c r="Z20" s="661"/>
      <c r="AA20" s="661"/>
      <c r="AB20" s="661"/>
      <c r="AC20" s="661"/>
      <c r="AD20" s="662"/>
    </row>
    <row r="21" spans="3:30">
      <c r="C21" s="238"/>
      <c r="W21" s="663" t="s">
        <v>985</v>
      </c>
      <c r="X21" s="664"/>
      <c r="Y21" s="664"/>
      <c r="Z21" s="665"/>
      <c r="AA21" s="666" t="s">
        <v>986</v>
      </c>
      <c r="AB21" s="667"/>
      <c r="AC21" s="667"/>
      <c r="AD21" s="668"/>
    </row>
    <row r="22" spans="3:30">
      <c r="C22" s="238"/>
      <c r="W22" s="669"/>
      <c r="X22" s="670"/>
      <c r="Y22" s="491"/>
      <c r="Z22" s="492"/>
      <c r="AA22" s="671"/>
      <c r="AB22" s="672"/>
      <c r="AC22" s="248"/>
      <c r="AD22" s="249"/>
    </row>
    <row r="23" spans="3:30">
      <c r="C23" s="238"/>
      <c r="W23" s="669"/>
      <c r="X23" s="670"/>
      <c r="Y23" s="491"/>
      <c r="Z23" s="492"/>
      <c r="AA23" s="673"/>
      <c r="AB23" s="674"/>
      <c r="AC23" s="248"/>
      <c r="AD23" s="249"/>
    </row>
    <row r="24" spans="3:30">
      <c r="C24" s="238"/>
      <c r="W24" s="679"/>
      <c r="X24" s="680"/>
      <c r="Y24" s="246"/>
      <c r="Z24" s="247"/>
      <c r="AA24" s="681"/>
      <c r="AB24" s="682"/>
      <c r="AC24" s="248"/>
      <c r="AD24" s="249"/>
    </row>
    <row r="25" spans="3:30">
      <c r="C25" s="238"/>
      <c r="W25" s="679"/>
      <c r="X25" s="680"/>
      <c r="Y25" s="246"/>
      <c r="Z25" s="247"/>
      <c r="AA25" s="673"/>
      <c r="AB25" s="674"/>
      <c r="AC25" s="248"/>
      <c r="AD25" s="249"/>
    </row>
    <row r="26" spans="3:30">
      <c r="C26" s="238"/>
      <c r="W26" s="479"/>
      <c r="X26" s="480"/>
      <c r="Y26" s="246"/>
      <c r="Z26" s="247"/>
      <c r="AA26" s="673"/>
      <c r="AB26" s="674"/>
      <c r="AC26" s="248"/>
      <c r="AD26" s="249"/>
    </row>
    <row r="27" spans="3:30">
      <c r="C27" s="238"/>
      <c r="W27" s="479"/>
      <c r="X27" s="480"/>
      <c r="Y27" s="246"/>
      <c r="Z27" s="247"/>
      <c r="AA27" s="677"/>
      <c r="AB27" s="678"/>
      <c r="AC27" s="248"/>
      <c r="AD27" s="249"/>
    </row>
    <row r="28" spans="3:30">
      <c r="C28" s="238"/>
      <c r="W28" s="479"/>
      <c r="X28" s="480"/>
      <c r="Y28" s="246"/>
      <c r="Z28" s="247"/>
      <c r="AA28" s="677"/>
      <c r="AB28" s="678"/>
      <c r="AC28" s="248"/>
      <c r="AD28" s="249"/>
    </row>
    <row r="29" spans="3:30">
      <c r="C29" s="238"/>
      <c r="W29" s="479"/>
      <c r="X29" s="480"/>
      <c r="Y29" s="246"/>
      <c r="Z29" s="247"/>
      <c r="AA29" s="677"/>
      <c r="AB29" s="678"/>
      <c r="AC29" s="248"/>
      <c r="AD29" s="249"/>
    </row>
    <row r="30" spans="3:30" ht="11.25" customHeight="1">
      <c r="C30" s="238"/>
      <c r="W30" s="481"/>
      <c r="X30" s="482"/>
      <c r="Y30" s="246"/>
      <c r="Z30" s="247"/>
      <c r="AA30" s="677"/>
      <c r="AB30" s="678"/>
      <c r="AC30" s="248"/>
      <c r="AD30" s="249"/>
    </row>
    <row r="31" spans="3:30">
      <c r="C31" s="238"/>
      <c r="U31" s="250"/>
      <c r="W31" s="479"/>
      <c r="X31" s="480"/>
      <c r="Y31" s="246"/>
      <c r="Z31" s="247"/>
      <c r="AA31" s="677"/>
      <c r="AB31" s="678"/>
      <c r="AC31" s="248"/>
      <c r="AD31" s="249"/>
    </row>
    <row r="32" spans="3:30">
      <c r="C32" s="238"/>
      <c r="U32" s="250"/>
      <c r="W32" s="479"/>
      <c r="X32" s="480"/>
      <c r="Y32" s="246"/>
      <c r="Z32" s="247"/>
      <c r="AA32" s="677"/>
      <c r="AB32" s="678"/>
      <c r="AC32" s="248"/>
      <c r="AD32" s="249"/>
    </row>
    <row r="33" spans="3:30">
      <c r="C33" s="238"/>
      <c r="W33" s="479"/>
      <c r="X33" s="480"/>
      <c r="Y33" s="246"/>
      <c r="Z33" s="247"/>
      <c r="AA33" s="677"/>
      <c r="AB33" s="678"/>
      <c r="AC33" s="248"/>
      <c r="AD33" s="249"/>
    </row>
    <row r="34" spans="3:30">
      <c r="C34" s="238"/>
      <c r="W34" s="479"/>
      <c r="X34" s="480"/>
      <c r="Y34" s="246"/>
      <c r="Z34" s="247"/>
      <c r="AA34" s="677"/>
      <c r="AB34" s="678"/>
      <c r="AC34" s="248"/>
      <c r="AD34" s="249"/>
    </row>
    <row r="35" spans="3:30">
      <c r="C35" s="238"/>
      <c r="W35" s="679"/>
      <c r="X35" s="692"/>
      <c r="Y35" s="246"/>
      <c r="Z35" s="247"/>
      <c r="AA35" s="677"/>
      <c r="AB35" s="678"/>
      <c r="AC35" s="248"/>
      <c r="AD35" s="249"/>
    </row>
    <row r="36" spans="3:30">
      <c r="C36" s="238"/>
      <c r="W36" s="683"/>
      <c r="X36" s="684"/>
      <c r="Y36" s="246"/>
      <c r="Z36" s="251"/>
      <c r="AA36" s="685"/>
      <c r="AB36" s="678"/>
      <c r="AC36" s="248"/>
      <c r="AD36" s="249"/>
    </row>
    <row r="37" spans="3:30" ht="12.75" customHeight="1">
      <c r="C37" s="238"/>
      <c r="W37" s="686"/>
      <c r="X37" s="687"/>
      <c r="Y37" s="246"/>
      <c r="Z37" s="251"/>
      <c r="AA37" s="688"/>
      <c r="AB37" s="689"/>
      <c r="AC37" s="252"/>
      <c r="AD37" s="253"/>
    </row>
    <row r="38" spans="3:30" ht="12.75" customHeight="1">
      <c r="C38" s="238"/>
      <c r="W38" s="686"/>
      <c r="X38" s="68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6"/>
      <c r="X39" s="687"/>
      <c r="Y39" s="254"/>
      <c r="Z39" s="257"/>
      <c r="AA39" s="690"/>
      <c r="AB39" s="691"/>
      <c r="AC39" s="252"/>
      <c r="AD39" s="253"/>
    </row>
    <row r="40" spans="3:30" ht="12" customHeight="1">
      <c r="C40" s="238"/>
      <c r="W40" s="696"/>
      <c r="X40" s="69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8"/>
      <c r="X41" s="699"/>
      <c r="Y41" s="260"/>
      <c r="Z41" s="261"/>
      <c r="AA41" s="690"/>
      <c r="AB41" s="691"/>
      <c r="AC41" s="252"/>
      <c r="AD41" s="253"/>
    </row>
    <row r="42" spans="3:30" ht="12" customHeight="1">
      <c r="C42" s="238"/>
      <c r="W42" s="700" t="s">
        <v>1456</v>
      </c>
      <c r="X42" s="701"/>
      <c r="Y42" s="701"/>
      <c r="Z42" s="70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3" t="s">
        <v>11</v>
      </c>
      <c r="X44" s="694"/>
      <c r="Y44" s="658"/>
      <c r="Z44" s="658"/>
      <c r="AA44" s="658"/>
      <c r="AB44" s="658"/>
      <c r="AC44" s="658"/>
      <c r="AD44" s="65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3" t="s">
        <v>984</v>
      </c>
      <c r="X45" s="694"/>
      <c r="Y45" s="658">
        <v>1</v>
      </c>
      <c r="Z45" s="658"/>
      <c r="AA45" s="658"/>
      <c r="AB45" s="658" t="s">
        <v>12</v>
      </c>
      <c r="AC45" s="65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3" t="s">
        <v>15</v>
      </c>
      <c r="X46" s="694"/>
      <c r="Y46" s="695"/>
      <c r="Z46" s="695"/>
      <c r="AA46" s="695"/>
      <c r="AB46" s="658" t="s">
        <v>16</v>
      </c>
      <c r="AC46" s="65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6" t="s">
        <v>17</v>
      </c>
      <c r="X47" s="706"/>
      <c r="Y47" s="706"/>
      <c r="Z47" s="706"/>
      <c r="AA47" s="706"/>
      <c r="AB47" s="706"/>
      <c r="AC47" s="706"/>
      <c r="AD47" s="70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8" t="str">
        <f>RAB!G6</f>
        <v>D'CELLO CAFFE DAN RESTO</v>
      </c>
      <c r="X48" s="708"/>
      <c r="Y48" s="708"/>
      <c r="Z48" s="708"/>
      <c r="AA48" s="708"/>
      <c r="AB48" s="708"/>
      <c r="AC48" s="708"/>
      <c r="AD48" s="70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8"/>
      <c r="X49" s="708"/>
      <c r="Y49" s="708"/>
      <c r="Z49" s="708"/>
      <c r="AA49" s="708"/>
      <c r="AB49" s="708"/>
      <c r="AC49" s="708"/>
      <c r="AD49" s="70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8"/>
      <c r="X50" s="708"/>
      <c r="Y50" s="708"/>
      <c r="Z50" s="708"/>
      <c r="AA50" s="708"/>
      <c r="AB50" s="708"/>
      <c r="AC50" s="708"/>
      <c r="AD50" s="70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0"/>
      <c r="X51" s="710"/>
      <c r="Y51" s="710"/>
      <c r="Z51" s="710"/>
      <c r="AA51" s="710"/>
      <c r="AB51" s="710"/>
      <c r="AC51" s="710"/>
      <c r="AD51" s="71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3" t="s">
        <v>18</v>
      </c>
      <c r="X52" s="694"/>
      <c r="Y52" s="658" t="s">
        <v>1637</v>
      </c>
      <c r="Z52" s="658"/>
      <c r="AA52" s="658"/>
      <c r="AB52" s="658"/>
      <c r="AC52" s="658"/>
      <c r="AD52" s="65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3" t="s">
        <v>19</v>
      </c>
      <c r="X53" s="694"/>
      <c r="Y53" s="658" t="s">
        <v>1638</v>
      </c>
      <c r="Z53" s="658"/>
      <c r="AA53" s="658"/>
      <c r="AB53" s="658"/>
      <c r="AC53" s="658"/>
      <c r="AD53" s="65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3" t="s">
        <v>20</v>
      </c>
      <c r="X54" s="694"/>
      <c r="Y54" s="702" t="s">
        <v>1639</v>
      </c>
      <c r="Z54" s="702"/>
      <c r="AA54" s="702"/>
      <c r="AB54" s="658"/>
      <c r="AC54" s="658"/>
      <c r="AD54" s="65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3" t="s">
        <v>21</v>
      </c>
      <c r="X55" s="704"/>
      <c r="Y55" s="702" t="s">
        <v>1640</v>
      </c>
      <c r="Z55" s="702"/>
      <c r="AA55" s="702"/>
      <c r="AB55" s="702"/>
      <c r="AC55" s="702"/>
      <c r="AD55" s="705"/>
    </row>
  </sheetData>
  <mergeCells count="101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U42" sqref="U42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2" t="s">
        <v>1528</v>
      </c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4"/>
      <c r="AD4" s="217"/>
      <c r="AE4" s="216"/>
      <c r="AF4" s="216"/>
    </row>
    <row r="5" spans="2:32" ht="13.5" customHeight="1">
      <c r="B5" s="215"/>
      <c r="C5" s="215"/>
      <c r="D5" s="715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6"/>
      <c r="AC5" s="717"/>
      <c r="AD5" s="217"/>
      <c r="AE5" s="216"/>
      <c r="AF5" s="216"/>
    </row>
    <row r="6" spans="2:32" ht="12.75" customHeight="1">
      <c r="B6" s="215"/>
      <c r="C6" s="215"/>
      <c r="D6" s="715"/>
      <c r="E6" s="716"/>
      <c r="F6" s="716"/>
      <c r="G6" s="716"/>
      <c r="H6" s="716"/>
      <c r="I6" s="716"/>
      <c r="J6" s="716"/>
      <c r="K6" s="716"/>
      <c r="L6" s="716"/>
      <c r="M6" s="716"/>
      <c r="N6" s="716"/>
      <c r="O6" s="716"/>
      <c r="P6" s="716"/>
      <c r="Q6" s="716"/>
      <c r="R6" s="716"/>
      <c r="S6" s="716"/>
      <c r="T6" s="716"/>
      <c r="U6" s="716"/>
      <c r="V6" s="716"/>
      <c r="W6" s="716"/>
      <c r="X6" s="716"/>
      <c r="Y6" s="716"/>
      <c r="Z6" s="716"/>
      <c r="AA6" s="716"/>
      <c r="AB6" s="716"/>
      <c r="AC6" s="717"/>
      <c r="AE6" s="216"/>
      <c r="AF6" s="216"/>
    </row>
    <row r="7" spans="2:32" ht="12.75" customHeight="1" thickBot="1">
      <c r="B7" s="215"/>
      <c r="C7" s="215"/>
      <c r="D7" s="718"/>
      <c r="E7" s="719"/>
      <c r="F7" s="719"/>
      <c r="G7" s="719"/>
      <c r="H7" s="719"/>
      <c r="I7" s="719"/>
      <c r="J7" s="719"/>
      <c r="K7" s="719"/>
      <c r="L7" s="719"/>
      <c r="M7" s="719"/>
      <c r="N7" s="719"/>
      <c r="O7" s="719"/>
      <c r="P7" s="719"/>
      <c r="Q7" s="719"/>
      <c r="R7" s="719"/>
      <c r="S7" s="719"/>
      <c r="T7" s="719"/>
      <c r="U7" s="719"/>
      <c r="V7" s="719"/>
      <c r="W7" s="719"/>
      <c r="X7" s="719"/>
      <c r="Y7" s="719"/>
      <c r="Z7" s="719"/>
      <c r="AA7" s="719"/>
      <c r="AB7" s="719"/>
      <c r="AC7" s="72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S31" sqref="S31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6" t="s">
        <v>1527</v>
      </c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16"/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21" t="s">
        <v>1632</v>
      </c>
      <c r="D6" s="721"/>
      <c r="E6" s="721"/>
      <c r="F6" s="721"/>
      <c r="G6" s="721"/>
      <c r="H6" s="721"/>
      <c r="I6" s="721"/>
      <c r="J6" s="721"/>
      <c r="K6" s="721"/>
      <c r="L6" s="721"/>
      <c r="M6" s="721"/>
      <c r="W6" s="182"/>
      <c r="Y6" s="427"/>
      <c r="Z6" s="427"/>
      <c r="AA6" s="427"/>
      <c r="AB6" s="428"/>
      <c r="AC6" s="428"/>
    </row>
    <row r="7" spans="1:29" ht="18" customHeight="1">
      <c r="A7" s="181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2024-02-05T05:33:20Z</dcterms:modified>
</cp:coreProperties>
</file>